
<file path=[Content_Types].xml><?xml version="1.0" encoding="utf-8"?>
<Types xmlns="http://schemas.openxmlformats.org/package/2006/content-types">
  <Default ContentType="application/vnd.openxmlformats-officedocument.vmlDrawing" Extension="vml"/>
  <Default ContentType="image/gif" Extension="gif"/>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15.xml"/>
  <Override ContentType="application/vnd.openxmlformats-officedocument.spreadsheetml.comments+xml" PartName="/xl/comments21.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23.xml"/>
  <Override ContentType="application/vnd.openxmlformats-officedocument.spreadsheetml.comments+xml" PartName="/xl/comments24.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19.xml"/>
  <Override ContentType="application/vnd.openxmlformats-officedocument.spreadsheetml.comments+xml" PartName="/xl/comments2.xml"/>
  <Override ContentType="application/vnd.openxmlformats-officedocument.spreadsheetml.comments+xml" PartName="/xl/comments17.xml"/>
  <Override ContentType="application/vnd.openxmlformats-officedocument.spreadsheetml.comments+xml" PartName="/xl/comments8.xml"/>
  <Override ContentType="application/vnd.openxmlformats-officedocument.spreadsheetml.comments+xml" PartName="/xl/comments14.xml"/>
  <Override ContentType="application/vnd.openxmlformats-officedocument.spreadsheetml.comments+xml" PartName="/xl/comments11.xml"/>
  <Override ContentType="application/vnd.openxmlformats-officedocument.spreadsheetml.comments+xml" PartName="/xl/comments20.xml"/>
  <Override ContentType="application/vnd.openxmlformats-officedocument.spreadsheetml.comments+xml" PartName="/xl/comments22.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16.xml"/>
  <Override ContentType="application/vnd.openxmlformats-officedocument.spreadsheetml.comments+xml" PartName="/xl/comments3.xml"/>
  <Override ContentType="application/vnd.openxmlformats-officedocument.spreadsheetml.comments+xml" PartName="/xl/comments18.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elcome" sheetId="1" r:id="rId3"/>
    <sheet state="visible" name="Rules" sheetId="2" r:id="rId4"/>
    <sheet state="visible" name="Character Creation" sheetId="3" r:id="rId5"/>
    <sheet state="visible" name="Character Sheets" sheetId="4" r:id="rId6"/>
    <sheet state="visible" name="NPC Sheets" sheetId="5" r:id="rId7"/>
    <sheet state="visible" name="Character Readouts" sheetId="6" r:id="rId8"/>
    <sheet state="visible" name="Inventory" sheetId="7" r:id="rId9"/>
    <sheet state="visible" name="Divider Maps and Battlefields" sheetId="8" r:id="rId10"/>
    <sheet state="visible" name="Current Battles" sheetId="9" r:id="rId11"/>
    <sheet state="visible" name="Zone 0 The House" sheetId="10" r:id="rId12"/>
    <sheet state="visible" name="Zone 1 The Chairian Outskirts" sheetId="11" r:id="rId13"/>
    <sheet state="visible" name="Zone 2 The Whispering Library" sheetId="12" r:id="rId14"/>
    <sheet state="visible" name="Zone 3 The Endless Gardens" sheetId="13" r:id="rId15"/>
    <sheet state="visible" name="Zone 4 The Old Pass" sheetId="14" r:id="rId16"/>
    <sheet state="visible" name="Zone 4.5 The Rosen Catacombs" sheetId="15" r:id="rId17"/>
    <sheet state="visible" name="Zone 5 The Sky Labs" sheetId="16" r:id="rId18"/>
    <sheet state="visible" name="Zone 5.5 Central Labs" sheetId="17" r:id="rId19"/>
    <sheet state="visible" name="Zone 6 The Eclipsed Citadel" sheetId="18" r:id="rId20"/>
    <sheet state="visible" name="Zone 7 Another Dimension" sheetId="19" r:id="rId21"/>
    <sheet state="visible" name="Divider Notes, Shops, and Archi" sheetId="20" r:id="rId22"/>
    <sheet state="visible" name="The Triangle Emporium" sheetId="21" r:id="rId23"/>
    <sheet state="visible" name="The Temmie Shop" sheetId="22" r:id="rId24"/>
    <sheet state="visible" name="The Lab" sheetId="23" r:id="rId25"/>
    <sheet state="visible" name="NPC Assignments" sheetId="24" r:id="rId26"/>
    <sheet state="visible" name="Codex Monstrum" sheetId="25" r:id="rId27"/>
    <sheet state="visible" name="Codex Proelium " sheetId="26" r:id="rId28"/>
    <sheet state="visible" name="Achievements" sheetId="27" r:id="rId29"/>
    <sheet state="visible" name="Patch Notes" sheetId="28" r:id="rId30"/>
    <sheet state="visible" name="Inactive Sheets" sheetId="29" r:id="rId31"/>
  </sheets>
  <definedNames/>
  <calcPr/>
</workbook>
</file>

<file path=xl/comments1.xml><?xml version="1.0" encoding="utf-8"?>
<comments xmlns:r="http://schemas.openxmlformats.org/officeDocument/2006/relationships" xmlns="http://schemas.openxmlformats.org/spreadsheetml/2006/main">
  <authors>
    <author/>
  </authors>
  <commentList>
    <comment authorId="0" ref="Q1">
      <text>
        <t xml:space="preserve">SUBTITLE LIST:
"It's like Chaos, but purple!"
"The forest is watching you."
"#verifyvenuz"
"Sponsored by your ever-present friend, &lt;0&gt;!"
"LAST DIE DEATH...?"
"I heard that this game comes with a coupon for free ice cream!"
"The Dark Souls of DTG games!"
"Ron was going to be spiders. He just was."
"Napping is overrated!"
"DOES OBSERVER / GAZYER IS GAY?"
"26+ registered lose- erm, PLAYERS"
"Field trip! Field trip!"
"Now with 100% more evil cults!"
"Salt farms working at 110% efficiency!"
"This chapter brought to you by Chapters!"
"Hoshiiro Girldrop is better than Pop Team Epic!"
"Sleep now, child. For nightmares are coming."
"This will only take a moment."
"Has a higher Updates per Second than Minecraft!"
"In full bloom!"
"A group of raiders from 'Descendants' have arrived. They are attacking immediately."
"A terrible day for rain!"
"Now with 100% more wholesome romance!"
"Delicious!"
"TAAAAAAAAAAAAAANK!"
"ENTITY LIMIT BEING BREACHED..."
"Hello world!"
"Tipping the scales of scaling Scale Yggdrasil!"
"ECHOOOOOOOOOOOO!"
"Recently uninstalled!"
"Your base is under attack!"
"Start your mountain getaway today!"
"746637 273 3862! (PHONES ARE DUMB!)"
"The caravan is late!"
"Sponsored by Audible!"
"It's deep underground! (past the bedrock, but don't dig straight down)
"It's in the walls!"
"Every day, I imagine a future where I can be with you!"
"OH GOD I CAN CHANGE THIS!?"
"A proud supporter of grid-based social distancing!"
"Sponsored by the MW Antidisestablishmentarianism!"
"Look at me still talking, when there's science to do!"
"Talking about splash texts alters reality!"
"gorilla's on fire, yo!"
"f"
""eris, ur a wizard" - ire, probably"
"Smells like fruit salad!"
"The Central Labs welcomes all!"
"Termite-infested!"
"Comes with complementary peanuts!"
"Taking you with it!"
"Onwards, to the end!"
"Welcome to the city!"
"A DUEL TO THE FIERY DEATH"
"wait he's dead already"
"EXECUTING SECOND DIRECTIVE"
"The end is nigh."
"NIA NIA NIA NIA NIA NIA NIA NIA NIA"
"Is this an ending?"
"Thanks for playing!"
-----
CHAPTER TITLES:
Chapter One: The World of Tables and Chairs
Chapter Two: Rememberance of Cinders
Chapter Three: Insubordination in Azure
Chapter Four: Nightmare of a Rose
Chapter Five: It Has To Be This Way
Chapter Six: Thyme Stained Hands
Chapter Seven: Yearning For Creation</t>
      </text>
    </comment>
  </commentList>
</comments>
</file>

<file path=xl/comments10.xml><?xml version="1.0" encoding="utf-8"?>
<comments xmlns:r="http://schemas.openxmlformats.org/officeDocument/2006/relationships" xmlns="http://schemas.openxmlformats.org/spreadsheetml/2006/main">
  <authors>
    <author/>
  </authors>
  <commentList>
    <comment authorId="0" ref="L2">
      <text>
        <t xml:space="preserve">It appears that below the library, there's a somewhat expansive sewer system. Smooth flagstones, slick with vile water, glisten with torchlight. The depths are disgusting, but at least you can see...</t>
      </text>
    </comment>
    <comment authorId="0" ref="X2">
      <text>
        <t xml:space="preserve">In the middle of this sewer system lies a somewhat large outcropping- almost like an island amidst the putrid green seas. It seems to host a small "island retreat", complete with tacky radio music.</t>
      </text>
    </comment>
    <comment authorId="0" ref="AJ2">
      <text>
        <t xml:space="preserve">Sewers. What's with it and games with long sewers that seem to be laid out like dungeons or whatever? What happened to the good ol' days of normal sewers?
Anyway, sewers. There's a rather large system of gears on the opposite side of this room. Give them a look?</t>
      </text>
    </comment>
    <comment authorId="0" ref="S4">
      <text>
        <t xml:space="preserve">A now-unclogged pipe.</t>
      </text>
    </comment>
    <comment authorId="0" ref="AC5">
      <text>
        <t xml:space="preserve">There's a lot of assorted trash floating in the water, like diseased-looking scraps of food. You don't want that... right?</t>
      </text>
    </comment>
    <comment authorId="0" ref="AG5">
      <text>
        <t xml:space="preserve">A crude-looking wooden platform suspended over the filthy waters.</t>
      </text>
    </comment>
    <comment authorId="0" ref="C7">
      <text>
        <t xml:space="preserve">The putrid water runs to the West. Going down here is almost certainly lethal, if only due to the putrid gasses...</t>
      </text>
    </comment>
    <comment authorId="0" ref="G7">
      <text>
        <t xml:space="preserve">Leads to: Northern Flank</t>
      </text>
    </comment>
    <comment authorId="0" ref="K7">
      <text>
        <t xml:space="preserve">Leads to: ???</t>
      </text>
    </comment>
    <comment authorId="0" ref="O7">
      <text>
        <t xml:space="preserve">Leads to: ???</t>
      </text>
    </comment>
    <comment authorId="0" ref="S7">
      <text>
        <t xml:space="preserve">The Blood-Mixing Altar was once here. Now it's but rubble.</t>
      </text>
    </comment>
    <comment authorId="0" ref="W7">
      <text>
        <t xml:space="preserve">Leads to: Cogwork Route</t>
      </text>
    </comment>
    <comment authorId="0" ref="AA7">
      <text>
        <t xml:space="preserve">Leads to: Altar Isle</t>
      </text>
    </comment>
    <comment authorId="0" ref="AI7">
      <text>
        <t xml:space="preserve">A ruined assembly of gears that controlled a gate upstairs.</t>
      </text>
    </comment>
    <comment authorId="0" ref="S10">
      <text>
        <t xml:space="preserve">...There's fish down here. Almost certainly nasty, mutated fish, but there's fish down here.</t>
      </text>
    </comment>
    <comment authorId="0" ref="AE11">
      <text>
        <t xml:space="preserve">Leads to: Mollusk Nest</t>
      </text>
    </comment>
    <comment authorId="0" ref="BH13">
      <text>
        <t xml:space="preserve">What used to be a nice balcony overlooking the Grand Hall has been mangled by the presence of Iti, most of it having collapsed down to the floor below. It seems like an Iti has taken advantage of this, transforming this now-isolated area into a paradise of sorts.</t>
      </text>
    </comment>
    <comment authorId="0" ref="BT13">
      <text>
        <t xml:space="preserve">There's clear signs of an explosion here, the balcony's traditional purple carpeting showing signs of scorching. This seems to share no relation with the hole in the wall, which leads to the outside.
-----
Bass' Description:
BASS: In the early days of the party, somebody threw a soda up here.
BASS: Somebody got mad and wanted to clean the litter, so they threw a pipebomb up here.
BASS: Smart.</t>
      </text>
    </comment>
    <comment authorId="0" ref="L14">
      <text>
        <t xml:space="preserve">The northern wing of the library lies here, the putrid stench of Thyme Matter rolling out of the rather massive hole in the library's side. </t>
      </text>
    </comment>
    <comment authorId="0" ref="X14">
      <text>
        <t xml:space="preserve">What was once a humble little study hall has been defiled by the Iti, corrosive matter eating away at the floors, desks, and whatnot. Nothing has been spared.</t>
      </text>
    </comment>
    <comment authorId="0" ref="AJ14">
      <text>
        <t xml:space="preserve">The Dark Carnival appears to have completely "refurbished" parts of the library. The carpet's been horribly stained, and the floors are covered in a variety of beverages and other assorted bits of trash.</t>
      </text>
    </comment>
    <comment authorId="0" ref="AV14">
      <text>
        <t xml:space="preserve">If the front of the library was hit by a tornado, this part of the library was hit by six tornadoes, each of which were equipped with a wide array of firearms and sharks. Also, the tornadoes spawned searing beams of flames that tore up basically everything in site.
Basically, the library is a gorillastorm. Most wouldn't even recognize it as a library at this point.</t>
      </text>
    </comment>
    <comment authorId="0" ref="CF14">
      <text>
        <t xml:space="preserve">There's a small gallery of relics and other items from Chairian history around here. Or at least, that's what you can make out from the wreckage- there's hardly anything interesting left here. Just shards of broken glass, and crystals growing about the place.
-----
Bass' Description:
BASS: Probably some sort of filler area.
BASS: ...What? Not every tile of a map can be super interesting.</t>
      </text>
    </comment>
    <comment authorId="0" ref="BA15">
      <text>
        <t xml:space="preserve">More shelves. These shelves appear to contain copies of works found on Earth.
Namely, manga. This can't possibly go wrong.</t>
      </text>
    </comment>
    <comment authorId="0" ref="BQ15">
      <text>
        <t xml:space="preserve">Nearly completely withered. Nothing remains of the books, save for some rather durable hardcovers.</t>
      </text>
    </comment>
    <comment authorId="0" ref="CD15">
      <text>
        <t xml:space="preserve">There's a similar corpse to the one in the Grand Hall Overlook, festering in the corner. This one appears to mostly possess slash wounds, and is somewhat more recognizable as a creature.
Of course, there's still bludgeoning damage. Lots of that.</t>
      </text>
    </comment>
    <comment authorId="0" ref="F16">
      <text>
        <t xml:space="preserve">...There's a hole here. It used to be a nice, uniform hole, but now there's a jukebox-sized hole in it.
Leads to: Library Tunnels</t>
      </text>
    </comment>
    <comment authorId="0" ref="S16">
      <text>
        <t xml:space="preserve">A few slits in the ground that exist for draining excess water. Or in today's case, Thyme Matter.</t>
      </text>
    </comment>
    <comment authorId="0" ref="AE16">
      <text>
        <t xml:space="preserve">These bookshelves have been repurposed into storage for coats and such. And weapons. And clothing that isn't coats. And entire exoskeletons.</t>
      </text>
    </comment>
    <comment authorId="0" ref="AR16">
      <text>
        <t xml:space="preserve">A ladder made up of a vine-based grappling hook, some conjured strings, and little chunks of wood for rungs. Hideous, but fits with the party's aesthetic of hot garbage.</t>
      </text>
    </comment>
    <comment authorId="0" ref="AS16">
      <text>
        <t xml:space="preserve">...It looks like there used to be a staircase leading up here. Now there's a gigantic pile of rubble.</t>
      </text>
    </comment>
    <comment authorId="0" ref="AT16">
      <text>
        <t xml:space="preserve">Leads to: Pop's Hideout</t>
      </text>
    </comment>
    <comment authorId="0" ref="AY16">
      <text>
        <t xml:space="preserve">Leads to: Grand Hall Route</t>
      </text>
    </comment>
    <comment authorId="0" ref="BS16">
      <text>
        <t xml:space="preserve">Leads to: The Collection</t>
      </text>
    </comment>
    <comment authorId="0" ref="BW16">
      <text>
        <t xml:space="preserve">Leads to: Severed Outlook</t>
      </text>
    </comment>
    <comment authorId="0" ref="CA16">
      <text>
        <t xml:space="preserve">Magical runes shimmer over the display, and there's a combination lock of sorts beneath the display. The display is now empty, however.
There's four sets of wheels, each featuring eight sides and eight crystals. Red, Blue, Yellow, Brown, Black, White, Pink, and Green. Curious.</t>
      </text>
    </comment>
    <comment authorId="0" ref="V17">
      <text>
        <t xml:space="preserve">A simple set of large desks and chairs. They used to have writing supplies on them.</t>
      </text>
    </comment>
    <comment authorId="0" ref="AB17">
      <text>
        <t xml:space="preserve">Created by a Gazyer, who didn't feel very good after inventory-based transport. Leads to boring forest, and can't actually be traversed.
Stella isn't going to be happy.</t>
      </text>
    </comment>
    <comment authorId="0" ref="AC17">
      <text>
        <t xml:space="preserve">A poster paid for by The Man. Shows a missing briefcase.</t>
      </text>
    </comment>
    <comment authorId="0" ref="AG17">
      <text>
        <t xml:space="preserve">A poster paid for by The Man. Shows a missing briefcase.</t>
      </text>
    </comment>
    <comment authorId="0" ref="AH18">
      <text>
        <t xml:space="preserve">Dead. Had a barred gate fall on it, cutting him into slivers. Delicio-
no not even gonna joke about that</t>
      </text>
    </comment>
    <comment authorId="0" ref="AP18">
      <text>
        <t xml:space="preserve">Even more oppressively high amounts of rubble. While you can climb atop this pile, it's not enough to reach that upper area. Good thing there's a ladder!
Also, there's a gap to the north, revealing forests and open sky. There was a large amount of Iti there, but they're dead now.</t>
      </text>
    </comment>
    <comment authorId="0" ref="BB18">
      <text>
        <t xml:space="preserve">A TV made of destroyed bookshelves. Is begging to be pushed off the side.</t>
      </text>
    </comment>
    <comment authorId="0" ref="BF18">
      <text>
        <t xml:space="preserve">Okay, not so much an abyss as a way to fall down a floor. That's probably lethal though, if the amount of jesters and cultists in the party were any indication.</t>
      </text>
    </comment>
    <comment authorId="0" ref="CA18">
      <text>
        <t xml:space="preserve">This display has been broken right open. You can't tell what was supposed to be in it.</t>
      </text>
    </comment>
    <comment authorId="0" ref="F19">
      <text>
        <t xml:space="preserve">Surrounded with a spray of broken glass shards. It seems like most of the books within were safely taken out before the bookshelf was flung.
Some odd-looking humanoid Iti is crushed beneath this shelf. It's 'wearing' robes, a poofy hat... probably one of those Iti from the front.</t>
      </text>
    </comment>
    <comment authorId="0" ref="K19">
      <text>
        <t xml:space="preserve">Leads to: ???</t>
      </text>
    </comment>
    <comment authorId="0" ref="O19">
      <text>
        <t xml:space="preserve">Leads to: Northern Flank</t>
      </text>
    </comment>
    <comment authorId="0" ref="W19">
      <text>
        <t xml:space="preserve">Leads to: Party Entryway</t>
      </text>
    </comment>
    <comment authorId="0" ref="AA19">
      <text>
        <t xml:space="preserve">Leads to: The Hall of Sages</t>
      </text>
    </comment>
    <comment authorId="0" ref="AC19">
      <text>
        <t xml:space="preserve">Nice-looking curtains. They don't exactly impede your progress.</t>
      </text>
    </comment>
    <comment authorId="0" ref="AI19">
      <text>
        <t xml:space="preserve">Leads to: Grand Hall Route</t>
      </text>
    </comment>
    <comment authorId="0" ref="AM19">
      <text>
        <t xml:space="preserve">Leads to: Party Entryway</t>
      </text>
    </comment>
    <comment authorId="0" ref="CE19">
      <text>
        <t xml:space="preserve">There was a small gap leading to what appears to be an open-air balcony. Now there's a sudden, deadly drop.</t>
      </text>
    </comment>
    <comment authorId="0" ref="K21">
      <text>
        <t xml:space="preserve">A simple set of large desks and chairs. They used to have writing supplies on them.</t>
      </text>
    </comment>
    <comment authorId="0" ref="R21">
      <text>
        <t xml:space="preserve">A simple set of large desks and chairs. They used to have writing supplies on them.</t>
      </text>
    </comment>
    <comment authorId="0" ref="BW21">
      <text>
        <t xml:space="preserve">A few paintings are scattered about the walls of this area, each of them by Aneura. Nearly all of them have been horribly defiled by Iti.</t>
      </text>
    </comment>
    <comment authorId="0" ref="P22">
      <text>
        <t xml:space="preserve">A simple set of large desks and chairs. They used to have writing supplies on them.</t>
      </text>
    </comment>
    <comment authorId="0" ref="Q22">
      <text>
        <t xml:space="preserve">This bookshelf is pretty damn dead, if the Thyme Matter eating away at it wasn't any indication.</t>
      </text>
    </comment>
    <comment authorId="0" ref="BM22">
      <text>
        <t xml:space="preserve">A somewhat rotted Splinter Spider has been impaled to something in this pile, using what appears to be a broken... corn dog stick. A rather large one at that.
Was cut in half by Terry after it twitched towards him. There is now a spray of purple sap upon the ground.</t>
      </text>
    </comment>
    <comment authorId="0" ref="BQ22">
      <text>
        <t xml:space="preserve">There's visible markings on the ground where the Carnival's generator used to be.</t>
      </text>
    </comment>
    <comment authorId="0" ref="CA22">
      <text>
        <t xml:space="preserve">This display has nothing in it but glass shards and those Thyme Crystals.</t>
      </text>
    </comment>
    <comment authorId="0" ref="G23">
      <text>
        <t xml:space="preserve">Leads to: Outside the Library</t>
      </text>
    </comment>
    <comment authorId="0" ref="AE23">
      <text>
        <t xml:space="preserve">Leads to: Reception</t>
      </text>
    </comment>
    <comment authorId="0" ref="BD23">
      <text>
        <t xml:space="preserve">Leads to: The Grand Hall</t>
      </text>
    </comment>
    <comment authorId="0" ref="CA23">
      <text>
        <t xml:space="preserve">Leads to: Bridge of the Fallen</t>
      </text>
    </comment>
    <comment authorId="0" ref="BH24">
      <text>
        <t xml:space="preserve">Some prospecting Rose Cultists have turned what was once a large archive of fauna and flora reports into a showarea for what appears to be a rare find!</t>
      </text>
    </comment>
    <comment authorId="0" ref="BT24">
      <text>
        <t xml:space="preserve">Scratch marks on the ground and the occasional broken table reveal how hastily this area of the Great Hall was cleared out, and replaced with a behemoth of a generator. Books are carelessly strewn about the area, as well as debris that appears to have come from the upper balcony.
-----
Bass' Description:
BASS: The Carnival keeps an extra power unit here.
BASS: Their speakers use a stupid amount of power.</t>
      </text>
    </comment>
    <comment authorId="0" ref="AQ25">
      <text>
        <t xml:space="preserve">Just about every book within these shelves has been horribly vandalized.</t>
      </text>
    </comment>
    <comment authorId="0" ref="L26">
      <text>
        <t xml:space="preserve">The library's grounds are covered by massive amounts of gold, orange, and red leaves- a result of the nearby trees that seem to be perpetually stuck in their autumnal rotation.
Across the orange-tinged grass is a gigantic, looming behemoth of a structure; the Library. What lies within its depths? Besides a cubic heckload of books and Iti.</t>
      </text>
    </comment>
    <comment authorId="0" ref="X26">
      <text>
        <t xml:space="preserve">Between the two main wings of the library lies the main entryway, through a decorated courtyard of trees. A large, overhanging roof provides solstice from the sky, with hovering lamps providing the light that the roof steals away.</t>
      </text>
    </comment>
    <comment authorId="0" ref="AJ26">
      <text>
        <t xml:space="preserve">A gigantic chandelier made up of illuminant crystals hangs from the ceiling, providing a gentle, moody glow upon the room. A grand desk lies directly across from the front doorway, surrounded by titanic shelves of books.</t>
      </text>
    </comment>
    <comment authorId="0" ref="BT26">
      <text>
        <t xml:space="preserve">After a long, epic battle with the Dark Carnival, the Jesters have vacated the premises. Little remains of their party, and for the first time in a week or so, the Grand Hall is silent. It's still in a state of disrepair, but at least it's not getting any worse.
-----
Formerly:
In the place of what looked to be a gigantic aisle of tables, chairs, and shelves, now sits a gigantic emplacement for a DJ, constructed out of wood that's been spray-painted black, as well as a variety of dark-chrome metals. Lights spray from the gigantic tower, bathing the alright colorful room in more light.
There's a huge, LED dance floor, rail-mounted subwoofers, and all other sorts of things associated with loud, obnoxious things.</t>
      </text>
    </comment>
    <comment authorId="0" ref="CR26">
      <text>
        <t xml:space="preserve">Behind a crumbled wall is a rather long and thin non-covered bridge. This bridge looms over the forests below, and leads to the glass-domed office of Miss Omorika.
-----
Bass' Description:
BASS: Okay, this isn't the actual name.
BASS: One guy took a peek up here, and then gave it this name.
BASS: "You'll understand when you look there yourself", he says.
BASS: He never did tell us what was up here, but we thought the name was cool.</t>
      </text>
    </comment>
    <comment authorId="0" ref="DD26">
      <text>
        <t xml:space="preserve">What was once a nice sanctum of knowledge and relaxation is now a mess of broken glass from the glass that once made up the dome and pink crystal from Lucid.
Perhaps this description will change in due time...
-----
Bass' Description:
BASS: I dunno about you, but if I wanted to keep something important safe, I'd put it over here. 
BASS: They even have some sort of defense that puts things to sleep when they try to approach it from the outside.
BASS: Crazy, huh?</t>
      </text>
    </comment>
    <comment authorId="0" ref="DX26">
      <text>
        <t xml:space="preserve">A winding stone staircase leads down into a cold chamber made of some combination of slate and granite. The floors and walls show signs of wear- from what is unknown, but likely the passage of time. The room is also incredibly tall- while the entryway was cramped at best, the antechamber is about five meters in height.
The room is mostly undecorated, save for some statues in the corners of the room. In the middle of the room lies an ornate stone podium- an incredibly tall one at that.</t>
      </text>
    </comment>
    <comment authorId="0" ref="G27">
      <text>
        <t xml:space="preserve">Leads to: Northern Flank</t>
      </text>
    </comment>
    <comment authorId="0" ref="AE27">
      <text>
        <t xml:space="preserve">Leads to: Party Entryway</t>
      </text>
    </comment>
    <comment authorId="0" ref="BD27">
      <text>
        <t xml:space="preserve">Leads to: The Exhibition</t>
      </text>
    </comment>
    <comment authorId="0" ref="BN27">
      <text>
        <t xml:space="preserve">Leads to: Central Power Unit</t>
      </text>
    </comment>
    <comment authorId="0" ref="CA27">
      <text>
        <t xml:space="preserve">Leads to: The Collection</t>
      </text>
    </comment>
    <comment authorId="0" ref="D28">
      <text>
        <t xml:space="preserve">Yep. They're all orange and autumn-y now!</t>
      </text>
    </comment>
    <comment authorId="0" ref="CJ28">
      <text>
        <t xml:space="preserve">Rather large outcroppings of crystals are growing from the land below the bridge. You could actually probably use them as bridges to cross the... bridge.</t>
      </text>
    </comment>
    <comment authorId="0" ref="CW28">
      <text>
        <t xml:space="preserve">Quite a few windows were broken during the brawl. Oh well.</t>
      </text>
    </comment>
    <comment authorId="0" ref="DP28">
      <text>
        <t xml:space="preserve">A stone statue, depicting what appears to be a wizened old Chairian in a flowing robe. Old hints of paint indicate that the robe used to be a light red.</t>
      </text>
    </comment>
    <comment authorId="0" ref="DV28">
      <text>
        <t xml:space="preserve">A stone statue, depicting what appears to be a wizened old Chairian in a flowing robe. Old hints of paint indicate that the robe used to be a light red.</t>
      </text>
    </comment>
    <comment authorId="0" ref="J29">
      <text>
        <t xml:space="preserve">It reads "CITADEL GRAND LIBRARY."</t>
      </text>
    </comment>
    <comment authorId="0" ref="DA30">
      <text>
        <t xml:space="preserve">Omo's desk. Is actually currently covering the trapdoor hatch, but that'd look weird on the map.</t>
      </text>
    </comment>
    <comment authorId="0" ref="C31">
      <text>
        <t xml:space="preserve">Leads to:
Zone 0 (The House)</t>
      </text>
    </comment>
    <comment authorId="0" ref="K31">
      <text>
        <t xml:space="preserve">Leads to: The Entryway</t>
      </text>
    </comment>
    <comment authorId="0" ref="O31">
      <text>
        <t xml:space="preserve">Leads to: Outside the Library</t>
      </text>
    </comment>
    <comment authorId="0" ref="W31">
      <text>
        <t xml:space="preserve">Leads to: Reception</t>
      </text>
    </comment>
    <comment authorId="0" ref="AA31">
      <text>
        <t xml:space="preserve">Leads to: The Entryway</t>
      </text>
    </comment>
    <comment authorId="0" ref="AH31">
      <text>
        <t xml:space="preserve">A large array of shelves and records surround Stella's desk. Most of them contain dusty old books.</t>
      </text>
    </comment>
    <comment authorId="0" ref="AQ31">
      <text>
        <t xml:space="preserve">The makeshift pillar didn't hold through the night. There's a massive hole in the ceiling, and structural integrity looks compromised.
Looks like some supports have been rather carefully woodmancy'd in above though, so... that'll probably hold for a bit.</t>
      </text>
    </comment>
    <comment authorId="0" ref="AU31">
      <text>
        <t xml:space="preserve">Leads to: The Grand Hall</t>
      </text>
    </comment>
    <comment authorId="0" ref="AY31">
      <text>
        <t xml:space="preserve">Leads to: Grand Hall Route</t>
      </text>
    </comment>
    <comment authorId="0" ref="BH31">
      <text>
        <t xml:space="preserve">A Perception Filter.
It's quite a lot like the one in the House currently, but somewhat larger. It also has a generator not far from it, providing external power.</t>
      </text>
    </comment>
    <comment authorId="0" ref="CE31">
      <text>
        <t xml:space="preserve">A large hole that punches down to the ground floor. A few bookshelves on lower floors have been carelessly flung about.</t>
      </text>
    </comment>
    <comment authorId="0" ref="CG31">
      <text>
        <t xml:space="preserve">The door has been slain. Knocked off its hinges. It also looks like most of the wall was slain, but still.</t>
      </text>
    </comment>
    <comment authorId="0" ref="CI31">
      <text>
        <t xml:space="preserve">There was quite the shock here! Whatever caused it made the bridge here collapse.</t>
      </text>
    </comment>
    <comment authorId="0" ref="CQ31">
      <text>
        <t xml:space="preserve">Leads to: Omorika's Office</t>
      </text>
    </comment>
    <comment authorId="0" ref="DA31">
      <text>
        <t xml:space="preserve">It goes way down, in a spiral...
Leads to: Twitching Chamber</t>
      </text>
    </comment>
    <comment authorId="0" ref="DG31">
      <text>
        <t xml:space="preserve">Leads to: Omorika's Office</t>
      </text>
    </comment>
    <comment authorId="0" ref="DS31">
      <text>
        <t xml:space="preserve">An empty but incredibly tall podium, with spirals of stone surrouding it.
Once held the Twitchy Glyph.
</t>
      </text>
    </comment>
    <comment authorId="0" ref="I33">
      <text>
        <t xml:space="preserve">A place to save your game. It also seems to act as a general respawn point for those who fall in combat. Players, anyway.</t>
      </text>
    </comment>
    <comment authorId="0" ref="BK33">
      <text>
        <t xml:space="preserve">A campfire made of Aurora Crystals.  It's been broken apart, but the crystals still hum warmly.</t>
      </text>
    </comment>
    <comment authorId="0" ref="BY34">
      <text>
        <t xml:space="preserve">More dried sap, all mixed with a smattering of equally dry thyme matter.</t>
      </text>
    </comment>
    <comment authorId="0" ref="DP34">
      <text>
        <t xml:space="preserve">A stone statue, depicting what appears to be a wizened old Chairian in a flowing robe. Old hints of paint indicate that the robe used to be a light red.</t>
      </text>
    </comment>
    <comment authorId="0" ref="DV34">
      <text>
        <t xml:space="preserve">A stone statue, depicting what appears to be a wizened old Chairian in a flowing robe. Old hints of paint indicate that the robe used to be a light red.</t>
      </text>
    </comment>
    <comment authorId="0" ref="G35">
      <text>
        <t xml:space="preserve">Leads to: Southern Wing</t>
      </text>
    </comment>
    <comment authorId="0" ref="AE35">
      <text>
        <t xml:space="preserve">Leads to: The Ruined Hallway</t>
      </text>
    </comment>
    <comment authorId="0" ref="AQ35">
      <text>
        <t xml:space="preserve">Leads to: ???</t>
      </text>
    </comment>
    <comment authorId="0" ref="BD35">
      <text>
        <t xml:space="preserve">Leads to: Concessions</t>
      </text>
    </comment>
    <comment authorId="0" ref="BM35">
      <text>
        <t xml:space="preserve">A stack of the Scarlet's Booster Greaves lie near the fire. They seem fine, save for what seems to be ruptured fuel tanks. Looks like all of them suffered the same damages, somehow.</t>
      </text>
    </comment>
    <comment authorId="0" ref="BN35">
      <text>
        <t xml:space="preserve">Leads to: Concessions</t>
      </text>
    </comment>
    <comment authorId="0" ref="CA35">
      <text>
        <t xml:space="preserve">Leads to: Quiet Balcony</t>
      </text>
    </comment>
    <comment authorId="0" ref="X38">
      <text>
        <t xml:space="preserve">For whatever reason, the southern wing of the library seems remarkably more intact... Which is saying something, given the obvious signs of something rather horrifying blowing the very ground to shreds.</t>
      </text>
    </comment>
    <comment authorId="0" ref="AJ38">
      <text>
        <t xml:space="preserve">What was once a rather grand and glorious hallway has now been defaced, a storm of rubble barricading the path to the east.
...There's a lingering scent of corndogs and other goods from beyond the rubble. What's going on back there...?</t>
      </text>
    </comment>
    <comment authorId="0" ref="AV38">
      <text>
        <t xml:space="preserve">This part of the library mirrors the second of the stairways leading to the top, with one of the key differences being that this one is actually possible to climb properly.
It seems like this area was relatively untouched by the Carnival, at least compared to the Grand Hall Route.</t>
      </text>
    </comment>
    <comment authorId="0" ref="BT38">
      <text>
        <t xml:space="preserve">The Carnival set up a wide array of tables here to hold host to their incredibly varied array of snacks.
Most military personnel however, would consider this to be an armory with just how toxic all of this food is. The stench of it will take months to clear out...
-----
Bass' Description:
BASS: Don't eat the cookies.
BASS: Don't. Eat. The. Cookies.
BASS: ...They gave me a stomach problem, but they literally exploded a carnival guy. They kept the cookies there anyway.</t>
      </text>
    </comment>
    <comment authorId="0" ref="CF38">
      <text>
        <t xml:space="preserve">The far wing of the library, on paper, seems like it'd be a peaceful place. Surely, less Iti would be able to get there, right? Well, this part of the library is absolutely covered in dried sap and thyme matter.
Cracks run along the walls and floor. A gigantic hole in the ground completes the scarred look of the area.
-----
Bass' Description:
BASS: Nice, quiet, secluded.
BASS: At least, I think. I haven't been up here.
BASS: We're running off blueprints here.
BASS: ...Where did we get the blueprints? I think we accidentally hacked someone.</t>
      </text>
    </comment>
    <comment authorId="0" ref="G39">
      <text>
        <t xml:space="preserve">Leads to: Outside the Library</t>
      </text>
    </comment>
    <comment authorId="0" ref="AE39">
      <text>
        <t xml:space="preserve">Leads to: ???</t>
      </text>
    </comment>
    <comment authorId="0" ref="BD39">
      <text>
        <t xml:space="preserve">Leads to: The Grand Hall</t>
      </text>
    </comment>
    <comment authorId="0" ref="BN39">
      <text>
        <t xml:space="preserve">Leads to: The Grand Hall</t>
      </text>
    </comment>
    <comment authorId="0" ref="CA39">
      <text>
        <t xml:space="preserve">Leads to: Bridge of the Fallen</t>
      </text>
    </comment>
    <comment authorId="0" ref="R40">
      <text>
        <t xml:space="preserve">More fictional tales and stories, in a bookshelf that seems to have been physically launched back. Of note is a... well, note, stuck between a couple of books, written in sap.
Instead of any sort of actual words, there's a picture of a rectangle, with various lines and circles going down it, in some cryptic pattern. It's not writing. What is that...?</t>
      </text>
    </comment>
    <comment authorId="0" ref="AD40">
      <text>
        <t xml:space="preserve">These appear to be the books from the shelf that rather violently slammed into Piono earlier.</t>
      </text>
    </comment>
    <comment authorId="0" ref="BH40">
      <text>
        <t xml:space="preserve">Still dead. sadge</t>
      </text>
    </comment>
    <comment authorId="0" ref="L41">
      <text>
        <t xml:space="preserve">There's an absolute gorilla-ton of books here. Most of the shelves are under warding spells, so you can't exactly just reach in and take the books...
This appears to be a large array of fictional stories- myths and fairy tales, those sorts of things. They're actually mostly kids books, come to think of it...</t>
      </text>
    </comment>
    <comment authorId="0" ref="AZ41">
      <text>
        <t xml:space="preserve">Was looted. Old description below.
-----
There's a collection of Carnival-made foods here, like a small amount of corn dogs, and copious amounts of cupcakes, chip bowls, dip bowls, dip bowls made of chip, chip bowls made of dip, chip bowls made of dip bowls made of chip bowls... things like that.
Judging by the effect they're having on the table, everything but the corn dogs are decently corrosive.</t>
      </text>
    </comment>
    <comment authorId="0" ref="BI41">
      <text>
        <t xml:space="preserve">Also rather dead. Seems to have perished in the same way that Redbud did.</t>
      </text>
    </comment>
    <comment authorId="0" ref="BQ41">
      <text>
        <t xml:space="preserve">Looted because Venia is a kleptomaniac or something. Old description below.
-----
Another table of food. This one appears to consist mostly of things they plundered, including some Chairian Brews and Pastries. It's somehow mostly untouched.
Oh, there's also a Chairian Head on the table. It is looking at you...?</t>
      </text>
    </comment>
    <comment authorId="0" ref="E42">
      <text>
        <t xml:space="preserve">A bookshelf that was recently just launched at Piono. Launched him through the broken window and everything, too!</t>
      </text>
    </comment>
    <comment authorId="0" ref="AM42">
      <text>
        <t xml:space="preserve">...You think this wall was neater before. And not collapsed.</t>
      </text>
    </comment>
    <comment authorId="0" ref="BK42">
      <text>
        <t xml:space="preserve">There's a... rather mutilated Iti corpse here. Plenty of bludgeon marks- probably at least sixty-three too many. You can make out what appear to be a few mangled spider legs, as well as a lower torso...?</t>
      </text>
    </comment>
    <comment authorId="0" ref="BX42">
      <text>
        <t xml:space="preserve">A green sap stains the hardwood floors, dying them an unpleasant yellow. There's a slurry of dry thyme matter alongside it.
No bodies.</t>
      </text>
    </comment>
    <comment authorId="0" ref="I43">
      <text>
        <t xml:space="preserve">There WAS a window here. Was.</t>
      </text>
    </comment>
    <comment authorId="0" ref="W43">
      <text>
        <t xml:space="preserve">Leads to: ???</t>
      </text>
    </comment>
    <comment authorId="0" ref="AA43">
      <text>
        <t xml:space="preserve">Leads to: Southern Wing</t>
      </text>
    </comment>
    <comment authorId="0" ref="AH43">
      <text>
        <t xml:space="preserve">There's an oppressive amount of rubble blocking the way forward. Wisps of dark energy rise off the ruins...</t>
      </text>
    </comment>
    <comment authorId="0" ref="CA43">
      <text>
        <t xml:space="preserve">Leads into a non-descript lower floor. There's nothing interesting down there. Save for another crushed spider-iti carcass.</t>
      </text>
    </comment>
    <comment authorId="0" ref="CH43">
      <text>
        <t xml:space="preserve">Apart from a few tables and chairs, this covered balcony isn't too interesting to look at. It does however, have a good view of Omo's office.
Omo's office is connected to the main library by a long, somewhat thin bridge. It has a sturdy wooden base, but the walls and roof consist of a single glass dome, made up of triangles held together with a metal frame. It's remarkably undamaged... save for some crystals.
There's a rather large hunk of crystal inside of it, as well as several crystal growths crashing out of the structure and flowing down to the ground below.</t>
      </text>
    </comment>
    <comment authorId="0" ref="AE44">
      <text>
        <t xml:space="preserve">...There's a tome here that appears to be describing a few spells...
SPELL ONE:
"I have this spell too, the mustard of doom."
SPELL TWO:
"Patience is required, but your foes and their shielding shall sunder."
SPELL THREE:
"The rejected brother of the Viking, Ancient, and Cosmic variety."</t>
      </text>
    </comment>
    <comment authorId="0" ref="BK44">
      <text>
        <t xml:space="preserve">There's some generic, low-value Chairian armor here. And yet, no bodies to go with them. There's no signs of them being eaten, either- there'd be way, way more sap on the floor if that was the case.</t>
      </text>
    </comment>
    <comment authorId="0" ref="BY44">
      <text>
        <t xml:space="preserve">A wooden recreation of a sapling lies here. Impaled on a branch is a note. It lists off the names of about twenty Chairian soldiers.</t>
      </text>
    </comment>
    <comment authorId="0" ref="L45">
      <text>
        <t xml:space="preserve">There's a massive collection of novels and tales here, all of a slightly more mature variety. Think maybe "Hunger Games" level things here.</t>
      </text>
    </comment>
    <comment authorId="0" ref="R45">
      <text>
        <t xml:space="preserve">There's quite a few splintered bookshelves along here. Bits of paper and leather are spread out across the floor. The splinters appear to have bits of dark energy flickering off of them.
There's also a trail of said dark energy along the ground. It looks like there was a huge explosion here earlier...?</t>
      </text>
    </comment>
    <comment authorId="0" ref="AC45">
      <text>
        <t xml:space="preserve">Upon this set of shelves is a flier showcasing purple laser lights, a dance floor, and what appears to be a bunch of heads attached to a pole.
"END OF THE WORLD PARTY: THE GREAT HALL, RIGHT NOW! FEATURING THE GREAT DJ, HEADZ!"</t>
      </text>
    </comment>
    <comment authorId="0" ref="S46">
      <text>
        <t xml:space="preserve">...This body appears to be at least a few days old. Beyond saving. He's been rather violently torn in half with dark energy.</t>
      </text>
    </comment>
    <comment authorId="0" ref="AD46">
      <text>
        <t xml:space="preserve">Non-descript bookshelves full of non-descript stories. No really; these shelves appear to contain blank books!
...There's a book that reads nothing but "Fury, Static Overcharge, and Glacial Monolith."
Thanks, Mr. Krabs.
</t>
      </text>
    </comment>
    <comment authorId="0" ref="AT46">
      <text>
        <t xml:space="preserve">Leads to: Grand Hall Overlook</t>
      </text>
    </comment>
    <comment authorId="0" ref="AY46">
      <text>
        <t xml:space="preserve">Leads to: Upstairs Detour</t>
      </text>
    </comment>
    <comment authorId="0" ref="BQ46">
      <text>
        <t xml:space="preserve">More armor. No bodies. There's also a few spider legs.</t>
      </text>
    </comment>
    <comment authorId="0" ref="BS46">
      <text>
        <t xml:space="preserve">Leads to: Quiet Balcony</t>
      </text>
    </comment>
    <comment authorId="0" ref="BW46">
      <text>
        <t xml:space="preserve">Leads to: Grand Hall Overlook</t>
      </text>
    </comment>
    <comment authorId="0" ref="R47">
      <text>
        <t xml:space="preserve">There's a hole in the wall here.</t>
      </text>
    </comment>
    <comment authorId="0" ref="AZ47">
      <text>
        <t xml:space="preserve">These shelves contain a healthy amount of newer Chairian releases, most fictional.</t>
      </text>
    </comment>
    <comment authorId="0" ref="BG47">
      <text>
        <t xml:space="preserve">This set of bookshelves has fallen over. There's a couple crushed books beneath it, but it seems these books are mostly older novels- classics.</t>
      </text>
    </comment>
    <comment authorId="0" ref="BT49">
      <text>
        <t xml:space="preserve">While this overlook was out of the reach of the Dark Carnival, it still looks like a tornado has passed through it, with tattered carpets and broken floorboards. What is concerning however, is the amount of both sap and Thyme Matter coating the walls and floors.
-----
BASS: Honestly, why would someone put a barrier blocking access this way?
BASS: It's not like we'd do something as dumb as blow the overlook in half or something.
BASS: Oh wait.</t>
      </text>
    </comment>
    <comment authorId="0" ref="R50">
      <text>
        <t xml:space="preserve">Taking a nice nap in the sun. SO FLUFFY.</t>
      </text>
    </comment>
    <comment authorId="0" ref="AJ50">
      <text>
        <t xml:space="preserve">This section of the sewers is covered in a sludge that for once, doesn't seem to be made of filth and sewage- rather, it's just made of filth. Mollusk slime.
A large colony of gigantic mollusks appears to live in the sewers down here. From what you can tell, they're quite effective at mowing down Iti...</t>
      </text>
    </comment>
    <comment authorId="0" ref="AE51">
      <text>
        <t xml:space="preserve">Leads to: Cogwork Route</t>
      </text>
    </comment>
    <comment authorId="0" ref="AE54">
      <text>
        <t xml:space="preserve">A small shrine to a god not forgotten. Helix. Making a prayer seems to provide you with boons of varying effect, most of them pertaining to RNG.
Prayer Available on: Now!</t>
      </text>
    </comment>
    <comment authorId="0" ref="Y55">
      <text>
        <t xml:space="preserve">More gigantic, impassable piles of rubble.</t>
      </text>
    </comment>
    <comment authorId="0" ref="AD57">
      <text>
        <t xml:space="preserve">A few sunken chunks of stone rest within the waters.</t>
      </text>
    </comment>
    <comment authorId="0" ref="AE58">
      <text>
        <t xml:space="preserve">...The mollusks have ascended from this place. They now watch over you from the skies above, by Lord Helix's side.</t>
      </text>
    </comment>
  </commentList>
</comments>
</file>

<file path=xl/comments11.xml><?xml version="1.0" encoding="utf-8"?>
<comments xmlns:r="http://schemas.openxmlformats.org/officeDocument/2006/relationships" xmlns="http://schemas.openxmlformats.org/spreadsheetml/2006/main">
  <authors>
    <author/>
  </authors>
  <commentList>
    <comment authorId="0" ref="BF4">
      <text>
        <t xml:space="preserve">As of recent events, one corner of the temple has been NUKED TO HELL by Nia's somewhat violent death. The entire temple has been scarred by the blast, and fragments of metal and the like lie everywhere.
-----
A quartet of spiraling stairs leading up into a surprisingly airy chamber, limestone intertwined with vines and branches. Light wafts in through the ceiling. The chamber is certainly quite old, but it's clear that some restoration efforts have been taken to preserve this temple. The room itself is quite tall, being about five meters in height. In fact, it probably sticks out of the top of Yggdrasil!
The room is mostly undecorated, save for some statues in the corners of the room. In the middle of the room lies an ornate stone podium- an incredibly tall one at that.</t>
      </text>
    </comment>
    <comment authorId="0" ref="BC5">
      <text>
        <t xml:space="preserve">A stone statue, depicting a kneeling Chairian, seemingly presenting something to the world with his hands. Of course, there's nothing there!</t>
      </text>
    </comment>
    <comment authorId="0" ref="AV7">
      <text>
        <t xml:space="preserve">This gigantic, artificial tree was built in the likeness of Yggdrasil itself. Stretching straight up into the sky, the tree is a magnificent sight to behold. It's gigantic canopy casts a shade over the fenced-in garden that holds the various critters of the Garden back.
Yggdrasil's massive roots permeate the zone, each root acting like a gigantic wall of sorts. A simple flagstone path leads inside of Yggdrasil, and a ladder in there leads to heights unknown to outsiders.
-----
You recall what Omo said before this place was revealled to be 3x3.
OMORIKA: Our destination.
OMORIKA: The Glyph should be around here: let's make haste.
OMORIKA: Feel free to frisk the place- I could consider it a payment for your services.</t>
      </text>
    </comment>
    <comment authorId="0" ref="BH7">
      <text>
        <t xml:space="preserve">An opening to a staircase that spirals downwards.
Leads To: The One-Fifth Scale Model of Yggdrasil: Summit</t>
      </text>
    </comment>
    <comment authorId="0" ref="BE8">
      <text>
        <t xml:space="preserve">An opening to a staircase that spirals downwards.
Leads To: The One-Fifth Scale Model of Yggdrasil: Summit</t>
      </text>
    </comment>
    <comment authorId="0" ref="BG9">
      <text>
        <t xml:space="preserve">An empty but incredibly tall podium, with spirals of stone surrouding it.
Once held the Chair Glyph.
</t>
      </text>
    </comment>
    <comment authorId="0" ref="BI10">
      <text>
        <t xml:space="preserve">An opening to a staircase that spirals downwards.
Leads To: The One-Fifth Scale Model of Yggdrasil: Summit</t>
      </text>
    </comment>
    <comment authorId="0" ref="BF11">
      <text>
        <t xml:space="preserve">An opening to a staircase that spirals downwards.
Leads To: The One-Fifth Scale Model of Yggdrasil: Summit</t>
      </text>
    </comment>
    <comment authorId="0" ref="BK13">
      <text>
        <t xml:space="preserve">A stone statue, depicting a kneeling Chairian, seemingly presenting something to the world with his hands. Of course, there's nothing there!</t>
      </text>
    </comment>
    <comment authorId="0" ref="AN16">
      <text>
        <t xml:space="preserve">...This tree is a noxious purple. It reeks of toxins, and the fruit appear to be dripping...
Fruit Remaining: 0</t>
      </text>
    </comment>
    <comment authorId="0" ref="AM17">
      <text>
        <t xml:space="preserve">A poisonous liquid is pooling in this crater- the tree was lucky to not be hit!</t>
      </text>
    </comment>
    <comment authorId="0" ref="CZ17">
      <text>
        <t xml:space="preserve">A tiny alcove with a fountain. A shrine to Lord Helix, perhaps?</t>
      </text>
    </comment>
    <comment authorId="0" ref="BM18">
      <text>
        <t xml:space="preserve">The top of Yggdrasil is quite a tranquil place- the designers have gone for a more natural aesthetic in these parts, the walls having odd, wavy shapes that bring to mind a natural tree. Even the stairs take on this sort of look- it'd be perfectly natural looking if it weren't for the handrails.
Most of the light here is not magical or electrical, the sunlight (or moonlight) shimmering through the leaves more than enough to illuminate the area.</t>
      </text>
    </comment>
    <comment authorId="0" ref="BG19">
      <text>
        <t xml:space="preserve">These routes don't seem to lead anywhere in particular- just out to some of the branches of Scale Yggdrasil.
The view from there however, is exquisite. And yes, there's some railings installed upon them. OSHA and all.</t>
      </text>
    </comment>
    <comment authorId="0" ref="BL19">
      <text>
        <t xml:space="preserve">The leaves on this part of Yggdrasil were badly burnt. Not great.</t>
      </text>
    </comment>
    <comment authorId="0" ref="CU20">
      <text>
        <t xml:space="preserve">Leads to: Projection Chamber</t>
      </text>
    </comment>
    <comment authorId="0" ref="CY20">
      <text>
        <t xml:space="preserve">A statue of Lord Helix is surrounded by a stagnant fountain of Godblossom Extract. There's not so much a pool of the stuff as there is small mini-pools that have formed within little dips within the stone construction.</t>
      </text>
    </comment>
    <comment authorId="0" ref="AQ21">
      <text>
        <t xml:space="preserve">...Lots of gigantic craters. Just what have they been firing at the shield?
Answer: gigantic fire bombs. Fortunately, the thing that's been doing that is now a flaming wreck.</t>
      </text>
    </comment>
    <comment authorId="0" ref="BH22">
      <text>
        <t xml:space="preserve">Stairs that spiral upwards.
Leads to: Upholstered Chamber</t>
      </text>
    </comment>
    <comment authorId="0" ref="BE23">
      <text>
        <t xml:space="preserve">Stairs that spiral upwards.
Leads to: Upholstered Chamber</t>
      </text>
    </comment>
    <comment authorId="0" ref="CZ23">
      <text>
        <t xml:space="preserve">WWEMWWMMMWES</t>
      </text>
    </comment>
    <comment authorId="0" ref="AE24">
      <text>
        <t xml:space="preserve">Leads to: The One-Fifth Scale Model of Yggdrasil: Summit</t>
      </text>
    </comment>
    <comment authorId="0" ref="BB24">
      <text>
        <t xml:space="preserve">These routes don't seem to lead anywhere in particular- just out to some of the branches of Scale Yggdrasil.
The view from there however, is exquisite. And yes, there's some railings installed upon them. OSHA and all.</t>
      </text>
    </comment>
    <comment authorId="0" ref="BG24">
      <text>
        <t xml:space="preserve">Leads to: The One-Fifth Scale Model of Yggdrasil: Base</t>
      </text>
    </comment>
    <comment authorId="0" ref="BL24">
      <text>
        <t xml:space="preserve">These routes don't seem to lead anywhere in particular- just out to some of the branches of Scale Yggdrasil.
The view from there however, is exquisite. And yes, there's some railings installed upon them. OSHA and all.</t>
      </text>
    </comment>
    <comment authorId="0" ref="BI25">
      <text>
        <t xml:space="preserve">Stairs that spiral upwards.
Leads to: Upholstered Chamber</t>
      </text>
    </comment>
    <comment authorId="0" ref="CZ25">
      <text>
        <t xml:space="preserve">A small dusty room filled to the brim with boxes. It appears to be a storage room of sorts.
Boxican led you here. Unsurprising?</t>
      </text>
    </comment>
    <comment authorId="0" ref="BF26">
      <text>
        <t xml:space="preserve">Stairs that spiral upwards.
Leads to: Upholstered Chamber</t>
      </text>
    </comment>
    <comment authorId="0" ref="CV26">
      <text>
        <t xml:space="preserve">Empty.</t>
      </text>
    </comment>
    <comment authorId="0" ref="CW26">
      <text>
        <t xml:space="preserve">Empty.</t>
      </text>
    </comment>
    <comment authorId="0" ref="CX26">
      <text>
        <t xml:space="preserve">Empty.</t>
      </text>
    </comment>
    <comment authorId="0" ref="CY27">
      <text>
        <t xml:space="preserve">Empty.</t>
      </text>
    </comment>
    <comment authorId="0" ref="CU28">
      <text>
        <t xml:space="preserve">Leads to: Projection Chamber</t>
      </text>
    </comment>
    <comment authorId="0" ref="CY28">
      <text>
        <t xml:space="preserve">There's quite a few crates here. Most of them show signs of recent use.
They've all been looted.</t>
      </text>
    </comment>
    <comment authorId="0" ref="BG29">
      <text>
        <t xml:space="preserve">These routes don't seem to lead anywhere in particular- just out to some of the branches of Scale Yggdrasil.
The view from there however, is exquisite. And yes, there's some railings installed upon them. OSHA and all.</t>
      </text>
    </comment>
    <comment authorId="0" ref="CY29">
      <text>
        <t xml:space="preserve">Empty.</t>
      </text>
    </comment>
    <comment authorId="0" ref="CV30">
      <text>
        <t xml:space="preserve">Empty.</t>
      </text>
    </comment>
    <comment authorId="0" ref="CW30">
      <text>
        <t xml:space="preserve">Empty.</t>
      </text>
    </comment>
    <comment authorId="0" ref="CX30">
      <text>
        <t xml:space="preserve">Empty.</t>
      </text>
    </comment>
    <comment authorId="0" ref="CF31">
      <text>
        <t xml:space="preserve">What was once home to a pastel-hued sea of Thyme Matter is now but a dried up lakebed (or perhaps pondbed), devoid of most life. The grass is decayed and dead, and most of the trees certainly won't recover any time soon.
However, with Yume gone, it seems that eventually, the environment will be able to recover.</t>
      </text>
    </comment>
    <comment authorId="0" ref="CR31">
      <text>
        <t xml:space="preserve">Hidden away in this section of the woods is an old stone altar, surrounded by a small, shallow-ish lake. Flowers bloom around this grove.
It's calm and tranquil- a nice change from the rest of the garden...</t>
      </text>
    </comment>
    <comment authorId="0" ref="CZ31">
      <text>
        <t xml:space="preserve">EYE x19
SCALE x1</t>
      </text>
    </comment>
    <comment authorId="0" ref="DB33">
      <text>
        <t xml:space="preserve">...Within the rather small stone box appears to be a gigantic sprawling network of tunnels, buried deep underground. The four tunnels seem well-traveled, but there's no telling where any of them go...</t>
      </text>
    </comment>
    <comment authorId="0" ref="CA34">
      <text>
        <t xml:space="preserve">A collapsed rainbow mountain, which might've secretly been a tent all along. Once upon a time, the Eliti known as Yume lived here.</t>
      </text>
    </comment>
    <comment authorId="0" ref="CM34">
      <text>
        <t xml:space="preserve">An altar made in the image of more than a dozen Chairians. Most of them are old, damaged, and lightly charred. Behind them is a depiction of Scale Yggdrasil.</t>
      </text>
    </comment>
    <comment authorId="0" ref="CX34">
      <text>
        <t xml:space="preserve">Leads to: ERR
...An eye is etched into the ground here.</t>
      </text>
    </comment>
    <comment authorId="0" ref="CM35">
      <text>
        <t xml:space="preserve">...Quite a few fish appear to be swimming around in this lake of sorts. You're not sure if they were meant to be here or not, but they look nice.</t>
      </text>
    </comment>
    <comment authorId="0" ref="CC36">
      <text>
        <t xml:space="preserve">There's a large, round stone altar here. It has twenty-four slots in it, each of them empty. Patterns that can only be described as "aztec" adorn it.
Its purpose has been fulfilled, and now sits here as some eerie reminder.</t>
      </text>
    </comment>
    <comment authorId="0" ref="CU37">
      <text>
        <t xml:space="preserve">Leads to: ERR
...A pair of wings is etched into the ground here.</t>
      </text>
    </comment>
    <comment authorId="0" ref="CX37">
      <text>
        <t xml:space="preserve">...Leads in and out of the Projection Chamber.</t>
      </text>
    </comment>
    <comment authorId="0" ref="DA37">
      <text>
        <t xml:space="preserve">Leads to: ERR
...A scale is etched into the ground here.</t>
      </text>
    </comment>
    <comment authorId="0" ref="CL39">
      <text>
        <t xml:space="preserve">Just now, the top of the box has flown off, revealing a ladder that goes down into an abyss of sorts. Clearly, this is a safe career choice.
-----
Large stone buttons adorn the sides of the cube, each with some sort of lettering
The top appears to possess a holographic device of sorts, which is displaying some unknown area.
</t>
      </text>
    </comment>
    <comment authorId="0" ref="AE40">
      <text>
        <t xml:space="preserve">Leads to: Yggdrasil's Approach / Yggdrasil's Flank</t>
      </text>
    </comment>
    <comment authorId="0" ref="CA40">
      <text>
        <t xml:space="preserve">Leads to: The Preserve</t>
      </text>
    </comment>
    <comment authorId="0" ref="CM40">
      <text>
        <t xml:space="preserve">Leads to: The Preserve</t>
      </text>
    </comment>
    <comment authorId="0" ref="CX40">
      <text>
        <t xml:space="preserve">Leads to: ERR
...A maw is etched into the ground here.</t>
      </text>
    </comment>
    <comment authorId="0" ref="L43">
      <text>
        <t xml:space="preserve">Acacia's home appears to be one with nature. The walls appear to be made of tree bark, with vines scattered across them. It's perfectly cozy, suited nicely for an individual.
Of note is that there's no electricity in the home- Acacia seems to abhor the idea of using technology, and instead sticks to using magical crystals throughout the house. The lights, everything- all magically crafted or powered.</t>
      </text>
    </comment>
    <comment authorId="0" ref="X43">
      <text>
        <t xml:space="preserve">A moss-covered, mostly unused road leads up to a somewhat dreary looking wooden house- while its design is grand, the drab brown hues of the wood really suck the life out of the place.
The flowers near the house are beautifully tended to, and vines are growing all about the surface of the house, adding a nice splash of color to it.
...This appears to be Acacia's house.</t>
      </text>
    </comment>
    <comment authorId="0" ref="AJ43">
      <text>
        <t xml:space="preserve">The natural beauty of this stretch of the garden has been sullied somewhat by the construction of some simple fortifications. While the ominpresent batches of trees around the Royal Gardens haven't been harmed, many of the flower bushes have suffered gravely. An elegant path made up of marble flagstones provide clean, simple routes all around the Royal Garden.</t>
      </text>
    </comment>
    <comment authorId="0" ref="AV43">
      <text>
        <t xml:space="preserve">There appears to be the ruins of a small Chairian base here, weak flames scattered among chunks of metal and piles of what's now firewood.</t>
      </text>
    </comment>
    <comment authorId="0" ref="BT43">
      <text>
        <t xml:space="preserve">Recently renamed, Sequoia's Lake was meant to be a memorial to one of the Highchair members that died upon being beamed down to the Battlefield.
After a moderate routing of the rebels by your own group, this area has finally quieted down, and fallen back under Chairian control.
-----
Former Description:
While probably once prim, proper, and full of beautiful flowers, it is now host to a gigantic war. Rebels flood in from a gap in the south, and Legionaries move in from a base to the north. A constant stalemate of blades, bullets, and blagic- erm, magic.</t>
      </text>
    </comment>
    <comment authorId="0" ref="CR43">
      <text>
        <t xml:space="preserve">This part of the Endless Gardens was made as a special preserve for exotic trees, like the Trees of Eternal Autumn at the Whispering Library.
In the center of this area lies the titular Reserve. Trees there are allowed to grow naturally (except on the main road), creating a "natural artifical forest", if you will.</t>
      </text>
    </comment>
    <comment authorId="0" ref="DD43">
      <text>
        <t xml:space="preserve">At the furthest end of the Endless Gardens once lied a beautiful little bed of flowers, and perhaps a food stand or two. There, customers would bathe in the sights of the garden, sipping away at a cup of tea under the shade of an umbrella.
Those days are long gone. Now, this area is home to an engine of destruction. It appears the mere act of firing the machine's weapon has caused irrepairable damage to the area's plantlife...</t>
      </text>
    </comment>
    <comment authorId="0" ref="C44">
      <text>
        <t xml:space="preserve">It appears that Acacia keeps a wide variety of spare robes on-hand, as well as some casual wear.</t>
      </text>
    </comment>
    <comment authorId="0" ref="AE44">
      <text>
        <t xml:space="preserve">Leads to: The One-Fifth Scale Model of Yggdrasil: Base</t>
      </text>
    </comment>
    <comment authorId="0" ref="BJ44">
      <text>
        <t xml:space="preserve">A small Legion base lies in this direction. They're probably scrambling to re-establish Scale Yggdrasil as a base of operations after your raid on it.</t>
      </text>
    </comment>
    <comment authorId="0" ref="CA44">
      <text>
        <t xml:space="preserve">Leads to: Itisa Pond</t>
      </text>
    </comment>
    <comment authorId="0" ref="CM44">
      <text>
        <t xml:space="preserve">Leads to: Garden Altar</t>
      </text>
    </comment>
    <comment authorId="0" ref="C45">
      <text>
        <t xml:space="preserve">A simple bed made from a one-piece wooden frame, still covered in bark. The coverings of the bed have a natural aesthetic, seemingly made with vines and the like. Still comfy, despite this.</t>
      </text>
    </comment>
    <comment authorId="0" ref="J45">
      <text>
        <t xml:space="preserve">It appears that Acacia's bathroom mostly consists of a small hotspring of sorts. It's currently filled with warm water, kept toasty by the presence of Aurora Crystals.
There's a few levers to the side that'd likely control the flow of water... or maybe manure, if the house in Zone 0 is of any indication.</t>
      </text>
    </comment>
    <comment authorId="0" ref="AP45">
      <text>
        <t xml:space="preserve">There appears to be bits of smoldering wood and charred metal here. It might've been a barracks of sorts before.
There's plenty of scattered bodyparts here. Each of them look like they were cut with a gigantic blade of sorts.</t>
      </text>
    </comment>
    <comment authorId="0" ref="AR45">
      <text>
        <t xml:space="preserve">There appears to be bits of smoldering wood and charred metal here. It might've been a barracks of sorts before.</t>
      </text>
    </comment>
    <comment authorId="0" ref="AS45">
      <text>
        <t xml:space="preserve">There appears to be bits of smoldering wood and charred metal here. It might've been a barracks of sorts before.</t>
      </text>
    </comment>
    <comment authorId="0" ref="C46">
      <text>
        <t xml:space="preserve">A simple wooden sidetable, which appears to have carefully tended to vines growing around it.
A small lamp with Luminous Crystals rests upon it, as well as two picture frames; one seems to feature a younger Acacia and Wattle, while the other shows a present day Acacia with Hersilia.
...She seems quite happy in both.</t>
      </text>
    </comment>
    <comment authorId="0" ref="P46">
      <text>
        <t xml:space="preserve">A small vegetable garden. You see what look like carrots, potatoes, and lettuce being grown here. Has recently been harvested, leaving it a bit barren.
Blessed by JOE, god of farms.
-----
In addition, Echoss has left a note here.
"While I realize this is rather pitiful compensation for the breaking and entering, I have attempted to keep your garden, and hopefully the grounds of your house in general, in somewhat decent shape for when you return. All missing produce should be in your pantry, and while I do not have the same skill at gardening as you I have attempted to keep the other plants healthy in your absence.
-E."</t>
      </text>
    </comment>
    <comment authorId="0" ref="S46">
      <text>
        <t xml:space="preserve">The front door. You can't see any lights on inside, so it's hard to tell if anyone's home or not...
Acacia's house. She's not really in the mood for conversation, but maybe it'd be worth drawing her out?
Leads to: Acacia's House: Interior
...It's hard to create homes from a top-down view in 2D space with what's effectively a 5x3 grid, okay???</t>
      </text>
    </comment>
    <comment authorId="0" ref="D47">
      <text>
        <t xml:space="preserve">Various pieces of art are scattered about the wall, all of them incredibly beautiful. This wall represents hundreds of hours of work...
You take a look at a few titles.
"Incantation, by Aneura" - This seems to feature a still-life of Omorika, who is conjuring a wooden construction.
"Helixian, by Aneura" - The front of the Church of Helix is shown in its beauty here, every stained-glass window upon it recreated in stunning detail.
"Sphere, by Aneura" - This appears to be a recent work, featuring the Sphere itself. Wings of purple and red energy soar out of it. The land below it looks... devastated.</t>
      </text>
    </comment>
    <comment authorId="0" ref="R47">
      <text>
        <t xml:space="preserve">There's an unattended easel with canvas through the window. You could probably smash the window and steal it, just saying.</t>
      </text>
    </comment>
    <comment authorId="0" ref="U47">
      <text>
        <t xml:space="preserve">A small outdoor area with a table and a few chairs. There's a glass screendoor to the side.</t>
      </text>
    </comment>
    <comment authorId="0" ref="AN47">
      <text>
        <t xml:space="preserve">There appears to be bits of smoldering wood and charred metal here. It might've been a barracks of sorts before.
There's an exploded husk of a Chairian here. You think it's a Chairian, anyway. Sorta looks like something exited it.</t>
      </text>
    </comment>
    <comment authorId="0" ref="AP47">
      <text>
        <t xml:space="preserve">A temporary hospital tent sorta thing. Contains a few injured Chairians.</t>
      </text>
    </comment>
    <comment authorId="0" ref="I48">
      <text>
        <t xml:space="preserve">It seems that Acacia keeps a well-stocked pantry, full of grains, dried meat, and lots of other raw material. Has been stuffed to the brim with a recent harvest of potatoes, carrots, and lettuce.
One section of the pantry is a makeshift freezer, using ice crystals for cooling. It's actually quite efficient, it seems. A slice of the Princess Special has been placed in there to replace a literal full cake.</t>
      </text>
    </comment>
    <comment authorId="0" ref="J48">
      <text>
        <t xml:space="preserve">There's still remnants of dishes from a meal here. The lingering scent is... actually incredibly appetizing.</t>
      </text>
    </comment>
    <comment authorId="0" ref="AU48">
      <text>
        <t xml:space="preserve">Leads to: Sequoia's Lake</t>
      </text>
    </comment>
    <comment authorId="0" ref="AY48">
      <text>
        <t xml:space="preserve">Leads to: Fireblast Encampment</t>
      </text>
    </comment>
    <comment authorId="0" ref="BS48">
      <text>
        <t xml:space="preserve">Leads to: The Preserve</t>
      </text>
    </comment>
    <comment authorId="0" ref="BW48">
      <text>
        <t xml:space="preserve">Leads to: Sequoia's Lake</t>
      </text>
    </comment>
    <comment authorId="0" ref="CQ48">
      <text>
        <t xml:space="preserve">Leads to: Far Off Field</t>
      </text>
    </comment>
    <comment authorId="0" ref="CU48">
      <text>
        <t xml:space="preserve">Leads to: The Preserve</t>
      </text>
    </comment>
    <comment authorId="0" ref="DA48">
      <text>
        <t xml:space="preserve">A Terra Reviver. It appears to be a device that breathes life into the ground below it, using a spinning array of Gaia, Frigid, and Luminous crystals. </t>
      </text>
    </comment>
    <comment authorId="0" ref="D49">
      <text>
        <t xml:space="preserve">An empty easel, a canvas set upon it for a new painting. Tools are scattered nearby on a sidetable- maybe someone could give painting a shot?</t>
      </text>
    </comment>
    <comment authorId="0" ref="U49">
      <text>
        <t xml:space="preserve">A wooden dummy. Or, what's left of one- there's a freaking gigantic spire impaled through it, and its limbs are strewn about the place.</t>
      </text>
    </comment>
    <comment authorId="0" ref="AQ49">
      <text>
        <t xml:space="preserve">Doing her best.</t>
      </text>
    </comment>
    <comment authorId="0" ref="J50">
      <text>
        <t xml:space="preserve">A simple round table that could fit two quite nicely. Has two finely-crafted chairs.</t>
      </text>
    </comment>
    <comment authorId="0" ref="Q50">
      <text>
        <t xml:space="preserve">...The Rebel's body is a mangled mess. His (you think it's a his) parts have been been scattered about the flowers. A similarly-broken steel dagger lies to the side as well.</t>
      </text>
    </comment>
    <comment authorId="0" ref="G51">
      <text>
        <t xml:space="preserve">Leads to: Garden Home</t>
      </text>
    </comment>
    <comment authorId="0" ref="AT51">
      <text>
        <t xml:space="preserve">...Claw marks. Massive ones. Like, you think this Chairian had a face before. Probably. It's statistically likely. You can't tell with these wooden people, amirite?
Also, he's dead. Oh.</t>
      </text>
    </comment>
    <comment authorId="0" ref="BE51">
      <text>
        <t xml:space="preserve">A Terra Reviver. It appears to be a device that breathes life into the ground below it, using a spinning array of Gaia, Frigid, and Luminous crystals. </t>
      </text>
    </comment>
    <comment authorId="0" ref="E52">
      <text>
        <t xml:space="preserve">Acacia's been growing a few flowers here. They're neatly tended to, their red, yellow, and blue blooms in full view.</t>
      </text>
    </comment>
    <comment authorId="0" ref="S52">
      <text>
        <t xml:space="preserve">Leads to: Yggdrasil's Approach / Yggdrasil's Flank</t>
      </text>
    </comment>
    <comment authorId="0" ref="AQ52">
      <text>
        <t xml:space="preserve">Leads to: Road to the Battlefield</t>
      </text>
    </comment>
    <comment authorId="0" ref="BC52">
      <text>
        <t xml:space="preserve">A slightly firescarred, but otherwise alright Silverwood Tree. Actually, there's a few.
Trees Remaining: 8</t>
      </text>
    </comment>
    <comment authorId="0" ref="BI52">
      <text>
        <t xml:space="preserve">Has taken to roaming the area once again. Perhaps it'd be best not to disturb him? Or perhaps one could get some high level materials from his back? Who knows.</t>
      </text>
    </comment>
    <comment authorId="0" ref="J53">
      <text>
        <t xml:space="preserve">Leads out to the patio.</t>
      </text>
    </comment>
    <comment authorId="0" ref="L55">
      <text>
        <t xml:space="preserve">This part of the garden is a stark contrast to the central gardens: a burnt waste with occasional patches of green. There's not much in terms of life here, unless you count dead trees and equally dead flowers.</t>
      </text>
    </comment>
    <comment authorId="0" ref="AV55">
      <text>
        <t xml:space="preserve">This once beautiful part of the gardens appears to have been scarred by not only simple explosions, but given the dead grass and wilted flowers... firebombs.
The stench of ash is sickening. Best be on guard.</t>
      </text>
    </comment>
    <comment authorId="0" ref="S56">
      <text>
        <t xml:space="preserve">Leads to: Garden Home</t>
      </text>
    </comment>
    <comment authorId="0" ref="AQ56">
      <text>
        <t xml:space="preserve">Leads to: Fireblast Encampment</t>
      </text>
    </comment>
    <comment authorId="0" ref="D57">
      <text>
        <t xml:space="preserve">A Terra Reviver. It appears to be a device that breathes life into the ground below it, using a spinning array of Gaia, Frigid, and Luminous crystals. 
The area revived, the device has shut down.</t>
      </text>
    </comment>
    <comment authorId="0" ref="S57">
      <text>
        <t xml:space="preserve">There used to be a chain between these poles with a "STAFF ONLY" sign. No respect for the rules.</t>
      </text>
    </comment>
    <comment authorId="0" ref="AQ57">
      <text>
        <t xml:space="preserve">There was a chain here. This one got brutally mangled by an explosion, looks like.</t>
      </text>
    </comment>
    <comment authorId="0" ref="D58">
      <text>
        <t xml:space="preserve">...Somehow, planting the saplings here worked. Cinderfruit grows from this tree.
Fruit Remaining: 0</t>
      </text>
    </comment>
    <comment authorId="0" ref="X59">
      <text>
        <t xml:space="preserve">...Looks like there was an explosion here. Only dirt lies beneath.</t>
      </text>
    </comment>
    <comment authorId="0" ref="AC59">
      <text>
        <t xml:space="preserve">A place to save your game. It also seems to act as a general respawn point for those who fall in combat. Players, anyway.</t>
      </text>
    </comment>
    <comment authorId="0" ref="D60">
      <text>
        <t xml:space="preserve">A metal frame, meant to be filled with a wooden summon to act as a turret.</t>
      </text>
    </comment>
    <comment authorId="0" ref="G60">
      <text>
        <t xml:space="preserve">The road abruptly ends here.</t>
      </text>
    </comment>
    <comment authorId="0" ref="K60">
      <text>
        <t xml:space="preserve">Leads to: Yggdrasil's Flank</t>
      </text>
    </comment>
    <comment authorId="0" ref="O60">
      <text>
        <t xml:space="preserve">Leads to: The Replantation</t>
      </text>
    </comment>
    <comment authorId="0" ref="S60">
      <text>
        <t xml:space="preserve">There's a tree here that's oozing blue sap. It looks pretty... palpable? It appears to have energizing properties.
Sap Remaining: 20</t>
      </text>
    </comment>
    <comment authorId="0" ref="AI60">
      <text>
        <t xml:space="preserve">Leads to: Road to the Battlefield</t>
      </text>
    </comment>
    <comment authorId="0" ref="AM60">
      <text>
        <t xml:space="preserve">Leads to: Yggdrasil's Approach / Yggdrasil's Flank</t>
      </text>
    </comment>
    <comment authorId="0" ref="AQ60">
      <text>
        <t xml:space="preserve">A sapling for a Silverwood tree.</t>
      </text>
    </comment>
    <comment authorId="0" ref="AU60">
      <text>
        <t xml:space="preserve">Leads to: Sequoia's Lake</t>
      </text>
    </comment>
    <comment authorId="0" ref="AY60">
      <text>
        <t xml:space="preserve">Leads to: Road to the Battlefield</t>
      </text>
    </comment>
    <comment authorId="0" ref="C62">
      <text>
        <t xml:space="preserve">A metal frame, meant to be filled with a wooden summon to act as a turret.</t>
      </text>
    </comment>
    <comment authorId="0" ref="D62">
      <text>
        <t xml:space="preserve">There's a large biodome of sorts here. It's made of a strangely opaque white glass. It appears to be quite durable, while still allowing some view of the inside.
The biodome is completely empty, save for a few specks of dirt here and there.
-----
Old Description"
There's a large biodome of sorts here. It's made of a strangely opaque white glass. It appears to be quite durable, while still allowing some view of the inside.
There's an entire garden worth of plants growing in this small dome. A small portion of the dome appears to have had its planters pushed aside to make room for two sleeping bags, a table, and what appears to be a radio.
There's also a flower known as a Bouquet Dimension in a vase. Somehow, Lutea doubts that the vase will last that long.
-----
You recall what Lutea said about the dome...
LUTEA: Hi! There's really not much around here...
LUTEA: Firebombings rendered this side of the garden mostly barren, and... well, normally, we'd be working on repairing this area...
LUTEA: The Iti are making that really, really hard, though. We've been forced to stick near the only remaining Biodome.
LUTEA: We're trying to preserve as many species from the Gardens as we can, and the Biodome keeps them in a nice, calm environment!
LUTEA: It's probably for the best that they're sheltered from all the fighting going on around here...</t>
      </text>
    </comment>
    <comment authorId="0" ref="AE64">
      <text>
        <t xml:space="preserve">Leads to: Reception</t>
      </text>
    </comment>
    <comment authorId="0" ref="BM64">
      <text>
        <t xml:space="preserve">Seems like the Rebels have been totally routed from this area.</t>
      </text>
    </comment>
    <comment authorId="0" ref="AJ67">
      <text>
        <t xml:space="preserve">Here lies the entryway to the walled Royal Gardens. The ground, unlike the majority of the Chairian Outskirts, is level and well-tended to. Of course, there's still Iti parts strewn about the grass. So it's only so nice, after all...</t>
      </text>
    </comment>
    <comment authorId="0" ref="AE68">
      <text>
        <t xml:space="preserve">Leads to: Yggdrasil's Approach / Yggdrasil's Flank</t>
      </text>
    </comment>
    <comment authorId="0" ref="AC70">
      <text>
        <t xml:space="preserve">How beautiful! There's flowers growing all around this place!</t>
      </text>
    </comment>
    <comment authorId="0" ref="AE76">
      <text>
        <t xml:space="preserve">Leads to:
Zone 0 (The House)</t>
      </text>
    </comment>
  </commentList>
</comments>
</file>

<file path=xl/comments12.xml><?xml version="1.0" encoding="utf-8"?>
<comments xmlns:r="http://schemas.openxmlformats.org/officeDocument/2006/relationships" xmlns="http://schemas.openxmlformats.org/spreadsheetml/2006/main">
  <authors>
    <author/>
  </authors>
  <commentList>
    <comment authorId="0" ref="CP2">
      <text>
        <t xml:space="preserve">The final, northernmost room of the Rose Forge. Within lies the titular machine, the Rose Forge itself.
Truly, the room is dreadfully dark, being made almost entirely of some sort of black stone. Cages dot the room, as well as armor stands with full suits of sentient armor.</t>
      </text>
    </comment>
    <comment authorId="0" ref="CK4">
      <text>
        <t xml:space="preserve">An ancient device designed to sap souls from bodies, and imbue them into weapons.
Six spires extend from the machine, each made of Rosetained Metal. Really, they look more like tentacles, if anything. Far as one can tell, these are meant to transfer the soul from the body to the weapon. Probably in a supremely painful fashion.</t>
      </text>
    </comment>
    <comment authorId="0" ref="CK5">
      <text>
        <t xml:space="preserve">A long, flat slate of a deep, dark stone. Pointing northward, there are grooves in the stone that indicate a body should be placed here.
Suspended in chains above is a place to hold a weapon, or some other piece of equipment. The various spires that jut out of the machine itself point towards the crossing sections of the chains.
There's also a slot where one could insert a "soul gem", in case you don't have a person to slot in. Seems that Yulania had a few empty ones set aside.</t>
      </text>
    </comment>
    <comment authorId="0" ref="CH6">
      <text>
        <t xml:space="preserve">Not like, gambling slots or anything like that. Rather, there are two panels here, where one can chain equipment to. It seems to be for the purpose of migrating souls from one item to another.</t>
      </text>
    </comment>
    <comment authorId="0" ref="CN6">
      <text>
        <t xml:space="preserve">...A damaged component of the Rose Forge. There's what seems to be a "person mold", and a panel where one can chain a piece of equipment to.
Produces Chairians when supplied with the proper materials, as well as something with a soul.
-----
Tanks will automatically use resources from the inventory when performing an experiment. Otherwise, they will not be consumed.
Tank Contents:
-Tank 1: Godblossom Extract (x1)
-Tank 2: Lifeblood Sap (x20)
-Tank 3: Livingwood Logs + Yggdrasil Splinters (x20, x3)
-Tank 4: Elemental Prisma + Gaiadiamond Dust (x2, x1)
-Tank 5: Structured Matter (x5)
-----
Encyclopedia of Madness Results:
-The Mold makes use of Rosetainted Metal, but there are faint traces of Sanctified materials. The Rosetainted Metal is dented and damaged, but easily fixable. The Sanctified materials meanwhile, have almost been entirely torn out. Gaiameld is present around the construction, allowing the mold to be reshaped.
-Prior to destruction, there were tanks to hold a variety of materials. They can be accessed by moving the panel with the chains aside, revealing them behind it. They are all made of standard Durasteel.
  -Tank one was meant to be filled with Fluxblood.
  -Tank two should filled with the same kind of sap you'd find in a Chairian. This tank is badly damaged, and cannot hold enough fluid at the moment.
  -Tank three holds woodchips made of Livingwood.
  -Tank four holds liquid magical crystals of all types, of at least a decent grade.
  -Tank five does not have a defined material. The proper item to use here was never discovered. One may be required to improvise.
-Once the tanks are filled, pull a level situated on the side of the machine. If a weapon is in place, its soul will be moved into a newly created body. Fluxblood allows the creation of a new body without the use of Godblossom Extract, but makes the target reliant on the flux to live. They will be a Rose Cultist, even if they weren't prior.</t>
      </text>
    </comment>
    <comment authorId="0" ref="CO7">
      <text>
        <t xml:space="preserve">A male Rose Cultist. Their hood is off, revealing tight bandages around their eyes. Despite this, they still seem to be perceptive to everything around them.
Responsible for operating the Rose Forge at this moment in time.
Nicknamed "Bandage" by Venia. Their real name is unknown.</t>
      </text>
    </comment>
    <comment authorId="0" ref="CK8">
      <text>
        <t xml:space="preserve">A large, sliding hatch. This is likely where Ars Alas was stored before emerging.</t>
      </text>
    </comment>
    <comment authorId="0" ref="AK9">
      <text>
        <t xml:space="preserve">The top of the Northern Tower. With nary but a stone railing preventing you from falling over, rippling winds wash over you.
It seems that upon this tower, a small colony of sorts is being settled. By Iti, of all things.</t>
      </text>
    </comment>
    <comment authorId="0" ref="AP9">
      <text>
        <t xml:space="preserve">This basement is incredibly tight! It seems that it used to be a simple, incredibly tiny room, but something's carved it up, broken the walls, and made it bigger.</t>
      </text>
    </comment>
    <comment authorId="0" ref="BN9">
      <text>
        <t xml:space="preserve">North of the main gate lies the Town Armory, and above it would be the barracks for any sort of stationed troops.
While Omnite didn't need too much in the way of defenses, a well-stocked armory always helped when any manner of foes raided the town.
Nowadays, the armory is in a state of disrepair, its carefully-laid stones now mostly scattered out across the dirt.</t>
      </text>
    </comment>
    <comment authorId="0" ref="CD9">
      <text>
        <t xml:space="preserve">The Old Pass itself is... remarkably gigantic. Tall mountains flank each side of the pass, snow occasionally rolling off of the sloped cliffs and dumping onto the road below.
The walls of a town named Omnite line this particular part of the pass, its gigantic stone walls blending into the mountain. There's little signs of life beyond the walls, from what you can tell.</t>
      </text>
    </comment>
    <comment authorId="0" ref="BI10">
      <text>
        <t xml:space="preserve">These roads going off the edge of the map are here to look nice. There's really nothing interesting this way, save for some damaged barracks.</t>
      </text>
    </comment>
    <comment authorId="0" ref="BW10">
      <text>
        <t xml:space="preserve">It's actually quite a long journey to this next destination. I didn't want to draw like, an entire extra mountain pass, okay?
Leads to: Final Forge</t>
      </text>
    </comment>
    <comment authorId="0" ref="CI10">
      <text>
        <t xml:space="preserve">Yulania was not kind to this place.</t>
      </text>
    </comment>
    <comment authorId="0" ref="AE11">
      <text>
        <t xml:space="preserve">A small table, with a few chairs. A small collection of wine, bread, and probably spider meat has been set out on the table.</t>
      </text>
    </comment>
    <comment authorId="0" ref="AG11">
      <text>
        <t xml:space="preserve">Trying to eat the table. The table is winning.</t>
      </text>
    </comment>
    <comment authorId="0" ref="CK11">
      <text>
        <t xml:space="preserve">It's a long, twisting, dark stairway out. So, reality has simplified it to a blue square that you can just sorta ride to the Old Pass.
Leads to: The Passage</t>
      </text>
    </comment>
    <comment authorId="0" ref="AA12">
      <text>
        <t xml:space="preserve">A deposit box, where Droplet intends for you to drop off grey Iti.
-----
Grey Iti Turned In: 11 (Harpy, Nanite, Chimes, Corpsetaker, Bouquet, Trickster, Amphi, Meteos, Reisz, Liar, Ohmnic)
Next Big Reward at: n/a
Droplet Duel Available at: 10</t>
      </text>
    </comment>
    <comment authorId="0" ref="AE12">
      <text>
        <t xml:space="preserve">Has returned to eating spider meat with a fork.</t>
      </text>
    </comment>
    <comment authorId="0" ref="AO12">
      <text>
        <t xml:space="preserve">There appears to be a makeshift nest here, made of random soft materials. As well as half-chewed Chairian bits. Mmm.</t>
      </text>
    </comment>
    <comment authorId="0" ref="AU12">
      <text>
        <t xml:space="preserve">Sleeping bags. How comfy.</t>
      </text>
    </comment>
    <comment authorId="0" ref="AU13">
      <text>
        <t xml:space="preserve">Sleeping bags. How comfy.</t>
      </text>
    </comment>
    <comment authorId="0" ref="AX13">
      <text>
        <t xml:space="preserve">Nia accidentally blew this desk apart.  It's finally dried out. Took a zone, but okay.</t>
      </text>
    </comment>
    <comment authorId="0" ref="AB14">
      <text>
        <t xml:space="preserve">Watching over the stairwell, ready to bludgeon anyone who passes without permission.</t>
      </text>
    </comment>
    <comment authorId="0" ref="AE14">
      <text>
        <t xml:space="preserve">A large brass bell. Can be rung via pulling a rope down below.</t>
      </text>
    </comment>
    <comment authorId="0" ref="AU14">
      <text>
        <t xml:space="preserve">Sleeping bags. How comfy.</t>
      </text>
    </comment>
    <comment authorId="0" ref="AZ14">
      <text>
        <t xml:space="preserve">Only one shelf remains standing in the store. It appears to be mostly looted, however.
Has been pushed to the side, revealing a trapdoor.</t>
      </text>
    </comment>
    <comment authorId="0" ref="BA14">
      <text>
        <t xml:space="preserve">A hidden trapdoor, cleverly blended in with the floor.
Leads to: Armory Basement</t>
      </text>
    </comment>
    <comment authorId="0" ref="CP14">
      <text>
        <t xml:space="preserve">Within the depths of the Old Pass lies a rather large spider nest. Unlike most spider nests, this one is yet to be cleared out- the threat of many Widows has kept the Legion from pacifying this particular cavern.
Several sigils have been carved into the walls of the cavern. Some by the spiders, as a sort of territorial marking. The others are clearly not by them.</t>
      </text>
    </comment>
    <comment authorId="0" ref="W15">
      <text>
        <t xml:space="preserve">This part of the Church of Helix leads up to the northern tower. It's also used as a small storage space.</t>
      </text>
    </comment>
    <comment authorId="0" ref="AB15">
      <text>
        <t xml:space="preserve">The stairs end here, but you can still travel down a floor.</t>
      </text>
    </comment>
    <comment authorId="0" ref="AW15">
      <text>
        <t xml:space="preserve">Has become one with the floor after realizing that it's the same hue as the tile.</t>
      </text>
    </comment>
    <comment authorId="0" ref="CN15">
      <text>
        <t xml:space="preserve">A webbed passage. Leads deeper into the cave. There's probably not much there, though.</t>
      </text>
    </comment>
    <comment authorId="0" ref="AB17">
      <text>
        <t xml:space="preserve">Has clearly been taken over by a Migi. Happily resting near the edge.</t>
      </text>
    </comment>
    <comment authorId="0" ref="AD17">
      <text>
        <t xml:space="preserve">A telescope of decent quality. Either used to gaze at the stars, or the surrounding landscape. Why not both?</t>
      </text>
    </comment>
    <comment authorId="0" ref="AG17">
      <text>
        <t xml:space="preserve">Perched on the railing. squawk</t>
      </text>
    </comment>
    <comment authorId="0" ref="AO17">
      <text>
        <t xml:space="preserve">A simple wooden floor. Above this tile hangs a short ladder, which leads to the trapdoor.
Leads to: Town Armory</t>
      </text>
    </comment>
    <comment authorId="0" ref="BC17">
      <text>
        <t xml:space="preserve">It seems the Rebels might've been responsible for this wall. How rude!</t>
      </text>
    </comment>
    <comment authorId="0" ref="CM17">
      <text>
        <t xml:space="preserve">Current alert level: not very high.</t>
      </text>
    </comment>
    <comment authorId="0" ref="Q18">
      <text>
        <t xml:space="preserve">These shelves hold various things for the church, including replacement hymn books, collection baskets, and... wooden planks for when a child manipulates a pew into the ground.
#justchairianproblems</t>
      </text>
    </comment>
    <comment authorId="0" ref="S18">
      <text>
        <t xml:space="preserve">These shelves hold various things for the church, including replacement hymn books, collection baskets, and... wooden planks for when a child manipulates a pew into the ground.
#justchairianproblems</t>
      </text>
    </comment>
    <comment authorId="0" ref="U18">
      <text>
        <t xml:space="preserve">A small cart full of c h a i r s. Just simple (yet strangely posh) metal folding chairs, just in case more room is needed in the church.</t>
      </text>
    </comment>
    <comment authorId="0" ref="BN18">
      <text>
        <t xml:space="preserve">A chest that contains a variety of ranged weaponry. None of it really catches your eye, though.</t>
      </text>
    </comment>
    <comment authorId="0" ref="R19">
      <text>
        <t xml:space="preserve">There's a rope here that you can pull. It appears to be connected to the tower above. Probably for a bell?</t>
      </text>
    </comment>
    <comment authorId="0" ref="BM19">
      <text>
        <t xml:space="preserve">A Fell Behemoth brutalized these walls.</t>
      </text>
    </comment>
    <comment authorId="0" ref="BQ19">
      <text>
        <t xml:space="preserve">A Fell Behemoth brutalized these walls.</t>
      </text>
    </comment>
    <comment authorId="0" ref="CC19">
      <text>
        <t xml:space="preserve">There's a heavy mass of webs this way. Careful, now!
Leads to: Spider's Roost</t>
      </text>
    </comment>
    <comment authorId="0" ref="CG19">
      <text>
        <t xml:space="preserve">Leads to: The Passage</t>
      </text>
    </comment>
    <comment authorId="0" ref="R20">
      <text>
        <t xml:space="preserve">DING DONG BING BONG
Rather amused with the power of the BELL.</t>
      </text>
    </comment>
    <comment authorId="0" ref="U20">
      <text>
        <t xml:space="preserve">Is blatantly a Grey Trickster. They wheel back and forth aimlessly. Are they enjoying this form?</t>
      </text>
    </comment>
    <comment authorId="0" ref="BN20">
      <text>
        <t xml:space="preserve">A long ladder that leads to the roof of this tower. There's not much of note up there, however.</t>
      </text>
    </comment>
    <comment authorId="0" ref="CI20">
      <text>
        <t xml:space="preserve">Still sleeping. Probably didn't even notice that you pushed through the cave.</t>
      </text>
    </comment>
    <comment authorId="0" ref="O21">
      <text>
        <t xml:space="preserve">A series of wooden steps lines the walls of the transept. It curves as it reaches the northern wall, then follows that wall to the east. Then, it keeps on coiling upward.</t>
      </text>
    </comment>
    <comment authorId="0" ref="AD21">
      <text>
        <t xml:space="preserve">As you enter the Church of Helix, you feel a sinister presence wash over you. Not quite what you'd expect, given the radiant white of these hallowed halls.
The floor is made of a somewhat darker stone than you'd expect, but that only serves to draw attention to the brilliant snow-white walls of the cathedral, each inch of it covered with various carvings and embelishments.
Light wafts in from above through stained glass, lighting it. At night, it seems like a set of light crystals within the pillars activate, still giving this hallowed place a glown akin to daylight.</t>
      </text>
    </comment>
    <comment authorId="0" ref="AP21">
      <text>
        <t xml:space="preserve">Now that you're standing in front of the church, it's quite easy to get a sense of just how incredible it is- one wouldn't be wrong to call it a cathedral.
For a race that specializes in woodworking, the Church of Helix is probably the most famous example of Chairian stonework, its chiseled white brick piling high into the sky, capping in two large towers, each of which are decorated in stained glass.
While the temple seems somewhat scuffed and damaged, whether due to the Iti or just general wear, it's still quite the sight to behold.</t>
      </text>
    </comment>
    <comment authorId="0" ref="P22">
      <text>
        <t xml:space="preserve">A sturdy wooden door. There's a set of doors on the upper and lower floors, so the perspective probably still works.</t>
      </text>
    </comment>
    <comment authorId="0" ref="T22">
      <text>
        <t xml:space="preserve">A sturdy wooden door. There's a set of doors on the upper and lower floors, so the perspective probably still works.</t>
      </text>
    </comment>
    <comment authorId="0" ref="AC22">
      <text>
        <t xml:space="preserve">It's like, one of those fancy building supports that comes off the side.</t>
      </text>
    </comment>
    <comment authorId="0" ref="AH22">
      <text>
        <t xml:space="preserve">It's like, one of those fancy building supports that comes off the side.</t>
      </text>
    </comment>
    <comment authorId="0" ref="BF22">
      <text>
        <t xml:space="preserve">Part of the mountain has been blasted away, in an attempt to crush the Fell Beasts. It partially succeeded.</t>
      </text>
    </comment>
    <comment authorId="0" ref="L23">
      <text>
        <t xml:space="preserve">Helping the Harmonizer write a sequel to "I Miss My Mind Control Effect", called "I Miss Wiping The Enemy Party".</t>
      </text>
    </comment>
    <comment authorId="0" ref="R23">
      <text>
        <t xml:space="preserve">A raised walkway, about... dunno, three meters above ground level?</t>
      </text>
    </comment>
    <comment authorId="0" ref="CK23">
      <text>
        <t xml:space="preserve">Leads to: Rosen Observation Outpost
It may be hard to reach here without creeping through the nest.</t>
      </text>
    </comment>
    <comment authorId="0" ref="K24">
      <text>
        <t xml:space="preserve">Ready to drop their hit single, "I Miss My Mind Control Effect".</t>
      </text>
    </comment>
    <comment authorId="0" ref="BF24">
      <text>
        <t xml:space="preserve">A temporary rock wall made by Venia.</t>
      </text>
    </comment>
    <comment authorId="0" ref="BZ24">
      <text>
        <t xml:space="preserve">This tree has been slain.
F</t>
      </text>
    </comment>
    <comment authorId="0" ref="V25">
      <text>
        <t xml:space="preserve">...Hold on a sec. This isn't droplet. It's just a Liar pretending to be Droplet. How can you tell, though? Well, usually Droplet doesn't walk around on all fours and meow.
...Usually.</t>
      </text>
    </comment>
    <comment authorId="0" ref="BN25">
      <text>
        <t xml:space="preserve">Within the walls of Omnite lies the front of an abandoned village. What appears to be an imported red-ish grass of sorts lines the town, small market stalls placed upon it to cater to visitors.
The walls themselves are relatively old, cracks in the bricks showcasing their age. Two guard towers have been built into the wall, providing a good vantage point over the pass itself.</t>
      </text>
    </comment>
    <comment authorId="0" ref="BF26">
      <text>
        <t xml:space="preserve">There's a wide variety of small shops scattered about the front of the town.
This stall was selling weapons, once upon a time.</t>
      </text>
    </comment>
    <comment authorId="0" ref="CP26">
      <text>
        <t xml:space="preserve">At the other end of the Spider's Roost appears to be a small temple of sorts. Licks of red-tainted light from an array of crystals on the ceiling barely illuminate the room.
The room appears to be covered in sap, among other things. There's also the very, VERY noticeable scent of death and decay...</t>
      </text>
    </comment>
    <comment authorId="0" ref="AH27">
      <text>
        <t xml:space="preserve">A set of stairs that lead up to a raised walkway. Are actual cathedrals like this?
No?
shhhhh it's chairian architecture or something</t>
      </text>
    </comment>
    <comment authorId="0" ref="AR27">
      <text>
        <t xml:space="preserve">Has transformed into a crimson mist, and moved into the Church of Helix. Property damage much?
Was once a statue of Helix.</t>
      </text>
    </comment>
    <comment authorId="0" ref="BU27">
      <text>
        <t xml:space="preserve">Looks like there must've been some semi-recent snowfall. Or maybe some snow slid down the mountains around you? Who knows?</t>
      </text>
    </comment>
    <comment authorId="0" ref="CK27">
      <text>
        <t xml:space="preserve">Leads to: Spider's Roost</t>
      </text>
    </comment>
    <comment authorId="0" ref="M28">
      <text>
        <t xml:space="preserve">Plenty of pews line the... either "crossing" or "choir", as I'm not too familiar with Cathedral terminology. Each of them are equipped with series of different songbooks.</t>
      </text>
    </comment>
    <comment authorId="0" ref="W28">
      <text>
        <t xml:space="preserve">Plenty of pews line the... either "crossing" or "choir", as I'm not too familiar with Cathedral terminology. Each of them are equipped with series of different songbooks.</t>
      </text>
    </comment>
    <comment authorId="0" ref="CJ28">
      <text>
        <t xml:space="preserve">A simple set of instructions.
-If the Repellant Totem is gone, panic.
-If the tools accidentally transfer their consciousness to the spiders, panic.
-If Magnolia *accidentally* gives someone the directions to the Spike Pit instead of the Living Quarters again, panic.
-Also, screw Magnolia. If she's not dead, panic.
-If you accidentally fall into the disposal chutes, don't panic. Otherwise, it'll be more messy.</t>
      </text>
    </comment>
    <comment authorId="0" ref="T29">
      <text>
        <t xml:space="preserve">Gently and carefully drifting above the gigantic crack in the cathedral, minding its own business. From time to time, it flies off to lick at the sunlight drifting through the many broken windows.
Of the Water element.</t>
      </text>
    </comment>
    <comment authorId="0" ref="AJ29">
      <text>
        <t xml:space="preserve">Shattered fragments of stained glass from the window above the gate. It's probably beyond repair, and also covered in blood. Ew.</t>
      </text>
    </comment>
    <comment authorId="0" ref="BM29">
      <text>
        <t xml:space="preserve">A crank built into the wall that can either raise or lower the gate.</t>
      </text>
    </comment>
    <comment authorId="0" ref="BZ29">
      <text>
        <t xml:space="preserve">In the nook of a rock spire, resting within the shade, is a rather curious looking tree that bears fruit. It appears to be cubical- Blockmelon!
Fruit Remaining: 5</t>
      </text>
    </comment>
    <comment authorId="0" ref="H30">
      <text>
        <t xml:space="preserve">A gigantic stained glass window, depicting Lord Helix in all of his magnificence. Surely, thousands of hours of work were put into this immaculate work of art!
A shame that somebody's probably going to send an arrow through it.</t>
      </text>
    </comment>
    <comment authorId="0" ref="J30">
      <text>
        <t xml:space="preserve">This altar sits upon a raised platform, where the carpeted stairs have been designed to look like there's a font of water spilling out onto the catherdral grounds.</t>
      </text>
    </comment>
    <comment authorId="0" ref="R30">
      <text>
        <t xml:space="preserve">The aftermath of your battle with the Husk has left quite the mark on the floor of the Church. Taeda is probably going to kill someone, much like she did the Butterfly.
Except, the Butterfly didn't die, but she'll stab you to death probably.</t>
      </text>
    </comment>
    <comment authorId="0" ref="AG30">
      <text>
        <t xml:space="preserve">Judging by the splatter of Fluxblood, it's safe to assume that the Husk landed around here.</t>
      </text>
    </comment>
    <comment authorId="0" ref="AL30">
      <text>
        <t xml:space="preserve">It's open now, so feel free to enter as you please.</t>
      </text>
    </comment>
    <comment authorId="0" ref="AR30">
      <text>
        <t xml:space="preserve">A large, gold-trimmed crest bearing a Helix Fossil, surrounded by an assortment of arrow-shaped runes.
What's annoying is that there seems to be no real sequence to the arrows, and only one arrow that goes right.
something something the crests are to blame</t>
      </text>
    </comment>
    <comment authorId="0" ref="BI30">
      <text>
        <t xml:space="preserve">A beautiful looking sap tree greets those who enter the area. It appears to be dripping with a yellow sap.
Sap Remaining: 0</t>
      </text>
    </comment>
    <comment authorId="0" ref="BO30">
      <text>
        <t xml:space="preserve">Currently lowered.
The main gate of the abandoned town. Heavy, metal-reinforced oak. It'd take quite the effort to break this down!</t>
      </text>
    </comment>
    <comment authorId="0" ref="CN31">
      <text>
        <t xml:space="preserve">Several tools are bolted onto some red-rock construction that juts out of the floor. They appear to be animate.</t>
      </text>
    </comment>
    <comment authorId="0" ref="M32">
      <text>
        <t xml:space="preserve">Plenty of pews line the... either "crossing" or "choir", as I'm not too familiar with Cathedral terminology. Each of them are equipped with series of different songbooks.</t>
      </text>
    </comment>
    <comment authorId="0" ref="U32">
      <text>
        <t xml:space="preserve">Plenty of pews line the... either "crossing" or "choir", as I'm not too familiar with Cathedral terminology. Each of them are equipped with series of different songbooks.</t>
      </text>
    </comment>
    <comment authorId="0" ref="W32">
      <text>
        <t xml:space="preserve">Plenty of pews line the... either "crossing" or "choir", as I'm not too familiar with Cathedral terminology. Each of them are equipped with series of different songbooks.</t>
      </text>
    </comment>
    <comment authorId="0" ref="AB32">
      <text>
        <t xml:space="preserve">Vibing. As you do.</t>
      </text>
    </comment>
    <comment authorId="0" ref="CH32">
      <text>
        <t xml:space="preserve">There's a Splinter Spider on what appears to be an operating table. Or at least, what's left of one. Its eyes have been torn out, among other things...</t>
      </text>
    </comment>
    <comment authorId="0" ref="CK32">
      <text>
        <t xml:space="preserve">A stone box similar to the one found at the Garden Altar is here. You know the trick to opening these now, so it shouldn't be a problem to get in.
Looks like there's quite a few of these around here. It's also been flung open recently.</t>
      </text>
    </comment>
    <comment authorId="0" ref="CN32">
      <text>
        <t xml:space="preserve">There's a Splinter Spitter on this operating table. Its eyes have been messily torn out. The rest of the body appears to have been mangled.
This one has been placed inside a paper bag, reducing the party's chance to vomit while in this room by 33%.</t>
      </text>
    </comment>
    <comment authorId="0" ref="AH33">
      <text>
        <t xml:space="preserve">A set of stairs that lead up to a raised walkway.</t>
      </text>
    </comment>
    <comment authorId="0" ref="AR33">
      <text>
        <t xml:space="preserve">Has transformed into a crimson mist, and moved into the Church of Helix. Property damage much?
Was once a statue of Dome.</t>
      </text>
    </comment>
    <comment authorId="0" ref="CH33">
      <text>
        <t xml:space="preserve">Several tools are bolted onto some red-rock construction that juts out of the floor. They appear to be animate.</t>
      </text>
    </comment>
    <comment authorId="0" ref="BF34">
      <text>
        <t xml:space="preserve">There's a wide variety of small shops scattered about the front of the town.
This stall was once selling electronic goods and parts.</t>
      </text>
    </comment>
    <comment authorId="0" ref="CK35">
      <text>
        <t xml:space="preserve">It seems there's a torn up sheet of directions here, and their... destinations? They don't really make sense.
You can make out fragments of various sequences along the walls- mostly the end segments as the middle of it has been ripped out. One set of directions near the bottom seems to be fine, though.
-----
From top to bottom:
MAW MAW [middle is lost] WINGS SCALE: The Chapel
EYE MAW [middle is lost] WINGS SCALE: Living Quarters
EYE MAW [middle is lost] WINGS SCALE: Literally a Pit of Spikes
I FORGOT THIS ONE B- [middle is lost] -REST: Don't Bother
EYE MAW WINGS EYE EYE WINGS EYE EYE MAW WINGS EYE SCALE: That Box Magnolia Left In The Garden, Seriously I Hate Her</t>
      </text>
    </comment>
    <comment authorId="0" ref="K36">
      <text>
        <t xml:space="preserve">There's a raised area over here for singers. Plenty of songbooks line the seats up here, and there appear to be arrays of crystals designed to amplify your voice.</t>
      </text>
    </comment>
    <comment authorId="0" ref="AW36">
      <text>
        <t xml:space="preserve">Another tunnel that cuts through this bit of mountain. Currently suffering from a snow-based problem.</t>
      </text>
    </comment>
    <comment authorId="0" ref="BI36">
      <text>
        <t xml:space="preserve">Piggo has levelled up to a beyond powerful Level 50. Playing with that other Sapsqueal has done wonders for them!</t>
      </text>
    </comment>
    <comment authorId="0" ref="R37">
      <text>
        <t xml:space="preserve">A raised walkway, about... dunno, three meters above ground level?</t>
      </text>
    </comment>
    <comment authorId="0" ref="BB37">
      <text>
        <t xml:space="preserve">To the southern side of the town lies the town's information center, which has been meticulously worked to look like it's part of the mountain.
While once home to all of the essential information about the town, its people, and its attractions (hint: the church of helix), it's now abandoned.</t>
      </text>
    </comment>
    <comment authorId="0" ref="BV37">
      <text>
        <t xml:space="preserve">What seems to be some sort of oversized Fell Beast matriarch. Has now been violently torn in half.</t>
      </text>
    </comment>
    <comment authorId="0" ref="P38">
      <text>
        <t xml:space="preserve">A sturdy wooden door. There's a set of doors on the upper and lower floors, so the perspective probably still works.</t>
      </text>
    </comment>
    <comment authorId="0" ref="T38">
      <text>
        <t xml:space="preserve">A sturdy wooden door. There's a set of doors on the upper and lower floors, so the perspective probably still works.</t>
      </text>
    </comment>
    <comment authorId="0" ref="AC38">
      <text>
        <t xml:space="preserve">It's like, one of those fancy building supports that comes off the side.</t>
      </text>
    </comment>
    <comment authorId="0" ref="AH38">
      <text>
        <t xml:space="preserve">It's like, one of those fancy building supports that comes off the side.</t>
      </text>
    </comment>
    <comment authorId="0" ref="BF38">
      <text>
        <t xml:space="preserve">There's a wide variety of small shops scattered about the front of the town.
This stall was selling postcards for the town. I have no idea why you took them all.</t>
      </text>
    </comment>
    <comment authorId="0" ref="CP38">
      <text>
        <t xml:space="preserve">Many a tunnel has been dug around the Old Pass, whether for mining, transit, or other reasons. This tunnel happened to be a nice, convenient entry point into the Old Pass.
It seems that most of the Old Pass is made of a red rock of sorts. Almost ominous.</t>
      </text>
    </comment>
    <comment authorId="0" ref="O39">
      <text>
        <t xml:space="preserve">A series of wooden steps lines the walls of the transept. It curves as it reaches the southern wall, then follows that wall to the east. Then, it keeps on coiling upward.</t>
      </text>
    </comment>
    <comment authorId="0" ref="BT39">
      <text>
        <t xml:space="preserve">Curiously enough, the occasional faded red tree juts from the grounds of the otherwise mostly barren passageway.</t>
      </text>
    </comment>
    <comment authorId="0" ref="BN40">
      <text>
        <t xml:space="preserve">A long ladder that leads to the roof of this tower. There's not much of note up there, however.</t>
      </text>
    </comment>
    <comment authorId="0" ref="R41">
      <text>
        <t xml:space="preserve">There's a rope here that you can pull. It appears to be connected to the tower above. Probably for a bell?</t>
      </text>
    </comment>
    <comment authorId="0" ref="AK41">
      <text>
        <t xml:space="preserve">The top of Southern Tower. With nary but a stone railing preventing you from falling over, rippling winds wash over you.
This part of the cathedral has been equipped with several telescopes. The tourists must love these.</t>
      </text>
    </comment>
    <comment authorId="0" ref="BA41">
      <text>
        <t xml:space="preserve">A seriously dramatic archway of stone goes over this bit of path. It's incredibly aesthetically pleasing.</t>
      </text>
    </comment>
    <comment authorId="0" ref="BM41">
      <text>
        <t xml:space="preserve">Has been hastily propped up after being destroyed. A gentle shove could knock it off its hinges.</t>
      </text>
    </comment>
    <comment authorId="0" ref="BQ41">
      <text>
        <t xml:space="preserve">Small holes for... shooting through! Kinda redundant when one could simply stand at the top and shoot down, but whatever.</t>
      </text>
    </comment>
    <comment authorId="0" ref="T42">
      <text>
        <t xml:space="preserve">A small statue dedicated to aaabaaajss, also known as Bird Jesus. It is said that he was the leader of the apostles of Red, who all worked in support of Lord Helix.</t>
      </text>
    </comment>
    <comment authorId="0" ref="BN42">
      <text>
        <t xml:space="preserve">A chest that contains a variety of ranged weaponry. None of it really catches your eye, though.</t>
      </text>
    </comment>
    <comment authorId="0" ref="AW43">
      <text>
        <t xml:space="preserve">The boards appear to have been manipulated out of the way, now peeling outwards like a... dunno, banana or something.</t>
      </text>
    </comment>
    <comment authorId="0" ref="CC43">
      <text>
        <t xml:space="preserve">Leads to: Winding Tunnel</t>
      </text>
    </comment>
    <comment authorId="0" ref="CG43">
      <text>
        <t xml:space="preserve">Leads to: The Passage</t>
      </text>
    </comment>
    <comment authorId="0" ref="CJ43">
      <text>
        <t xml:space="preserve">Cave spikes. You know the type. Fortunately, they're much too tall for you to accidentally fall on them and die.</t>
      </text>
    </comment>
    <comment authorId="0" ref="AH44">
      <text>
        <t xml:space="preserve">Acting as a sentry. Just from a bit higher up this time.</t>
      </text>
    </comment>
    <comment authorId="0" ref="BB44">
      <text>
        <t xml:space="preserve">Part of a gang. The pig gang. They support an entity known as the "blood god".</t>
      </text>
    </comment>
    <comment authorId="0" ref="W45">
      <text>
        <t xml:space="preserve">This part of the Church of Helix leads up to the southern tower. This part of the church holds a small altar to a saint of the Church of Helix.</t>
      </text>
    </comment>
    <comment authorId="0" ref="AB45">
      <text>
        <t xml:space="preserve">The stairs end here, but you can still travel down a floor.</t>
      </text>
    </comment>
    <comment authorId="0" ref="BC45">
      <text>
        <t xml:space="preserve">This Sapsqueal is covered in the sap of Rose cultists, and has an eyepatch. Their tusks are also razor sharp. They're clearly the strongest Sapsqueal on this planet.
Owns this building now. This shall become a republic of pigs.</t>
      </text>
    </comment>
    <comment authorId="0" ref="CO45">
      <text>
        <t xml:space="preserve">Leads to:
Zone 0 (The House)</t>
      </text>
    </comment>
    <comment authorId="0" ref="AA46">
      <text>
        <t xml:space="preserve">A telescope of decent quality. Either used to gaze at the stars, or the surrounding landscape. Why not both?</t>
      </text>
    </comment>
    <comment authorId="0" ref="AE46">
      <text>
        <t xml:space="preserve">A large brass bell. Can be rung via pulling a rope down below.</t>
      </text>
    </comment>
    <comment authorId="0" ref="AI46">
      <text>
        <t xml:space="preserve">A telescope of decent quality. Either used to gaze at the stars, or the surrounding landscape. Why not both?</t>
      </text>
    </comment>
    <comment authorId="0" ref="AW46">
      <text>
        <t xml:space="preserve">Omo has raised a wall around the Observer to neutralize it without angering it.</t>
      </text>
    </comment>
    <comment authorId="0" ref="BC46">
      <text>
        <t xml:space="preserve">Your sort of standard reception desk area, decorated with all sorts of pamphlets and things of that sort. A series of comfy seats have been set up behind it.</t>
      </text>
    </comment>
    <comment authorId="0" ref="BF46">
      <text>
        <t xml:space="preserve">A boarded-up entryway. You can see plenty of movement behind it.</t>
      </text>
    </comment>
    <comment authorId="0" ref="CM46">
      <text>
        <t xml:space="preserve">A place to save your game. It also seems to act as a general respawn point for those who fall in combat. Players, anyway.</t>
      </text>
    </comment>
    <comment authorId="0" ref="BD47">
      <text>
        <t xml:space="preserve">Part of a gang. The pig gang. They support an entity known as the "blood god".</t>
      </text>
    </comment>
    <comment authorId="0" ref="BA48">
      <text>
        <t xml:space="preserve">Part of a gang. The pig gang. They support an entity known as the "blood god".</t>
      </text>
    </comment>
    <comment authorId="0" ref="R50">
      <text>
        <t xml:space="preserve">This door leads somewhere offscreen, much like the roads within Zone 4.
TAEDA: Oh, um...
TAEDA: There's nothing down there, trust me.
TAEDA: It's just rooms and such for the priests and priestesses here.
A quick search reveals little of interest.</t>
      </text>
    </comment>
    <comment authorId="0" ref="BI50">
      <text>
        <t xml:space="preserve">...There's really not much of note this way. Just your occasional razed home.</t>
      </text>
    </comment>
    <comment authorId="0" ref="T51">
      <text>
        <t xml:space="preserve">A fermenting barrel that contains some fine wine. It's probably for religious purposes... but who's watching, anyway?
Probably Taeda.</t>
      </text>
    </comment>
    <comment authorId="0" ref="U51">
      <text>
        <t xml:space="preserve">A fermenting barrel that contains a whole lot of holy water. Is it actually blessed? Only way to find out is to spray it on a demon, or maybe Chaos.</t>
      </text>
    </comment>
    <comment authorId="0" ref="U54">
      <text>
        <t xml:space="preserve">Floating in place, completely idle. Probably waiting for an adventuring party to approach it so it can reveal it was really three monoliths in a trenchcoat, then obliterate the attackers.</t>
      </text>
    </comment>
    <comment authorId="0" ref="O55">
      <text>
        <t xml:space="preserve">A series of wooden steps lines the walls of the transept. It curves as it reaches the northern wall, then follows that wall to the east. Then, it keeps on coiling upward.</t>
      </text>
    </comment>
    <comment authorId="0" ref="Z55">
      <text>
        <t xml:space="preserve">The basement of the Church of Helix clearly wasn't designed with beauty in mind, unlike the upper levels. Rather, this floor was designed with practicality in mind- simple stone floors, walls carved from the mountains of the pass... it's all quite quaint.
And quite drafty, thanks to the gigantic hole in the ceiling.</t>
      </text>
    </comment>
    <comment authorId="0" ref="P56">
      <text>
        <t xml:space="preserve">A sturdy wooden door.</t>
      </text>
    </comment>
    <comment authorId="0" ref="T56">
      <text>
        <t xml:space="preserve">A sturdy wooden door.</t>
      </text>
    </comment>
    <comment authorId="0" ref="N58">
      <text>
        <t xml:space="preserve">Part of a banquet table.</t>
      </text>
    </comment>
    <comment authorId="0" ref="R58">
      <text>
        <t xml:space="preserve">What's left of what was once a nice banquet table.</t>
      </text>
    </comment>
    <comment authorId="0" ref="V58">
      <text>
        <t xml:space="preserve">What's left of what was once a nice banquet table.</t>
      </text>
    </comment>
    <comment authorId="0" ref="N59">
      <text>
        <t xml:space="preserve">Part of a banquet table.</t>
      </text>
    </comment>
    <comment authorId="0" ref="R59">
      <text>
        <t xml:space="preserve">What's left of what was once a nice banquet table.</t>
      </text>
    </comment>
    <comment authorId="0" ref="V59">
      <text>
        <t xml:space="preserve">Part of a banquet table.</t>
      </text>
    </comment>
    <comment authorId="0" ref="N60">
      <text>
        <t xml:space="preserve">Part of a banquet table.</t>
      </text>
    </comment>
    <comment authorId="0" ref="R60">
      <text>
        <t xml:space="preserve">Part of a banquet table.</t>
      </text>
    </comment>
    <comment authorId="0" ref="V60">
      <text>
        <t xml:space="preserve">Part of a banquet table.</t>
      </text>
    </comment>
    <comment authorId="0" ref="Y60">
      <text>
        <t xml:space="preserve">Appears to be harvesting Iti corpses from the remnants of the Netwyrm heads, stitching together... things.</t>
      </text>
    </comment>
    <comment authorId="0" ref="N61">
      <text>
        <t xml:space="preserve">Part of a banquet table.</t>
      </text>
    </comment>
    <comment authorId="0" ref="R61">
      <text>
        <t xml:space="preserve">Part of a banquet table.</t>
      </text>
    </comment>
    <comment authorId="0" ref="V61">
      <text>
        <t xml:space="preserve">Part of a banquet table.</t>
      </text>
    </comment>
    <comment authorId="0" ref="X61">
      <text>
        <t xml:space="preserve">The head of the Sleuth. It's also in the inventory, but it's also over here.</t>
      </text>
    </comment>
    <comment authorId="0" ref="Z62">
      <text>
        <t xml:space="preserve">On guard duty. It jingles menacingly.</t>
      </text>
    </comment>
    <comment authorId="0" ref="Z63">
      <text>
        <t xml:space="preserve">By interacting with the Chimes, she's learned how to play the flute. doot</t>
      </text>
    </comment>
    <comment authorId="0" ref="C64">
      <text>
        <t xml:space="preserve">Leads to:
Zone 4.5 (The Rosen Catacombs)</t>
      </text>
    </comment>
    <comment authorId="0" ref="G64">
      <text>
        <t xml:space="preserve">A statue of Saint Red, servant of Lord Helix. He's also a Pokemon League Champion!
...Or at least, it was a statue of him. Now it's a very sad pile of broken rock that's attempting to put itself back together.</t>
      </text>
    </comment>
    <comment authorId="0" ref="K64">
      <text>
        <t xml:space="preserve">Part of a banquet table.</t>
      </text>
    </comment>
    <comment authorId="0" ref="L64">
      <text>
        <t xml:space="preserve">Part of a banquet table.</t>
      </text>
    </comment>
    <comment authorId="0" ref="M64">
      <text>
        <t xml:space="preserve">What's left of what was once a nice banquet table.</t>
      </text>
    </comment>
    <comment authorId="0" ref="N64">
      <text>
        <t xml:space="preserve">What's left of what was once a nice banquet table.</t>
      </text>
    </comment>
    <comment authorId="0" ref="O64">
      <text>
        <t xml:space="preserve">What's left of what was once a nice banquet table.</t>
      </text>
    </comment>
    <comment authorId="0" ref="R64">
      <text>
        <t xml:space="preserve">Hovering around this patch of flowers, enjoying itself.</t>
      </text>
    </comment>
    <comment authorId="0" ref="U64">
      <text>
        <t xml:space="preserve">What's left of what was once a nice banquet table.</t>
      </text>
    </comment>
    <comment authorId="0" ref="V64">
      <text>
        <t xml:space="preserve">What's left of what was once a nice banquet table.</t>
      </text>
    </comment>
    <comment authorId="0" ref="W64">
      <text>
        <t xml:space="preserve">A decapitated Netwyrm head. No matter what you do, the darn thing always seems to get violently decapitated.</t>
      </text>
    </comment>
    <comment authorId="0" ref="X64">
      <text>
        <t xml:space="preserve">What's left of what was once a nice banquet table.</t>
      </text>
    </comment>
    <comment authorId="0" ref="Y64">
      <text>
        <t xml:space="preserve">What's left of what was once a nice banquet table.</t>
      </text>
    </comment>
    <comment authorId="0" ref="R65">
      <text>
        <t xml:space="preserve">A patch of golden-ish flowers. It's unclear how they managed to bloom upon this pile of rubble.</t>
      </text>
    </comment>
    <comment authorId="0" ref="N67">
      <text>
        <t xml:space="preserve">Part of a banquet table.</t>
      </text>
    </comment>
    <comment authorId="0" ref="R67">
      <text>
        <t xml:space="preserve">Part of a banquet table.</t>
      </text>
    </comment>
    <comment authorId="0" ref="V67">
      <text>
        <t xml:space="preserve">What's left of what was once a nice banquet table.</t>
      </text>
    </comment>
    <comment authorId="0" ref="N68">
      <text>
        <t xml:space="preserve">Part of a banquet table.</t>
      </text>
    </comment>
    <comment authorId="0" ref="R68">
      <text>
        <t xml:space="preserve">Part of a banquet table.</t>
      </text>
    </comment>
    <comment authorId="0" ref="V68">
      <text>
        <t xml:space="preserve">Part of a banquet table.</t>
      </text>
    </comment>
    <comment authorId="0" ref="N69">
      <text>
        <t xml:space="preserve">Part of a banquet table.</t>
      </text>
    </comment>
    <comment authorId="0" ref="R69">
      <text>
        <t xml:space="preserve">What's left of what was once a nice banquet table.</t>
      </text>
    </comment>
    <comment authorId="0" ref="V69">
      <text>
        <t xml:space="preserve">Part of a banquet table.</t>
      </text>
    </comment>
    <comment authorId="0" ref="N70">
      <text>
        <t xml:space="preserve">What's left of what was once a nice banquet table.</t>
      </text>
    </comment>
    <comment authorId="0" ref="R70">
      <text>
        <t xml:space="preserve">Part of a banquet table.</t>
      </text>
    </comment>
    <comment authorId="0" ref="V70">
      <text>
        <t xml:space="preserve">Part of a banquet table.</t>
      </text>
    </comment>
    <comment authorId="0" ref="P72">
      <text>
        <t xml:space="preserve">A sturdy wooden door.</t>
      </text>
    </comment>
    <comment authorId="0" ref="T72">
      <text>
        <t xml:space="preserve">A sturdy wooden door.</t>
      </text>
    </comment>
    <comment authorId="0" ref="O73">
      <text>
        <t xml:space="preserve">A series of wooden steps lines the walls of the transept. It curves as it reaches the southern wall, then follows that wall to the east. Then, it keeps on coiling upward.</t>
      </text>
    </comment>
    <comment authorId="0" ref="R74">
      <text>
        <t xml:space="preserve">Bounces erratically round the room. Will probably accidentally kill whoever enters.</t>
      </text>
    </comment>
    <comment authorId="0" ref="U74">
      <text>
        <t xml:space="preserve">DROPLET: I-I mean, really!
DROPLET: T-These people are so irresponsible!
DROPLET: These Spherebreakers, r-really...
Her tsundere blush is in full swing at the moment. It's probably best to not disturb her.</t>
      </text>
    </comment>
    <comment authorId="0" ref="U75">
      <text>
        <t xml:space="preserve">Sitting down next to Droplet, silent. Sometimes it's best to just sit and listen.</t>
      </text>
    </comment>
    <comment authorId="0" ref="T77">
      <text>
        <t xml:space="preserve">This table contains what appears to be notes for... a wedding, of all things. It was meant to take place about a month ago, it seems.</t>
      </text>
    </comment>
    <comment authorId="0" ref="R78">
      <text>
        <t xml:space="preserve">This door leads somewhere offscreen, much like the roads within Zone 4.
TAEDA: Oh, um...
TAEDA: There's nothing down there, trust me.
TAEDA: It's just rooms and such for the priests and priestesses here.
A quick search reveals little of interest.</t>
      </text>
    </comment>
  </commentList>
</comments>
</file>

<file path=xl/comments13.xml><?xml version="1.0" encoding="utf-8"?>
<comments xmlns:r="http://schemas.openxmlformats.org/officeDocument/2006/relationships" xmlns="http://schemas.openxmlformats.org/spreadsheetml/2006/main">
  <authors>
    <author/>
  </authors>
  <commentList>
    <comment authorId="0" ref="BM1">
      <text>
        <t xml:space="preserve">This room is highly sterile- the walls are smooth and metallic, the floors are smooth and easy to clean, and the lighting is... well, not very safe.
Light emits from two channels of liquid within the room: one is full of Thyme Matter, the other full of sap. This bathes the room in both a purple and green light.
In the back of the room lies a partitioned off testing chamber, for the most volatile and dangerous of experiments.</t>
      </text>
    </comment>
    <comment authorId="0" ref="AJ2">
      <text>
        <t xml:space="preserve">Another description relating to a hallway. This one smells like sewage, if only because the bathroom around here probably exploded due to either Rose Cult stuff, or because of outside forces. Tis' a cruel fate, being an architect visiting the Catacombs...</t>
      </text>
    </comment>
    <comment authorId="0" ref="CP2">
      <text>
        <t xml:space="preserve">...How big is this place, anyway? This particular hallway smells like soot and ash, despite there not being torches like the entryway. Scattered about the hall is various bits of trash- must be a lot of common rooms, or maybe a kitchen? You can't be quite sure.</t>
      </text>
    </comment>
    <comment authorId="0" ref="AA3">
      <text>
        <t xml:space="preserve">When questioned as to what mattered most to the Rose Cult when replacing their old, outdated living quarters with a cafeteria, the Rose Cult put up a poll to see what the Rose valued the most in a cafeteria.
The winner (by majority) was a gladitorial fight pit, so that you can have blood sport with your blood sausage.</t>
      </text>
    </comment>
    <comment authorId="0" ref="AF4">
      <text>
        <t xml:space="preserve">Has been launched face-first into the rubble. They seem to be okay enough.</t>
      </text>
    </comment>
    <comment authorId="0" ref="AG4">
      <text>
        <t xml:space="preserve">Another destroyed hallway. Fortunately, this one just leads to some offscreen, unknown area.</t>
      </text>
    </comment>
    <comment authorId="0" ref="AR4">
      <text>
        <t xml:space="preserve">It's a pit. Full of spikes. It is unclear as to why this room exists in the grand scheme of things.</t>
      </text>
    </comment>
    <comment authorId="0" ref="BG4">
      <text>
        <t xml:space="preserve">...Seems like after Monika left, it lost stability and collapsed. Odd.</t>
      </text>
    </comment>
    <comment authorId="0" ref="CH4">
      <text>
        <t xml:space="preserve">This barrack has been torn apart, and transformed into a place for the Dark Carnival to throw parties.</t>
      </text>
    </comment>
    <comment authorId="0" ref="CM4">
      <text>
        <t xml:space="preserve">Another destroyed hallway. Fortunately, this one just leads to some offscreen, unknown area.</t>
      </text>
    </comment>
    <comment authorId="0" ref="Y5">
      <text>
        <t xml:space="preserve">The mouth is wearing a hairnet. Despite not actually having eyes, the Maw seems to be a rather competent cook.</t>
      </text>
    </comment>
    <comment authorId="0" ref="AM5">
      <text>
        <t xml:space="preserve">Gigantic, razor-sharp metal spikes jut out of the ground. Not good for your health.</t>
      </text>
    </comment>
    <comment authorId="0" ref="AN5">
      <text>
        <t xml:space="preserve">Unsurprisingly, there's a few dead cultists in here.</t>
      </text>
    </comment>
    <comment authorId="0" ref="AO5">
      <text>
        <t xml:space="preserve">Gigantic, razor-sharp metal spikes jut out of the ground. Not good for your health.</t>
      </text>
    </comment>
    <comment authorId="0" ref="AP5">
      <text>
        <t xml:space="preserve">A Projection Box has been planted into the ceiling. If you fell from here, you'd barely have any time to react to your sudden, eminent death...</t>
      </text>
    </comment>
    <comment authorId="0" ref="AQ5">
      <text>
        <t xml:space="preserve">Gigantic, razor-sharp metal spikes jut out of the ground. Not good for your health.</t>
      </text>
    </comment>
    <comment authorId="0" ref="BJ5">
      <text>
        <t xml:space="preserve">Thousands of little glass shards litter the lab. You're wearing shoes, right?</t>
      </text>
    </comment>
    <comment authorId="0" ref="CV5">
      <text>
        <t xml:space="preserve">A small storage room attached to the armory, for storing other things that might be relevant for combat.
Today, this item seems to be ANIMATE CORPSES.</t>
      </text>
    </comment>
    <comment authorId="0" ref="W6">
      <text>
        <t xml:space="preserve">Locked.</t>
      </text>
    </comment>
    <comment authorId="0" ref="Y6">
      <text>
        <t xml:space="preserve">There are various bowls of food here, with large ladels in them. It appears the Maw eats these ingredients, then produces... perfectly cooked meals?
Steak, Potato and Mushroom Dinner: 100 Credits.
Grants Mending15 for three rounds. Develop a special Flux Mutation called Refined.
Candy Corn Liquor: 200 Credits.
Clearly breaking prohibition laws.</t>
      </text>
    </comment>
    <comment authorId="0" ref="AM6">
      <text>
        <t xml:space="preserve">Gigantic, razor-sharp metal spikes jut out of the ground. Not good for your health.</t>
      </text>
    </comment>
    <comment authorId="0" ref="AN6">
      <text>
        <t xml:space="preserve">Gigantic, razor-sharp metal spikes jut out of the ground. Not good for your health.</t>
      </text>
    </comment>
    <comment authorId="0" ref="AO6">
      <text>
        <t xml:space="preserve">Gigantic, razor-sharp metal spikes jut out of the ground. Not good for your health.</t>
      </text>
    </comment>
    <comment authorId="0" ref="AP6">
      <text>
        <t xml:space="preserve">Gigantic, razor-sharp metal spikes jut out of the ground. Not good for your health.</t>
      </text>
    </comment>
    <comment authorId="0" ref="AQ6">
      <text>
        <t xml:space="preserve">Gigantic, razor-sharp metal spikes jut out of the ground. Not good for your health.</t>
      </text>
    </comment>
    <comment authorId="0" ref="AL7">
      <text>
        <t xml:space="preserve">A slippery sloped surface, designed to dump you into the spikes.</t>
      </text>
    </comment>
    <comment authorId="0" ref="AM7">
      <text>
        <t xml:space="preserve">Gigantic, razor-sharp metal spikes jut out of the ground. Not good for your health.</t>
      </text>
    </comment>
    <comment authorId="0" ref="AN7">
      <text>
        <t xml:space="preserve">Gigantic, razor-sharp metal spikes jut out of the ground. Not good for your health.</t>
      </text>
    </comment>
    <comment authorId="0" ref="AO7">
      <text>
        <t xml:space="preserve">Gigantic, razor-sharp metal spikes jut out of the ground. Not good for your health.</t>
      </text>
    </comment>
    <comment authorId="0" ref="AP7">
      <text>
        <t xml:space="preserve">Gigantic, razor-sharp metal spikes jut out of the ground. Not good for your health.</t>
      </text>
    </comment>
    <comment authorId="0" ref="AQ7">
      <text>
        <t xml:space="preserve">Gigantic, razor-sharp metal spikes jut out of the ground. Not good for your health.</t>
      </text>
    </comment>
    <comment authorId="0" ref="AZ7">
      <text>
        <t xml:space="preserve">This room appears to be a small storage chamber, recently converted into a small prison yard of sorts.
The cells within this room are barely big enough to hold more than two to three Chairians at once. It's certainly a deal more orderly than Iti Holding Pens, at the very least. Cleaner, too.</t>
      </text>
    </comment>
    <comment authorId="0" ref="BD7">
      <text>
        <t xml:space="preserve">Machines that seem to have the guts of Iti within it, both liquid and solid.</t>
      </text>
    </comment>
    <comment authorId="0" ref="BF7">
      <text>
        <t xml:space="preserve">Lounging in one of those pool tubes, floating down the river.
CULTIST: truly
CULTIST: this is science.</t>
      </text>
    </comment>
    <comment authorId="0" ref="BP7">
      <text>
        <t xml:space="preserve">Machines that seem to have the guts of Chairians within it. A core has been cracked open...</t>
      </text>
    </comment>
    <comment authorId="0" ref="BZ7">
      <text>
        <t xml:space="preserve">This room appears to be a small storage chamber, recently converted into a small prison yard of sorts.
There are various claw marks tattering the otherwise smooth and polished walls of this particular room.</t>
      </text>
    </comment>
    <comment authorId="0" ref="CT7">
      <text>
        <t xml:space="preserve">Terraformed into a pit of lava by JOE. It smells absolutely *horrendous*.
-----
...It's a really deep pit, full of various Chairian and Iti corpses. It's... needlessly disgusting, to say the least. Have we mentioned most of them are animate?
Has stopped stirring, at least for now. Still, Marron would probably appreciate it if you threw a double dozen... er, couple hundred firebombs into it.</t>
      </text>
    </comment>
    <comment authorId="0" ref="X8">
      <text>
        <t xml:space="preserve">Your simple sort of lunch-room table setup- a table with four chairs messily welded to it.</t>
      </text>
    </comment>
    <comment authorId="0" ref="Z8">
      <text>
        <t xml:space="preserve">Your simple sort of lunch-room table setup- a table with four chairs messily welded to it.</t>
      </text>
    </comment>
    <comment authorId="0" ref="AM8">
      <text>
        <t xml:space="preserve">Gigantic, razor-sharp metal spikes jut out of the ground. Not good for your health.</t>
      </text>
    </comment>
    <comment authorId="0" ref="AN8">
      <text>
        <t xml:space="preserve">Gigantic, razor-sharp metal spikes jut out of the ground. Not good for your health.</t>
      </text>
    </comment>
    <comment authorId="0" ref="AO8">
      <text>
        <t xml:space="preserve">Gigantic, razor-sharp metal spikes jut out of the ground. Not good for your health.</t>
      </text>
    </comment>
    <comment authorId="0" ref="AP8">
      <text>
        <t xml:space="preserve">Gigantic, razor-sharp metal spikes jut out of the ground. Not good for your health.
This mound seems to be jutting a little higher. There used to be a treasure chest here.</t>
      </text>
    </comment>
    <comment authorId="0" ref="AQ8">
      <text>
        <t xml:space="preserve">Gigantic, razor-sharp metal spikes jut out of the ground. Not good for your health.</t>
      </text>
    </comment>
    <comment authorId="0" ref="AU8">
      <text>
        <t xml:space="preserve">A small holding chamber. This one is empty.</t>
      </text>
    </comment>
    <comment authorId="0" ref="AV8">
      <text>
        <t xml:space="preserve">A small holding chamber. This one is empty.</t>
      </text>
    </comment>
    <comment authorId="0" ref="AW8">
      <text>
        <t xml:space="preserve">A small holding chamber with a busted door. Echoss was in here earlier.</t>
      </text>
    </comment>
    <comment authorId="0" ref="AX8">
      <text>
        <t xml:space="preserve">A small holding chamber. This one is empty.</t>
      </text>
    </comment>
    <comment authorId="0" ref="AY8">
      <text>
        <t xml:space="preserve">A small holding chamber. This one is empty.</t>
      </text>
    </comment>
    <comment authorId="0" ref="BU8">
      <text>
        <t xml:space="preserve">A small holding chamber. There's no beds or any sort of nice quality of life things to speak of. Just some prison bars and a cell door.</t>
      </text>
    </comment>
    <comment authorId="0" ref="BV8">
      <text>
        <t xml:space="preserve">A small holding chamber. There's no beds or any sort of nice quality of life things to speak of. Just some prison bars and a cell door.</t>
      </text>
    </comment>
    <comment authorId="0" ref="BW8">
      <text>
        <t xml:space="preserve">A small holding chamber. There's no beds or any sort of nice quality of life things to speak of. Just some prison bars and a cell door.</t>
      </text>
    </comment>
    <comment authorId="0" ref="CG8">
      <text>
        <t xml:space="preserve">Appears to be a janitor. Doing their best to shove the Bass Clown into a bag.
It has taken them over a day to shove this man into a bag. Truly, this is an arduous task.</t>
      </text>
    </comment>
    <comment authorId="0" ref="AM9">
      <text>
        <t xml:space="preserve">Gigantic, razor-sharp metal spikes jut out of the ground. Not good for your health.</t>
      </text>
    </comment>
    <comment authorId="0" ref="AN9">
      <text>
        <t xml:space="preserve">Gigantic, razor-sharp metal spikes jut out of the ground. Not good for your health.</t>
      </text>
    </comment>
    <comment authorId="0" ref="AO9">
      <text>
        <t xml:space="preserve">Unsurprisingly, there's a few dead cultists in here.</t>
      </text>
    </comment>
    <comment authorId="0" ref="AP9">
      <text>
        <t xml:space="preserve">Gigantic, razor-sharp metal spikes jut out of the ground. Not good for your health.</t>
      </text>
    </comment>
    <comment authorId="0" ref="AQ9">
      <text>
        <t xml:space="preserve">Gigantic, razor-sharp metal spikes jut out of the ground. Not good for your health.</t>
      </text>
    </comment>
    <comment authorId="0" ref="CG9">
      <text>
        <t xml:space="preserve">Has a crossbow bolt in their head. Dead.</t>
      </text>
    </comment>
    <comment authorId="0" ref="X10">
      <text>
        <t xml:space="preserve">Your simple sort of lunch-room table setup- a table with four chairs messily welded to it.</t>
      </text>
    </comment>
    <comment authorId="0" ref="Z10">
      <text>
        <t xml:space="preserve">Your simple sort of lunch-room table setup- a table with four chairs messily welded to it.</t>
      </text>
    </comment>
    <comment authorId="0" ref="CT10">
      <text>
        <t xml:space="preserve">This used to be a door. Now it's a pile of rubble.</t>
      </text>
    </comment>
    <comment authorId="0" ref="U11">
      <text>
        <t xml:space="preserve">A Projection Box. Really, walking the corridors within these is often more tiring than just walking the distance to the place you need to go...
Code: EMWEEWMEMEWS </t>
      </text>
    </comment>
    <comment authorId="0" ref="W11">
      <text>
        <t xml:space="preserve">rip popcorn cultist</t>
      </text>
    </comment>
    <comment authorId="0" ref="AE11">
      <text>
        <t xml:space="preserve">A random place to sit. How... thoughtful? Probably blocks traffic more than anything else.</t>
      </text>
    </comment>
    <comment authorId="0" ref="BD11">
      <text>
        <t xml:space="preserve">Machines that seem to have the guts of Iti within it, both liquid and solid.</t>
      </text>
    </comment>
    <comment authorId="0" ref="BP11">
      <text>
        <t xml:space="preserve">Machines that seem to have the guts of Chairians within it. A core has been cracked open...</t>
      </text>
    </comment>
    <comment authorId="0" ref="CK11">
      <text>
        <t xml:space="preserve">A random place to sit. How... thoughtful? Probably blocks traffic more than anything else.</t>
      </text>
    </comment>
    <comment authorId="0" ref="CO11">
      <text>
        <t xml:space="preserve">A random place to sit. How... thoughtful? Probably blocks traffic more than anything else.</t>
      </text>
    </comment>
    <comment authorId="0" ref="CX11">
      <text>
        <t xml:space="preserve">The Rose Cult employs two small armories close to the front of the base so that troops can gear up before heading out with ease.
This armory has been outfitted with a few chambers to hold curious amalgams of scales with more scales, which are then given sentience.</t>
      </text>
    </comment>
    <comment authorId="0" ref="V12">
      <text>
        <t xml:space="preserve">It's actually not all that deep, and a fence has been placed around it. At the bottom, you can see various low-tier weapons, sap stains, and an unattended corpse.
There are also two ladders on the sides that can be raised or lowered.</t>
      </text>
    </comment>
    <comment authorId="0" ref="Z12">
      <text>
        <t xml:space="preserve">Your simple sort of lunch-room table setup- a table with four chairs messily welded to it.</t>
      </text>
    </comment>
    <comment authorId="0" ref="AR12">
      <text>
        <t xml:space="preserve">While the foundations for a bedroom are certainly here, it seems that this room has been converted to a small storage space. It's clear that the "shelves" in this room are really just repurposed beds.</t>
      </text>
    </comment>
    <comment authorId="0" ref="AU12">
      <text>
        <t xml:space="preserve">A small holding chamber. This one is empty.</t>
      </text>
    </comment>
    <comment authorId="0" ref="AV12">
      <text>
        <t xml:space="preserve">A small holding chamber. This one is empty.</t>
      </text>
    </comment>
    <comment authorId="0" ref="AX12">
      <text>
        <t xml:space="preserve">A small holding chamber. This one is empty.</t>
      </text>
    </comment>
    <comment authorId="0" ref="AY12">
      <text>
        <t xml:space="preserve">A small holding chamber. This one is empty.</t>
      </text>
    </comment>
    <comment authorId="0" ref="BF12">
      <text>
        <t xml:space="preserve">A wide channel caked with dry Thyme Matter... now flooded with water. It is unclear where the streams go.</t>
      </text>
    </comment>
    <comment authorId="0" ref="BN12">
      <text>
        <t xml:space="preserve">A wide channel caked with dry sap.</t>
      </text>
    </comment>
    <comment authorId="0" ref="BU12">
      <text>
        <t xml:space="preserve">A small holding chamber. There's no beds or any sort of nice quality of life things to speak of. Just some prison bars and a cell door.</t>
      </text>
    </comment>
    <comment authorId="0" ref="BV12">
      <text>
        <t xml:space="preserve">A small holding chamber. There's no beds or any sort of nice quality of life things to speak of. Just some prison bars and a cell door.</t>
      </text>
    </comment>
    <comment authorId="0" ref="CH12">
      <text>
        <t xml:space="preserve">The usual barrack design for the Rose Cult. Features six bunk beds, allowing the safe storage of exactly eleven happy Rose Cult members. Truly, this is the life.</t>
      </text>
    </comment>
    <comment authorId="0" ref="V13">
      <text>
        <t xml:space="preserve">Ready to try and kill someone, again.</t>
      </text>
    </comment>
    <comment authorId="0" ref="AM13">
      <text>
        <t xml:space="preserve">A generic set of wooden shelves. There's little of interest on them- just some empty boxes, with the occasional shard of metal, or splinter of wood to the side.</t>
      </text>
    </comment>
    <comment authorId="0" ref="AN13">
      <text>
        <t xml:space="preserve">A generic set of wooden shelves. There's little of interest on them- just some empty boxes, with the occasional shard of metal, or splinter of wood to the side.</t>
      </text>
    </comment>
    <comment authorId="0" ref="AO13">
      <text>
        <t xml:space="preserve">A generic set of wooden shelves. There's little of interest on them- just some empty boxes, with the occasional shard of metal, or splinter of wood to the side.</t>
      </text>
    </comment>
    <comment authorId="0" ref="AP13">
      <text>
        <t xml:space="preserve">A generic set of wooden shelves. There's little of interest on them- just some empty boxes, with the occasional shard of metal, or splinter of wood to the side.</t>
      </text>
    </comment>
    <comment authorId="0" ref="AQ13">
      <text>
        <t xml:space="preserve">A generic set of wooden shelves. There's little of interest on them- just some empty boxes, with the occasional shard of metal, or splinter of wood to the side.</t>
      </text>
    </comment>
    <comment authorId="0" ref="CG13">
      <text>
        <t xml:space="preserve">It seems that every member of the Rose Cult gets a bunk bed. Clearly, this is how they recruited so many members!
Behind every bunk bed is a small storage cubby. They're populated with things like spare robes and personal belongings.</t>
      </text>
    </comment>
    <comment authorId="0" ref="CT13">
      <text>
        <t xml:space="preserve">Weapons lockers. Filled to the brim with... well, weapons. Most of them are pretty lame, though.</t>
      </text>
    </comment>
    <comment authorId="0" ref="CX13">
      <text>
        <t xml:space="preserve">There used to be a cryotube here. Now there's not.</t>
      </text>
    </comment>
    <comment authorId="0" ref="X14">
      <text>
        <t xml:space="preserve">Your simple sort of lunch-room table setup- a table with four chairs messily welded to it.</t>
      </text>
    </comment>
    <comment authorId="0" ref="Z14">
      <text>
        <t xml:space="preserve">Your simple sort of lunch-room table setup- a table with four chairs messily welded to it.</t>
      </text>
    </comment>
    <comment authorId="0" ref="AW14">
      <text>
        <t xml:space="preserve">Locked.</t>
      </text>
    </comment>
    <comment authorId="0" ref="BW14">
      <text>
        <t xml:space="preserve">Locked.</t>
      </text>
    </comment>
    <comment authorId="0" ref="AN15">
      <text>
        <t xml:space="preserve">A generic set of wooden shelves. There's little of interest on them- just some empty boxes, with the occasional shard of metal, or splinter of wood to the side.</t>
      </text>
    </comment>
    <comment authorId="0" ref="AO15">
      <text>
        <t xml:space="preserve">A generic set of wooden shelves. There's little of interest on them- just some empty boxes, with the occasional shard of metal, or splinter of wood to the side.</t>
      </text>
    </comment>
    <comment authorId="0" ref="AP15">
      <text>
        <t xml:space="preserve">A generic set of wooden shelves. There's little of interest on them- just some empty boxes, with the occasional shard of metal, or splinter of wood to the side.</t>
      </text>
    </comment>
    <comment authorId="0" ref="BV15">
      <text>
        <t xml:space="preserve">About as grand as the hallway that led into the base, this hallway shares a similar lighting and architectural style.
Unlike the opening hallway though, this one is a deal taller, featuring sweeping arches that give the Rosen Catacombs some well-needed breathing room.</t>
      </text>
    </comment>
    <comment authorId="0" ref="CX15">
      <text>
        <t xml:space="preserve">There used to be a cryotube here. Now there's not.</t>
      </text>
    </comment>
    <comment authorId="0" ref="X16">
      <text>
        <t xml:space="preserve">Your simple sort of lunch-room table setup- a table with four chairs messily welded to it.</t>
      </text>
    </comment>
    <comment authorId="0" ref="Z16">
      <text>
        <t xml:space="preserve">Your simple sort of lunch-room table setup- a table with four chairs messily welded to it.
There's an unattended Scalewind Scone here!</t>
      </text>
    </comment>
    <comment authorId="0" ref="AX16">
      <text>
        <t xml:space="preserve">A tribal Cultist, who is enjoying a cup of coffee. Seems they're starting to get used to normal gravity once again.</t>
      </text>
    </comment>
    <comment authorId="0" ref="AY16">
      <text>
        <t xml:space="preserve">A small wooden round table with two oaken chairs. Rather quaint.</t>
      </text>
    </comment>
    <comment authorId="0" ref="AZ16">
      <text>
        <t xml:space="preserve">Still chewing on a can of beans.</t>
      </text>
    </comment>
    <comment authorId="0" ref="BD16">
      <text>
        <t xml:space="preserve">Secret tunnel! Hex has pressed a button in here, revealing... an increasingly insane number of passageways. Oh come on.
Button Status: On</t>
      </text>
    </comment>
    <comment authorId="0" ref="BP16">
      <text>
        <t xml:space="preserve">Yet Another Secret Tunnel. This one contains a little doodle of a wisp on the wall.
Button Status: On</t>
      </text>
    </comment>
    <comment authorId="0" ref="CC16">
      <text>
        <t xml:space="preserve">Doesn't seem to be armed. He has a blanket set out in front of him with various wares.
CULTIST: WELCOME TO MY SHOP, TRAVELERS!
CULTIST: WHAT WOULD YOU LIKE TO EAT TODAY?
...You notice that there are popsicle sticks taped to all of his goods.
-----
Rosetainted Metal: 10 Credits / Bar (20 in stock)
Roseblight Logs: 10 Credits / Log (20 in stock)
Crimson Soda: 100 Credits. Restores (20) HP and (15) MP, then grants you a random Flux Mutation. 3 cans in stock.
Cool Robes: 200 Credits. Appears to be a set of Rose Cult robes. Can be used when entering a room with foes to obtain a bonus round of initiative... assuming the foes are of course, Rose Cult enemies. Only one robe is in stock.</t>
      </text>
    </comment>
    <comment authorId="0" ref="CV16">
      <text>
        <t xml:space="preserve">Drained of flux. Is now an ordinary box.
-----
A Projection Box. This is probably how the Rose gets around during lockdown. Maybe you could make use of this? I mean, you'd need to know where to travel, but...
Code: MWEWEMMWEEES</t>
      </text>
    </comment>
    <comment authorId="0" ref="Z17">
      <text>
        <t xml:space="preserve">Has a pile of food, and... three wooden cups.
CULTIST: wanna make a bet?
CULTIST: i'll put a ball in one of these cups, then shuffle them around really, really fast
CULTIST: if you pick the right one, i'll give you lots of money
...Seems like it's 250 Credits to play, and you can win 500 Credits.</t>
      </text>
    </comment>
    <comment authorId="0" ref="AM17">
      <text>
        <t xml:space="preserve">A generic set of wooden shelves. There's little of interest on them- just some empty boxes, with the occasional shard of metal, or splinter of wood to the side.</t>
      </text>
    </comment>
    <comment authorId="0" ref="AN17">
      <text>
        <t xml:space="preserve">A generic set of wooden shelves. There's little of interest on them- just some empty boxes, with the occasional shard of metal, or splinter of wood to the side.</t>
      </text>
    </comment>
    <comment authorId="0" ref="AO17">
      <text>
        <t xml:space="preserve">A generic set of wooden shelves. There's little of interest on them- just some empty boxes, with the occasional shard of metal, or splinter of wood to the side.</t>
      </text>
    </comment>
    <comment authorId="0" ref="AP17">
      <text>
        <t xml:space="preserve">A generic set of wooden shelves. There's little of interest on them- just some empty boxes, with the occasional shard of metal, or splinter of wood to the side.</t>
      </text>
    </comment>
    <comment authorId="0" ref="AQ17">
      <text>
        <t xml:space="preserve">A generic set of wooden shelves. There's little of interest on them- just some empty boxes, with the occasional shard of metal, or splinter of wood to the side.</t>
      </text>
    </comment>
    <comment authorId="0" ref="AY17">
      <text>
        <t xml:space="preserve">The cultist who was locked in the sideways gravity hallway.
CULTIST: man i keep thinking that i'm suddenly gonna slide up the wall or something
CULTIST: good thing i'm not in that hallway anymore</t>
      </text>
    </comment>
    <comment authorId="0" ref="BG17">
      <text>
        <t xml:space="preserve">Some of the torches in this room are extinguished.</t>
      </text>
    </comment>
    <comment authorId="0" ref="BM17">
      <text>
        <t xml:space="preserve">Some of the torches in this room are extinguished.</t>
      </text>
    </comment>
    <comment authorId="0" ref="CX17">
      <text>
        <t xml:space="preserve">There used to be a cryotube here. Now there's not.</t>
      </text>
    </comment>
    <comment authorId="0" ref="AG18">
      <text>
        <t xml:space="preserve">...Somebody set off a bomb that destroyed this portion of the hallway.
Figures.</t>
      </text>
    </comment>
    <comment authorId="0" ref="AU19">
      <text>
        <t xml:space="preserve">Selling coffee, whilst drinking coffee. Has barely noticed the fall of the Rose Cult.</t>
      </text>
    </comment>
    <comment authorId="0" ref="BP19">
      <text>
        <t xml:space="preserve">An effigy of JOEbob made of wood, surrounded by runes drawn in Fluxblood. It twitches uneasily.
Its function is unknown.</t>
      </text>
    </comment>
    <comment authorId="0" ref="BX19">
      <text>
        <t xml:space="preserve">Has been slain. Water pools around it.
-----
A normal looking water fountain. Tossing in some Credits might result in a blessing, but... is it really a blessing you'd want?
Cursed to violently crush people who attempt to steal credits from it.</t>
      </text>
    </comment>
    <comment authorId="0" ref="Q20">
      <text>
        <t xml:space="preserve">Ever since the explosion, there's not much to say. The entire area is now just a mishmash of rubble, rock, and soil.
-----
The dead center of the Rose Cult's base. It's perpetually dark in here, presumably to stop the leader's many, many eyes from straining constantly. The room seems to have been hastily expanded over the years, making room for their leader's incredible girth.
Given how dark it is, one might believe that the room is undecorated. That is certainly not the case- the walls are covered in glyphs and murals depicting the Butterfly in all of its glory. Even the floors are covered in art. Not that you can see the floors, which are slick with... whatever the First Sin juices out, anyway.</t>
      </text>
    </comment>
    <comment authorId="0" ref="AB20">
      <text>
        <t xml:space="preserve">This is part barracks, part musical theater! Odds are, nobody in here (or anyone within Range 1-32) gets any sleep. Maybe it'd be fun to hold a performance?</t>
      </text>
    </comment>
    <comment authorId="0" ref="AR20">
      <text>
        <t xml:space="preserve">It seems that the Rose Cult has a taste for warm baths. A majority of this room is dominated by a large hotspring, with a small island at the center of the half-circle pool. Small pools of lava keep the room and waters toasty.
It is unclear as to why the blueprints called for a toilet to be placed upon the island.</t>
      </text>
    </comment>
    <comment authorId="0" ref="AU20">
      <text>
        <t xml:space="preserve">A small Rose Cult coffee shop. The scent of the coffee is pretty fine, but the color... is odd.
Rosen Coffee: 100 Credits
Restores (18) HP and (12) MP. Grants you Insomniac for the rest of the battle, preventing you from sleeping. Also allows you to see Hallucinations, even if you lack Attention.
Scalewind Scone: 100 Credits
Grants Mending4 for three rounds, and Energized6 for three rounds. Also applies WhirlingEntropy to you for three rounds, causing you to cast Bag of Tricks with no focused target after you take an action.
Rosevine Coffee Beans (x25): 50 Credits
Coffee Beans that are covered in sharp spines. Get past those spines though, and you have some still-dangerous (but delicious) coffee!</t>
      </text>
    </comment>
    <comment authorId="0" ref="CH20">
      <text>
        <t xml:space="preserve">It seems that this bedroom has been inexplicably converted into a pit full of fire. Perhaps its a security mechanism, or maybe it's a remnant from somebody's... "prank".</t>
      </text>
    </comment>
    <comment authorId="0" ref="CP20">
      <text>
        <t xml:space="preserve">Nettle called these here. It's actually a pretty nice aesthetic.</t>
      </text>
    </comment>
    <comment authorId="0" ref="W21">
      <text>
        <t xml:space="preserve">Speakers stolen from the Dark Carnival. They're not actually plugged in.</t>
      </text>
    </comment>
    <comment authorId="0" ref="AM21">
      <text>
        <t xml:space="preserve">Pools of LAVA. It's not safe in the slightest. There are however, little channels of lava that seem to heat up the water to a nice crisp temperature for bathing.</t>
      </text>
    </comment>
    <comment authorId="0" ref="AU21">
      <text>
        <t xml:space="preserve">A small wooden round table with two oaken chairs. Rather quaint.</t>
      </text>
    </comment>
    <comment authorId="0" ref="BA21">
      <text>
        <t xml:space="preserve">Some of the torches in this room are extinguished.</t>
      </text>
    </comment>
    <comment authorId="0" ref="BG21">
      <text>
        <t xml:space="preserve">Some of the torches in this room are extinguished.</t>
      </text>
    </comment>
    <comment authorId="0" ref="BS21">
      <text>
        <t xml:space="preserve">Some of the torches in this room are extinguished.</t>
      </text>
    </comment>
    <comment authorId="0" ref="CV21">
      <text>
        <t xml:space="preserve">sigh
-----
An incredibly spacious washroom that contains a grand total of one toilet. At the very least, they have nice, tiled floors. And plumbing.
Maybe the plumbing's concerning, given that this is a catacomb, after all.</t>
      </text>
    </comment>
    <comment authorId="0" ref="AA22">
      <text>
        <t xml:space="preserve">Tapping out the beat that Crya played with her feet, whilst sitting on her bed.
CULTIST: yesss
CULTIST: now what i really need is a full band performance
CULTIST: i'll pay you even more!
Has another bag of credits.</t>
      </text>
    </comment>
    <comment authorId="0" ref="AE22">
      <text>
        <t xml:space="preserve">A cart full of spider-eye canisters. Has been long abandoned, but still has canisters within it, ripe for the taking!</t>
      </text>
    </comment>
    <comment authorId="0" ref="AQ22">
      <text>
        <t xml:space="preserve">A toilet. It is unclear where the plumbing for this toilet leads to.</t>
      </text>
    </comment>
    <comment authorId="0" ref="BJ22">
      <text>
        <t xml:space="preserve">Leads to: Secret Chamber
-----
Yet Another Secret Tunnel. This one appears to contain a room full of cryptic scrawlings.
"ONLY THREE"
"INFINITE VALUE"
"TOTAL MISPLAY"
"CONFETTI"
No button.</t>
      </text>
    </comment>
    <comment authorId="0" ref="W23">
      <text>
        <t xml:space="preserve">Rapidly head-bashing the drums. They play roughly five notes before getting concussed, and collapsing.</t>
      </text>
    </comment>
    <comment authorId="0" ref="AO23">
      <text>
        <t xml:space="preserve">The once clear, inviting waters of these baths have been tainted with oodles of Thyme Matter. Swimming in it would likely be... interesting for your health.
Nia mourns the loss of a potential hot springs scene.</t>
      </text>
    </comment>
    <comment authorId="0" ref="AQ23">
      <text>
        <t xml:space="preserve">Yet Another Secret Tunnel. This one contains a little doodle of some sort of... orb of chaos?
Button Status: On</t>
      </text>
    </comment>
    <comment authorId="0" ref="AU23">
      <text>
        <t xml:space="preserve">A small wooden round table with two oaken chairs. Rather quaint.</t>
      </text>
    </comment>
    <comment authorId="0" ref="CE23">
      <text>
        <t xml:space="preserve">A standard non-bottomless pit. Used to be a beautiful hole of hellfire.</t>
      </text>
    </comment>
    <comment authorId="0" ref="CL23">
      <text>
        <t xml:space="preserve">very sad
his hotdog is raw
and there's no hellfire to cook it with</t>
      </text>
    </comment>
    <comment authorId="0" ref="X24">
      <text>
        <t xml:space="preserve">A raised stage, made out of a shoddy pile of red stone bricks. Some flashlights are roughly embedded into it.</t>
      </text>
    </comment>
    <comment authorId="0" ref="W25">
      <text>
        <t xml:space="preserve">Speakers stolen from the Dark Carnival. They're not actually plugged in.</t>
      </text>
    </comment>
    <comment authorId="0" ref="Z25">
      <text>
        <t xml:space="preserve">Snoozing.</t>
      </text>
    </comment>
    <comment authorId="0" ref="AM25">
      <text>
        <t xml:space="preserve">Pools of LAVA. It's not safe in the slightest. There are however, little channels of lava that seem to heat up the water to a nice crisp temperature for bathing.</t>
      </text>
    </comment>
    <comment authorId="0" ref="BR25">
      <text>
        <t xml:space="preserve">If the Church of Helix was a glimmering beacon, this small underground chapel is the exact opposite- a vortex of darkness.
Even darker than the rest of the rooms in the Rosen Catacombs, you can only see a few feet in front of you at basically all times. Even the torchlight does nothing to cut through the piercing darkness of the room.
Perhaps that's for the best. The rotted skulls in the walls would be overwhelming if you could see all of them at once.</t>
      </text>
    </comment>
    <comment authorId="0" ref="AG27">
      <text>
        <t xml:space="preserve">A solid-looking gate made of an alloy of Rosetainted Metal and Iron. It's basically just an aesthetic door, which you can open.</t>
      </text>
    </comment>
    <comment authorId="0" ref="BF27">
      <text>
        <t xml:space="preserve">Barren pews made of a dark red stone, made for form over function. They're about as bare red rock can be.
Somebody decided to shove this pew up here. Annoying.</t>
      </text>
    </comment>
    <comment authorId="0" ref="CM27">
      <text>
        <t xml:space="preserve">A solid-looking gate made of an alloy of Rosetainted Metal and Iron. It's basically just an aesthetic door, which you can open.</t>
      </text>
    </comment>
    <comment authorId="0" ref="AY28">
      <text>
        <t xml:space="preserve">Though similar in design to the entryway of the base, this hallway feels all the darker. The lighting's the exact same, too. It's as if something is sucking the light away...</t>
      </text>
    </comment>
    <comment authorId="0" ref="BI28">
      <text>
        <t xml:space="preserve">You're not quite sure what this creature is, but it's made of the usual pitch-black Iti flesh, and lots and lots of wood. It's vaguely humanoid in appearance, too.
Its head has been crushed. Surely, it's dead. Right?
A tag is attached to its body, reading "#006".</t>
      </text>
    </comment>
    <comment authorId="0" ref="CX28">
      <text>
        <t xml:space="preserve">A dim crimson glow fills these ancient halls. What seems to be a mixture of rotten wood and crude stone bricks lines the entryway to what seems to be the base of the Rose Cult.
The floors are made of a weathered stone, each brick inlaid with random, meaningless sigils and the occasional &lt;0&gt;. The ceiling appears to just be mostly-untouched cave, save for a few crystal-powered lights that hang from it.</t>
      </text>
    </comment>
    <comment authorId="0" ref="G29">
      <text>
        <t xml:space="preserve">A pile of dead, fluxy flesh from the First Sin. Flux harvested.</t>
      </text>
    </comment>
    <comment authorId="0" ref="AC29">
      <text>
        <t xml:space="preserve">...A quick look at the cart reveals that it's full of spider eyes, caught up in canisters.</t>
      </text>
    </comment>
    <comment authorId="0" ref="AJ30">
      <text>
        <t xml:space="preserve">Has been knocked over. Safety hazard.</t>
      </text>
    </comment>
    <comment authorId="0" ref="BG30">
      <text>
        <t xml:space="preserve">Barren pews made of a dark red stone, made for form over function. They're about as bare red rock can be.</t>
      </text>
    </comment>
    <comment authorId="0" ref="BK30">
      <text>
        <t xml:space="preserve">Barren pews made of a dark red stone, made for form over function. They're about as bare red rock can be.</t>
      </text>
    </comment>
    <comment authorId="0" ref="BM30">
      <text>
        <t xml:space="preserve">Barren pews made of a dark red stone, made for form over function. They're about as bare red rock can be.</t>
      </text>
    </comment>
    <comment authorId="0" ref="CV30">
      <text>
        <t xml:space="preserve">Omnious mood lighting. There's a charred body next to it, indicating that someone was dumb enough to touch the darn thing.</t>
      </text>
    </comment>
    <comment authorId="0" ref="CX30">
      <text>
        <t xml:space="preserve">A place to save your game. It also seems to act as a general respawn point for those who fall in combat. Players, anyway.</t>
      </text>
    </comment>
    <comment authorId="0" ref="L31">
      <text>
        <t xml:space="preserve">The things some people do for Flux.</t>
      </text>
    </comment>
    <comment authorId="0" ref="AN31">
      <text>
        <t xml:space="preserve">...A quick look at the cart reveals that it's full of spider eyes, caught up in canisters.</t>
      </text>
    </comment>
    <comment authorId="0" ref="AR31">
      <text>
        <t xml:space="preserve">...A quick look at the cart reveals that it's full of spider eyes, caught up in canisters.</t>
      </text>
    </comment>
    <comment authorId="0" ref="N32">
      <text>
        <t xml:space="preserve">Whatever was left of the Origin of Sin is buried beneath several tons of rock, soil, and other materials. There is no trace of the First Sin, or the Netwyrm among the remains.</t>
      </text>
    </comment>
    <comment authorId="0" ref="U32">
      <text>
        <t xml:space="preserve">Stairs. They lead deeper into the darkness...</t>
      </text>
    </comment>
    <comment authorId="0" ref="AJ32">
      <text>
        <t xml:space="preserve">...A quick look at the cart reveals that it's full of spider eyes, caught up in canisters.</t>
      </text>
    </comment>
    <comment authorId="0" ref="BD32">
      <text>
        <t xml:space="preserve">Wreckage of a sacrifical altar. There's no entropic energy left within the rock rubble.</t>
      </text>
    </comment>
    <comment authorId="0" ref="CZ32">
      <text>
        <t xml:space="preserve">Leads to:
Zone 4 (The Old Pass)</t>
      </text>
    </comment>
    <comment authorId="0" ref="AQ33">
      <text>
        <t xml:space="preserve">...A quick look at the cart reveals that it's full of spider eyes, caught up in canisters.
How many carts do they need, anyway?</t>
      </text>
    </comment>
    <comment authorId="0" ref="BY33">
      <text>
        <t xml:space="preserve">Recently shiv'd to death for petty reasons.</t>
      </text>
    </comment>
    <comment authorId="0" ref="AL35">
      <text>
        <t xml:space="preserve">A Projection Box. It's probably here to allow Rose Cult workers to quickly arrive at and leave this area.
Code: EEWWMMEWMEES</t>
      </text>
    </comment>
    <comment authorId="0" ref="AW35">
      <text>
        <t xml:space="preserve">They really need to stop needlessly destroying doorways like this.</t>
      </text>
    </comment>
    <comment authorId="0" ref="BG35">
      <text>
        <t xml:space="preserve">Barren pews made of a dark red stone, made for form over function. They're about as bare red rock can be.</t>
      </text>
    </comment>
    <comment authorId="0" ref="BI35">
      <text>
        <t xml:space="preserve">Barren pews made of a dark red stone, made for form over function. They're about as bare red rock can be.</t>
      </text>
    </comment>
    <comment authorId="0" ref="BK35">
      <text>
        <t xml:space="preserve">Barren pews made of a dark red stone, made for form over function. They're about as bare red rock can be.</t>
      </text>
    </comment>
    <comment authorId="0" ref="BM35">
      <text>
        <t xml:space="preserve">Barren pews made of a dark red stone, made for form over function. They're about as bare red rock can be.
Some miscreant has rotated this pew 90 degrees.</t>
      </text>
    </comment>
    <comment authorId="0" ref="BW35">
      <text>
        <t xml:space="preserve">The entire doorway has been destroyed...</t>
      </text>
    </comment>
    <comment authorId="0" ref="AG37">
      <text>
        <t xml:space="preserve">Your typical iron chain, which is laid out along the floor, with little in the way of gravity-based tension.</t>
      </text>
    </comment>
    <comment authorId="0" ref="BO37">
      <text>
        <t xml:space="preserve">A Projection Box. Really, walking the corridors within these is often more tiring than just walking the distance to the place you need to go...
Code: MMEEMMEEWWWS</t>
      </text>
    </comment>
    <comment authorId="0" ref="AB38">
      <text>
        <t xml:space="preserve">Somehow, this one barrack within the Rosen Catacombs has reverted to a tribal society. Being sideways must do weird things to your brain.</t>
      </text>
    </comment>
    <comment authorId="0" ref="AJ38">
      <text>
        <t xml:space="preserve">Something is awfully wrong with this hallway. Namely, gravity appears to be rotated roughly ninety degrees. The hallway's state reflects that, with many of the pillars destroyed by falling objects.
Or people. Falling people. That'd explain the sap caking some of the rubble...</t>
      </text>
    </comment>
    <comment authorId="0" ref="AR38">
      <text>
        <t xml:space="preserve">Seems as if this room was constructed with the sideways gravity in mind.</t>
      </text>
    </comment>
    <comment authorId="0" ref="BY38">
      <text>
        <t xml:space="preserve">About as grand as the hallway that led into the base, this hallway shares a similar lighting and architectural style.
Unlike the opening hallway though, this one is a deal taller, featuring sweeping arches that give the Rosen Catacombs some well-needed breathing room.</t>
      </text>
    </comment>
    <comment authorId="0" ref="CH38">
      <text>
        <t xml:space="preserve">The usual barrack design for the Rose Cult. This one carries the lingering scent of alcohol...</t>
      </text>
    </comment>
    <comment authorId="0" ref="CP38">
      <text>
        <t xml:space="preserve">This hallway, while similar to the northern one, smells like... overpowering nausea and decay. Plenty of trash- plenty of people must come this way, and you somehow doubt the Rose hires many janitors.
Or at least, competent ones.</t>
      </text>
    </comment>
    <comment authorId="0" ref="AP39">
      <text>
        <t xml:space="preserve">Large wooden wheels, that seem to have organic material imbedded into them. In fact, this entire platform is full of organic material.</t>
      </text>
    </comment>
    <comment authorId="0" ref="AW39">
      <text>
        <t xml:space="preserve">If only you could mine this. I mean, you could, but there's just other routes around.</t>
      </text>
    </comment>
    <comment authorId="0" ref="BW39">
      <text>
        <t xml:space="preserve">I hope the Rose has good insurance.</t>
      </text>
    </comment>
    <comment authorId="0" ref="CV39">
      <text>
        <t xml:space="preserve">the next room that's vandalized will attempt to take your life
just saying
-----
An incredibly spacious washroom that contains a grand total of one toilet. At the very least, they have nice, tiled floors. And plumbing.
Maybe the plumbing's concerning, given that this is a catacomb, after all.</t>
      </text>
    </comment>
    <comment authorId="0" ref="V41">
      <text>
        <t xml:space="preserve">Seems to lead to some sort of spider's den, or something. It's boarded up. Or it was, until someone was launched into it.</t>
      </text>
    </comment>
    <comment authorId="0" ref="AG41">
      <text>
        <t xml:space="preserve">Seems to refuse to obey gravity properly. Curious.</t>
      </text>
    </comment>
    <comment authorId="0" ref="AO41">
      <text>
        <t xml:space="preserve">Seems to be a small model of this hallway, fixated to this spot in space. It also seems to reflect the recent changes to the hall, like the door to the far south having been opened.</t>
      </text>
    </comment>
    <comment authorId="0" ref="CB41">
      <text>
        <t xml:space="preserve">...There appears to be a list containing various codes, and associated locations.
MMEEMMEEWWWS = The Chapel
EMWEEWMEMEWS = The destination has been crossed out. Adventure?
EMWEEWEMMEWS = The destination has been crossed out. Adventure? 
</t>
      </text>
    </comment>
    <comment authorId="0" ref="AA42">
      <text>
        <t xml:space="preserve">A stairwell made of bunk beds. Alright.</t>
      </text>
    </comment>
    <comment authorId="0" ref="BJ42">
      <text>
        <t xml:space="preserve">Yet Another Secret Tunnel. This one contains a doodle of some girl with a really big sword hitting someone for an unreasonable amount of damage, staggering them, and proceeding to do that to the entire enemy team because screw you she's Gebura.
Button Status: Off</t>
      </text>
    </comment>
    <comment authorId="0" ref="AO43">
      <text>
        <t xml:space="preserve">Large wooden wheels, that seem to have organic material imbedded into them. In fact, this entire platform is full of organic material.</t>
      </text>
    </comment>
    <comment authorId="0" ref="CC43">
      <text>
        <t xml:space="preserve">Has been slain after ascending to godhood for a few brief moments. How sad.</t>
      </text>
    </comment>
    <comment authorId="0" ref="AV45">
      <text>
        <t xml:space="preserve">An altar to the Butterfly, with a slot for donations of Credits. Dare you make a donation yourself?
Has been tagged with graffiti- a crude rendition of Mari's face.</t>
      </text>
    </comment>
    <comment authorId="0" ref="BX45">
      <text>
        <t xml:space="preserve">An altar of Lord Dome, which is in disrepair. Still, there's a slot for coin donations. Care to make an offering?</t>
      </text>
    </comment>
    <comment authorId="0" ref="CE45">
      <text>
        <t xml:space="preserve">An empty thing of storage, which one held electronic goodies.</t>
      </text>
    </comment>
    <comment authorId="0" ref="CX45">
      <text>
        <t xml:space="preserve">The Rose Cult employs two small armories close to the front of the base so that troops can gear up before heading out with ease.
This particular armory has been abandoned rather recently, and its valuables or actually, just everything- has been looted</t>
      </text>
    </comment>
    <comment authorId="0" ref="AB46">
      <text>
        <t xml:space="preserve">For too long, a group of cultists have been stranded within this one hallway. Rather than do anything even moderately rational, they banded together to make an airship to fly them out of here!
They have not figured out how to get the airship out the door, but they're working on that!</t>
      </text>
    </comment>
    <comment authorId="0" ref="AR46">
      <text>
        <t xml:space="preserve">This barrack, due to the altered gravity of this wing of the Catacombs, has received a bit of a makeover to make it more livable for the Cultists who are stranded down here.</t>
      </text>
    </comment>
    <comment authorId="0" ref="CH46">
      <text>
        <t xml:space="preserve">...Something grim has happened in here. Sap stains the stone floor, and it seems nobody's been in here for awhile.</t>
      </text>
    </comment>
    <comment authorId="0" ref="AD47">
      <text>
        <t xml:space="preserve">There's a small port for a cannon here, sticking through the wall.</t>
      </text>
    </comment>
    <comment authorId="0" ref="AI47">
      <text>
        <t xml:space="preserve">Hanging limply from the wall, a crispy-fried corpse. Smells awful.</t>
      </text>
    </comment>
    <comment authorId="0" ref="AO47">
      <text>
        <t xml:space="preserve">A torch has been crudely pegged into the ceiling. The flame flickers towards the wall.</t>
      </text>
    </comment>
    <comment authorId="0" ref="BW47">
      <text>
        <t xml:space="preserve">Has been bashed down.</t>
      </text>
    </comment>
    <comment authorId="0" ref="CT47">
      <text>
        <t xml:space="preserve">Has been shoplifted. This is why we can't have nice aesthetic rooms.</t>
      </text>
    </comment>
    <comment authorId="0" ref="CV47">
      <text>
        <t xml:space="preserve">A destroyed Projection Box. Even weird flux machines can be broken via repeated application of probably hammers.</t>
      </text>
    </comment>
    <comment authorId="0" ref="CX47">
      <text>
        <t xml:space="preserve">There used to be a cryotube here. Now there's not. Also, this room is now ugly.</t>
      </text>
    </comment>
    <comment authorId="0" ref="X48">
      <text>
        <t xml:space="preserve">A Rose-Cult made airship, designed to fly free of this altered-gravity hell. There's probably more efficient ways to break free, but oh well.
...With the gravity rotated, the airship looks... significantly less useful.</t>
      </text>
    </comment>
    <comment authorId="0" ref="BD48">
      <text>
        <t xml:space="preserve">Yet Another Secret Tunnel. This one contains a drawing of a... stoat? Okay.
Button Status: On</t>
      </text>
    </comment>
    <comment authorId="0" ref="BP48">
      <text>
        <t xml:space="preserve">Yet Another Secret Tunnel. This one contains some sort of scales that weakens a target. Neutralize?
Button Status: Off</t>
      </text>
    </comment>
    <comment authorId="0" ref="BT48">
      <text>
        <t xml:space="preserve">Hiding from Echoss. Will no longer try to free prisoners to suppress other prisoners, beginning an endless cycle of violence.</t>
      </text>
    </comment>
    <comment authorId="0" ref="CT48">
      <text>
        <t xml:space="preserve">Has been shoplifted. This is why we can't have nice aesthetic rooms.</t>
      </text>
    </comment>
    <comment authorId="0" ref="AG49">
      <text>
        <t xml:space="preserve">Seems to refuse to obey gravity properly. Curious.</t>
      </text>
    </comment>
    <comment authorId="0" ref="BJ49">
      <text>
        <t xml:space="preserve">The door here was completely obliterated. In addition, Magnolia was thrown far, far to the south.
Rule of Three? Rule of Three.</t>
      </text>
    </comment>
    <comment authorId="0" ref="CD49">
      <text>
        <t xml:space="preserve">Sitting on the floor.
CULTIST: OW
CULTIST: MY LEGS HAVE BEEN DISJOINTED
CULTIST: AAAAAAAAAAAAAAAA</t>
      </text>
    </comment>
    <comment authorId="0" ref="CE49">
      <text>
        <t xml:space="preserve">Yet Another Secret Tunnel. This one contains a tarot card with a doodle of a tower on it. Smells like gunpowder.
Button Status: Off</t>
      </text>
    </comment>
    <comment authorId="0" ref="CX49">
      <text>
        <t xml:space="preserve">There used to be a cryotube here. Now there's not. Also, this room is now ugly.</t>
      </text>
    </comment>
    <comment authorId="0" ref="Y50">
      <text>
        <t xml:space="preserve">A long wooden pier. Not much to say about it, really.</t>
      </text>
    </comment>
    <comment authorId="0" ref="AI50">
      <text>
        <t xml:space="preserve">Nia slammed into this on the way down. Seems like the fragments have fallen to the wall.</t>
      </text>
    </comment>
    <comment authorId="0" ref="AQ50">
      <text>
        <t xml:space="preserve">A standard Rose Cult bunk bed. This isn't the upper half of the bunk bed- it's just a bunk bed, stacked onto a bunk bed. Except it's laying against the wall, so it's not really stacked.</t>
      </text>
    </comment>
    <comment authorId="0" ref="AW50">
      <text>
        <t xml:space="preserve">Firmly locked. Seems like Magnolia's screaming raised a commotion.</t>
      </text>
    </comment>
    <comment authorId="0" ref="CT50">
      <text>
        <t xml:space="preserve">Has been shoplifted. This is why we can't have nice aesthetic rooms.</t>
      </text>
    </comment>
    <comment authorId="0" ref="CV50">
      <text>
        <t xml:space="preserve">Has been shoplifted. This is why we can't have nice aesthetic rooms.</t>
      </text>
    </comment>
    <comment authorId="0" ref="T51">
      <text>
        <t xml:space="preserve">Can apparently only be obtained through </t>
      </text>
    </comment>
    <comment authorId="0" ref="Y51">
      <text>
        <t xml:space="preserve">Since this is a top-down map still, this is actually just a long, shallow pool of water. The Rose knows how to dress the scene for the map view!</t>
      </text>
    </comment>
    <comment authorId="0" ref="AM51">
      <text>
        <t xml:space="preserve">A handy pile of sideways rubble. Good for... climbing onto that platform, I guess.</t>
      </text>
    </comment>
    <comment authorId="0" ref="AQ51">
      <text>
        <t xml:space="preserve">A standard Rose Cult bunk bed.</t>
      </text>
    </comment>
    <comment authorId="0" ref="BY51">
      <text>
        <t xml:space="preserve">The Rose Cult, being a highly religious group that hosts a ritual sacrifice every few days for community bonding, requires a fair deal of prisoners to remain operational.
What better place to store your prisoners than in a damp, dark hell of cages and cells? Every cell comes equipped with literally nothing, save a bucket for bodily cleansing. Meals are served three times a day, though! It's even mostly edible!</t>
      </text>
    </comment>
    <comment authorId="0" ref="CT51">
      <text>
        <t xml:space="preserve">Has been shoplifted. This is why we can't have nice aesthetic rooms.</t>
      </text>
    </comment>
    <comment authorId="0" ref="CV51">
      <text>
        <t xml:space="preserve">Has been shoplifted. This is why we can't have nice aesthetic rooms.</t>
      </text>
    </comment>
    <comment authorId="0" ref="CX51">
      <text>
        <t xml:space="preserve">There used to be a cryotube here. Now there's not. Also, this room is now ugly.</t>
      </text>
    </comment>
    <comment authorId="0" ref="AZ53">
      <text>
        <t xml:space="preserve">A badly placed lever that does NOT release all the prisoners. Jammed with an Iron Ingot, preventing it from being triggered.</t>
      </text>
    </comment>
    <comment authorId="0" ref="BT53">
      <text>
        <t xml:space="preserve">A badly placed lever that... opens up the floors of all the cells on this side for transport elsewhere. Oops.</t>
      </text>
    </comment>
    <comment authorId="0" ref="AB54">
      <text>
        <t xml:space="preserve">It's unclear as to what this room was before it got buried beneath seven dozen layers of rock rubble. This'll be a pain to clean out... but fortunately, that's not your job!</t>
      </text>
    </comment>
    <comment authorId="0" ref="AR54">
      <text>
        <t xml:space="preserve">This is your typical, innocent Rose Cult barracks. If it weren't for the altered gravity, this would be the most normal room in the entire catacombs.</t>
      </text>
    </comment>
    <comment authorId="0" ref="BG54">
      <text>
        <t xml:space="preserve">Contains Rufa, a Royal Hawkeye.</t>
      </text>
    </comment>
    <comment authorId="0" ref="BL54">
      <text>
        <t xml:space="preserve">Contains one of the Sleuth's dead bodies.</t>
      </text>
    </comment>
    <comment authorId="0" ref="BO54">
      <text>
        <t xml:space="preserve">Investigating these cells. His dialogue flag has forgotten to update to account for the fact that he is now in one.
CULTIST: i've heard that this particular set of eight cells has weird puzzle gorilla associated with it
CULTIST: like, one of the architects decided to install a hidden room that only opens if cells are filled in a certain fashion
CULTIST: nobody's been able to figure it out
CULTIST: not even the original architect, probably because they totally forgot they added this room because who even does that???</t>
      </text>
    </comment>
    <comment authorId="0" ref="BS54">
      <text>
        <t xml:space="preserve">...The floor has dropped away. A powerful airflow leads somewhere to the north of the cellblock...</t>
      </text>
    </comment>
    <comment authorId="0" ref="BU54">
      <text>
        <t xml:space="preserve">...The floor has dropped away. A powerful airflow leads somewhere to the north of the cellblock...</t>
      </text>
    </comment>
    <comment authorId="0" ref="CH54">
      <text>
        <t xml:space="preserve">...This room was blocked off behind a brick wall. It seems that it was abandoned long ago.
The ceiling of this room has collasped, the bones and rock forming into a twisted maze. One often needs to crawl just to fit through the cracks...</t>
      </text>
    </comment>
    <comment authorId="0" ref="AV55">
      <text>
        <t xml:space="preserve">...A pit of spikes, paired with cages. Only for the rudest of prisoners.</t>
      </text>
    </comment>
    <comment authorId="0" ref="AY55">
      <text>
        <t xml:space="preserve">Contains Otogi, a Royal Hawkeye.</t>
      </text>
    </comment>
    <comment authorId="0" ref="BF55">
      <text>
        <t xml:space="preserve">Contains the Rebel Informant, who still refuses to have a proper name.</t>
      </text>
    </comment>
    <comment authorId="0" ref="BN55">
      <text>
        <t xml:space="preserve">Contains one of the Sleuth's dead bodies.</t>
      </text>
    </comment>
    <comment authorId="0" ref="BS55">
      <text>
        <t xml:space="preserve">...The floor has dropped away. A powerful airflow leads somewhere to the north of the cellblock...</t>
      </text>
    </comment>
    <comment authorId="0" ref="BU55">
      <text>
        <t xml:space="preserve">...The floor has dropped away. A powerful airflow leads somewhere to the north of the cellblock...</t>
      </text>
    </comment>
    <comment authorId="0" ref="BX55">
      <text>
        <t xml:space="preserve">...A pit of spikes, paired with cages. Only for the rudest of prisoners.</t>
      </text>
    </comment>
    <comment authorId="0" ref="CD55">
      <text>
        <t xml:space="preserve">A small tunnel. Hope you like crawling!</t>
      </text>
    </comment>
    <comment authorId="0" ref="CV55">
      <text>
        <t xml:space="preserve">THERE WAS A TANK IN HERE ONCE, BUT I GUESS I CAN'T HAVE MY AESTHETIC, SO IT'S JUST A ROOM NOW.
I DUNNO WHY I'M TALKING IN CAPS I'M NOT EVEN ANGRY
I'M FEELING SO SINCERE RIGHT NOW
EVEN THOUGH YOU BROKE MY HEART
AND KILLED ME
-----
A small storage room attached to the armory, for storing other things that might be relevant for combat.
This one seems to hold the remnants of a gigantic tank from days of old.</t>
      </text>
    </comment>
    <comment authorId="0" ref="X56">
      <text>
        <t xml:space="preserve">A floating lock made out of a red rock. It doesn't seem to care for frivolous things like gravity.</t>
      </text>
    </comment>
    <comment authorId="0" ref="Y56">
      <text>
        <t xml:space="preserve">A Splinter Spider carcass, which has seen better days. Various bits have been torn off, and it's covered in bite marks.</t>
      </text>
    </comment>
    <comment authorId="0" ref="AI56">
      <text>
        <t xml:space="preserve">Seems like someone's set up some wooden platforms to ascend the wall.</t>
      </text>
    </comment>
    <comment authorId="0" ref="BA56">
      <text>
        <t xml:space="preserve">Contains Cataria, a Royal Guard.</t>
      </text>
    </comment>
    <comment authorId="0" ref="BD56">
      <text>
        <t xml:space="preserve">More guards. Great.</t>
      </text>
    </comment>
    <comment authorId="0" ref="BJ56">
      <text>
        <t xml:space="preserve">The Power Disruption Generator v2. It casts an aura around the whole of Cellblock Omega, disrupting the usage of both technology and magic. Somehow doesn't affect medical implants.</t>
      </text>
    </comment>
    <comment authorId="0" ref="BS56">
      <text>
        <t xml:space="preserve">...The floor has dropped away. A powerful airflow leads somewhere to the north of the cellblock...</t>
      </text>
    </comment>
    <comment authorId="0" ref="BU56">
      <text>
        <t xml:space="preserve">...The floor has dropped away. A powerful airflow leads somewhere to the north of the cellblock...</t>
      </text>
    </comment>
    <comment authorId="0" ref="CC56">
      <text>
        <t xml:space="preserve">A small tunnel. Hope you like crawling!</t>
      </text>
    </comment>
    <comment authorId="0" ref="W57">
      <text>
        <t xml:space="preserve">Resting in a sleeping bag. There will be no more smithing today.</t>
      </text>
    </comment>
    <comment authorId="0" ref="AY57">
      <text>
        <t xml:space="preserve">Contains Ekedalen, a Tabletopian Special Operative.</t>
      </text>
    </comment>
    <comment authorId="0" ref="BA57">
      <text>
        <t xml:space="preserve">Contains Catalpa, a Royal Shieldbearer.</t>
      </text>
    </comment>
    <comment authorId="0" ref="BS57">
      <text>
        <t xml:space="preserve">...The floor has dropped away. A powerful airflow leads somewhere to the north of the cellblock...</t>
      </text>
    </comment>
    <comment authorId="0" ref="BU57">
      <text>
        <t xml:space="preserve">...The floor has dropped away. A powerful airflow leads somewhere to the north of the cellblock...</t>
      </text>
    </comment>
    <comment authorId="0" ref="W58">
      <text>
        <t xml:space="preserve">A sleeping bag that looks like it was made of Splinter Spider hides. A single Aurora Crystal sits in a lantern next to it.</t>
      </text>
    </comment>
    <comment authorId="0" ref="AY58">
      <text>
        <t xml:space="preserve">Contains Kallax, a Tabletopian Special Operative.</t>
      </text>
    </comment>
    <comment authorId="0" ref="BA58">
      <text>
        <t xml:space="preserve">Contains Lodgepole, a Royal Magus.</t>
      </text>
    </comment>
    <comment authorId="0" ref="BE58">
      <text>
        <t xml:space="preserve">Contains Shinai, a Royal Guard.</t>
      </text>
    </comment>
    <comment authorId="0" ref="BF58">
      <text>
        <t xml:space="preserve">Contains Biflora, a Royal Hawkeye. Missing her right hand, and unconscious.</t>
      </text>
    </comment>
    <comment authorId="0" ref="BG58">
      <text>
        <t xml:space="preserve">Contains Twilit, a Royal Shieldbearer.</t>
      </text>
    </comment>
    <comment authorId="0" ref="BM58">
      <text>
        <t xml:space="preserve">Contains Linseed, a member of the Zabuton.</t>
      </text>
    </comment>
    <comment authorId="0" ref="BO58">
      <text>
        <t xml:space="preserve">Contains Xerophyte, a Royal Magus.</t>
      </text>
    </comment>
    <comment authorId="0" ref="BS58">
      <text>
        <t xml:space="preserve">...The floor has dropped away. A powerful airflow leads somewhere to the north of the cellblock...</t>
      </text>
    </comment>
    <comment authorId="0" ref="BU58">
      <text>
        <t xml:space="preserve">...The floor has dropped away. A powerful airflow leads somewhere to the north of the cellblock...</t>
      </text>
    </comment>
    <comment authorId="0" ref="CG58">
      <text>
        <t xml:space="preserve">A small tunnel. Hope you like crawling!</t>
      </text>
    </comment>
    <comment authorId="0" ref="AM59">
      <text>
        <t xml:space="preserve">This is a normal enough room... except all the beds are on the wall, and such. Or they're on the floor, and you're on the wall.
How many times have I written a variant on this statement!?</t>
      </text>
    </comment>
    <comment authorId="0" ref="AP59">
      <text>
        <t xml:space="preserve">CULTIST: hadfhdsghfsdfghfshsf.
Has calmed down after the whole incident with the coffee statue. Apparently, they've just always spoken like this.</t>
      </text>
    </comment>
    <comment authorId="0" ref="AY59">
      <text>
        <t xml:space="preserve">Contains Nordviken, a Tabletopian Special Operative.</t>
      </text>
    </comment>
    <comment authorId="0" ref="BF59">
      <text>
        <t xml:space="preserve">Locked in a cell. For crimes.</t>
      </text>
    </comment>
    <comment authorId="0" ref="BG59">
      <text>
        <t xml:space="preserve">Contains Amabilis, a Royal Magus.</t>
      </text>
    </comment>
    <comment authorId="0" ref="BM59">
      <text>
        <t xml:space="preserve">Contains Kanzan, a Royal Magus.</t>
      </text>
    </comment>
    <comment authorId="0" ref="BO59">
      <text>
        <t xml:space="preserve">Contains Trombe, a Royal Guard.</t>
      </text>
    </comment>
    <comment authorId="0" ref="BS59">
      <text>
        <t xml:space="preserve">...The floor has dropped away. A powerful airflow leads somewhere to the north of the cellblock...</t>
      </text>
    </comment>
    <comment authorId="0" ref="BU59">
      <text>
        <t xml:space="preserve">...The floor has dropped away. A powerful airflow leads somewhere to the north of the cellblock...</t>
      </text>
    </comment>
    <comment authorId="0" ref="CC59">
      <text>
        <t xml:space="preserve">Held the mysterious weapon, Revelation.</t>
      </text>
    </comment>
    <comment authorId="0" ref="CE59">
      <text>
        <t xml:space="preserve">A small tunnel. Hope you like crawling!</t>
      </text>
    </comment>
    <comment authorId="0" ref="CM59">
      <text>
        <t xml:space="preserve">Another destroyed hallway. Fortunately, this one just leads to some offscreen, unknown area.</t>
      </text>
    </comment>
    <comment authorId="0" ref="AG60">
      <text>
        <t xml:space="preserve">Another destroyed hallway. You can't tell whether this is a sideways or vertical pile of rubble.
Several hundred pillows coat the rubble's surface. Fortunate.</t>
      </text>
    </comment>
    <comment authorId="0" ref="BB60">
      <text>
        <t xml:space="preserve">More guards. Great.</t>
      </text>
    </comment>
    <comment authorId="0" ref="BF60">
      <text>
        <t xml:space="preserve">Shelly and Biflora's cell is being boarded up. It's very quickly becoming a solitary confinement cell.</t>
      </text>
    </comment>
    <comment authorId="0" ref="BH60">
      <text>
        <t xml:space="preserve">Supervising the arrest of Shelly. He's apparently okay with this.</t>
      </text>
    </comment>
    <comment authorId="0" ref="BK60">
      <text>
        <t xml:space="preserve">More guards. Great.</t>
      </text>
    </comment>
    <comment authorId="0" ref="BF61">
      <text>
        <t xml:space="preserve">Busy locking Shelly in, if only because he's absolutely gorillaing terrified of her.
----
Is wearing the standard-issue hat of a prison guard. Has a stick for beating people with, as every good prison guard should.
CULTIST: i've always wanted to be a prison guard
CULTIST: like people have asked me why i've wanted to be that specifically
CULTIST: but i just. really like prisons.
CULTIST: is that weird?
CULTIST: ...yeah.
Hasn't actually been appointed by anyone.</t>
      </text>
    </comment>
    <comment authorId="0" ref="BJ61">
      <text>
        <t xml:space="preserve">A badly placed lever that does NOT release all the prisoners. Jammed with an Iron Ingot, preventing it from being triggered.</t>
      </text>
    </comment>
  </commentList>
</comments>
</file>

<file path=xl/comments14.xml><?xml version="1.0" encoding="utf-8"?>
<comments xmlns:r="http://schemas.openxmlformats.org/officeDocument/2006/relationships" xmlns="http://schemas.openxmlformats.org/spreadsheetml/2006/main">
  <authors>
    <author/>
  </authors>
  <commentList>
    <comment authorId="0" ref="BE2">
      <text>
        <t xml:space="preserve">Only a few meters north of the start of the southern section of the Sky Labs lies a ruined cablecar, one half of it carelessly flung into a lake. (The other half was flung in an equally careless fashion, towards another section of the labs entirely.)</t>
      </text>
    </comment>
    <comment authorId="0" ref="AR6">
      <text>
        <t xml:space="preserve">Nobody put out the fire Acacia caused earlier. Whoops.</t>
      </text>
    </comment>
    <comment authorId="0" ref="AV6">
      <text>
        <t xml:space="preserve">This part of the railing is a deal higher, so you can safely walk under it.</t>
      </text>
    </comment>
    <comment authorId="0" ref="BB6">
      <text>
        <t xml:space="preserve">Seems like Hannah fell into a little lake. Or is it a pond? I don't know how water sources work.</t>
      </text>
    </comment>
    <comment authorId="0" ref="BA7">
      <text>
        <t xml:space="preserve">The destroyed remains of the Cable Car. Or at least, one half of it! The windows are utterly destroyed, the titanium shell is punctured and dented,</t>
      </text>
    </comment>
    <comment authorId="0" ref="AN10">
      <text>
        <t xml:space="preserve">Came directly from the Weapons Testing Chamber. That can't be good.</t>
      </text>
    </comment>
    <comment authorId="0" ref="AM13">
      <text>
        <t xml:space="preserve">This wing of the Southern Bay contains a sweeping testing chamber, for testing all sorts of weapons! Long-ranged sniper rifles, heavy armaments, explosives... you name it, this wing probably has it.</t>
      </text>
    </comment>
    <comment authorId="0" ref="BI13">
      <text>
        <t xml:space="preserve">A rather cramped ventilation shaft. This one has a bunch of obstacles within it, but they've all been circumvented. Leads to the Medical Testing Chamber.</t>
      </text>
    </comment>
    <comment authorId="0" ref="BK13">
      <text>
        <t xml:space="preserve">This wing of the Southern Bay holds a medical research facility. Using samples taken from the Live Specimen Testing Chamber, they research new remedies and products.
A few renovations have been undertaken here as of late.</t>
      </text>
    </comment>
    <comment authorId="0" ref="BI14">
      <text>
        <t xml:space="preserve">A snazzy, one-person vehicle, which seems to be little more than a circular metal base, a comfy chair, and downward-thrusting jets of air.
By leaning, one can make the chair fly off in a direction, at a speed somewhat faster than walking.</t>
      </text>
    </comment>
    <comment authorId="0" ref="BJ14">
      <text>
        <t xml:space="preserve">A snazzy, one-person vehicle, which seems to be little more than a circular metal base, a comfy chair, and downward-thrusting jets of air.
By leaning, one can make the chair fly off in a direction, at a speed somewhat faster than walking.</t>
      </text>
    </comment>
    <comment authorId="0" ref="AF15">
      <text>
        <t xml:space="preserve">When a weapon needs to be tested, it's brought to this chamber. This chamber is divided up into the shooting gallery itself and a standing area.
Bright lights illuminate every inch of the room, including a variety of sliding panels along the northern wall. And, to the south, a dozen or so gigantic metal targets await arms fire. Any experimental weapon worth its salt should be able to destroy even the toughest of targets, right?</t>
      </text>
    </comment>
    <comment authorId="0" ref="BH15">
      <text>
        <t xml:space="preserve">A wall-mounted device which uses electrical crystals to beam power to the nearby Hoverseats.</t>
      </text>
    </comment>
    <comment authorId="0" ref="BO15">
      <text>
        <t xml:space="preserve">Yet another cramped vent. Someone's gonna need to clean up after you, y'know.</t>
      </text>
    </comment>
    <comment authorId="0" ref="BS15">
      <text>
        <t xml:space="preserve">...This room is CLEARLY not as advertised. Any sort of medical research equipment has been cast out of this room some time ago. The lighting is dim and red, and a large wooden table takes center stage in this room.</t>
      </text>
    </comment>
    <comment authorId="0" ref="AA16">
      <text>
        <t xml:space="preserve">Allows targets within the shooting range to rise and lower. These targets are really quite durable too, so you can raise and lower bits of cover.</t>
      </text>
    </comment>
    <comment authorId="0" ref="AB16">
      <text>
        <t xml:space="preserve">There's a sliding panel here. With the press of a few buttons on the console, it'll fold away to reveal a cache of high-tech weaponry.
...It's mostly non-functional, but surely there's at least one winner in there?</t>
      </text>
    </comment>
    <comment authorId="0" ref="AD16">
      <text>
        <t xml:space="preserve">There's a sliding panel here. With the press of a few buttons on the console, it'll fold away to reveal a cache of high-tech weaponry.
...It's mostly non-functional, but surely there's at least one winner in there?</t>
      </text>
    </comment>
    <comment authorId="0" ref="AE16">
      <text>
        <t xml:space="preserve">Allows targets within the shooting range to rise and lower. These targets are really quite durable too, so you can raise and lower bits of cover.</t>
      </text>
    </comment>
    <comment authorId="0" ref="BL16">
      <text>
        <t xml:space="preserve">A mechanized sentry gun, completely different from the ones the Legion employs. Specialized for close-ranged combat.</t>
      </text>
    </comment>
    <comment authorId="0" ref="BR16">
      <text>
        <t xml:space="preserve">A mechanized sentry gun, completely different from the ones the Legion employs. Specialized for close-ranged combat.</t>
      </text>
    </comment>
    <comment authorId="0" ref="L17">
      <text>
        <t xml:space="preserve">Perhaps the brightest, most colorful room in all of the Sky Labs, the Aviation Testing Chamber is a place to test various forms of self-propulsion.
Covered from corner to corner in a soft, somewhat squishy material, scientists can test methods of gliding without risk of serious injury. Some scientists come here on their off time to relax and play.
As a note, aviation equipment IS NOT produced in this room. That's actually done a floor up, but you can't access there in this game. rip</t>
      </text>
    </comment>
    <comment authorId="0" ref="AC17">
      <text>
        <t xml:space="preserve">Allows targets within the shooting range to rise and lower. These targets are really quite durable too, so you can raise and lower bits of cover.</t>
      </text>
    </comment>
    <comment authorId="0" ref="AP17">
      <text>
        <t xml:space="preserve">Vibing away from the flames.</t>
      </text>
    </comment>
    <comment authorId="0" ref="BG17">
      <text>
        <t xml:space="preserve">A snazzy, one-person vehicle, which seems to be little more than a circular metal base, a comfy chair, and downward-thrusting jets of air.
By leaning, one can make the chair fly off in a direction, at a speed somewhat faster than walking.
This Hoverseat has been modified with armored plating, and a mounted machine gun. A trusty steed for the stylish warrior.</t>
      </text>
    </comment>
    <comment authorId="0" ref="AO18">
      <text>
        <t xml:space="preserve">Vibing away from the flames.</t>
      </text>
    </comment>
    <comment authorId="0" ref="AU18">
      <text>
        <t xml:space="preserve">A tall fence keeps the Yggcrawlers away from the lower-hanging sections of the Rail.</t>
      </text>
    </comment>
    <comment authorId="0" ref="AW18">
      <text>
        <t xml:space="preserve">A tall fence keeps the Yggcrawlers away from the lower-hanging sections of the Rail.</t>
      </text>
    </comment>
    <comment authorId="0" ref="BK18">
      <text>
        <t xml:space="preserve">A completely different door than what's usually found in the labs, these doors are incredibly reinforced. They lack windows, too. Must be custom-made.
Requires a... Level 4 Access Card to open. Great.</t>
      </text>
    </comment>
    <comment authorId="0" ref="BO18">
      <text>
        <t xml:space="preserve">The title of this document reads "OPERATION: SHIFTING SANDS." It's an actual proper tactical analysis, it looks like.</t>
      </text>
    </comment>
    <comment authorId="0" ref="AB19">
      <text>
        <t xml:space="preserve">A mostly-destroyed pillar made of ballistic material. It's not load bearing, so the room is fine.</t>
      </text>
    </comment>
    <comment authorId="0" ref="AD19">
      <text>
        <t xml:space="preserve">A mostly-destroyed pillar made of ballistic material. It's not load bearing, so the room is fine.</t>
      </text>
    </comment>
    <comment authorId="0" ref="AH19">
      <text>
        <t xml:space="preserve">Burnt wooden husks. Not even the most skilled Woodmancy user could work with this.</t>
      </text>
    </comment>
    <comment authorId="0" ref="AQ19">
      <text>
        <t xml:space="preserve">There used to be a lot more forest here. Even the grass has been torn out...</t>
      </text>
    </comment>
    <comment authorId="0" ref="BQ19">
      <text>
        <t xml:space="preserve">Wondering why nobody's broken in yet.</t>
      </text>
    </comment>
    <comment authorId="0" ref="CP19">
      <text>
        <t xml:space="preserve">The pungent scent of chemicals wafts through the air, causing one's nose to scrunch up in disgust. Most of this chamber is dedicated to a large vat in the corner of the room, with a variety of mixing and stirring devices affixed to it.
From this machine is a channel, connecting to another smaller, more centralized machine that's designed to combine materials. Perhaps those materials came from the various canisters around the room?</t>
      </text>
    </comment>
    <comment authorId="0" ref="BE20">
      <text>
        <t xml:space="preserve">A large glass window that reveals some of the outside. Looks like there's a forest growing upon the Sky Labs.
A few Yggcrawlers roam the area peacefully. Each of them have a tag on their front-right leg.</t>
      </text>
    </comment>
    <comment authorId="0" ref="CN20">
      <text>
        <t xml:space="preserve">A large canister full of some dangerous fluid.
This fluid is labelled "Teleportatium". The canister has been chained down for unknown reasons.</t>
      </text>
    </comment>
    <comment authorId="0" ref="CO20">
      <text>
        <t xml:space="preserve">An anvil fell on this canister. Good thing you looted it during combat!</t>
      </text>
    </comment>
    <comment authorId="0" ref="AA21">
      <text>
        <t xml:space="preserve">A large metallic target. While incredibly resistant versus light arms, this chamber is meant to be used with the most cutting edge, experimental weaponry.</t>
      </text>
    </comment>
    <comment authorId="0" ref="AC21">
      <text>
        <t xml:space="preserve">A large metallic target. While incredibly resistant versus light arms, this chamber is meant to be used with the most cutting edge, experimental weaponry.</t>
      </text>
    </comment>
    <comment authorId="0" ref="AE21">
      <text>
        <t xml:space="preserve">A mostly-destroyed target. As it turns out, large battles are not kind to shooting galleries.</t>
      </text>
    </comment>
    <comment authorId="0" ref="BL21">
      <text>
        <t xml:space="preserve">A... medicine cabinet. The first thing that might actually fit in a medical testing chamber.
There seems to be some sort of drug that boosts one's ability to perform Woodmancy here. Only a few pills remain.</t>
      </text>
    </comment>
    <comment authorId="0" ref="BP21">
      <text>
        <t xml:space="preserve">The title of this document reads "OPERATION: SHATTERED SKIES." Okay, maybe it's not so much a document as it is a bunch of printed out powerpoint slides, but shhhh.</t>
      </text>
    </comment>
    <comment authorId="0" ref="CO21">
      <text>
        <t xml:space="preserve">A large canister full of some dangerous fluid.
This one contains some sort of antidote... with a weird side effect. If you're not poisoned, it'll poison you very, very hard.</t>
      </text>
    </comment>
    <comment authorId="0" ref="AV22">
      <text>
        <t xml:space="preserve">A long rail that extends all the way out to what seems to be a central building in the distance.</t>
      </text>
    </comment>
    <comment authorId="0" ref="BE22">
      <text>
        <t xml:space="preserve">There's a sign here.
WARNING: DO NOT HIT THE GLASS! YGGCRAWLERS MAY BE AGGRAVATED!</t>
      </text>
    </comment>
    <comment authorId="0" ref="CD22">
      <text>
        <t xml:space="preserve">A specially designed cargo bay, designed to service to the many airships that visit the Sky Labs. Using an unconventional "lower loading system", airships below the Sky Labs are able to store and take items from this storage room.</t>
      </text>
    </comment>
    <comment authorId="0" ref="C23">
      <text>
        <t xml:space="preserve">There are a variety of raised platforms around the room, with a variety of ladders and ropes to help ascension. These too, are covered in a soft material to minimize damage on impact.</t>
      </text>
    </comment>
    <comment authorId="0" ref="AA23">
      <text>
        <t xml:space="preserve">A mostly-destroyed target. As it turns out, large battles are not kind to shooting galleries.</t>
      </text>
    </comment>
    <comment authorId="0" ref="AC23">
      <text>
        <t xml:space="preserve">A large metallic target. While incredibly resistant versus light arms, this chamber is meant to be used with the most cutting edge, experimental weaponry.</t>
      </text>
    </comment>
    <comment authorId="0" ref="AE23">
      <text>
        <t xml:space="preserve">A large metallic target. While incredibly resistant versus light arms, this chamber is meant to be used with the most cutting edge, experimental weaponry.</t>
      </text>
    </comment>
    <comment authorId="0" ref="BK23">
      <text>
        <t xml:space="preserve">A completely different door than what's usually found in the labs, these doors are incredibly reinforced. They lack windows, too. Must be custom-made.
Requires a... Level 4 Access Card to open. Great.</t>
      </text>
    </comment>
    <comment authorId="0" ref="BO23">
      <text>
        <t xml:space="preserve">A floor-mounted projector. It beams a holographic map of the Citadel, and the surrounding areas. Various points of interest are marked on the map...
-THE SPHERE
-THE CITADEL
-SPHEREBREAKER BASE
-SPHEREBREAKER SUPPLIES (DESTROYED)
-PRIMARY REBEL STAGING GROUNDS
-SECONDARY REBEL STAGING GROUNDS (DESTROYED)
-TERITARY REBEL STAGING GROUNDS
-CHAIR GLYPH LOCATION (LOST)
-ENDER GLYPH LOCATION (LOST)
-TWITCHY GLYPH LOCATION (DESTROYED)
-CREATOR GLYPH LOCATION
-GLYPH PORTAL LOCATION
...How to interact with this thing, anyway? It's never clear with these holographic future maps. Try yelling "ENHANCE". That usually works.</t>
      </text>
    </comment>
    <comment authorId="0" ref="BZ23">
      <text>
        <t xml:space="preserve">A large stack of pallets and crates which desperately needs to be organized. Cypress would probably be upset if you stole this.</t>
      </text>
    </comment>
    <comment authorId="0" ref="CC23">
      <text>
        <t xml:space="preserve">A large stack of pallets and crates which desperately needs to be organized. Cypress would probably be upset if you stole this.</t>
      </text>
    </comment>
    <comment authorId="0" ref="E24">
      <text>
        <t xml:space="preserve">A gigantic pit full of foam cubes. The perfect place to crash and take a nap! Or it would be, if this place wasn't Chairian controlled...</t>
      </text>
    </comment>
    <comment authorId="0" ref="AK24">
      <text>
        <t xml:space="preserve">Burnt wooden husks. Not even the most skilled Woodmancy user could work with this.</t>
      </text>
    </comment>
    <comment authorId="0" ref="AV24">
      <text>
        <t xml:space="preserve">A powerful barrier made from a hardened air, somehow. Parts when a train car goes through this door.</t>
      </text>
    </comment>
    <comment authorId="0" ref="AY24">
      <text>
        <t xml:space="preserve">Connecting the Eastern and Western hubs is a small segment containing a very small gift shop, and a raised platform. Suspended above this platform on a large, durasteel rail is a cable car of sorts.
This cable car connects the Southern Wing of the Skylabs to a central hub, which in turn, leads to the rest of the Sky Labs. It's also said that there are some particularly important things held at the central labs.</t>
      </text>
    </comment>
    <comment authorId="0" ref="CB24">
      <text>
        <t xml:space="preserve">A large stack of pallets and crates which desperately needs to be organized. Cypress would probably be upset if you stole this.</t>
      </text>
    </comment>
    <comment authorId="0" ref="AC25">
      <text>
        <t xml:space="preserve">A pile of rock rubble that vaguely resembles a "throne".</t>
      </text>
    </comment>
    <comment authorId="0" ref="BE25">
      <text>
        <t xml:space="preserve">A simple wooden barricade made of wooden planks. Could easily be torn down, but it prevents a draft.
...Or it would prevent a draft, if there weren't already holes in the ceiling.</t>
      </text>
    </comment>
    <comment authorId="0" ref="BL25">
      <text>
        <t xml:space="preserve">A mechanized sentry gun, completely different from the ones the Legion employs. Specialized for close-ranged combat.</t>
      </text>
    </comment>
    <comment authorId="0" ref="BN25">
      <text>
        <t xml:space="preserve">Appears to manage the turrets in the room. Also probably does other things. Requires a Level 4 Access Card to use.</t>
      </text>
    </comment>
    <comment authorId="0" ref="BP25">
      <text>
        <t xml:space="preserve">Another teleporter plate. Requires a Level 4 Access Card to access.</t>
      </text>
    </comment>
    <comment authorId="0" ref="BR25">
      <text>
        <t xml:space="preserve">A mechanized sentry gun, completely different from the ones the Legion employs. Specialized for close-ranged combat.</t>
      </text>
    </comment>
    <comment authorId="0" ref="BW25">
      <text>
        <t xml:space="preserve">A large stack of pallets and crates which desperately needs to be organized. Cypress would probably be upset if you stole this.</t>
      </text>
    </comment>
    <comment authorId="0" ref="BY25">
      <text>
        <t xml:space="preserve">A large stack of pallets and crates which desperately needs to be organized. Cypress would probably be upset if you stole this.</t>
      </text>
    </comment>
    <comment authorId="0" ref="V26">
      <text>
        <t xml:space="preserve">A small, cramped room containing little more than some complex power generation units. While usually only accessible by high-ranking engineers and the like, key-card readers can be ignored with the application of simple explosives.</t>
      </text>
    </comment>
    <comment authorId="0" ref="BW26">
      <text>
        <t xml:space="preserve">A large stack of pallets and crates which desperately needs to be organized. Cypress would probably be upset if you stole this.</t>
      </text>
    </comment>
    <comment authorId="0" ref="CB26">
      <text>
        <t xml:space="preserve">A large stack of pallets and crates which desperately needs to be organized. Cypress would probably be upset if you stole this.</t>
      </text>
    </comment>
    <comment authorId="0" ref="CI26">
      <text>
        <t xml:space="preserve">A curious device which is being fed a constant flow of... toxic material. There also seems to be a small thing of Thyme Matter affixed to it. A small window reveals that the two fluids are being mixed together.
"MIXING: 100%"
A canister has been dispensed.</t>
      </text>
    </comment>
    <comment authorId="0" ref="CJ26">
      <text>
        <t xml:space="preserve">A freshly minted canister of some sort of fluid. Checking the hexcodes yourself, it appears to be the exact opposite color of Thyme Matter.</t>
      </text>
    </comment>
    <comment authorId="0" ref="G27">
      <text>
        <t xml:space="preserve">A standard lab-approved door, with a keycard reader.
Requires a Level 2 Access Card to open.
According to a map, this leads to the Aviation Testing Chamber. And, according to Salix, there's a team of Chairians in there at the moment. They wish to see Cypress to deal with "a big threat". Electrophorus.</t>
      </text>
    </comment>
    <comment authorId="0" ref="J27">
      <text>
        <t xml:space="preserve">The side halls of the Sky Labs are long and vast, containing more than just simple test chambers. These halls also usually contain conveniences and essential services for the labs.
This particular hall was in a pristine state until a few moments ago, when a Rebel ship blew a hole in the ceiling.</t>
      </text>
    </comment>
    <comment authorId="0" ref="AC27">
      <text>
        <t xml:space="preserve">A dual set of consoles, designed to be used by the cleaning staff. Also has the functionality to replace damaged targets.</t>
      </text>
    </comment>
    <comment authorId="0" ref="AJ27">
      <text>
        <t xml:space="preserve">The usually pretty patch of green carpet has been burnt beyond recognition.</t>
      </text>
    </comment>
    <comment authorId="0" ref="AV27">
      <text>
        <t xml:space="preserve">You... may need a cable car. Or an airship to fly over the rail instead.</t>
      </text>
    </comment>
    <comment authorId="0" ref="AW27">
      <text>
        <t xml:space="preserve">An inexplicable portal.
Leads to: Zone 5.5: Central Labs</t>
      </text>
    </comment>
    <comment authorId="0" ref="CA27">
      <text>
        <t xml:space="preserve">A controllable platform for cargo, suspended by a network of air crystals... and also cable. Requires a Level 2 Access Card to manage.</t>
      </text>
    </comment>
    <comment authorId="0" ref="CC27">
      <text>
        <t xml:space="preserve">A large stack of pallets and crates which desperately needs to be organized. Cypress would probably be upset if you stole this.</t>
      </text>
    </comment>
    <comment authorId="0" ref="CO27">
      <text>
        <t xml:space="preserve">A large canister full of some dangerous fluid.
This one is simply labelled "no". Filled with Void Liquid. Far as you can tell, the insides of this tank are coated with glass.</t>
      </text>
    </comment>
    <comment authorId="0" ref="P28">
      <text>
        <t xml:space="preserve">A large electrical generator. Using a spinning array of electrical crystals, it supplies power to this whole section of the Sky Labs.
Requires a Level 3 Access Card to operate... but it honestly looks like if you want to temporarily disable it, you can just stick something into an exposed gear.</t>
      </text>
    </comment>
    <comment authorId="0" ref="R28">
      <text>
        <t xml:space="preserve">A floor panel that seems suspiciously... "unconnected" from the rest of the floor.</t>
      </text>
    </comment>
    <comment authorId="0" ref="T28">
      <text>
        <t xml:space="preserve">A large electrical generator. Using a spinning array of electrical crystals, it supplies power to this whole section of the Sky Labs.
Requires a Level 3 Access Card to operate... but it honestly looks like if you want to temporarily disable it, you can just stick something into an exposed gear.</t>
      </text>
    </comment>
    <comment authorId="0" ref="BW28">
      <text>
        <t xml:space="preserve">A large stack of pallets and crates which desperately needs to be organized. Cypress would probably be upset if you stole this.
...On the other hand, the contents of this box were destroyed during battle. He may charge you.</t>
      </text>
    </comment>
    <comment authorId="0" ref="CN28">
      <text>
        <t xml:space="preserve">A large canister full of some dangerous fluid.
This one is... empty! Huh.</t>
      </text>
    </comment>
    <comment authorId="0" ref="CO28">
      <text>
        <t xml:space="preserve">A large canister full of some dangerous fluid.
This one has a whole lot of... ambrosia? Oh, and also half a Seeker floating in it.</t>
      </text>
    </comment>
    <comment authorId="0" ref="AK29">
      <text>
        <t xml:space="preserve">Burnt wooden husks. Not even the most skilled Woodmancy user could work with this.</t>
      </text>
    </comment>
    <comment authorId="0" ref="AR29">
      <text>
        <t xml:space="preserve">The Western Hub is, as the name implies, the Western Hub to the southern wing of the Sky Labs. Confused yet? This hub seems to be in fine condition, save for the northern entrance.
It seems that before the dawn of the Sphere, this area would occasionally host visitors to the labs, various exhibits dazzling and wowing the guests with technology the likes of which they've never seen.</t>
      </text>
    </comment>
    <comment authorId="0" ref="BP29">
      <text>
        <t xml:space="preserve">The Eastern Hub is, as the name implies, the Eastern Hub to the southern wing of the Sky Labs. Unfortunately, this segment of the labs has suffered moderate infestation by the Iti.
It seems that before the dawn of the Sphere, this area would occasionally host visitors to the labs, various exhibits dazzling and wowing the guests with technology the likes of which they've never seen.</t>
      </text>
    </comment>
    <comment authorId="0" ref="BY29">
      <text>
        <t xml:space="preserve">A controllable platform for cargo, suspended by a network of air crystals... and also cable. Requires a Level 2 Access Card to manage.</t>
      </text>
    </comment>
    <comment authorId="0" ref="CB29">
      <text>
        <t xml:space="preserve">A large stack of pallets and crates which desperately needs to be organized. Cypress would probably be upset if you stole this.</t>
      </text>
    </comment>
    <comment authorId="0" ref="CN29">
      <text>
        <t xml:space="preserve">The side halls of the Sky Labs are long and vast, containing more than just simple test chambers. These halls also usually contain conveniences and essential services for the labs.
This hallway has been in a state of disrepair for awhile. The lighting is frayed and flickering, and there's slash marks all across the room.</t>
      </text>
    </comment>
    <comment authorId="0" ref="BX30">
      <text>
        <t xml:space="preserve">A large stack of pallets and crates which desperately needs to be organized. Cypress would probably be upset if you stole this.</t>
      </text>
    </comment>
    <comment authorId="0" ref="BZ30">
      <text>
        <t xml:space="preserve">Seems like this bay opens up to allow easy access for airships. Through these open bay doors, they're able to load and drop off cargo.
Seems like the doors have been stuck open for awhile, though.</t>
      </text>
    </comment>
    <comment authorId="0" ref="O31">
      <text>
        <t xml:space="preserve">There's a shelf full of magical crystals here- mostly of the Electric variety. There's also a keycard reader that's asking for a Level 3 Access Card.
I mean, nothing's stopping you from reaching in and taking the crystals, so... why?</t>
      </text>
    </comment>
    <comment authorId="0" ref="AE31">
      <text>
        <t xml:space="preserve">A small exhibit displaying some of the technological advances found within the Sky Labs. Each are equipped with a "live demo" of sorts.
-----
This one has been torn to bits...</t>
      </text>
    </comment>
    <comment authorId="0" ref="AN31">
      <text>
        <t xml:space="preserve">A small exhibit displaying some of the technological advances found within the Sky Labs. Each are equipped with a "live demo" of sorts.
-----
This one has been torn to bits...</t>
      </text>
    </comment>
    <comment authorId="0" ref="BC31">
      <text>
        <t xml:space="preserve">A small exhibit displaying some of the technological advances found within the Sky Labs. Each are equipped with a "live demo" of sorts.
-----
This one has been torn to bits...</t>
      </text>
    </comment>
    <comment authorId="0" ref="BL31">
      <text>
        <t xml:space="preserve">A small exhibit displaying some of the technological advances found within the Sky Labs. Each are equipped with a "live demo" of sorts.
-----
This exhibit shows off some sort of gravity altering device. A caged off area, lined with Gravcore Ingots seems to be the trick!</t>
      </text>
    </comment>
    <comment authorId="0" ref="BY31">
      <text>
        <t xml:space="preserve">A controllable platform for cargo, suspended by a network of air crystals... and also cable. Requires a Level 2 Access Card to manage.</t>
      </text>
    </comment>
    <comment authorId="0" ref="CA31">
      <text>
        <t xml:space="preserve">A controllable platform for cargo, suspended by a network of air crystals... and also cable. Requires a Level 2 Access Card to manage.</t>
      </text>
    </comment>
    <comment authorId="0" ref="CC31">
      <text>
        <t xml:space="preserve">A large stack of pallets and crates which desperately needs to be organized. Cypress would probably be upset if you stole this.</t>
      </text>
    </comment>
    <comment authorId="0" ref="R32">
      <text>
        <t xml:space="preserve">A standard lab-approved door, with a keycard reader.
Requires a Level 3 Access Card to open.</t>
      </text>
    </comment>
    <comment authorId="0" ref="U32">
      <text>
        <t xml:space="preserve">Judging from the blast marks, this wall was ripped to bits by a bunch of tiny explosions.</t>
      </text>
    </comment>
    <comment authorId="0" ref="BX32">
      <text>
        <t xml:space="preserve">A standard lab-approved door, with a keycard reader. Has been badly damaged by falling debris, and the door hangs open awkwardly...</t>
      </text>
    </comment>
    <comment authorId="0" ref="CB32">
      <text>
        <t xml:space="preserve">A standard lab-approved door, with a keycard reader.
Requires a Level 2 Access Card to open.</t>
      </text>
    </comment>
    <comment authorId="0" ref="P35">
      <text>
        <t xml:space="preserve">There's quite a large hole in the ceiling here. Looks like it was blown open just recently.</t>
      </text>
    </comment>
    <comment authorId="0" ref="AJ35">
      <text>
        <t xml:space="preserve">A large pool of sand, manipulated by invisible forces. At a minute interval, the sand morphs into different forms: sometimes a statue, sometimes a weapon produced in the Sky Labs... things like that.</t>
      </text>
    </comment>
    <comment authorId="0" ref="AM35">
      <text>
        <t xml:space="preserve">Controls the sand sculpture, allowing one to input new designs and patterns for the sand to form into.</t>
      </text>
    </comment>
    <comment authorId="0" ref="BE35">
      <text>
        <t xml:space="preserve">Controls the fountain. Mari has patched it back together. Requires a Level MARI Accces Card to use.</t>
      </text>
    </comment>
    <comment authorId="0" ref="BH35">
      <text>
        <t xml:space="preserve">A large pool of water. Jets of water shoot forth from it, coalescing into various shapes and forms. Mari has rigged it to be a statue of... some girl from an anime? Floating water text names her "Hayasaka".
ok</t>
      </text>
    </comment>
    <comment authorId="0" ref="BZ35">
      <text>
        <t xml:space="preserve">The barely-recognizable wreckage of a Chairian airship lies in the middle of the hallway, having crashed through the ceiling.
Far as one can tell, this ship was armed with cryogenic weaponry.</t>
      </text>
    </comment>
    <comment authorId="0" ref="BA36">
      <text>
        <t xml:space="preserve">A snazzy, one-person vehicle, which seems to be little more than a circular metal base, a comfy chair, and downward-thrusting jets of air.
By leaning, one can make the chair fly off in a direction, at a speed somewhat faster than walking.</t>
      </text>
    </comment>
    <comment authorId="0" ref="AD37">
      <text>
        <t xml:space="preserve">...There's a target painted on this pillar. How odd.</t>
      </text>
    </comment>
    <comment authorId="0" ref="AW37">
      <text>
        <t xml:space="preserve">Maps! They provide information on some parts of the Southern Wing. Limited to one per customer. Ink is expensive.</t>
      </text>
    </comment>
    <comment authorId="0" ref="P38">
      <text>
        <t xml:space="preserve">A perfectly ordinary, boring door. No keycard readers, either.
Labelled "WOMENS".</t>
      </text>
    </comment>
    <comment authorId="0" ref="T38">
      <text>
        <t xml:space="preserve">A perfectly ordinary, boring door. No keycard readers, either.
Labelled "MENS".</t>
      </text>
    </comment>
    <comment authorId="0" ref="AV38">
      <text>
        <t xml:space="preserve">An automated shopkeeper that seems to be selling... merchandise for the Sky Labs, as well as drinks and snacks.
Gaiaroot Chips: 60 Credits
Grants Mending8 for three rounds. Also grants Guardian5 for a round.
Charged Soda: 70 Credits
Restores (20) HP, (15) MP, and (20) SP.
DIY Coilgun Kit: 400 Credits
Assembles a mysterious T6 Weapon. You won't know the statistics until you buy it!</t>
      </text>
    </comment>
    <comment authorId="0" ref="BX38">
      <text>
        <t xml:space="preserve">A standard lab-approved door, with a keycard reader.
Requires a Level 2 Access Card to open.</t>
      </text>
    </comment>
    <comment authorId="0" ref="CD38">
      <text>
        <t xml:space="preserve">What was once a humble break room is now more of a "Broke Room". An airship has crashed through the ceiling, its cryogenic core flash-freezing the room.
</t>
      </text>
    </comment>
    <comment authorId="0" ref="O39">
      <text>
        <t xml:space="preserve">A simple toilet stall, with doors and a personal toilet paper dispenser. Nothing to see here.</t>
      </text>
    </comment>
    <comment authorId="0" ref="U39">
      <text>
        <t xml:space="preserve">A simple toilet stall, with doors and a personal toilet paper dispenser. Nothing to see here.</t>
      </text>
    </comment>
    <comment authorId="0" ref="AE39">
      <text>
        <t xml:space="preserve">A small exhibit displaying some of the technological advances found within the Sky Labs. Each are equipped with a "live demo" of sorts.
-----
This one seems to feature a video game! You're a small, white spaceship that does battle against a gigantic floating eyeball that fires lots and lots of bullets at you. Do they make video games up here now?</t>
      </text>
    </comment>
    <comment authorId="0" ref="AN39">
      <text>
        <t xml:space="preserve">A small exhibit displaying some of the technological advances found within the Sky Labs. Each are equipped with a "live demo" of sorts.
-----
This features a sort of experimental, portable mortar setup. While it's designed to fire multiple explosive shells in quick succession, this one has been modified to shoot beanbags.</t>
      </text>
    </comment>
    <comment authorId="0" ref="BC39">
      <text>
        <t xml:space="preserve">A small exhibit displaying some of the technological advances found within the Sky Labs. Each are equipped with a "live demo" of sorts.
-----
This one seems to detail a way to amplify innate magical power with the power of technology. A bracer here is here to show off the technology, meant to be worn around one's wrist.</t>
      </text>
    </comment>
    <comment authorId="0" ref="BL39">
      <text>
        <t xml:space="preserve">A small exhibit displaying some of the technological advances found within the Sky Labs. Each are equipped with a "live demo" of sorts.
-----
This one details a way to beam power from one location to another. Two beacons deliver charge from one to another, magical crystals upon the top of them seeming to be the catalyst for this.</t>
      </text>
    </comment>
    <comment authorId="0" ref="O40">
      <text>
        <t xml:space="preserve">A simple toilet stall, with doors and a personal toilet paper dispenser. Nothing to see here.</t>
      </text>
    </comment>
    <comment authorId="0" ref="Q40">
      <text>
        <t xml:space="preserve">A sink for washing your hands. Clean hands, clean souls. There's also built-in paper towel dispensers, as well as wastepaper bins.</t>
      </text>
    </comment>
    <comment authorId="0" ref="S40">
      <text>
        <t xml:space="preserve">A sink for washing your hands. Clean hands, clean souls. There's also built-in paper towel dispensers, as well as wastepaper bins.</t>
      </text>
    </comment>
    <comment authorId="0" ref="U40">
      <text>
        <t xml:space="preserve">A simple toilet stall, with doors and a personal toilet paper dispenser. Nothing to see here.</t>
      </text>
    </comment>
    <comment authorId="0" ref="O41">
      <text>
        <t xml:space="preserve">A toilet stall blocked off with wooden boards. There once was a poison-type Reborn in here. Probably still filled with poison gas, even after its demise.</t>
      </text>
    </comment>
    <comment authorId="0" ref="Q41">
      <text>
        <t xml:space="preserve">A sink for washing your hands. Clean hands, clean souls. There's also built-in paper towel dispensers, as well as wastepaper bins.</t>
      </text>
    </comment>
    <comment authorId="0" ref="S41">
      <text>
        <t xml:space="preserve">There is no longer a sink here. Blue Powerade splashes across the floor.</t>
      </text>
    </comment>
    <comment authorId="0" ref="U41">
      <text>
        <t xml:space="preserve">A simple toilet stall, with doors and a personal toilet paper dispenser. Nothing to see here.</t>
      </text>
    </comment>
    <comment authorId="0" ref="BV41">
      <text>
        <t xml:space="preserve">Cold air spews from the vents around the room. This really isn't making melting the ice any easier.</t>
      </text>
    </comment>
    <comment authorId="0" ref="CA41">
      <text>
        <t xml:space="preserve">It's in the way, but it's nothing you can't crawl over.</t>
      </text>
    </comment>
    <comment authorId="0" ref="BY42">
      <text>
        <t xml:space="preserve">...Whatever happened in here, it caused the entirety of the room to freeze up. You could try melting this gigantic slab of ice by hand, but that might take a hot minute.</t>
      </text>
    </comment>
    <comment authorId="0" ref="AF44">
      <text>
        <t xml:space="preserve">As the name of the room implies, this room is used to test various things on live specimens.
This doesn't strictly mean injecting them with chemicals and seeing what happens, though. Rather, the staff assigned to this room spend most of their time trying to figure out how they could make use of natural designs to bolster their equipment.</t>
      </text>
    </comment>
    <comment authorId="0" ref="BS44">
      <text>
        <t xml:space="preserve">...This appears to be a decommissioned test chamber. Looks like an accident occurred here long ago, judging from the bits of ash and rubble everywhere.
Looks like some of it has been pushed around to make room for various items.</t>
      </text>
    </comment>
    <comment authorId="0" ref="Z45">
      <text>
        <t xml:space="preserve">An empty containment chamber. Has a reinforced glass door that slides out of the ground. The ventilation in this one has been jammed with a block of wood.
Requires a Level 2 Access Card to operate.</t>
      </text>
    </comment>
    <comment authorId="0" ref="AD45">
      <text>
        <t xml:space="preserve">Several multi-colored beakers. Those that remain are little more than glass shards.</t>
      </text>
    </comment>
    <comment authorId="0" ref="AB46">
      <text>
        <t xml:space="preserve">Looks like it's been moderately feasted upon.</t>
      </text>
    </comment>
    <comment authorId="0" ref="AL46">
      <text>
        <t xml:space="preserve">An abandoned Hoverseat which appears to have taken too much damage.</t>
      </text>
    </comment>
    <comment authorId="0" ref="Z47">
      <text>
        <t xml:space="preserve">A containment chamber holding a Siren. Has a reinforced glass door that slides out of the ground.
Requires a Level 2 Access Card to operate.</t>
      </text>
    </comment>
    <comment authorId="0" ref="AG47">
      <text>
        <t xml:space="preserve">A standard lab-approved door, with a keycard reader.
Requires a Level 2 Access Card to open. Not that you'd need one to get in.</t>
      </text>
    </comment>
    <comment authorId="0" ref="BA47">
      <text>
        <t xml:space="preserve">A calm refuge from the winds outside, the Receptionist's hall is warmly lit with electrical wall lamps, furnished with eye-catching green tiling. Wires and channels run along the ceiling, carrying power and who knows what else. 
The Receptionist's desk itself is a large, beautiful oaken piece imported from Tabletopia. Perhaps it was custom made for the Labs?</t>
      </text>
    </comment>
    <comment authorId="0" ref="AD48">
      <text>
        <t xml:space="preserve">A large containment pen made of reinforced glass. It's rather neat and tidy.</t>
      </text>
    </comment>
    <comment authorId="0" ref="AR48">
      <text>
        <t xml:space="preserve">A floor panel that seems suspiciously... "unconnected" from the rest of the floor.</t>
      </text>
    </comment>
    <comment authorId="0" ref="AZ48">
      <text>
        <t xml:space="preserve">A floor panel that seems suspiciously... "unconnected" from the rest of the floor.</t>
      </text>
    </comment>
    <comment authorId="0" ref="BJ48">
      <text>
        <t xml:space="preserve">...This Hoverchair seems to be sparking violently, and has chunks missing from it. Seems they were violently torn off.
Beginning to smoke. Seems to slowly get faster as you ride it.</t>
      </text>
    </comment>
    <comment authorId="0" ref="BN48">
      <text>
        <t xml:space="preserve">A specialized reactor that makes use of fire crystals. While this room would likely be blazing hot because of it, the thermostat is cranked way, way down.
Wires extend out of it, to various devices in the room.</t>
      </text>
    </comment>
    <comment authorId="0" ref="AT49">
      <text>
        <t xml:space="preserve">...There seems to be a glass-covered "PANIC BUTTON" here. It's probably for the best that this doesn't get pressed.
Moderately frozen.</t>
      </text>
    </comment>
    <comment authorId="0" ref="BM49">
      <text>
        <t xml:space="preserve">A Chairian Sentry gun, which passively scans the room. Looks like it's also hooked up to an alarm system...
Depowered.</t>
      </text>
    </comment>
    <comment authorId="0" ref="AA50">
      <text>
        <t xml:space="preserve">A large containment chamber. Broken shards of glass lie in front of it, and it's also mostly filled with rubble.
Too damaged to operate.</t>
      </text>
    </comment>
    <comment authorId="0" ref="AG50">
      <text>
        <t xml:space="preserve">There used to be a large portion of wall here. Now there isn't.</t>
      </text>
    </comment>
    <comment authorId="0" ref="AZ50">
      <text>
        <t xml:space="preserve">Though stable, they're now a bit bruised up from the fact that Maxim threw them across the room to deal with Not!Echoss.
Has been given a pillow to rest on.</t>
      </text>
    </comment>
    <comment authorId="0" ref="BQ50">
      <text>
        <t xml:space="preserve">A large, partially deconstructed engine lies upon this heavily reinforced lab bench. Looks like Rebel technology, judging from the mishmash of magical and technological components.</t>
      </text>
    </comment>
    <comment authorId="0" ref="BA51">
      <text>
        <t xml:space="preserve">KO'd. Will probably recover by the time Zone 6 starts if left untended.
Has been given a pillow to rest on.</t>
      </text>
    </comment>
    <comment authorId="0" ref="BM51">
      <text>
        <t xml:space="preserve">Appears to be some sort of device that's meant to launch liquid a short distance. The handle of this so-called "hose" is shaped to resemble that of a sword hilt.
Various components are missing from it.</t>
      </text>
    </comment>
    <comment authorId="0" ref="BQ51">
      <text>
        <t xml:space="preserve">What appears to be an improved version of the turrets mounted on Rebel Mechonis. Also has healing capacities.</t>
      </text>
    </comment>
    <comment authorId="0" ref="Z52">
      <text>
        <t xml:space="preserve">A pair of two Fell Beasts, held securely within a containment cell. There appears to be something in the air that's keeping them sedated.</t>
      </text>
    </comment>
    <comment authorId="0" ref="BN52">
      <text>
        <t xml:space="preserve">Grants access to a variety of projects, schematics, and... it seems to provide a direct feed to an airship?
-----
A terminal with a long set of antenna sticking out of it. Seems like it needs a password instead of an access card. There's a hint associated with it...
Password Hint: codename</t>
      </text>
    </comment>
    <comment authorId="0" ref="BP52">
      <text>
        <t xml:space="preserve">Some rubble has been shoved aside to make room for a teleporter plate. Requires a Level 4 Access Card to... access.</t>
      </text>
    </comment>
    <comment authorId="0" ref="AJ55">
      <text>
        <t xml:space="preserve">An interior control panel, used for controlling the temperature for this region of the Sky Labs. Requires a Level 2 Keycard to access.</t>
      </text>
    </comment>
    <comment authorId="0" ref="AS55">
      <text>
        <t xml:space="preserve">A place to save your game. It also seems to act as a general respawn point for those who fall in combat. Players, anyway.</t>
      </text>
    </comment>
    <comment authorId="0" ref="AY55">
      <text>
        <t xml:space="preserve">A small holographic projector table-thing which displays the whole of the island which the Sky Labs is contained on.</t>
      </text>
    </comment>
    <comment authorId="0" ref="BH55">
      <text>
        <t xml:space="preserve">A wall-mounted device which uses electrical crystals to beam power to the nearby Hoverseats.</t>
      </text>
    </comment>
    <comment authorId="0" ref="AR56">
      <text>
        <t xml:space="preserve">A quaint planter, full of simple greenery. It's watered by a system of sprinklers. Seems that there's a few medical herbs here... but it looks too nice to loot.</t>
      </text>
    </comment>
    <comment authorId="0" ref="AK57">
      <text>
        <t xml:space="preserve">A rather cramped ventilation shaft. Leads to the outside.</t>
      </text>
    </comment>
    <comment authorId="0" ref="BW58">
      <text>
        <t xml:space="preserve">Part of the Sky Lab's extensive underground tunnel system, this Drone Hangar has a few more like it scattered around the base.
It's incredibly well lit, with tools of all sorts hanging off of the walls. The stone tiles of this facility are clean and well polished, save for the occasional oil spill and loose bolt here and there.</t>
      </text>
    </comment>
    <comment authorId="0" ref="BS59">
      <text>
        <t xml:space="preserve">Down at the end of the Drone Hangar is a large door that leads deeper into the Sky Labs. It requires Access Level 2 to open.
Exploring every inch and cranny of the Sky Lab's underground would take forever (and make the GM angry), but surely you could use it to travel to the central labs.
Also has been forced open. Nice!</t>
      </text>
    </comment>
    <comment authorId="0" ref="BG61">
      <text>
        <t xml:space="preserve">A large door that pulls to the sides to release Sentinel Drones, like the ones you faced on the way to the Sky Labs. It definitely opens wider than this, but the GM doesn't want to edit the visuals too much.
There is a simple wooden perimeter fence around it.</t>
      </text>
    </comment>
    <comment authorId="0" ref="BJ61">
      <text>
        <t xml:space="preserve">There appears to be a maintenance hatch over here. It normally requires a Level 3 Access Card, but it's been melted open.
Leads to: Drone Hangar</t>
      </text>
    </comment>
    <comment authorId="0" ref="BP61">
      <text>
        <t xml:space="preserve">A large stab wound is present on its flank, as well as plenty of shock-induced burns. Seems that it was once armed with some sort of heavy machine gun.</t>
      </text>
    </comment>
    <comment authorId="0" ref="AI62">
      <text>
        <t xml:space="preserve">A mixture of electronic and magical components provide both cooling and heating to the southern side of the Sky Labs.
It seems like there's a control panel that controls heating and cooling for the whole southern side, but you'd need a Level 2 Access Card to use it...</t>
      </text>
    </comment>
    <comment authorId="0" ref="AK62">
      <text>
        <t xml:space="preserve">An open ventilation shaft. Spider webs are draped across it, and all along the inside.</t>
      </text>
    </comment>
    <comment authorId="0" ref="AV62">
      <text>
        <t xml:space="preserve">A standard door, "secured" via an electronic lock. You could probably break it down, but that wouldn't be very polite.</t>
      </text>
    </comment>
    <comment authorId="0" ref="AW62">
      <text>
        <t xml:space="preserve">A card reader! Reads staff cards to open this door over here. Requires a Level 1 Access Card.</t>
      </text>
    </comment>
    <comment authorId="0" ref="AP63">
      <text>
        <t xml:space="preserve">The trees here are an electrifying yellow! There's also nice fields of equally vibrant, mustard-hued grass.</t>
      </text>
    </comment>
    <comment authorId="0" ref="BU63">
      <text>
        <t xml:space="preserve">This console seems to control the positioning of Sentinel Drones within this hangar. It also controls the Bay Doors.
It takes Level 2 Access to shift drones around, but it'll take Level 3 access to open the Bay Doors.</t>
      </text>
    </comment>
    <comment authorId="0" ref="AF65">
      <text>
        <t xml:space="preserve">There's only more and more layers of  defenses this way. Going this way would be more trouble than it's worth.</t>
      </text>
    </comment>
    <comment authorId="0" ref="BF65">
      <text>
        <t xml:space="preserve">Ooey, gooey purple sap drips from this tree. It smells incredibly appetizing- maybe it has some practical uses?
I mean, of course it does. Every sap on Sussui seems to do something nice.
Sap Remaining: 0</t>
      </text>
    </comment>
    <comment authorId="0" ref="BL65">
      <text>
        <t xml:space="preserve">There's a road sign saying "CAUTION: WET FLOOR". Walking to the east would surely prove fatal. Also, there's undestroyed island defenses there, so that'd be really dangerous.</t>
      </text>
    </comment>
    <comment authorId="0" ref="BS65">
      <text>
        <t xml:space="preserve">An electronic, magentic rail system. Using a terminal, the rails can be controlled to pull Sentinel Drones into place, whether it's for deployment or repairs.</t>
      </text>
    </comment>
    <comment authorId="0" ref="BV65">
      <text>
        <t xml:space="preserve">A fully functional Sentinel Drone that is yet to be turned on. This one is armed with a heavy rocket launcher.</t>
      </text>
    </comment>
    <comment authorId="0" ref="AO66">
      <text>
        <t xml:space="preserve">A Woodwisp. Appears to have taken a liking to Woodthorne. Sitting upon his shoulder.</t>
      </text>
    </comment>
    <comment authorId="0" ref="AP67">
      <text>
        <t xml:space="preserve">A large, AI-operated railgun cannon. It was destroyed earlier when you made islandfall.</t>
      </text>
    </comment>
    <comment authorId="0" ref="BB67">
      <text>
        <t xml:space="preserve">A large, AI-operated railgun cannon. It was destroyed earlier when you made islandfall.</t>
      </text>
    </comment>
    <comment authorId="0" ref="BS69">
      <text>
        <t xml:space="preserve">The Bay Door lies above this area. A magnetic rail slides into place when a Sentinel Drone is meant to be lifted up to the outside world.
Caution tape surrounds this area. There's also a little warning sign that states "BEWARE LANDING DRONES."</t>
      </text>
    </comment>
    <comment authorId="0" ref="BW69">
      <text>
        <t xml:space="preserve">A ladder that's part of a maintenance shaft. The door blocking it has been corroded away.
Leads to: Southern Bay, Sentinel Bay</t>
      </text>
    </comment>
    <comment authorId="0" ref="AP73">
      <text>
        <t xml:space="preserve">Your airship is parked over here. It also has a portal back to the House, for those of you who don't want to go through a whole nine-round battle every time you wanna go home and... eat french toast.</t>
      </text>
    </comment>
    <comment authorId="0" ref="AO77">
      <text>
        <t xml:space="preserve">Just to the west of the front gates lies a large, complicated piece of machinery. Magical crystals pump in and out of the machine, controlling the temperature of this wing of the Sky Labs.
There also seems to be an intricate ventilation system, large enough for one to crawl through.</t>
      </text>
    </comment>
    <comment authorId="0" ref="BA77">
      <text>
        <t xml:space="preserve">The Sky Labs is a monumental place. A large landmass above a gigantic, shaped mass of Gravcore Ore, the Sky Labs are a testament to the Chairian people's scientific advancements over the past few years.
The main structure itself is quite fearsome looking from the outside. A mixture of hard, yet lightweight stone and loads of metal plates make up the exterior of the fortress.
Various towers and pylons jut out of the labs, power cables travelling between them. While one might be able to climb up and over, far as one can tell, there's also guns and turrets up there.
There are also two large "silos" with sliding doors, each containing a large, heavy railgun.</t>
      </text>
    </comment>
    <comment authorId="0" ref="BM77">
      <text>
        <t xml:space="preserve">A large dip in the building lies host to a large metallic set of bay doors, leading into the island itself. Guide rails are situated against the wall between where the two doors part, providing aid to the drones that leave it.</t>
      </text>
    </comment>
  </commentList>
</comments>
</file>

<file path=xl/comments15.xml><?xml version="1.0" encoding="utf-8"?>
<comments xmlns:r="http://schemas.openxmlformats.org/officeDocument/2006/relationships" xmlns="http://schemas.openxmlformats.org/spreadsheetml/2006/main">
  <authors>
    <author/>
  </authors>
  <commentList>
    <comment authorId="0" ref="X2">
      <text>
        <t xml:space="preserve">A rapid-fire, anti-air turret. Designed to take out hostile airship and Iti alike.</t>
      </text>
    </comment>
    <comment authorId="0" ref="AN2">
      <text>
        <t xml:space="preserve">A rapid-fire, anti-air turret. Designed to take out hostile airship and Iti alike.</t>
      </text>
    </comment>
    <comment authorId="0" ref="AL5">
      <text>
        <t xml:space="preserve">One of the four main tram terminals of the Sky Labs. This one provides service to the Northern Sky Labs. It also provides a beautiful view of the northern section of the woods.
This tram terminal is home to a small forward base for the Rebels. </t>
      </text>
    </comment>
    <comment authorId="0" ref="AA7">
      <text>
        <t xml:space="preserve">A nice comfy bench where one can await a cable car.</t>
      </text>
    </comment>
    <comment authorId="0" ref="AD7">
      <text>
        <t xml:space="preserve">An area sketched out by the Rebels, presumably. There's a little circle with a "M" centered upon it.</t>
      </text>
    </comment>
    <comment authorId="0" ref="AK7">
      <text>
        <t xml:space="preserve">A nice comfy bench where one can await a cable car.</t>
      </text>
    </comment>
    <comment authorId="0" ref="AA8">
      <text>
        <t xml:space="preserve">A nice comfy bench where one can await a cable car.</t>
      </text>
    </comment>
    <comment authorId="0" ref="AK8">
      <text>
        <t xml:space="preserve">A nice comfy bench where one can await a cable car.</t>
      </text>
    </comment>
    <comment authorId="0" ref="AA10">
      <text>
        <t xml:space="preserve">A heavy, not-too-mobile computer setup. It appears to be tapped into the security network of the Central Labs. Whether it's of any use is the question.</t>
      </text>
    </comment>
    <comment authorId="0" ref="AF10">
      <text>
        <t xml:space="preserve">A long rail that extends all the way out to the Northern Sky Labs.
The rail has been cut.</t>
      </text>
    </comment>
    <comment authorId="0" ref="AH10">
      <text>
        <t xml:space="preserve">The wreck of a Mechonis. It... looks like someone crashed it. Whether it was assaulted before it crashed is unknown.</t>
      </text>
    </comment>
    <comment authorId="0" ref="AF13">
      <text>
        <t xml:space="preserve">The scraps of a turret remain here. Something got to it.</t>
      </text>
    </comment>
    <comment authorId="0" ref="AP23">
      <text>
        <t xml:space="preserve">Damaged beyond repair.</t>
      </text>
    </comment>
    <comment authorId="0" ref="T28">
      <text>
        <t xml:space="preserve">A nice comfy bench where one can await a cable car.</t>
      </text>
    </comment>
    <comment authorId="0" ref="AR28">
      <text>
        <t xml:space="preserve">A nice comfy bench where one can await a cable car.</t>
      </text>
    </comment>
    <comment authorId="0" ref="T29">
      <text>
        <t xml:space="preserve">A nice comfy bench where one can await a cable car.</t>
      </text>
    </comment>
    <comment authorId="0" ref="AR29">
      <text>
        <t xml:space="preserve">A nice comfy bench where one can await a cable car.</t>
      </text>
    </comment>
    <comment authorId="0" ref="Q32">
      <text>
        <t xml:space="preserve">A rope set up by Taeda. Allows access down a floor.</t>
      </text>
    </comment>
    <comment authorId="0" ref="R32">
      <text>
        <t xml:space="preserve">Drops down past the Western Barrier on Floor 2.</t>
      </text>
    </comment>
    <comment authorId="0" ref="X33">
      <text>
        <t xml:space="preserve">There's a plaque that details the ship that's down below...
"DREAM OF UNITY"
"A decommissioned craft, created by the cooperation of the Tabletopian and Chairian peoples during the brief ceasefire of the End War."
"Though never truly finished as per the orders of the Chair God, the empty husk of the ship remains here as a testament of what the Chairian people are capable of creating with the hybridization of magic and technology."
There's also a few specifications on what the vessel was meant to have. Weapons systems and the like. Though, one can't help but wonder why a "symbol of unity" was meant to be armed to the teeth.</t>
      </text>
    </comment>
    <comment authorId="0" ref="AS33">
      <text>
        <t xml:space="preserve">A barrier made of hardened air. This one is dyed blue, to match the general aesthetic.</t>
      </text>
    </comment>
    <comment authorId="0" ref="AW33">
      <text>
        <t xml:space="preserve">There is nothing of interest this way. How sad.</t>
      </text>
    </comment>
    <comment authorId="0" ref="AF34">
      <text>
        <t xml:space="preserve">The central of the Sky Labs is a gigantic, cylinder-shaped structure. Made of only the finest of metals, this is a scientific facility that would make even the Tabletopians... consider it adequate. They have quite high standards.
This floor is merely a terminal for travel between the many sections of the Sky Labs. It's certainly seen better days. Especially after getting nuked to hell and back.</t>
      </text>
    </comment>
    <comment authorId="0" ref="T37">
      <text>
        <t xml:space="preserve">A nice comfy bench where one can await a cable car.</t>
      </text>
    </comment>
    <comment authorId="0" ref="W37">
      <text>
        <t xml:space="preserve">Moderately splattered. Railguns tend to not be polite to the body.</t>
      </text>
    </comment>
    <comment authorId="0" ref="AR37">
      <text>
        <t xml:space="preserve">A nice comfy bench where one can await a cable car.</t>
      </text>
    </comment>
    <comment authorId="0" ref="T38">
      <text>
        <t xml:space="preserve">A nice comfy bench where one can await a cable car.</t>
      </text>
    </comment>
    <comment authorId="0" ref="AR38">
      <text>
        <t xml:space="preserve">A nice comfy bench where one can await a cable car.</t>
      </text>
    </comment>
    <comment authorId="0" ref="AF41">
      <text>
        <t xml:space="preserve">There's a plaque that details the ship that's down below...
"DREAM OF UNITY"
"A decommissioned craft, created by the cooperation of the Tabletopian and Chairian peoples during the brief ceasefire of the End War."
"Though never truly finished as per the orders of the Chair God, the empty husk of the ship remains here as a testament of what the Chairian people are capable of creating with the hybridization of magic and technology."
There's also a few specifications on what the vessel was meant to have. Weapons systems and the like. Though, one can't help but wonder why a "symbol of unity" was meant to be armed to the teeth.</t>
      </text>
    </comment>
    <comment authorId="0" ref="Z42">
      <text>
        <t xml:space="preserve">A wooden plank has been laid out over the abyss. It's a bit unsturdy, but should allow one to travel to the lift at least.</t>
      </text>
    </comment>
    <comment authorId="0" ref="V43">
      <text>
        <t xml:space="preserve">A curious looking device that hovers in midair. Cables hang above and below it, though it seems they do nothing more than guide this platform.
Various buttons allow users to transfer between floors.</t>
      </text>
    </comment>
    <comment authorId="0" ref="AA45">
      <text>
        <t xml:space="preserve">A nice comfy bench where one can await a cable car.</t>
      </text>
    </comment>
    <comment authorId="0" ref="AB45">
      <text>
        <t xml:space="preserve">A nice comfy bench. Or it was, until it was destroyed. jerks</t>
      </text>
    </comment>
    <comment authorId="0" ref="AJ45">
      <text>
        <t xml:space="preserve">A nice comfy bench where one can await a cable car.</t>
      </text>
    </comment>
    <comment authorId="0" ref="AK45">
      <text>
        <t xml:space="preserve">A nice comfy bench where one can await a cable car.</t>
      </text>
    </comment>
    <comment authorId="0" ref="AF56">
      <text>
        <t xml:space="preserve">A long rail that extends all the way out to the Southern Sky Labs.</t>
      </text>
    </comment>
    <comment authorId="0" ref="AA58">
      <text>
        <t xml:space="preserve">A nice comfy bench where one can await a cable car.</t>
      </text>
    </comment>
    <comment authorId="0" ref="AK58">
      <text>
        <t xml:space="preserve">A nice comfy bench where one can await a cable car.</t>
      </text>
    </comment>
    <comment authorId="0" ref="AA59">
      <text>
        <t xml:space="preserve">A nice comfy bench where one can await a cable car.</t>
      </text>
    </comment>
    <comment authorId="0" ref="AD59">
      <text>
        <t xml:space="preserve">An inexplicable portal.
Leads to: Zone 5: The Sky Labs</t>
      </text>
    </comment>
    <comment authorId="0" ref="AK59">
      <text>
        <t xml:space="preserve">A nice comfy bench where one can await a cable car.</t>
      </text>
    </comment>
    <comment authorId="0" ref="AI60">
      <text>
        <t xml:space="preserve">A place to save your game. It also seems to act as a general respawn point for those who fall in combat. Players, anyway.</t>
      </text>
    </comment>
    <comment authorId="0" ref="AL61">
      <text>
        <t xml:space="preserve">One of the four main tram terminals of the Sky Labs. This one provides service to the Southern Sky Labs. It also provides a beautiful view of the southern section of the woods.</t>
      </text>
    </comment>
    <comment authorId="0" ref="X64">
      <text>
        <t xml:space="preserve">A rapid-fire, anti-air turret. Designed to take out hostile airship and Iti alike.</t>
      </text>
    </comment>
    <comment authorId="0" ref="AN64">
      <text>
        <t xml:space="preserve">A rapid-fire, anti-air turret. Designed to take out hostile airship and Iti alike.</t>
      </text>
    </comment>
    <comment authorId="0" ref="AL70">
      <text>
        <t xml:space="preserve">okay i'm feeling a bit lazy right now, so someone pester me to write this
-ire</t>
      </text>
    </comment>
    <comment authorId="0" ref="AA71">
      <text>
        <t xml:space="preserve">Appears to be a master security terminal. Requires Level 4 Security Clearance to access.
One should be able to disable the lower floor lockdown from here. Looks like it'll need to be used in tandem with another master terminal, however.</t>
      </text>
    </comment>
    <comment authorId="0" ref="AA72">
      <text>
        <t xml:space="preserve">ASH: The team's cleared out. Everyone's been redirected to the Citadel.
ASH: Me? Oh, I'm just here to make sure nothing bad happens to this place.</t>
      </text>
    </comment>
    <comment authorId="0" ref="AG74">
      <text>
        <t xml:space="preserve">A large conference table, equipped with holographic displays. Floating around just above the table, these give a detailed layout of the entirety of the Sky Labs.
Unsurprisingly, there are red alert symbols everywhere. Sorta like in Faster Than Light, when your entire ship is on fire, all your systems are destroyed, and you have like two hull left.</t>
      </text>
    </comment>
    <comment authorId="0" ref="AN75">
      <text>
        <t xml:space="preserve">Makeshift scaffolding, morphed into existence using nearby trees. The Legion must've made use of this to breach into the upper story.</t>
      </text>
    </comment>
    <comment authorId="0" ref="Z76">
      <text>
        <t xml:space="preserve">A large server block. Contains various bits of footage that the security cameras have picked up over the years.</t>
      </text>
    </comment>
    <comment authorId="0" ref="AB76">
      <text>
        <t xml:space="preserve">A large server block. Contains various bits of footage that the security cameras have picked up over the years.
One of the servers in this block have been destroyed. RIP to that footage.</t>
      </text>
    </comment>
    <comment authorId="0" ref="AG76">
      <text>
        <t xml:space="preserve">A large conference table, equipped with holographic displays. This one has been badly damaged, and no longer displays anything.</t>
      </text>
    </comment>
    <comment authorId="0" ref="BC77">
      <text>
        <t xml:space="preserve">A gigantic bundle of wires, tied up into a neat little cable.</t>
      </text>
    </comment>
    <comment authorId="0" ref="BD77">
      <text>
        <t xml:space="preserve">A large device designed to hold the immense amounts of electrical charge from the Fusion Cell.</t>
      </text>
    </comment>
    <comment authorId="0" ref="BG77">
      <text>
        <t xml:space="preserve">A small factory designed to produce defensive drones. They'll automatically shoot at any unauthorized entities that get near the Fusion Cell to sabotage it.</t>
      </text>
    </comment>
    <comment authorId="0" ref="N78">
      <text>
        <t xml:space="preserve">This room sort of resembles a standard sort of dreary, human office. Of course, unlike those dreary human offices, this is a dreary CHAIRIAN office! It has plain lighting and decor- minimal distractions for those who are coding.
...Of course, there is one rather notable distraction in this room- the main centerpiece, the Central Computer. Possibly the strongest computer in all of Locaa, this is the heart of all of the Sky Lab's AI research. The heat it emits gives this room a rather toasty aura...</t>
      </text>
    </comment>
    <comment authorId="0" ref="Z78">
      <text>
        <t xml:space="preserve">A large server block. Contains various bits of footage that the security cameras have picked up over the years.
This set of servers feels strangely immortal. Weird.</t>
      </text>
    </comment>
    <comment authorId="0" ref="AB78">
      <text>
        <t xml:space="preserve">A large server block. Contains various bits of footage that the security cameras have picked up over the years.</t>
      </text>
    </comment>
    <comment authorId="0" ref="AX78">
      <text>
        <t xml:space="preserve">A holographic model showing the basis of the Fusion Cell. It's like blueprints, but 3D.</t>
      </text>
    </comment>
    <comment authorId="0" ref="BA78">
      <text>
        <t xml:space="preserve">A ladder fenced in with metal bars. It's locked off though, so you can't go down. Not that there's anything of interest down there, anyway.</t>
      </text>
    </comment>
    <comment authorId="0" ref="BD78">
      <text>
        <t xml:space="preserve">A large device designed to hold the immense amounts of electrical charge from the Fusion Cell.</t>
      </text>
    </comment>
    <comment authorId="0" ref="F79">
      <text>
        <t xml:space="preserve">A vacant desktop. The perfect place to put a mug of coffee.</t>
      </text>
    </comment>
    <comment authorId="0" ref="I79">
      <text>
        <t xml:space="preserve">The console that commands the Central Computer. Notably, there's an open instance of some sort control window. An output log reveals that the Floor 2 barriers have recently been fiddled with.
&gt;Barrier Access Commands
- Floor 3 Barriers
- Floor 2 Barriers
- Floor 1 Barriers (LOCKDOWN)
- Elevator Access (LOCKDOWN)
LOCKDOWN: CANNOT ACCESS FROM THIS LOCATION! PLEASE CONTACT CYPRESS, OR DEACTIVATE LOCKDOWN PROTOCOLS.</t>
      </text>
    </comment>
    <comment authorId="0" ref="K79">
      <text>
        <t xml:space="preserve">The scientist that was lightly burned by the flames. They've dusted themselves off, and are gathering their bearings.
SCIENTIST: Thank you for your help, Spherebreakers!
SCIENTIST: To think that Spark would do such a thing...
SCIENTIST: We and the rest of the scientists will do what we can to help!</t>
      </text>
    </comment>
    <comment authorId="0" ref="M79">
      <text>
        <t xml:space="preserve">Large metallic shelves. These contain a variety of parts used for computer repairs, as well as programming manuals.</t>
      </text>
    </comment>
    <comment authorId="0" ref="AC79">
      <text>
        <t xml:space="preserve">"MAIN LOBBY"</t>
      </text>
    </comment>
    <comment authorId="0" ref="AI79">
      <text>
        <t xml:space="preserve">"MAIN LOBBY"</t>
      </text>
    </comment>
    <comment authorId="0" ref="F80">
      <text>
        <t xml:space="preserve">A small computer. Not the most powerful, but it gets the job done. The disk drive is completely fried due to the antics of a Pin, but it should be fine to use otherwise.</t>
      </text>
    </comment>
    <comment authorId="0" ref="M80">
      <text>
        <t xml:space="preserve">Large metallic shelves. These contain a variety of parts used for computer repairs, as well as programming manuals.</t>
      </text>
    </comment>
    <comment authorId="0" ref="AZ80">
      <text>
        <t xml:space="preserve">The "EMERGENCY STOP" button is located here. Though, it'll take a Level 4 keycard to use.</t>
      </text>
    </comment>
    <comment authorId="0" ref="BF80">
      <text>
        <t xml:space="preserve">A large device designed to hold the immense amounts of electrical charge from the Fusion Cell.</t>
      </text>
    </comment>
    <comment authorId="0" ref="BG80">
      <text>
        <t xml:space="preserve">A large device designed to hold the immense amounts of electrical charge from the Fusion Cell.</t>
      </text>
    </comment>
    <comment authorId="0" ref="AO81">
      <text>
        <t xml:space="preserve">There's a fruit tree down here, if you're willing to jump out of the second story of the Sky Labs! Oddly enough, this tree doesn't budge at all. The wind doesn't even ripple the leaves.
Fruit Remaining: 5</t>
      </text>
    </comment>
    <comment authorId="0" ref="AX81">
      <text>
        <t xml:space="preserve">...There's a large "X" on the ground here. Alright. Aren't these normally meant to be in red? This is clearly purple.</t>
      </text>
    </comment>
    <comment authorId="0" ref="AZ81">
      <text>
        <t xml:space="preserve">A standard set of terminals, showing the current status of the Fusion Cell. All systems are holding.</t>
      </text>
    </comment>
    <comment authorId="0" ref="BC81">
      <text>
        <t xml:space="preserve">...Is this a sun in some sort of glass core? Through devices the GM really does not understand the science of, Cypress has managed to create a device that harnesses the power of... well, probably not a star, but something similar.
This device provides power to all of the Central Labs. </t>
      </text>
    </comment>
    <comment authorId="0" ref="F82">
      <text>
        <t xml:space="preserve">A vacant desktop. The perfect place to put a mug of coffee.</t>
      </text>
    </comment>
    <comment authorId="0" ref="L82">
      <text>
        <t xml:space="preserve">A vacant desktop. The perfect place to put a mug of coffee.</t>
      </text>
    </comment>
    <comment authorId="0" ref="F83">
      <text>
        <t xml:space="preserve">A small computer. Not the most powerful, but it gets the job done.
Still running a subroutine that's attempting to hack Harmonia. Though, it's not going to have much luck anymore...</t>
      </text>
    </comment>
    <comment authorId="0" ref="L83">
      <text>
        <t xml:space="preserve">A small computer. Not the most powerful, but it gets the job done.
Still running a subroutine that's attempting to hack Harmonia. Though, it's not going to have much luck anymore...</t>
      </text>
    </comment>
    <comment authorId="0" ref="AC83">
      <text>
        <t xml:space="preserve">"SECURITY HUB"</t>
      </text>
    </comment>
    <comment authorId="0" ref="AI83">
      <text>
        <t xml:space="preserve">"SECURITY HUB"</t>
      </text>
    </comment>
    <comment authorId="0" ref="BF83">
      <text>
        <t xml:space="preserve">A ladder fenced in with metal bars. It's locked off though, so you can't go down. Not that there's anything of interest down there, anyway.</t>
      </text>
    </comment>
    <comment authorId="0" ref="I84">
      <text>
        <t xml:space="preserve">An excessively large computer with multiple processors and cores. The other computers in the room can issue commands to this computer, completing complex calculations and simulations in a matter of seconds.
Doesn't have a keyboard. Direct access to this must be done by a console.</t>
      </text>
    </comment>
    <comment authorId="0" ref="BC84">
      <text>
        <t xml:space="preserve">A standard set of terminals, showing the current status of the Fusion Cell. All systems are holding.</t>
      </text>
    </comment>
    <comment authorId="0" ref="F85">
      <text>
        <t xml:space="preserve">A vacant desktop. The perfect place to put a mug of coffee.</t>
      </text>
    </comment>
    <comment authorId="0" ref="L85">
      <text>
        <t xml:space="preserve">A vacant desktop. The perfect place to put a mug of coffee.</t>
      </text>
    </comment>
    <comment authorId="0" ref="F86">
      <text>
        <t xml:space="preserve">A small computer. Not the most powerful, but it gets the job done.</t>
      </text>
    </comment>
    <comment authorId="0" ref="L86">
      <text>
        <t xml:space="preserve">A small computer. Not the most powerful, but it gets the job done.</t>
      </text>
    </comment>
    <comment authorId="0" ref="AP86">
      <text>
        <t xml:space="preserve">Damaged beyond repair.</t>
      </text>
    </comment>
    <comment authorId="0" ref="AF87">
      <text>
        <t xml:space="preserve">A temporary bridge, powered by the Skylab's systems. Should provide for access around the Central Labs, at least until the power dies or something.</t>
      </text>
    </comment>
    <comment authorId="0" ref="BC87">
      <text>
        <t xml:space="preserve">Something happened to this wall. What happened? I dunno.</t>
      </text>
    </comment>
    <comment authorId="0" ref="G90">
      <text>
        <t xml:space="preserve">"AI DESIGN"</t>
      </text>
    </comment>
    <comment authorId="0" ref="K90">
      <text>
        <t xml:space="preserve">"AI DESIGN"</t>
      </text>
    </comment>
    <comment authorId="0" ref="BA90">
      <text>
        <t xml:space="preserve">"FUSION POWER CORE"</t>
      </text>
    </comment>
    <comment authorId="0" ref="BE90">
      <text>
        <t xml:space="preserve">"FUSION POWER CORE"</t>
      </text>
    </comment>
    <comment authorId="0" ref="AZ91">
      <text>
        <t xml:space="preserve">A unique, experimental weapon for foot soldiers, with matching headgear! Looks like whatever was in here was destroyed with the death of the El Iti.</t>
      </text>
    </comment>
    <comment authorId="0" ref="BG92">
      <text>
        <t xml:space="preserve">A unique, experimental weapon for foot soldiers, with matching headgear! Looks like whatever was in here was destroyed with the death of the El Iti.</t>
      </text>
    </comment>
    <comment authorId="0" ref="I93">
      <text>
        <t xml:space="preserve">These terminals showcase Harmonia's status. Programs can also be uploaded into Harmonia to edit its functionality, even allowing it to function as an autonomous combat robot.</t>
      </text>
    </comment>
    <comment authorId="0" ref="O93">
      <text>
        <t xml:space="preserve">"MAIN LOBBY"</t>
      </text>
    </comment>
    <comment authorId="0" ref="S93">
      <text>
        <t xml:space="preserve">"LEVEL 4 RESEARCH: WEST"</t>
      </text>
    </comment>
    <comment authorId="0" ref="AS93">
      <text>
        <t xml:space="preserve">"LEVEL 4 RESEARCH: EAST"</t>
      </text>
    </comment>
    <comment authorId="0" ref="AW93">
      <text>
        <t xml:space="preserve">"MAIN LOBBY"</t>
      </text>
    </comment>
    <comment authorId="0" ref="Q94">
      <text>
        <t xml:space="preserve">A rope set up by Taeda. Allows access up a floor.</t>
      </text>
    </comment>
    <comment authorId="0" ref="U94">
      <text>
        <t xml:space="preserve">A steel chain descends down from here, to (U127).</t>
      </text>
    </comment>
    <comment authorId="0" ref="H95">
      <text>
        <t xml:space="preserve">A large mechanical arm, equipped with a variety of tools. Tends to Harmonia, slotting in new parts or removing damaged ones.</t>
      </text>
    </comment>
    <comment authorId="0" ref="BI95">
      <text>
        <t xml:space="preserve">A unique, experimental weapon for foot soldiers, with matching headgear! Looks like whatever was in here was destroyed with the death of the El Iti.</t>
      </text>
    </comment>
    <comment authorId="0" ref="C96">
      <text>
        <t xml:space="preserve">A barrier made of hardened air. This one is dyed blue, to match the general aesthetic. Leads directly outside.</t>
      </text>
    </comment>
    <comment authorId="0" ref="E96">
      <text>
        <t xml:space="preserve">A long runway with rails built into it. Leads directly into an energy barrier, which can presumably be raised and lowered. Yes, you can walk below the runway.</t>
      </text>
    </comment>
    <comment authorId="0" ref="I96">
      <text>
        <t xml:space="preserve">Cypress's remote-controlled combat unit, Harmonia. It's made up of roughly two dozen wooden orbs, which are linked up through beams of electricity.
Currently inactive. A steel frame is in place, allowing Harmonia to remain in a vaguely humanoid shape without the usage of power. The bottom two orbs which make up the "legs" are clamped to a metallic device, attached to rails on the ground. Must be for powered launches.</t>
      </text>
    </comment>
    <comment authorId="0" ref="M96">
      <text>
        <t xml:space="preserve">There's a plaque that details the device located in this area.
"HARMONIA"
"Harmonia is what Cypress calls his 'magnum opus'. A machine that flawlessly combines technological and magical advancements, this machine is capable of performing any task a Chairian or Tabletopian could."
"While this model is outfitted for combat, Cypress has plans to create cheaper models of Harmonia that could one day be purchased and used by civilians for common work."</t>
      </text>
    </comment>
    <comment authorId="0" ref="BB96">
      <text>
        <t xml:space="preserve">There's a plaque that details the devices located in this area.
"ADVANCED WEAPON PROTOTYPES"
"To defend the future for Chairians, better weaponry is required. The fruits of our weapons research are proudly displayed here. What you see here today all makes use of the Fusion Core's technology, making these supremely powerful."
"Mass production techniques however, are not yet viable. Cypress has confirmed that he is seeking to remedy this issue."</t>
      </text>
    </comment>
    <comment authorId="0" ref="J97">
      <text>
        <t xml:space="preserve">A large mechanical arm, equipped with a variety of tools. Tends to Harmonia, slotting in new parts or removing damaged ones.</t>
      </text>
    </comment>
    <comment authorId="0" ref="AF97">
      <text>
        <t xml:space="preserve">The central of the Sky Labs is a gigantic, cylinder-shaped structure. Made of only the finest of metals, this is a scientific facility that would make even the Tabletopians... consider it adequate. They have quite high standards.
The destruction delivered to this area by the Dream of Unity is immense. Holographic pathways flicker with an uneasy rhythm, providing routes around the ruins.</t>
      </text>
    </comment>
    <comment authorId="0" ref="BC97">
      <text>
        <t xml:space="preserve">This side of the Central Labs is dedicated to the research of fusion-based technology. Whether it's harnessing that power for energy generation, or to create the deadliest weapons known to Chairian-kind... this could be considered to be the heart of the Sky Labs.
A heart located rather far to the right side rather than the center, but shush.</t>
      </text>
    </comment>
    <comment authorId="0" ref="BI97">
      <text>
        <t xml:space="preserve">A unique, experimental weapon for foot soldiers, with matching headgear! Looks like whatever was in here was destroyed with the death of the El Iti.</t>
      </text>
    </comment>
    <comment authorId="0" ref="I98">
      <text>
        <t xml:space="preserve">Divided into two distinct layers, this chamber is the centerpiece of the Robotics division of the Central Labs. Neon blue lights illuminate the area, casting focus on a central, suspended platform where the robot Harmonia docks.
To the western end of the room is a port directly to the outside.</t>
      </text>
    </comment>
    <comment authorId="0" ref="BC98">
      <text>
        <t xml:space="preserve">That is a lot of bullet holes. Or uh, exactly six. All headshots though. Damn.</t>
      </text>
    </comment>
    <comment authorId="0" ref="I99">
      <text>
        <t xml:space="preserve">This machinery directly interfaces with the latticework of systems beneath Harmonia. These are responsible for refueling, recharging, and reloading Harmonia.
A few terminals here relate to the operation of the "launcher" that's used to catapult Harmonia out of the Central Labs, so that they may get a "running start" when taking off.</t>
      </text>
    </comment>
    <comment authorId="0" ref="O99">
      <text>
        <t xml:space="preserve">"MAIN LOBBY"</t>
      </text>
    </comment>
    <comment authorId="0" ref="S99">
      <text>
        <t xml:space="preserve">"LEVEL 4 RESEARCH: WEST"</t>
      </text>
    </comment>
    <comment authorId="0" ref="AS99">
      <text>
        <t xml:space="preserve">"LEVEL 4 RESEARCH: EAST"</t>
      </text>
    </comment>
    <comment authorId="0" ref="AW99">
      <text>
        <t xml:space="preserve">"MAIN LOBBY"</t>
      </text>
    </comment>
    <comment authorId="0" ref="BG100">
      <text>
        <t xml:space="preserve">A unique, experimental weapon for foot soldiers, with matching headgear! Looks like whatever was in here was destroyed with the death of the El Iti.</t>
      </text>
    </comment>
    <comment authorId="0" ref="AZ101">
      <text>
        <t xml:space="preserve">A unique, experimental weapon for foot soldiers, with matching headgear! Looks like whatever was in here was destroyed with the death of the El Iti.</t>
      </text>
    </comment>
    <comment authorId="0" ref="G102">
      <text>
        <t xml:space="preserve">"MACHINING AND FABRICATION"</t>
      </text>
    </comment>
    <comment authorId="0" ref="K102">
      <text>
        <t xml:space="preserve">"MACHINING AND FABRICATION"</t>
      </text>
    </comment>
    <comment authorId="0" ref="BA102">
      <text>
        <t xml:space="preserve">"PROTOTYPE WEAPONS BAY"</t>
      </text>
    </comment>
    <comment authorId="0" ref="BE102">
      <text>
        <t xml:space="preserve">"PROTOTYPE WEAPONS BAY"</t>
      </text>
    </comment>
    <comment authorId="0" ref="I104">
      <text>
        <t xml:space="preserve">Leads to: ???</t>
      </text>
    </comment>
    <comment authorId="0" ref="N104">
      <text>
        <t xml:space="preserve">This room is divided into two primary sections, divided by a striped line. The larger section regards the production of robots and machinery, as well as acting as storage for a variety of items.
The second half is a simple, padded area for testing machinery. It is recommended to steer clear of the area unless you are in the middle of testing.</t>
      </text>
    </comment>
    <comment authorId="0" ref="BC104">
      <text>
        <t xml:space="preserve">Leads to: ???</t>
      </text>
    </comment>
    <comment authorId="0" ref="BH104">
      <text>
        <t xml:space="preserve">A rather cozy room located just south of the Fusion Core, this room is lined with blast-proof materials just in case of a catastrophic accident.
The centerpiece of this room is a large "forge" of sorts. Transformers and wires that are strung across the room feed their power into large "spikes", which are then beamed directly into a weapon. Crystals within the forge itself then translate this into an elemental enhancement for the weapon placed upon it.</t>
      </text>
    </comment>
    <comment authorId="0" ref="E105">
      <text>
        <t xml:space="preserve">Large metallic shelves, filled to the brim with various goodies for an engineer.</t>
      </text>
    </comment>
    <comment authorId="0" ref="F105">
      <text>
        <t xml:space="preserve">A sapling in a pot to commemorate a scientist that got got(tm) here.</t>
      </text>
    </comment>
    <comment authorId="0" ref="L105">
      <text>
        <t xml:space="preserve">A specially modified forklift. Lifts, delivers, and maneuvers objects with... stasis fields. Unusual, but alright.
Can also hover up and down staircases. Snazzy!</t>
      </text>
    </comment>
    <comment authorId="0" ref="AF105">
      <text>
        <t xml:space="preserve">A temporary bridge, powered by the Skylab's systems. Should provide for access around the Central Labs, at least until the power dies or something.</t>
      </text>
    </comment>
    <comment authorId="0" ref="AM105">
      <text>
        <t xml:space="preserve">They're armed with what appears to be a fully levelled Prototype Weapon. ... and a military helmet. Neat.</t>
      </text>
    </comment>
    <comment authorId="0" ref="AO105">
      <text>
        <t xml:space="preserve">A small wooden round table with two oaken chairs. Rather quaint.</t>
      </text>
    </comment>
    <comment authorId="0" ref="AQ105">
      <text>
        <t xml:space="preserve">A small wooden round table with two oaken chairs. Rather quaint.</t>
      </text>
    </comment>
    <comment authorId="0" ref="E106">
      <text>
        <t xml:space="preserve">Large metallic shelves, filled to the brim with various goodies for an engineer.</t>
      </text>
    </comment>
    <comment authorId="0" ref="G106">
      <text>
        <t xml:space="preserve">A table equipped with tools designed for machining parts into being. Comes with special technology that allows it to easily mold and cut metals into specific shapes.</t>
      </text>
    </comment>
    <comment authorId="0" ref="J106">
      <text>
        <t xml:space="preserve">A pile of scrap metal that's just pretending to be a machine. Skid marks lead from the striped area to here.
Far as one can tell, this was a small weapons platform.</t>
      </text>
    </comment>
    <comment authorId="0" ref="M106">
      <text>
        <t xml:space="preserve">Two arm modules for Hamonia, suspended in an energy field. Replaces the orbs which act as "hands".
These arms unfolds into a large Gaiameld blade. The other unfolds into a sturdy shield, also made of Gaiameld. It appears the shield can also be fired off.</t>
      </text>
    </comment>
    <comment authorId="0" ref="V106">
      <text>
        <t xml:space="preserve">A curious looking device that hovers in midair. Cables hang above and below it, though it seems they do nothing more than guide this platform.
Various buttons allow users to transfer between floors.</t>
      </text>
    </comment>
    <comment authorId="0" ref="AL106">
      <text>
        <t xml:space="preserve">A rather odd looking Scientist. Some sort of roof-dwelling creature has clung to their head.</t>
      </text>
    </comment>
    <comment authorId="0" ref="AM106">
      <text>
        <t xml:space="preserve">A small wooden round table with two oaken chairs. Rather quaint.
A gigantic pepperoni pizza decorates the table. Like, this is a huge pizza. Where is it from?</t>
      </text>
    </comment>
    <comment authorId="0" ref="AN106">
      <text>
        <t xml:space="preserve">A scientist covered in Thyme Matter. They munch on a can of soda, crossbred with a can of pizza. What?</t>
      </text>
    </comment>
    <comment authorId="0" ref="AZ106">
      <text>
        <t xml:space="preserve">A large, carefully calibrated spike juts from the walls. While it'd surely be more efficient to place this next to the machine itself, this looks far cooler, doesn't it?</t>
      </text>
    </comment>
    <comment authorId="0" ref="BF106">
      <text>
        <t xml:space="preserve">A large, carefully calibrated spike juts from the walls. While it'd surely be more efficient to place this next to the machine itself, this looks far cooler, doesn't it?</t>
      </text>
    </comment>
    <comment authorId="0" ref="E107">
      <text>
        <t xml:space="preserve">Large metallic shelves, filled to the brim with various goodies for an engineer.</t>
      </text>
    </comment>
    <comment authorId="0" ref="K107">
      <text>
        <t xml:space="preserve">A curious, rather tall device. Takes in various metals, and produces electronic components as requested. A terminal allows one to custom-design parts.</t>
      </text>
    </comment>
    <comment authorId="0" ref="AM107">
      <text>
        <t xml:space="preserve">A scientist wearing a propeller beanie. It spins wildly as they down pizza.</t>
      </text>
    </comment>
    <comment authorId="0" ref="E108">
      <text>
        <t xml:space="preserve">Large metallic shelves, filled to the brim with various goodies for an engineer.</t>
      </text>
    </comment>
    <comment authorId="0" ref="M108">
      <text>
        <t xml:space="preserve">An empty podium, meant to hold parts of Harmonia. These ones must currently be in use.</t>
      </text>
    </comment>
    <comment authorId="0" ref="AQ108">
      <text>
        <t xml:space="preserve">A lone Chairian mans the coffee shop here. Even though this place is currently getting infested with Iti AND raided by Rebels, he's here to get his paycheck.
Gaiaroot Chips: 60 Credits
Grants Mending8 for three rounds. Also grants Guardian5 for a round.
Charged Soda: 70 Credits
Restores (20) HP, (15) MP, and (20) SP.
Radium Coffee: 70 Credits
Restores (10) HP and (40) MP. The MP you don't spend from this item vanishes at the end of the round. Grants Insomniac for 3 rounds, preventing you from Sleeping.</t>
      </text>
    </comment>
    <comment authorId="0" ref="AC109">
      <text>
        <t xml:space="preserve">"CYPRESS'S OFFICE"</t>
      </text>
    </comment>
    <comment authorId="0" ref="AI109">
      <text>
        <t xml:space="preserve">"CYPRESS'S OFFICE"</t>
      </text>
    </comment>
    <comment authorId="0" ref="AY109">
      <text>
        <t xml:space="preserve">Large metallic shelves. These are completely vacant, though one suspects they were meant to hold weaponry.</t>
      </text>
    </comment>
    <comment authorId="0" ref="BG109">
      <text>
        <t xml:space="preserve">Large metallic shelves. These are completely vacant, though one suspects they were meant to hold weaponry.</t>
      </text>
    </comment>
    <comment authorId="0" ref="E110">
      <text>
        <t xml:space="preserve">Large metallic shelves, filled to the brim with various goodies for an engineer. Has been knocked over.</t>
      </text>
    </comment>
    <comment authorId="0" ref="I110">
      <text>
        <t xml:space="preserve">A marked off testing area that prevents testing materials from leaving the area. Good for preventing accidental injury, but not so good for when one is trying to steal an exosuit.</t>
      </text>
    </comment>
    <comment authorId="0" ref="M110">
      <text>
        <t xml:space="preserve">Two leg modules for Hamonia, suspended in an energy field. Replaces the orbs which act as "feet".
These legs, while only allowing the most limited of flight, give Harmonia incredible ground speed and mobility. None would be able to escape.</t>
      </text>
    </comment>
    <comment authorId="0" ref="BC110">
      <text>
        <t xml:space="preserve">A device that calls upon the immense energy produced by the Fusion Core to quickly modify the Prototype Weapons.
Grants +5 Downs to a Prototype Weapon, then takes 5 rounds to recharge after use. Can also be used to reconfigure a fully-developed Prototype Weapon, allowing one to freely configure its selected levelups.
Ready On: Now</t>
      </text>
    </comment>
    <comment authorId="0" ref="E111">
      <text>
        <t xml:space="preserve">Large metallic shelves, filled to the brim with various goodies for an engineer.</t>
      </text>
    </comment>
    <comment authorId="0" ref="E112">
      <text>
        <t xml:space="preserve">Large metallic shelves, filled to the brim with various goodies for an engineer.</t>
      </text>
    </comment>
    <comment authorId="0" ref="M112">
      <text>
        <t xml:space="preserve">An empty podium, meant to hold parts of Harmonia. These ones must currently be in use.</t>
      </text>
    </comment>
    <comment authorId="0" ref="AZ112">
      <text>
        <t xml:space="preserve">A large, carefully calibrated spike juts from the walls. While it'd surely be more efficient to place this next to the machine itself, this looks far cooler, doesn't it?</t>
      </text>
    </comment>
    <comment authorId="0" ref="BF112">
      <text>
        <t xml:space="preserve">A large, carefully calibrated spike juts from the walls. While it'd surely be more efficient to place this next to the machine itself, this looks far cooler, doesn't it?</t>
      </text>
    </comment>
    <comment authorId="0" ref="E113">
      <text>
        <t xml:space="preserve">Large metallic shelves, filled to the brim with various goodies for an engineer.</t>
      </text>
    </comment>
    <comment authorId="0" ref="AC113">
      <text>
        <t xml:space="preserve">"MAIN LOBBY"</t>
      </text>
    </comment>
    <comment authorId="0" ref="AI113">
      <text>
        <t xml:space="preserve">"MAIN LOBBY"</t>
      </text>
    </comment>
    <comment authorId="0" ref="AB117">
      <text>
        <t xml:space="preserve">Holographic flowers with petals that bloom into seemingly endless fractals. Or, given the nature of fractals, maybe they're actually infinite? Don't look too deeply into it, maybe...</t>
      </text>
    </comment>
    <comment authorId="0" ref="AJ117">
      <text>
        <t xml:space="preserve">Holographic flowers with petals that bloom into seemingly endless fractals. Or, given the nature of fractals, maybe they're actually infinite? Don't look too deeply into it, maybe...</t>
      </text>
    </comment>
    <comment authorId="0" ref="AA120">
      <text>
        <t xml:space="preserve">A small, wall-based fountain. Water spews from the wall in fantastical patterns, pooling at the bottom.</t>
      </text>
    </comment>
    <comment authorId="0" ref="AK120">
      <text>
        <t xml:space="preserve">A small, wall-based fountain. Ice has damaged the pipes, preventing it from releasing any more water.</t>
      </text>
    </comment>
    <comment authorId="0" ref="AE121">
      <text>
        <t xml:space="preserve">An equally hard-light terminal for the hard-light desk. Requires a fingerprint to access. Do Chairians even have fingerprints? Well whatever the case, you'll need Cypress to grant you access.</t>
      </text>
    </comment>
    <comment authorId="0" ref="AF121">
      <text>
        <t xml:space="preserve">Cypress has a desk made of hard light! Notably, he doesn't actually store anything much on it. He probably does that just in case the power dies or something.
There's a metallic frame surrounding the desk, which appears to hold the projection equipment. There's also a button to summon a chair for a visitor to sit on. Cool.</t>
      </text>
    </comment>
    <comment authorId="0" ref="AB124">
      <text>
        <t xml:space="preserve">Large metallic shelves. These can retract in and out of the wall, hiding their content when required.</t>
      </text>
    </comment>
    <comment authorId="0" ref="AC124">
      <text>
        <t xml:space="preserve">Large metallic shelves. These can retract in and out of the wall, hiding their content when required.</t>
      </text>
    </comment>
    <comment authorId="0" ref="AD124">
      <text>
        <t xml:space="preserve">Large metallic shelves. These can retract in and out of the wall, hiding their content when required.</t>
      </text>
    </comment>
    <comment authorId="0" ref="AF124">
      <text>
        <t xml:space="preserve">Appears to be a master security terminal. Requires Level 4 Security Clearance to access.
One should be able to disable the lower floor lockdown from here. Looks like it'll need to be used in tandem with another master terminal, however.</t>
      </text>
    </comment>
    <comment authorId="0" ref="AI126">
      <text>
        <t xml:space="preserve">...You can fall down to the first floor from here! Though, is there a door here? I dunno. Probably not.</t>
      </text>
    </comment>
    <comment authorId="0" ref="AC131">
      <text>
        <t xml:space="preserve">"NORTHERN LAB TUNNEL ACCESS"</t>
      </text>
    </comment>
    <comment authorId="0" ref="AI131">
      <text>
        <t xml:space="preserve">"NORTHERN LAB TUNNEL ACCESS"</t>
      </text>
    </comment>
    <comment authorId="0" ref="AP134">
      <text>
        <t xml:space="preserve">Damaged beyond repair.</t>
      </text>
    </comment>
    <comment authorId="0" ref="W135">
      <text>
        <t xml:space="preserve">Things are still smouldering. Best be watching where you step.</t>
      </text>
    </comment>
    <comment authorId="0" ref="AD135">
      <text>
        <t xml:space="preserve">A hunk of metal, imbued with the power of the Creation Glyph. Still sparkles with echoes of its energy.
Ore Remaining: 5 / 5</t>
      </text>
    </comment>
    <comment authorId="0" ref="AI135">
      <text>
        <t xml:space="preserve">Things are still smouldering. Best be watching where you step.</t>
      </text>
    </comment>
    <comment authorId="0" ref="AK136">
      <text>
        <t xml:space="preserve">A broken pipe fills this section of the craters with water. It's a crater lake now, one supposes.</t>
      </text>
    </comment>
    <comment authorId="0" ref="U137">
      <text>
        <t xml:space="preserve">Things are still smouldering. Best be watching where you step.</t>
      </text>
    </comment>
    <comment authorId="0" ref="U140">
      <text>
        <t xml:space="preserve">A chain that ascends upward to (U81).</t>
      </text>
    </comment>
    <comment authorId="0" ref="AH140">
      <text>
        <t xml:space="preserve">A hunk of metal, imbued with the power of the Creation Glyph. Still sparkles with echoes of its energy.
Ore Remaining: 5 / 5</t>
      </text>
    </comment>
    <comment authorId="0" ref="AP140">
      <text>
        <t xml:space="preserve">Things are still smouldering. Best be watching where you step.</t>
      </text>
    </comment>
    <comment authorId="0" ref="S141">
      <text>
        <t xml:space="preserve">"WESTERN LAB TUNNEL ACCESS"</t>
      </text>
    </comment>
    <comment authorId="0" ref="X141">
      <text>
        <t xml:space="preserve">Huge, several-meter deep craters left by Spark's meteor barrage. Wires and other essential systems are either exposed, damaged, or utterly destroyed.</t>
      </text>
    </comment>
    <comment authorId="0" ref="AF141">
      <text>
        <t xml:space="preserve">Some sort of Iti that resembles a fallen star. A floating clump of minerals that rises up into the air, only to slam down once again.</t>
      </text>
    </comment>
    <comment authorId="0" ref="AS141">
      <text>
        <t xml:space="preserve">"EASTERN LAB TUNNEL ACCESS &amp; FUN PARK"</t>
      </text>
    </comment>
    <comment authorId="0" ref="AK142">
      <text>
        <t xml:space="preserve">Things are still smouldering. Best be watching where you step.</t>
      </text>
    </comment>
    <comment authorId="0" ref="AP142">
      <text>
        <t xml:space="preserve">A hunk of metal, imbued with the power of the Creation Glyph. Still sparkles with echoes of its energy.
Ore Remaining: 5 / 5</t>
      </text>
    </comment>
    <comment authorId="0" ref="AW143">
      <text>
        <t xml:space="preserve">Leads to: Vault Stairwell, Part 2</t>
      </text>
    </comment>
    <comment authorId="0" ref="AY143">
      <text>
        <t xml:space="preserve">Leads to: Vault Wasteland</t>
      </text>
    </comment>
    <comment authorId="0" ref="BC143">
      <text>
        <t xml:space="preserve">Leads to: Vault Stairwell, Part 3</t>
      </text>
    </comment>
    <comment authorId="0" ref="BE143">
      <text>
        <t xml:space="preserve">Leads to: Vault Stairwell, Part 1</t>
      </text>
    </comment>
    <comment authorId="0" ref="AA144">
      <text>
        <t xml:space="preserve">A large ball of caution tape. Looks like scattering it about the entire zone would be difficult to display visually, so it's all just... clustered here.
Boosts safety ratings by 300%. But, 300% of 0 is still 0.</t>
      </text>
    </comment>
    <comment authorId="0" ref="AC144">
      <text>
        <t xml:space="preserve">Some sort of Iti that resembles a fallen star. A floating clump of minerals that rises up into the air, only to slam down once again.</t>
      </text>
    </comment>
    <comment authorId="0" ref="AF144">
      <text>
        <t xml:space="preserve">A gigantic door that's now a huge heaping pile of scrap metal. Breaching into the Vault is nearly impossible, as a salvo of meteors has melted it into impassable slag.
Fortunately, the walls around the Vault Door were far easier to pass by. There's a single tunnel leading into the depths below...</t>
      </text>
    </comment>
    <comment authorId="0" ref="AN144">
      <text>
        <t xml:space="preserve">Huge, several-meter deep craters left by Spark's meteor barrage. Wires and other essential systems are either exposed, damaged, or utterly destroyed.
This section has been flooded with water from many a burst pipe. The water's boiling hot- careful not to fall in!</t>
      </text>
    </comment>
    <comment authorId="0" ref="AF145">
      <text>
        <t xml:space="preserve">Leads to: Vault Stairwell, Part 1</t>
      </text>
    </comment>
    <comment authorId="0" ref="AO146">
      <text>
        <t xml:space="preserve">A hunk of metal, imbued with the power of the Creation Glyph. Still sparkles with echoes of its energy.
Ore Remaining: 5 / 5</t>
      </text>
    </comment>
    <comment authorId="0" ref="S147">
      <text>
        <t xml:space="preserve">"WESTERN LAB TUNNEL ACCESS"</t>
      </text>
    </comment>
    <comment authorId="0" ref="AF147">
      <text>
        <t xml:space="preserve">Thick layers of ash are scattered about the entire area. It floats up in clumps from the ground, likely irritating the lungs of those who wander.
It's almost like snow, except worse in every way.</t>
      </text>
    </comment>
    <comment authorId="0" ref="AI147">
      <text>
        <t xml:space="preserve">Some sort of Iti that resembles a fallen star. A floating clump of minerals that rises up into the air, only to slam down once again.</t>
      </text>
    </comment>
    <comment authorId="0" ref="AS147">
      <text>
        <t xml:space="preserve">"EASTERN LAB TUNNEL ACCESS &amp; FUN PARK"</t>
      </text>
    </comment>
    <comment authorId="0" ref="AL149">
      <text>
        <t xml:space="preserve">A hunk of metal, imbued with the power of the Creation Glyph. Still sparkles with echoes of its energy.
Ore Remaining: 5 / 5</t>
      </text>
    </comment>
    <comment authorId="0" ref="AW149">
      <text>
        <t xml:space="preserve">Leads to: Vault Stairwell, Part 4</t>
      </text>
    </comment>
    <comment authorId="0" ref="AY149">
      <text>
        <t xml:space="preserve">Leads to: Vault Stairwell, Part 2</t>
      </text>
    </comment>
    <comment authorId="0" ref="AH150">
      <text>
        <t xml:space="preserve">Things are still smouldering. Best be watching where you step.</t>
      </text>
    </comment>
    <comment authorId="0" ref="AM151">
      <text>
        <t xml:space="preserve">Things are still smouldering. Best be watching where you step.</t>
      </text>
    </comment>
    <comment authorId="0" ref="Z152">
      <text>
        <t xml:space="preserve">Things are still smouldering. Best be watching where you step.</t>
      </text>
    </comment>
    <comment authorId="0" ref="AC152">
      <text>
        <t xml:space="preserve">Huge, several-meter deep craters left by Spark's meteor barrage. Wires and other essential systems are either exposed, damaged, or utterly destroyed.</t>
      </text>
    </comment>
    <comment authorId="0" ref="I153">
      <text>
        <t xml:space="preserve">A conveniently placed block of rubble that prevents access further into this location.</t>
      </text>
    </comment>
    <comment authorId="0" ref="V154">
      <text>
        <t xml:space="preserve">A curious looking device that hovers in midair. Cables hang above and below it, though it seems they do nothing more than guide this platform.
Various buttons allow users to transfer between floors.</t>
      </text>
    </comment>
    <comment authorId="0" ref="AG154">
      <text>
        <t xml:space="preserve">Things are still smouldering. Best be watching where you step.</t>
      </text>
    </comment>
    <comment authorId="0" ref="AV156">
      <text>
        <t xml:space="preserve">Carved into the wall is a convenient place to rest for weary travelers who aren't ready to face thirty flights of spiral stairs. Again.
If only the stone bench was any comfier.</t>
      </text>
    </comment>
    <comment authorId="0" ref="K157">
      <text>
        <t xml:space="preserve">A small cargo elevator. Thyme Matter spews from behind the door with a moderate amount of pressure.</t>
      </text>
    </comment>
    <comment authorId="0" ref="AC157">
      <text>
        <t xml:space="preserve">"SOUTHERN LAB TUNNEL ACCESS"</t>
      </text>
    </comment>
    <comment authorId="0" ref="AI157">
      <text>
        <t xml:space="preserve">"SOUTHERN LAB TUNNEL ACCESS"</t>
      </text>
    </comment>
    <comment authorId="0" ref="AV157">
      <text>
        <t xml:space="preserve">Leads to: Vault Stairwell, Part 29</t>
      </text>
    </comment>
    <comment authorId="0" ref="I159">
      <text>
        <t xml:space="preserve">This is a whole pool of Thyme Matter! It seems there's a staircase that goes deeper, but it's completely immersed in Thyme Matter.
Getting through would take some monumental effort.</t>
      </text>
    </comment>
    <comment authorId="0" ref="AC161">
      <text>
        <t xml:space="preserve">"MAIN LOBBY"</t>
      </text>
    </comment>
    <comment authorId="0" ref="AI161">
      <text>
        <t xml:space="preserve">"MAIN LOBBY"</t>
      </text>
    </comment>
    <comment authorId="0" ref="AL161">
      <text>
        <t xml:space="preserve">One of four camps that surround Floor 1, and the Dream of Unity. This one is under the control of Wattle. Likely the most chill of the camps.
A dark basement area. It appears that these areas are outfitted for general storage, whether it's airship parts, old exhibits, or abandoned experiments.</t>
      </text>
    </comment>
    <comment authorId="0" ref="AA162">
      <text>
        <t xml:space="preserve">A large stack of pallets and crates which desperately needs to be organized. Cypress would probably be upset if you stole this.</t>
      </text>
    </comment>
    <comment authorId="0" ref="AB162">
      <text>
        <t xml:space="preserve">A large stack of pallets and crates which desperately needs to be organized. Cypress would probably be upset if you stole this.</t>
      </text>
    </comment>
    <comment authorId="0" ref="AC162">
      <text>
        <t xml:space="preserve">A large stack of pallets and crates which desperately needs to be organized. Cypress would probably be upset if you stole this.</t>
      </text>
    </comment>
    <comment authorId="0" ref="BD162">
      <text>
        <t xml:space="preserve">A wall made from broken statues of Spark. Really shouldn't be too hard to topple over.</t>
      </text>
    </comment>
    <comment authorId="0" ref="BJ162">
      <text>
        <t xml:space="preserve">Deep beneath the skbound earth, down a seemingly endless flight of stairs, lies the tomb where the Creation Glyph once slept, its power sealed away from the hands of those who would abuse it.
Built deep into the earth of the floating island, it intersects with the gigantic mass of Gravcore Ore that keeps the Sky Labs afloat. Chunks of the valuable, gravity-defying mineral can be found in the tiled floor and walls, sculpted into the most beautiful of forms. Compared to the other Glyph Chambers, this one seems far more travelled.
The room is mostly undecorated, save for some statues in the corners of the room. In the middle of the room lies an ornate stone podium- an incredibly tall one at that.</t>
      </text>
    </comment>
    <comment authorId="0" ref="M163">
      <text>
        <t xml:space="preserve">Look, this is just a place flooded with Thyme Matter. You weren't even meant to bypass the Thymepool there. Look around though, I guess? Maye it'll be cool.</t>
      </text>
    </comment>
    <comment authorId="0" ref="AA163">
      <text>
        <t xml:space="preserve">A large stack of pallets and crates which desperately needs to be organized. Cypress would probably be upset if you stole this.</t>
      </text>
    </comment>
    <comment authorId="0" ref="AB163">
      <text>
        <t xml:space="preserve">A large stack of pallets and crates which desperately needs to be organized. Cypress would probably be upset if you stole this.</t>
      </text>
    </comment>
    <comment authorId="0" ref="AC163">
      <text>
        <t xml:space="preserve">A large stack of pallets and crates which desperately needs to be organized. Cypress would probably be upset if you stole this.</t>
      </text>
    </comment>
    <comment authorId="0" ref="AH163">
      <text>
        <t xml:space="preserve">A hardlight tent. Makes use of light crystals to generate a protective barrier from the elements.
Usually used in hostile environments where a normal tent might falter... but a dark basement works too.</t>
      </text>
    </comment>
    <comment authorId="0" ref="AJ163">
      <text>
        <t xml:space="preserve">A hardlight tent. Makes use of light crystals to generate a protective barrier from the elements.
Usually used in hostile environments where a normal tent might falter... but a dark basement works too.</t>
      </text>
    </comment>
    <comment authorId="0" ref="K164">
      <text>
        <t xml:space="preserve">A soggy, Thyme Matter soaked crate. The contents are surely beyond repair. Or sentient. Or pondering whether they should kill you or not.</t>
      </text>
    </comment>
    <comment authorId="0" ref="L164">
      <text>
        <t xml:space="preserve">A soggy, Thyme Matter soaked crate. The contents are surely beyond repair. Or sentient. Or pondering whether they should kill you or not.</t>
      </text>
    </comment>
    <comment authorId="0" ref="AA164">
      <text>
        <t xml:space="preserve">A large stack of pallets and crates which desperately needs to be organized. Cypress would probably be upset if you stole this.</t>
      </text>
    </comment>
    <comment authorId="0" ref="AI164">
      <text>
        <t xml:space="preserve">Okay, maybe it's more of an overturned crate. Two players would play with cards, featuring five different "colors", as well as a variety of what they call "lands". Weird.</t>
      </text>
    </comment>
    <comment authorId="0" ref="AZ164">
      <text>
        <t xml:space="preserve">A stone statue that depicts a Chairian armed with... what is that, a key? Who just hits people with keys? Maniacs, that's who.</t>
      </text>
    </comment>
    <comment authorId="0" ref="BH164">
      <text>
        <t xml:space="preserve">A stone statue that depicts a Chairian armed with... what is that, a key? Who just hits people with keys? Maniacs, that's who.</t>
      </text>
    </comment>
    <comment authorId="0" ref="S165">
      <text>
        <t xml:space="preserve">A small cargo elevator. Thyme Matter spews from behind the door with a moderate amount of pressure.</t>
      </text>
    </comment>
    <comment authorId="0" ref="AA165">
      <text>
        <t xml:space="preserve">A large stack of pallets and crates which desperately needs to be organized. Cypress would probably be upset if you stole this.</t>
      </text>
    </comment>
    <comment authorId="0" ref="BA165">
      <text>
        <t xml:space="preserve">A collapsed stone form of Spark. It appears to have been violently, forcefully eroded into dust. Only a few limbs remain.</t>
      </text>
    </comment>
    <comment authorId="0" ref="BF165">
      <text>
        <t xml:space="preserve">A collapsed stone form of Spark. It appears to have been violently, forcefully eroded into dust. Only a few limbs remain.</t>
      </text>
    </comment>
    <comment authorId="0" ref="BB166">
      <text>
        <t xml:space="preserve">A collapsed stone form of Spark. It appears to have been violently, forcefully eroded into dust. Only a few limbs remain.</t>
      </text>
    </comment>
    <comment authorId="0" ref="BC166">
      <text>
        <t xml:space="preserve">A collapsed stone form of Spark. It appears to have been violently, forcefully eroded into dust. Only a few limbs remain.</t>
      </text>
    </comment>
    <comment authorId="0" ref="BE166">
      <text>
        <t xml:space="preserve">A collapsed stone form of Spark. It appears to have been violently, forcefully eroded into dust. Only a few limbs remain.</t>
      </text>
    </comment>
    <comment authorId="0" ref="G167">
      <text>
        <t xml:space="preserve">butt</t>
      </text>
    </comment>
    <comment authorId="0" ref="M167">
      <text>
        <t xml:space="preserve">The head of a large, bulbous Iti. A gigantic sac of Thyme Matter snakes behind them, a tail of rolling fat and murderliquid.
Perhaps Bilequeens are so bloated, they can only function in these "underwater" conditions? Though, that'd probably take a bit of science to determine.</t>
      </text>
    </comment>
    <comment authorId="0" ref="Q167">
      <text>
        <t xml:space="preserve">This is a whole pool of Thyme Matter! It seems there's a staircase that goes deeper, but it's completely immersed in Thyme Matter.
Getting through would take some monumental effort.</t>
      </text>
    </comment>
    <comment authorId="0" ref="Z167">
      <text>
        <t xml:space="preserve">Smashed beyond recognition.</t>
      </text>
    </comment>
    <comment authorId="0" ref="AL167">
      <text>
        <t xml:space="preserve">Smashed beyond recognition.</t>
      </text>
    </comment>
    <comment authorId="0" ref="AM167">
      <text>
        <t xml:space="preserve">Leads to: ???</t>
      </text>
    </comment>
    <comment authorId="0" ref="BB167">
      <text>
        <t xml:space="preserve">A collapsed stone form of Spark. It appears to have been violently, forcefully eroded into dust. Only a few limbs remain.</t>
      </text>
    </comment>
    <comment authorId="0" ref="BC167">
      <text>
        <t xml:space="preserve">A collapsed stone form of Spark. It appears to have been violently, forcefully eroded into dust. Only a few limbs remain.</t>
      </text>
    </comment>
    <comment authorId="0" ref="BF167">
      <text>
        <t xml:space="preserve">A collapsed stone form of Spark. It appears to have been violently, forcefully eroded into dust. Only a few limbs remain.</t>
      </text>
    </comment>
    <comment authorId="0" ref="BD168">
      <text>
        <t xml:space="preserve">An empty but incredibly tall podium, with spirals of stone surrouding it.
Once held the Creation Glyph.
</t>
      </text>
    </comment>
    <comment authorId="0" ref="F169">
      <text>
        <t xml:space="preserve">A soggy, Thyme Matter soaked crate. The contents are surely beyond repair. Or sentient. Or pondering whether they should kill you or not.</t>
      </text>
    </comment>
    <comment authorId="0" ref="G169">
      <text>
        <t xml:space="preserve">A soggy, Thyme Matter soaked crate. The contents are surely beyond repair. Or sentient. Or pondering whether they should kill you or not.</t>
      </text>
    </comment>
    <comment authorId="0" ref="AC169">
      <text>
        <t xml:space="preserve">A small personal hovercraft. Uses psychic crystals to lift and move entire storage pallets. Passively draws power from the Central Lab's electrical grid.</t>
      </text>
    </comment>
    <comment authorId="0" ref="BA169">
      <text>
        <t xml:space="preserve">A collapsed stone form of Spark. It appears to have been violently, forcefully eroded into dust. Only a few limbs remain.</t>
      </text>
    </comment>
    <comment authorId="0" ref="BB169">
      <text>
        <t xml:space="preserve">A collapsed stone form of Spark. It appears to have been violently, forcefully eroded into dust. Only a few limbs remain.</t>
      </text>
    </comment>
    <comment authorId="0" ref="BC169">
      <text>
        <t xml:space="preserve">A collapsed stone form of Spark. It appears to have been violently, forcefully eroded into dust. Only a few limbs remain.</t>
      </text>
    </comment>
    <comment authorId="0" ref="BF169">
      <text>
        <t xml:space="preserve">A collapsed stone form of Spark. It appears to have been violently, forcefully eroded into dust. Only a few limbs remain.</t>
      </text>
    </comment>
    <comment authorId="0" ref="BG169">
      <text>
        <t xml:space="preserve">A collapsed stone form of Spark. It appears to have been violently, forcefully eroded into dust. Only a few limbs remain.</t>
      </text>
    </comment>
    <comment authorId="0" ref="F170">
      <text>
        <t xml:space="preserve">A soggy, Thyme Matter soaked crate. The contents are surely beyond repair. Or sentient. Or pondering whether they should kill you or not.</t>
      </text>
    </comment>
    <comment authorId="0" ref="G170">
      <text>
        <t xml:space="preserve">A soggy, Thyme Matter soaked crate. The contents are surely beyond repair. Or sentient. Or pondering whether they should kill you or not.</t>
      </text>
    </comment>
    <comment authorId="0" ref="L170">
      <text>
        <t xml:space="preserve">A soggy, Thyme Matter soaked crate. The contents are surely beyond repair. Or sentient. Or pondering whether they should kill you or not.</t>
      </text>
    </comment>
    <comment authorId="0" ref="AA170">
      <text>
        <t xml:space="preserve">A large stack of pallets and crates which desperately needs to be organized. Cypress would probably be upset if you stole this.</t>
      </text>
    </comment>
    <comment authorId="0" ref="AC170">
      <text>
        <t xml:space="preserve">A large stack of pallets and crates which desperately needs to be organized. Cypress would probably be upset if you stole this.</t>
      </text>
    </comment>
    <comment authorId="0" ref="AI170">
      <text>
        <t xml:space="preserve">A large stack of pallets and crates which desperately needs to be organized. Cypress would probably be upset if you stole this.</t>
      </text>
    </comment>
    <comment authorId="0" ref="AK170">
      <text>
        <t xml:space="preserve">A large stack of pallets and crates which desperately needs to be organized. Cypress would probably be upset if you stole this.</t>
      </text>
    </comment>
    <comment authorId="0" ref="BB170">
      <text>
        <t xml:space="preserve">A collapsed stone form of Spark. It appears to have been violently, forcefully eroded into dust. Only a few limbs remain.</t>
      </text>
    </comment>
    <comment authorId="0" ref="BD170">
      <text>
        <t xml:space="preserve">A swirl of ashes lies on the ground here. Xavier is nowhere to be found.</t>
      </text>
    </comment>
    <comment authorId="0" ref="BF170">
      <text>
        <t xml:space="preserve">A collapsed stone form of Spark. It appears to have been violently, forcefully eroded into dust. Only a few limbs remain.</t>
      </text>
    </comment>
    <comment authorId="0" ref="AA171">
      <text>
        <t xml:space="preserve">A large stack of pallets and crates which desperately needs to be organized. Cypress would probably be upset if you stole this.</t>
      </text>
    </comment>
    <comment authorId="0" ref="AB171">
      <text>
        <t xml:space="preserve">A large stack of pallets and crates which desperately needs to be organized. Cypress would probably be upset if you stole this.</t>
      </text>
    </comment>
    <comment authorId="0" ref="AC171">
      <text>
        <t xml:space="preserve">A large stack of pallets and crates which desperately needs to be organized. Cypress would probably be upset if you stole this.</t>
      </text>
    </comment>
    <comment authorId="0" ref="AH171">
      <text>
        <t xml:space="preserve">A large stack of pallets and crates which desperately needs to be organized. Cypress would probably be upset if you stole this.</t>
      </text>
    </comment>
    <comment authorId="0" ref="AI171">
      <text>
        <t xml:space="preserve">A large stack of pallets and crates which desperately needs to be organized. Cypress would probably be upset if you stole this.</t>
      </text>
    </comment>
    <comment authorId="0" ref="AJ171">
      <text>
        <t xml:space="preserve">A large stack of pallets and crates which desperately needs to be organized. Cypress would probably be upset if you stole this.</t>
      </text>
    </comment>
    <comment authorId="0" ref="BD171">
      <text>
        <t xml:space="preserve">Someone has crudely carved the words "brb" into the wall.</t>
      </text>
    </comment>
    <comment authorId="0" ref="AA172">
      <text>
        <t xml:space="preserve">A large stack of pallets and crates which desperately needs to be organized. Cypress would probably be upset if you stole this.</t>
      </text>
    </comment>
    <comment authorId="0" ref="AB172">
      <text>
        <t xml:space="preserve">A large stack of pallets and crates which desperately needs to be organized. Cypress would probably be upset if you stole this.</t>
      </text>
    </comment>
    <comment authorId="0" ref="AC172">
      <text>
        <t xml:space="preserve">A large stack of pallets and crates which desperately needs to be organized. Cypress would probably be upset if you stole this.</t>
      </text>
    </comment>
    <comment authorId="0" ref="AD172">
      <text>
        <t xml:space="preserve">A large stack of pallets and crates which desperately needs to be organized. Cypress would probably be upset if you stole this.</t>
      </text>
    </comment>
    <comment authorId="0" ref="AI172">
      <text>
        <t xml:space="preserve">A large stack of pallets and crates which desperately needs to be organized. Cypress would probably be upset if you stole this.</t>
      </text>
    </comment>
    <comment authorId="0" ref="AJ172">
      <text>
        <t xml:space="preserve">A large stack of pallets and crates which desperately needs to be organized. Cypress would probably be upset if you stole this.</t>
      </text>
    </comment>
    <comment authorId="0" ref="AK172">
      <text>
        <t xml:space="preserve">A large stack of pallets and crates which desperately needs to be organized. Cypress would probably be upset if you stole this.</t>
      </text>
    </comment>
    <comment authorId="0" ref="AZ172">
      <text>
        <t xml:space="preserve">A stone statue that depicts a Chairian armed with... what is that, a key? Who just hits people with keys? Maniacs, that's who.</t>
      </text>
    </comment>
    <comment authorId="0" ref="BG172">
      <text>
        <t xml:space="preserve">A collapsed stone form of Spark. It appears to have been violently, forcefully eroded into dust. Only a few limbs remain.</t>
      </text>
    </comment>
    <comment authorId="0" ref="BH172">
      <text>
        <t xml:space="preserve">A stone statue that depicts a Chairian armed with... what is that, a key? Who just hits people with keys? Maniacs, that's who.</t>
      </text>
    </comment>
    <comment authorId="0" ref="AF174">
      <text>
        <t xml:space="preserve">Leads back to the Southern Labs. Eventually.</t>
      </text>
    </comment>
  </commentList>
</comments>
</file>

<file path=xl/comments16.xml><?xml version="1.0" encoding="utf-8"?>
<comments xmlns:r="http://schemas.openxmlformats.org/officeDocument/2006/relationships" xmlns="http://schemas.openxmlformats.org/spreadsheetml/2006/main">
  <authors>
    <author/>
  </authors>
  <commentList>
    <comment authorId="0" ref="W3">
      <text>
        <t xml:space="preserve">Heavy doors that lead into a rather refined hangar. Aircraft that the Highchair use for travel around the city arrive and disembark from this point.</t>
      </text>
    </comment>
    <comment authorId="0" ref="BG3">
      <text>
        <t xml:space="preserve">Toilet stall. Yep.</t>
      </text>
    </comment>
    <comment authorId="0" ref="BH3">
      <text>
        <t xml:space="preserve">Toilet stall. Yep.</t>
      </text>
    </comment>
    <comment authorId="0" ref="BI3">
      <text>
        <t xml:space="preserve">Toilet stall. Yep.</t>
      </text>
    </comment>
    <comment authorId="0" ref="BE4">
      <text>
        <t xml:space="preserve">A rare type of flower that's tall, possibly sentient, and capable of spitting acid an impressive distance. While normally highly aggressive, it tends to respect its cultivator.
It's, uh, probably not going to let you harvest it.
Remaining: 1 / 1</t>
      </text>
    </comment>
    <comment authorId="0" ref="BG5">
      <text>
        <t xml:space="preserve">Sink. Yep.</t>
      </text>
    </comment>
    <comment authorId="0" ref="BM6">
      <text>
        <t xml:space="preserve">Bookshelves that look as if they've been C+V'd from the Citadel Grand Library, though filled with folders.
Each well-organized row of folders appears to contain historical incidents of some sort.</t>
      </text>
    </comment>
    <comment authorId="0" ref="U8">
      <text>
        <t xml:space="preserve">Examining a few of the missing vehicles. Or uh, the lack of a few vehicles? What's there to inspect?
ENGINEER: ...I wonder if the Heir's daughter will be alright?
ENGINEER: There's no way she'll be able to sneak past the crowds, right?</t>
      </text>
    </comment>
    <comment authorId="0" ref="W8">
      <text>
        <t xml:space="preserve">A fully furbished, functional, non-abominable version of whatever model of airship it is the Spherebreakers have.
It looks like this is Acacia's! Don't steal it, okay?</t>
      </text>
    </comment>
    <comment authorId="0" ref="BN8">
      <text>
        <t xml:space="preserve">Bookshelves that look as if they've been C+V'd from the Citadel Grand Library, though filled with folders.
Each well-organized row of folders appears to contain historical incidents of some sort.</t>
      </text>
    </comment>
    <comment authorId="0" ref="D9">
      <text>
        <t xml:space="preserve">A hatch for access to the upper portions of the walls.</t>
      </text>
    </comment>
    <comment authorId="0" ref="W9">
      <text>
        <t xml:space="preserve">Just below the raised deck area are a few areas to store carriages and other, smaller vehicles.</t>
      </text>
    </comment>
    <comment authorId="0" ref="AP9">
      <text>
        <t xml:space="preserve">A hatch for access to the upper portions of the walls.</t>
      </text>
    </comment>
    <comment authorId="0" ref="AQ9">
      <text>
        <t xml:space="preserve">devout with a ballista
what will she do
probably nothing</t>
      </text>
    </comment>
    <comment authorId="0" ref="AZ9">
      <text>
        <t xml:space="preserve">A weird plant known as the Rot. Though it looks like some kind of decaying plant, it's actually perfectly healthy. Typically used as a medicinal ingredient.
Remaining: 15 / 15</t>
      </text>
    </comment>
    <comment authorId="0" ref="M10">
      <text>
        <t xml:space="preserve">A beautifully-maintained Halobloom.</t>
      </text>
    </comment>
    <comment authorId="0" ref="BH10">
      <text>
        <t xml:space="preserve">Look, this door is also probably magically sealed, but if you're here it's probably not that big a deal anymore. Get moving!</t>
      </text>
    </comment>
    <comment authorId="0" ref="BO10">
      <text>
        <t xml:space="preserve">Bookshelves that look as if they've been C+V'd from the Citadel Grand Library, though filled with folders.
Each well-organized row of folders appears to contain historical incidents of some sort.</t>
      </text>
    </comment>
    <comment authorId="0" ref="W11">
      <text>
        <t xml:space="preserve">A magically sealed door that leads to a central stairwell and spire. Looks like nobody's been past here in some time. In fact, it looks like the entire central structure has been magically reinforced.
Requires some sort of... royal seal to open. Or maybe a sufficiently powerful explosive.</t>
      </text>
    </comment>
    <comment authorId="0" ref="D12">
      <text>
        <t xml:space="preserve">Has been parted in a fairly normal fashion.</t>
      </text>
    </comment>
    <comment authorId="0" ref="AC12">
      <text>
        <t xml:space="preserve">A priceless historic artifact, kept in an easily-accessible glass cage.</t>
      </text>
    </comment>
    <comment authorId="0" ref="AE12">
      <text>
        <t xml:space="preserve">A priceless historic artifact, kept in an easily-accessible glass cage.</t>
      </text>
    </comment>
    <comment authorId="0" ref="BO13">
      <text>
        <t xml:space="preserve">A simple setup of desk and lamp, for the review of documents.</t>
      </text>
    </comment>
    <comment authorId="0" ref="T14">
      <text>
        <t xml:space="preserve">Leads to:
The Spire (B1)</t>
      </text>
    </comment>
    <comment authorId="0" ref="AC14">
      <text>
        <t xml:space="preserve">A priceless historic artifact, kept in an easily-accessible glass cage.</t>
      </text>
    </comment>
    <comment authorId="0" ref="AE14">
      <text>
        <t xml:space="preserve">A priceless historic artifact, kept in an easily-accessible glass cage.</t>
      </text>
    </comment>
    <comment authorId="0" ref="BS14">
      <text>
        <t xml:space="preserve">...When'd she get here? Manning the reception desk.
MENTHA: Oh, u-um...
MENTHA: I've worked down here before. I think I'm still familiar with the location of most of the documents...
MENTHA: I... was really lucky to be able to move up to the Sky Labs.
MENTHA: This place is kinda cold, and there's... no science.
She sighs.
MENTHA: It feels... natural. Sitting behind a desk, I mean.
MENTHA: Hopefully, nobody will bother me here...</t>
      </text>
    </comment>
    <comment authorId="0" ref="O15">
      <text>
        <t xml:space="preserve">A sophisticated, fancy table from Tabletopia. Surrounded by a number of equally excellent chairs.
This room appears to be used for rather fancy public gatherings.</t>
      </text>
    </comment>
    <comment authorId="0" ref="R15">
      <text>
        <t xml:space="preserve">...Or rather, a place to put a buffet. It is regretably empty at this time.</t>
      </text>
    </comment>
    <comment authorId="0" ref="AG15">
      <text>
        <t xml:space="preserve">Unsure as to why everyone just left so easily. Surely a Spherebreaker isn't [i]that[/i] hard to fight?</t>
      </text>
    </comment>
    <comment authorId="0" ref="AI15">
      <text>
        <t xml:space="preserve">Caution tape has "boarded" up this window. Kinda draft-y.</t>
      </text>
    </comment>
    <comment authorId="0" ref="BN15">
      <text>
        <t xml:space="preserve">Reading up on defensive strategies used against the Tabletopians.</t>
      </text>
    </comment>
    <comment authorId="0" ref="BO15">
      <text>
        <t xml:space="preserve">A simple setup of desk and lamp, for the review of documents.</t>
      </text>
    </comment>
    <comment authorId="0" ref="AC16">
      <text>
        <t xml:space="preserve">A priceless historic artifact, kept in an easily-accessible glass cage.
This one appears to be a rather usable piece of headgear.</t>
      </text>
    </comment>
    <comment authorId="0" ref="AE16">
      <text>
        <t xml:space="preserve">A priceless historic artifact, kept in an easily-accessible glass cage.</t>
      </text>
    </comment>
    <comment authorId="0" ref="BH16">
      <text>
        <t xml:space="preserve">Leads to:
The Spire (F1)</t>
      </text>
    </comment>
    <comment authorId="0" ref="BO16">
      <text>
        <t xml:space="preserve">A Chairian woman in deep thought. Though, she seems to be rather blind- acid burns have destroyed her eyes long ago. Wearing a snazzy trenchcoat, and conversing with the Chairian near her.
CHAIRIAN: So, how about that?
ACREA: ...No, that won't work out.
CHAIRIAN: Hm? Why not?
ACREA: Those strategies won't work against foes that lack an ounce of self preservation.
ACREA: Troops that wish to survive wouldn't dare brave a killfield like that.
ACREA: The Iti would succeed through virtue of how many corpses they can ram through the area.
CHAIRIAN: ...Back to the drawing board, I suppose.</t>
      </text>
    </comment>
    <comment authorId="0" ref="W17">
      <text>
        <t xml:space="preserve">Leads to:
The Spire (F5)
We're skipping a few floors. Don't worry about it.</t>
      </text>
    </comment>
    <comment authorId="0" ref="D18">
      <text>
        <t xml:space="preserve">Has been parted in a fairly normal fashion.</t>
      </text>
    </comment>
    <comment authorId="0" ref="AC18">
      <text>
        <t xml:space="preserve">A priceless historic artifact, kept in an easily-accessible glass cage.</t>
      </text>
    </comment>
    <comment authorId="0" ref="AE18">
      <text>
        <t xml:space="preserve">A priceless historic artifact, kept in an easily-accessible glass cage.</t>
      </text>
    </comment>
    <comment authorId="0" ref="BA18">
      <text>
        <t xml:space="preserve">Mighty walls made of wood. With nobody sustaining them, it should be possible to just break through.</t>
      </text>
    </comment>
    <comment authorId="0" ref="BE18">
      <text>
        <t xml:space="preserve">Gardening supplies. Fertilizer, pesticides, the works.</t>
      </text>
    </comment>
    <comment authorId="0" ref="BO18">
      <text>
        <t xml:space="preserve">Bookshelves that look as if they've been C+V'd from the Citadel Grand Library, though filled with folders.
Each well-organized row of folders appears to contain historical incidents of some sort.</t>
      </text>
    </comment>
    <comment authorId="0" ref="AX19">
      <text>
        <t xml:space="preserve">A coiled-up hose, integrated into the wall. There's a valve that can be turned to enable the flow of water.</t>
      </text>
    </comment>
    <comment authorId="0" ref="BA19">
      <text>
        <t xml:space="preserve">A shining, shimmering Godblossom!
Remaining: 1 / 1</t>
      </text>
    </comment>
    <comment authorId="0" ref="BB19">
      <text>
        <t xml:space="preserve">A shining, shimmering Godblossom!
Remaining: 1 / 1</t>
      </text>
    </comment>
    <comment authorId="0" ref="BE19">
      <text>
        <t xml:space="preserve">...Has something of interest, perhaps?</t>
      </text>
    </comment>
    <comment authorId="0" ref="M20">
      <text>
        <t xml:space="preserve">A beautifully-maintained Halobloom.</t>
      </text>
    </comment>
    <comment authorId="0" ref="BB20">
      <text>
        <t xml:space="preserve">A shining, shimmering Godblossom!
Remaining: 1 / 1</t>
      </text>
    </comment>
    <comment authorId="0" ref="BE20">
      <text>
        <t xml:space="preserve">Gardening supplies. Fertilizer, pesticides, the works.</t>
      </text>
    </comment>
    <comment authorId="0" ref="BN20">
      <text>
        <t xml:space="preserve">Bookshelves that look as if they've been C+V'd from the Citadel Grand Library, though filled with folders.
Each well-organized row of folders appears to contain historical incidents of some sort.</t>
      </text>
    </comment>
    <comment authorId="0" ref="D21">
      <text>
        <t xml:space="preserve">A hatch for access to the upper portions of the walls.</t>
      </text>
    </comment>
    <comment authorId="0" ref="S21">
      <text>
        <t xml:space="preserve">A beautifully-maintained Halobloom.</t>
      </text>
    </comment>
    <comment authorId="0" ref="W21">
      <text>
        <t xml:space="preserve">A receptionist who is definitely not paid enough for the hell they're going to witness.</t>
      </text>
    </comment>
    <comment authorId="0" ref="AA21">
      <text>
        <t xml:space="preserve">A beautifully-maintained Halobloom.</t>
      </text>
    </comment>
    <comment authorId="0" ref="AP21">
      <text>
        <t xml:space="preserve">A hatch for access to the upper portions of the walls.</t>
      </text>
    </comment>
    <comment authorId="0" ref="BE21">
      <text>
        <t xml:space="preserve">Gardening supplies. Fertilizer, pesticides, the works.</t>
      </text>
    </comment>
    <comment authorId="0" ref="BG21">
      <text>
        <t xml:space="preserve">The box has been neatly tucked away in the corner, several heavy pieces of wood holding the lid down.
-----
Large stone buttons adorn the sides of the cube, each with some sort of lettering
The top appears to possess a holographic device of sorts, which is displaying some unknown area.</t>
      </text>
    </comment>
    <comment authorId="0" ref="BH21">
      <text>
        <t xml:space="preserve">CEIBA: ...
CEIBA: ...
CEIBA: ...Really, this isn't what I signed up for.
Standing guard over the Projector Box. A sheathed sword leans against the wall, not a hint of wear on the sheathe.</t>
      </text>
    </comment>
    <comment authorId="0" ref="BI21">
      <text>
        <t xml:space="preserve">Boxes full of books, stacked in an orderly fashion. Apparently, these are ancient, historical records.</t>
      </text>
    </comment>
    <comment authorId="0" ref="N22">
      <text>
        <t xml:space="preserve">Huddled in the corner. Wrong place at the wrong time. He just wanted to make lasagna for the royals still cooped up in here.</t>
      </text>
    </comment>
    <comment authorId="0" ref="BM22">
      <text>
        <t xml:space="preserve">Bookshelves that look as if they've been C+V'd from the Citadel Grand Library, though filled with folders.
Notably, this row is mostly empty, and still filling up with documents! Actually, there's a few articles written about the Spherebreakers here...</t>
      </text>
    </comment>
    <comment authorId="0" ref="Q23">
      <text>
        <t xml:space="preserve">Locked.</t>
      </text>
    </comment>
    <comment authorId="0" ref="AC23">
      <text>
        <t xml:space="preserve">Locked.</t>
      </text>
    </comment>
    <comment authorId="0" ref="BA23">
      <text>
        <t xml:space="preserve">A rare type of flower that's tall, possibly sentient, and capable of spitting acid an impressive distance. While normally highly aggressive, it tends to respect its cultivator.
It's, uh, probably not going to let you harvest it.
Remaining: 1 / 1</t>
      </text>
    </comment>
    <comment authorId="0" ref="BD23">
      <text>
        <t xml:space="preserve">A small, cultivated batch of Serenea Flowers. A small sign near the planter reads "by commission of Lady Sakura".
Remaining: 10 / 10</t>
      </text>
    </comment>
    <comment authorId="0" ref="BE23">
      <text>
        <t xml:space="preserve">A small, cultivated batch of Serenea Flowers. A small sign near the planter reads "by commission of Lady Sakura".
Remaining: 10 / 10</t>
      </text>
    </comment>
    <comment authorId="0" ref="BG23">
      <text>
        <t xml:space="preserve">Boxes full of books, stacked in an orderly fashion. Apparently, these are ancient, historical records.</t>
      </text>
    </comment>
    <comment authorId="0" ref="BH23">
      <text>
        <t xml:space="preserve">Boxes full of books, stacked in an orderly fashion. Apparently, these are ancient, historical records.</t>
      </text>
    </comment>
    <comment authorId="0" ref="BI23">
      <text>
        <t xml:space="preserve">...A copy of the Old Rosen Oath lies in one of the boxes. Useful, but you already have a copy!</t>
      </text>
    </comment>
    <comment authorId="0" ref="BC24">
      <text>
        <t xml:space="preserve">A rare type of flower that's tall, possibly sentient, and capable of spitting acid an impressive distance. While normally highly aggressive, it tends to respect its cultivator.
It's, uh, probably not going to let you harvest it.
Remaining: 1 / 1</t>
      </text>
    </comment>
    <comment authorId="0" ref="BD24">
      <text>
        <t xml:space="preserve">A small, cultivated batch of Serenea Flowers. A small sign near the planter reads "by commission of Lady Sakura".
Remaining: 10 / 10</t>
      </text>
    </comment>
    <comment authorId="0" ref="BE24">
      <text>
        <t xml:space="preserve">A small, cultivated batch of Serenea Flowers. A small sign near the planter reads "by commission of Lady Sakura".
Remaining: 10 / 10</t>
      </text>
    </comment>
    <comment authorId="0" ref="BM24">
      <text>
        <t xml:space="preserve">Writing a document on the entity known as "Chloe". He blushes as he writes. She's kinda cute, isn't she?</t>
      </text>
    </comment>
    <comment authorId="0" ref="Q34">
      <text>
        <t xml:space="preserve">A hatch for access to the upper portions of the walls.</t>
      </text>
    </comment>
    <comment authorId="0" ref="T34">
      <text>
        <t xml:space="preserve">Has been parted in a fairly normal fashion.</t>
      </text>
    </comment>
    <comment authorId="0" ref="Z34">
      <text>
        <t xml:space="preserve">Has been parted in a fairly normal fashion.</t>
      </text>
    </comment>
    <comment authorId="0" ref="AC34">
      <text>
        <t xml:space="preserve">A hatch for access to the upper portions of the walls.</t>
      </text>
    </comment>
    <comment authorId="0" ref="BN38">
      <text>
        <t xml:space="preserve">The window has been smashed. Some unidentifiable pile of wood sits on the top of the ground floor of the citadel, just below here.</t>
      </text>
    </comment>
    <comment authorId="0" ref="AN40">
      <text>
        <t xml:space="preserve">Though smaller than the famed Church of Helix in Omnite, the Temple of Helix is still famed for its beauty.</t>
      </text>
    </comment>
    <comment authorId="0" ref="AY41">
      <text>
        <t xml:space="preserve">Leads to:
The Spire (F1)</t>
      </text>
    </comment>
    <comment authorId="0" ref="AN42">
      <text>
        <t xml:space="preserve">This altar sits upon a raised platform, where the carpeted stairs have been designed to look like there's a font of water spilling out onto the catherdral grounds.
A blatantly stolen design from the Church of Helix.</t>
      </text>
    </comment>
    <comment authorId="0" ref="BN42">
      <text>
        <t xml:space="preserve">The carpet has imprints of a giant round table upon it. It's been marred with splinters and sap, however.</t>
      </text>
    </comment>
    <comment authorId="0" ref="BP42">
      <text>
        <t xml:space="preserve">A lone throne, with Spark's name engraved into it.
There are meant to be thrones for each member of the Highchair, their name engraved into it. But for some time, all of but of them have been smashed. Spark's seat stands alone.</t>
      </text>
    </comment>
    <comment authorId="0" ref="U43">
      <text>
        <t xml:space="preserve">A very non-abandoned carriage. Two spiders stand at the front, patiently awaiting their owners to return.</t>
      </text>
    </comment>
    <comment authorId="0" ref="AC44">
      <text>
        <t xml:space="preserve">A large, beyond styling buttress.</t>
      </text>
    </comment>
    <comment authorId="0" ref="BB44">
      <text>
        <t xml:space="preserve">Leads to:
The Spire (F6)</t>
      </text>
    </comment>
    <comment authorId="0" ref="BN45">
      <text>
        <t xml:space="preserve">A splintered half of a roundtable that tanked a bit too much Slashing damage. It sits bisected and alone. A shame- it seems like it was a Tabletopian import.</t>
      </text>
    </comment>
    <comment authorId="0" ref="AL46">
      <text>
        <t xml:space="preserve">Why are there so many church pews in this game, anyway?</t>
      </text>
    </comment>
    <comment authorId="0" ref="AP46">
      <text>
        <t xml:space="preserve">Why are there so many church pews in this game, anyway?</t>
      </text>
    </comment>
    <comment authorId="0" ref="B47">
      <text>
        <t xml:space="preserve">A travelling shop has parked here for some time.</t>
      </text>
    </comment>
    <comment authorId="0" ref="D47">
      <text>
        <t xml:space="preserve">Your standard, completely unsuspicious Chairian merchant who is in total shambles. A totally innocent victim of capitalism.</t>
      </text>
    </comment>
    <comment authorId="0" ref="X48">
      <text>
        <t xml:space="preserve">A very non-abandoned carriage. Two spiders stand at the front, patiently awaiting their owners to return.</t>
      </text>
    </comment>
    <comment authorId="0" ref="AC49">
      <text>
        <t xml:space="preserve">A large, beyond styling buttress.</t>
      </text>
    </comment>
    <comment authorId="0" ref="AH50">
      <text>
        <t xml:space="preserve">A surprisingly legitimate supply of Gaiadiamond Dust and Godblossom Extract, purchased from a very generous merchant for a sum of 200 Credits. Being used as medical aid for the most injured of patients.</t>
      </text>
    </comment>
    <comment authorId="0" ref="AP50">
      <text>
        <t xml:space="preserve">Why are there so many church pews in this game, anyway?</t>
      </text>
    </comment>
    <comment authorId="0" ref="F51">
      <text>
        <t xml:space="preserve">Near the foot of the Citadel itself lies a fairly standard marketplace. Though, it doesn't appear much in the way of wheeling or dealing has occurred here for some time.</t>
      </text>
    </comment>
    <comment authorId="0" ref="AH51">
      <text>
        <t xml:space="preserve">Resting her legs.
CHI: I wonder. Should we even be here?
CHI: I feel as if this constitutes a time paradox.</t>
      </text>
    </comment>
    <comment authorId="0" ref="O52">
      <text>
        <t xml:space="preserve">PLANA: please i am BEGGING you
PLANA: just give me a GODDAMNED hot dog
PLANA: You have FIFTY OF THEM ON YOUR HEAD, JUST SELL THEM TO ME.
CHAOS: we don'(t) sell (t)hose ones ma'am
CHAOS: (t)hey are for display only
PLANA: Then just MAKE NEW ONES already!
CHAOS: (c)an'(t)
CHAOS: busy
PLANA: I WILL-
It may be another hour or two before Chaos stops being the basis of the hotdog tower, and gets back to cookin 'dogs.</t>
      </text>
    </comment>
    <comment authorId="0" ref="AP52">
      <text>
        <t xml:space="preserve">Why are there so many church pews in this game, anyway?</t>
      </text>
    </comment>
    <comment authorId="0" ref="O53">
      <text>
        <t xml:space="preserve">Chaos's famous Chaosdog:tm: has expanded to Seatopolis. Maybe you could get some for yourself? 100 Credits a pop, it seems.</t>
      </text>
    </comment>
    <comment authorId="0" ref="P53">
      <text>
        <t xml:space="preserve">Has become the basis of a tower of 50 Chaos Dogs.</t>
      </text>
    </comment>
    <comment authorId="0" ref="AH53">
      <text>
        <t xml:space="preserve">Has been part of a tragic hit-and-run incident involving a spider carriage. Has been tended to, and is just resting.</t>
      </text>
    </comment>
    <comment authorId="0" ref="AC54">
      <text>
        <t xml:space="preserve">A large, beyond styling buttress.</t>
      </text>
    </comment>
    <comment authorId="0" ref="AM54">
      <text>
        <t xml:space="preserve">A box of various foods prepared by Hannah. Should keep the injured in the church going. Also should keep the priests and priestesses going, too.</t>
      </text>
    </comment>
    <comment authorId="0" ref="O55">
      <text>
        <t xml:space="preserve">Pondering the eternal question: does Acacia like hot dogs? What the hell is a hot dog, anyway?</t>
      </text>
    </comment>
    <comment authorId="0" ref="AR55">
      <text>
        <t xml:space="preserve">Volunteering within the church, doing her best to heal everyone she can.
TAEDA: So many injured...
TAEDA: Was this a result of the riots, the Iti breaching the city, or both?</t>
      </text>
    </comment>
    <comment authorId="0" ref="AQ56">
      <text>
        <t xml:space="preserve">Alive and healthy, but still KO'd.</t>
      </text>
    </comment>
    <comment authorId="0" ref="AO57">
      <text>
        <t xml:space="preserve">MARRON: We did it! We're heroes!
MARRON: I think!</t>
      </text>
    </comment>
    <comment authorId="0" ref="AF60">
      <text>
        <t xml:space="preserve">A big tower. With a bell. Required for all churches, you think.</t>
      </text>
    </comment>
    <comment authorId="0" ref="AN61">
      <text>
        <t xml:space="preserve">The heavy doors of the Temple of Helix. It doesn't compare to the Church of Helix, but it's still a pride to Devouts everywhere.</t>
      </text>
    </comment>
    <comment authorId="0" ref="BH62">
      <text>
        <t xml:space="preserve">Dozens of names are carved into the wooden wall. Members of the Council from the long forgotten past...</t>
      </text>
    </comment>
    <comment authorId="0" ref="BH66">
      <text>
        <t xml:space="preserve">Look, this door is also probably magically sealed, but if you're here it's probably not that big a deal anymore. Get moving!</t>
      </text>
    </comment>
    <comment authorId="0" ref="Z67">
      <text>
        <t xml:space="preserve">pat pat pat
mollusk :D</t>
      </text>
    </comment>
    <comment authorId="0" ref="E68">
      <text>
        <t xml:space="preserve">Credits that belonged to the royal treasury. There's about... 10,000 Credits in this pile! Can you really just take them...?
They probably belong to the people, though.</t>
      </text>
    </comment>
    <comment authorId="0" ref="AL68">
      <text>
        <t xml:space="preserve">An overturn carriage, ransacked for materials.</t>
      </text>
    </comment>
    <comment authorId="0" ref="W69">
      <text>
        <t xml:space="preserve">A completely dry fountain. It appears to have a moderate infestation of Mollusks that nobody has time to deal with.</t>
      </text>
    </comment>
    <comment authorId="0" ref="BE69">
      <text>
        <t xml:space="preserve">Leads to:
The Spire (F5)</t>
      </text>
    </comment>
    <comment authorId="0" ref="E70">
      <text>
        <t xml:space="preserve">A particularly fancy carriage that appears to have been the victim of crimes. Seems the spiders that were pulling it have been let go.</t>
      </text>
    </comment>
    <comment authorId="0" ref="AZ70">
      <text>
        <t xml:space="preserve">Dozens of names are carved into the wooden wall. Members of the Council from the long forgotten past...</t>
      </text>
    </comment>
    <comment authorId="0" ref="BP70">
      <text>
        <t xml:space="preserve">Dozens of names are carved into the wooden wall. Members of the Council from the long forgotten past...
This wall is in the process of being filled. There's a few familiar names here- Omorika, Acacia, Cypress, Spark, Ire...</t>
      </text>
    </comment>
    <comment authorId="0" ref="D71">
      <text>
        <t xml:space="preserve">A recently formed Spire. Not of Acacia's caliber, but still a respectable Spire nonetheless.
(Acacia would give it a 3 / 10.)</t>
      </text>
    </comment>
    <comment authorId="0" ref="BH71">
      <text>
        <t xml:space="preserve">Leads to:
Thymium Communion</t>
      </text>
    </comment>
    <comment authorId="0" ref="BH74">
      <text>
        <t xml:space="preserve">A stairwell has been crudely formed through the wall, leading skyward.</t>
      </text>
    </comment>
    <comment authorId="0" ref="BJ77">
      <text>
        <t xml:space="preserve">sleemp</t>
      </text>
    </comment>
    <comment authorId="0" ref="BH78">
      <text>
        <t xml:space="preserve">Dozens of names are carved into the wooden wall. Members of the Council from the long forgotten past...</t>
      </text>
    </comment>
    <comment authorId="0" ref="AG79">
      <text>
        <t xml:space="preserve">Appears to be in the middle of ration deliveries. Holes in the roof are rather convenient for showing these things off, aren't they?</t>
      </text>
    </comment>
    <comment authorId="0" ref="K80">
      <text>
        <t xml:space="preserve">they vibin'</t>
      </text>
    </comment>
    <comment authorId="0" ref="M80">
      <text>
        <t xml:space="preserve">Communing with a few random spiders she found.
HERSILIA: Hmm... based on your markings... were you two used by royalty?
HERSILIA: Ah, poor things... lugging those fancy carriages around is never fun, is it?</t>
      </text>
    </comment>
    <comment authorId="0" ref="U84">
      <text>
        <t xml:space="preserve">An abandoned, spider-drawn carriage. No armor plating, spikes, or anything to indicate it was a military vehicle.</t>
      </text>
    </comment>
    <comment authorId="0" ref="N87">
      <text>
        <t xml:space="preserve">The head of a still-very-deceased Netwyrm juts through the roof of this building. The base must've been decapitated some time ago.</t>
      </text>
    </comment>
    <comment authorId="0" ref="L88">
      <text>
        <t xml:space="preserve">One of Adria's drones, attempting to fix the local housing. The amount of Iti writhing in this house makes repairs... difficult.</t>
      </text>
    </comment>
    <comment authorId="0" ref="R88">
      <text>
        <t xml:space="preserve">This house appears to be quarantined. Apparently, the basement is *flooded* with LVL 1 rats.</t>
      </text>
    </comment>
    <comment authorId="0" ref="AF89">
      <text>
        <t xml:space="preserve">What used to be some sort of overly fancy "guard house" has become a storehouse for military-grade munitions. Which, just like for humanity, means "bottom of the barrel".</t>
      </text>
    </comment>
    <comment authorId="0" ref="BC93">
      <text>
        <t xml:space="preserve">Thyme-infested Gravcore Ore. It holds the entire platform aloft above the Citadel...</t>
      </text>
    </comment>
    <comment authorId="0" ref="BM93">
      <text>
        <t xml:space="preserve">Thyme-infested Gravcore Ore. It holds the entire platform aloft above the Citadel...</t>
      </text>
    </comment>
    <comment authorId="0" ref="BE95">
      <text>
        <t xml:space="preserve">An empty but incredibly tall podium, with spirals of stone surrouding it.
Longs for the Chair Glyph.</t>
      </text>
    </comment>
    <comment authorId="0" ref="BK95">
      <text>
        <t xml:space="preserve">An empty but incredibly tall podium, with spirals of stone surrouding it.
Longs for the Twitchy Glyph.</t>
      </text>
    </comment>
    <comment authorId="0" ref="I98">
      <text>
        <t xml:space="preserve">One of Adria's drones, attempting to fix the local housing. Craters are probably out of its expertise, but its doing what it can.</t>
      </text>
    </comment>
    <comment authorId="0" ref="X98">
      <text>
        <t xml:space="preserve">An overturn carriage, ransacked for materials.</t>
      </text>
    </comment>
    <comment authorId="0" ref="BH98">
      <text>
        <t xml:space="preserve">A whirling mass of deep, dark Thyme Matter sits in a deep well made of stone. It makes no effort to form into Iti. It whirls violently, and without purpose...
Appears to be waiting for something.</t>
      </text>
    </comment>
    <comment authorId="0" ref="V100">
      <text>
        <t xml:space="preserve">Taking in the sights, but... the pain the city has been through...
CHLOE: I never once imagined that I'd be able to visit an alien city on another planet...
CHLOE: If I did though, I'm sure I'd imagine it being in a better state than this...</t>
      </text>
    </comment>
    <comment authorId="0" ref="W100">
      <text>
        <t xml:space="preserve">Travelling alongside Chloe. Though the city's in shambles, she's much better about it.
NIA: Wow! This place is so PRETTY!
NIA: I wanna visit that castle thingy, and the cathedral, and... the big ol' tower in the distance!</t>
      </text>
    </comment>
    <comment authorId="0" ref="AM101">
      <text>
        <t xml:space="preserve">Sharing some tips with the Ashstormer. How to get the most bang for your buck, create art while destroying lives... things like that.</t>
      </text>
    </comment>
    <comment authorId="0" ref="BE101">
      <text>
        <t xml:space="preserve">An empty but incredibly tall podium, with spirals of stone surrouding it.
Longs for the Creation Glyph.</t>
      </text>
    </comment>
    <comment authorId="0" ref="BK101">
      <text>
        <t xml:space="preserve">An empty but incredibly tall podium, with spirals of stone surrouding it.
Longs for the Ender Glyph.</t>
      </text>
    </comment>
    <comment authorId="0" ref="BC103">
      <text>
        <t xml:space="preserve">Thyme-infested Gravcore Ore. It holds the entire platform aloft above the Citadel...</t>
      </text>
    </comment>
    <comment authorId="0" ref="BM103">
      <text>
        <t xml:space="preserve">Thyme-infested Gravcore Ore. It holds the entire platform aloft above the Citadel...</t>
      </text>
    </comment>
    <comment authorId="0" ref="L104">
      <text>
        <t xml:space="preserve">Surveying the fields. No Iti are in sight.
GUM: Strange.
GUM: You never see so few Iti at this time of day.</t>
      </text>
    </comment>
    <comment authorId="0" ref="Q104">
      <text>
        <t xml:space="preserve">A hatch for access to the upper portions of the walls.</t>
      </text>
    </comment>
    <comment authorId="0" ref="W104">
      <text>
        <t xml:space="preserve">A narrow passage has been morphed through the front gate. It's a bit of a tight squeeze, but... hey.</t>
      </text>
    </comment>
    <comment authorId="0" ref="AC104">
      <text>
        <t xml:space="preserve">A hatch for access to the upper portions of the walls.</t>
      </text>
    </comment>
    <comment authorId="0" ref="BH105">
      <text>
        <t xml:space="preserve">Leads to:
The Spire (F6)</t>
      </text>
    </comment>
    <comment authorId="0" ref="U108">
      <text>
        <t xml:space="preserve">A barricade with southward-facing spikes. Thyme Matter stains their surface.</t>
      </text>
    </comment>
    <comment authorId="0" ref="T111">
      <text>
        <t xml:space="preserve">WILLOW: Maaaan!
WILLOW: Stupid Rebellion, totally ruined our plans!
WILLOW: The Spherebreakers were gonna come up here, all ready to siege the city...
WILLOW: And then we three would open the doors and be all like "naaaah it's okay come on inside" and we'd reveal that we spent countless hours spreading the good word around and-
SALIX: I seriously doubt that'd have worked.
WILLOW: Well, I can dream, y'know!?
CLAUSA: Maybe it's for the best...
CLAUSA: Not everyone was willing to agree.
WILLOW: I CAN DREAM!</t>
      </text>
    </comment>
    <comment authorId="0" ref="W115">
      <text>
        <t xml:space="preserve">Leads to:
Zone 1 (The Chairian Outskirts)</t>
      </text>
    </comment>
  </commentList>
</comments>
</file>

<file path=xl/comments17.xml><?xml version="1.0" encoding="utf-8"?>
<comments xmlns:r="http://schemas.openxmlformats.org/officeDocument/2006/relationships" xmlns="http://schemas.openxmlformats.org/spreadsheetml/2006/main">
  <authors>
    <author/>
  </authors>
  <commentList>
    <comment authorId="0" ref="C4">
      <text>
        <t xml:space="preserve">Has been told he can't be with the rest of the cast. :bwaah:</t>
      </text>
    </comment>
    <comment authorId="0" ref="M6">
      <text>
        <t xml:space="preserve">A stone statue of Omorika. Works as a coffee machine.</t>
      </text>
    </comment>
    <comment authorId="0" ref="G7">
      <text>
        <t xml:space="preserve">A stone statue of Acacia. Is rendered in the classic :acaciadead: pose.</t>
      </text>
    </comment>
    <comment authorId="0" ref="R7">
      <text>
        <t xml:space="preserve">A Temmie With Chisels Taped to Tem, working on creating a beautiful depiction of Mari.</t>
      </text>
    </comment>
    <comment authorId="0" ref="S7">
      <text>
        <t xml:space="preserve">A stone statue of Mari. Or at least, a work in progress. Right now it's a giant stone monolith.</t>
      </text>
    </comment>
    <comment authorId="0" ref="U8">
      <text>
        <t xml:space="preserve">Another Chaos. This one probably isn't real.</t>
      </text>
    </comment>
    <comment authorId="0" ref="G9">
      <text>
        <t xml:space="preserve">The rare boss, "Prowling Hexagon" and "Congregation" has appeared!</t>
      </text>
    </comment>
    <comment authorId="0" ref="I9">
      <text>
        <t xml:space="preserve">A stone statue of Ette. Or, a plushie of a stone statue? Kinda cuddly.</t>
      </text>
    </comment>
    <comment authorId="0" ref="Q9">
      <text>
        <t xml:space="preserve">A stone statue of Nia. Somebody missed the memo, and instead of a life-sized statue, it's Chibi Nia sized.</t>
      </text>
    </comment>
    <comment authorId="0" ref="S9">
      <text>
        <t xml:space="preserve">Another Chaos. This one probably isn't real.</t>
      </text>
    </comment>
    <comment authorId="0" ref="T9">
      <text>
        <t xml:space="preserve">Another Chaos. This one probably isn't real.</t>
      </text>
    </comment>
    <comment authorId="0" ref="U9">
      <text>
        <t xml:space="preserve">Another Chaos. This one is real, but not like, that real? I dunno.</t>
      </text>
    </comment>
    <comment authorId="0" ref="T10">
      <text>
        <t xml:space="preserve">Another Chaos. This one probably isn't real.</t>
      </text>
    </comment>
    <comment authorId="0" ref="U10">
      <text>
        <t xml:space="preserve">Another Chaos. This one probably isn't real.</t>
      </text>
    </comment>
    <comment authorId="0" ref="M11">
      <text>
        <t xml:space="preserve">Calls an emergency meeting. One use per person.</t>
      </text>
    </comment>
    <comment authorId="0" ref="N12">
      <text>
        <t xml:space="preserve">Hitting Chaos with a broom. Becoming increasingly exhausted. Won't someone help her out?</t>
      </text>
    </comment>
    <comment authorId="0" ref="F13">
      <text>
        <t xml:space="preserve">A stone statue of Marron. She's lonely. :bwaah:</t>
      </text>
    </comment>
    <comment authorId="0" ref="K13">
      <text>
        <t xml:space="preserve">A really freaking big, somewhat circular desk.</t>
      </text>
    </comment>
    <comment authorId="0" ref="M13">
      <text>
        <t xml:space="preserve">Currently getting assaulted by a broom. He doesn't actually seem particularly bothered by it, much to Marron's dismay.
-----
Seated upon an office chair, spinning around at nauseating speeds. A circle of glitchy vomit already surrounds the chair, painting a beautiful(?) circle.
CHAOS: wel(c)ome (t)o (t)he me(t)al room
CHAOS: we're (t)oo poor (t)o afford velve(t)
CHAOS: (t)ungs(t)en, however
CHAOS: very affordable
CHAOS: so many (c)ubes
Chaos pokes the screen. Who's screen? Your screen.
CHAOS: anyway
CHAOS: why are you reading my [t]ex[t]?
CHAOS: vo[t]e already
CHAOS: silly</t>
      </text>
    </comment>
    <comment authorId="0" ref="Q13">
      <text>
        <t xml:space="preserve">Carved channels in the metal, meant to have lava flowing through them for mood lighting purposes.</t>
      </text>
    </comment>
    <comment authorId="0" ref="T13">
      <text>
        <t xml:space="preserve">A stone statue of the Sleuth. Has been donut'd.</t>
      </text>
    </comment>
    <comment authorId="0" ref="L15">
      <text>
        <t xml:space="preserve">An incredibly large stack of what looks like Scantron test papers. Y'know, those test sheets where you fill in bubbles with your pencil, then a machine scans them.</t>
      </text>
    </comment>
    <comment authorId="0" ref="M15">
      <text>
        <t xml:space="preserve">A mysterious slot in the desk in which one should insert their votes. Is this a shredder?</t>
      </text>
    </comment>
    <comment authorId="0" ref="I17">
      <text>
        <t xml:space="preserve">A stone statue of Chloe. Definitely the first one built here.</t>
      </text>
    </comment>
    <comment authorId="0" ref="Q17">
      <text>
        <t xml:space="preserve">A stone statue of Cypress. Exactly two hundred and sixty three air fresheners have been taped to this statue.</t>
      </text>
    </comment>
    <comment authorId="0" ref="X18">
      <text>
        <t xml:space="preserve">Watching from the shadows. As one does.</t>
      </text>
    </comment>
    <comment authorId="0" ref="G19">
      <text>
        <t xml:space="preserve">A stone statue of Locus. The name "Ire" has been scratched out with a pencil. It's incredible someone was able to scratch out a chiseled name with a pencil.</t>
      </text>
    </comment>
    <comment authorId="0" ref="M19">
      <text>
        <t xml:space="preserve">...Oh, a spawn zone. Not a battle map, but I guess you can spawn in anyway?</t>
      </text>
    </comment>
    <comment authorId="0" ref="S19">
      <text>
        <t xml:space="preserve">A stone statue of the Naclestial, a very important and definitely main character. What seems to be a stone statue of Spark is in ruins next to this one.</t>
      </text>
    </comment>
    <comment authorId="0" ref="M20">
      <text>
        <t xml:space="preserve">A stone statue of Chaos. T-posing in all of his glory.</t>
      </text>
    </comment>
    <comment authorId="0" ref="F24">
      <text>
        <t xml:space="preserve">:ainowo:</t>
      </text>
    </comment>
  </commentList>
</comments>
</file>

<file path=xl/comments18.xml><?xml version="1.0" encoding="utf-8"?>
<comments xmlns:r="http://schemas.openxmlformats.org/officeDocument/2006/relationships" xmlns="http://schemas.openxmlformats.org/spreadsheetml/2006/main">
  <authors>
    <author/>
  </authors>
  <commentList>
    <comment authorId="0" ref="F79">
      <text>
        <t xml:space="preserve">This is where we'd list the number you have of each element, but... well, this is a shop display.</t>
      </text>
    </comment>
    <comment authorId="0" ref="F91">
      <text>
        <t xml:space="preserve">This is where we'd list the number you have of each element, but... well, this is a shop display.</t>
      </text>
    </comment>
    <comment authorId="0" ref="F97">
      <text>
        <t xml:space="preserve">The price doubles after every purchase! Also can't be obtained through Shopping Spree and other similar effects.
-----
Base: 200</t>
      </text>
    </comment>
    <comment authorId="0" ref="F127">
      <text>
        <t xml:space="preserve">The price goes up by a vague amount every purchase. Also can't be obtained through Shopping Spree and other similar effects.</t>
      </text>
    </comment>
    <comment authorId="0" ref="A157">
      <text>
        <t xml:space="preserve">Base: (6-6)</t>
      </text>
    </comment>
    <comment authorId="0" ref="A158">
      <text>
        <t xml:space="preserve">Base: (8-8)</t>
      </text>
    </comment>
    <comment authorId="0" ref="F158">
      <text>
        <t xml:space="preserve">+1 DEF
-1 AGI</t>
      </text>
    </comment>
    <comment authorId="0" ref="A163">
      <text>
        <t xml:space="preserve">Base: (8-9)</t>
      </text>
    </comment>
    <comment authorId="0" ref="F163">
      <text>
        <t xml:space="preserve">+3 SPC</t>
      </text>
    </comment>
    <comment authorId="0" ref="A168">
      <text>
        <t xml:space="preserve">Base: (5-7)</t>
      </text>
    </comment>
    <comment authorId="0" ref="F168">
      <text>
        <t xml:space="preserve">+2 INT
-4 MMP</t>
      </text>
    </comment>
    <comment authorId="0" ref="A173">
      <text>
        <t xml:space="preserve">Base: (4-5)x2</t>
      </text>
    </comment>
    <comment authorId="0" ref="D173">
      <text>
        <t xml:space="preserve">COUNTER: Boltcast
Range: 1-4
Deals (4-5) Electric Damage to the attacker. Scales with STR at a half-rate.</t>
      </text>
    </comment>
    <comment authorId="0" ref="F173">
      <text>
        <t xml:space="preserve">+6 MMP
-2 AGI
-1 DEF</t>
      </text>
    </comment>
    <comment authorId="0" ref="A177">
      <text>
        <t xml:space="preserve">Base Weaken: 3
+1 Weaken per 5 SKI.</t>
      </text>
    </comment>
    <comment authorId="0" ref="A178">
      <text>
        <t xml:space="preserve">Base: (7-8)</t>
      </text>
    </comment>
    <comment authorId="0" ref="F178">
      <text>
        <t xml:space="preserve">+1 SPC
-1 SKI</t>
      </text>
    </comment>
    <comment authorId="0" ref="A183">
      <text>
        <t xml:space="preserve">Base: (8-9)</t>
      </text>
    </comment>
    <comment authorId="0" ref="F183">
      <text>
        <t xml:space="preserve">+1 STR
+1 AGI
-1 DEF</t>
      </text>
    </comment>
    <comment authorId="0" ref="A187">
      <text>
        <t xml:space="preserve">Base: (6-6)</t>
      </text>
    </comment>
    <comment authorId="0" ref="A188">
      <text>
        <t xml:space="preserve">Base: (8-9)</t>
      </text>
    </comment>
    <comment authorId="0" ref="F188">
      <text>
        <t xml:space="preserve">+1 STR
-1 AGI</t>
      </text>
    </comment>
    <comment authorId="0" ref="A193">
      <text>
        <t xml:space="preserve">Base: (6-7)</t>
      </text>
    </comment>
    <comment authorId="0" ref="D193">
      <text>
        <t xml:space="preserve">COUNTER: Tea Spill
Range: 1
Effect: Deals (4-6) Fire Damage to the attacker. Applies BadlyBurned6 to the target for three rounds.
Scales with INT, and gets +1 Burn Intensity per 5 INT.
---
Base: (4-6)
Base Burn: 6</t>
      </text>
    </comment>
    <comment authorId="0" ref="F193">
      <text>
        <t xml:space="preserve">+1 SPC
-1 SKI</t>
      </text>
    </comment>
    <comment authorId="0" ref="A198">
      <text>
        <t xml:space="preserve">Base: (14-15)</t>
      </text>
    </comment>
    <comment authorId="0" ref="D198">
      <text>
        <t xml:space="preserve">COUNTER: Gaia Payload.
Range: 1
Deal (6-7) Earth Damage to all foes within a Range 1-2 Cone, pointing towards the attacker. Scales with STR at a half-rate.
-----
Base: (6-7)</t>
      </text>
    </comment>
    <comment authorId="0" ref="F198">
      <text>
        <t xml:space="preserve">+2 DEF
-2 AGI
-2 SKI</t>
      </text>
    </comment>
    <comment authorId="0" ref="A203">
      <text>
        <t xml:space="preserve">Base: (6-8)</t>
      </text>
    </comment>
    <comment authorId="0" ref="F203">
      <text>
        <t xml:space="preserve">+1 INT
-1 DEF</t>
      </text>
    </comment>
    <comment authorId="0" ref="A208">
      <text>
        <t xml:space="preserve">Base: (7-9)</t>
      </text>
    </comment>
    <comment authorId="0" ref="D208">
      <text>
        <t xml:space="preserve">COUNTER: Spell Counter
Range: Variable
When equipping this weapon, select a spell that you have equipped.
This spell becomes your counter attack, with 50% DMG and 66% MP Cost. This spell must deal damage.</t>
      </text>
    </comment>
    <comment authorId="0" ref="F208">
      <text>
        <t xml:space="preserve">+1 STR
+1 AGI
+1 SKI
-4 MHP</t>
      </text>
    </comment>
    <comment authorId="0" ref="A213">
      <text>
        <t xml:space="preserve">Base: (8-10)</t>
      </text>
    </comment>
    <comment authorId="0" ref="F213">
      <text>
        <t xml:space="preserve">+2 SKI
+1 SPC</t>
      </text>
    </comment>
    <comment authorId="0" ref="A218">
      <text>
        <t xml:space="preserve">Base: (10-10)</t>
      </text>
    </comment>
    <comment authorId="0" ref="F218">
      <text>
        <t xml:space="preserve">+1 STR
+1 SKI</t>
      </text>
    </comment>
    <comment authorId="0" ref="A223">
      <text>
        <t xml:space="preserve">Base: (7-7)</t>
      </text>
    </comment>
    <comment authorId="0" ref="D223">
      <text>
        <t xml:space="preserve">COUNTER: Charging The Storm
Range: 1-4
Deal (5-5) Air Damage to all foes within Range 1. Scales with STR at a half rate.</t>
      </text>
    </comment>
    <comment authorId="0" ref="F223">
      <text>
        <t xml:space="preserve">+2 MMP
+1 MOV
-3 MHP
-2 DEF</t>
      </text>
    </comment>
    <comment authorId="0" ref="A227">
      <text>
        <t xml:space="preserve">Base: (5-5)x2</t>
      </text>
    </comment>
    <comment authorId="0" ref="A228">
      <text>
        <t xml:space="preserve">Base: (18-20)</t>
      </text>
    </comment>
    <comment authorId="0" ref="D228">
      <text>
        <t xml:space="preserve">COUNTER: Hardlight Flurry
Range: 1
Deal (4-4)x2 Slashing Damage to the attacker. Scales with STR at a third-rate.</t>
      </text>
    </comment>
    <comment authorId="0" ref="F228">
      <text>
        <t xml:space="preserve">+1 AGI
+3 SKI
-3 MMP</t>
      </text>
    </comment>
    <comment authorId="0" ref="A232">
      <text>
        <t xml:space="preserve">For example, if you're dealing (12-12) damage, you could opt to deal (6-6) damage to one target, then (3-3) to two other targets within range.</t>
      </text>
    </comment>
    <comment authorId="0" ref="A233">
      <text>
        <t xml:space="preserve">Base: (12-12)</t>
      </text>
    </comment>
    <comment authorId="0" ref="F233">
      <text>
        <t xml:space="preserve">+2 SKI</t>
      </text>
    </comment>
    <comment authorId="0" ref="A237">
      <text>
        <t xml:space="preserve">For example, if you're dealing (12-12) damage, you could opt to deal (6-6) damage to one target, then (3-3) to two other targets within range.</t>
      </text>
    </comment>
    <comment authorId="0" ref="A238">
      <text>
        <t xml:space="preserve">Base: (11-12)</t>
      </text>
    </comment>
    <comment authorId="0" ref="F238">
      <text>
        <t xml:space="preserve">+2 AGI
+1 MOV
-7 MHP</t>
      </text>
    </comment>
    <comment authorId="0" ref="A243">
      <text>
        <t xml:space="preserve">Base: (9-9)</t>
      </text>
    </comment>
    <comment authorId="0" ref="F243">
      <text>
        <t xml:space="preserve">+2 AGI
+2 SKI
-1 DEF</t>
      </text>
    </comment>
    <comment authorId="0" ref="E247">
      <text>
        <t xml:space="preserve">You may SEND bullets to the future.
-This will use up your action, but lets you use your Basic Attack as a Bonus Action in two rounds.
-If you SEND bullets and don't use them, you may use CALL with no ill effects. This consumes your bullets.</t>
      </text>
    </comment>
    <comment authorId="0" ref="F247">
      <text>
        <t xml:space="preserve">You may CALL bullets from the future.
-This lets you perform your Basic Attack as a Bonus Action this round. Yes, this is a Bonus Action.
-However, you then must use an action to send bullets to the past within two rounds, or you take (25-25) Direct Damage.
-Sending bullets to the past does nothing, besides prevent you from taking this damage.</t>
      </text>
    </comment>
    <comment authorId="0" ref="A248">
      <text>
        <t xml:space="preserve">Base: (11-12)</t>
      </text>
    </comment>
    <comment authorId="0" ref="F248">
      <text>
        <t xml:space="preserve">+2 MMP
+2 SPC
-1 MHP</t>
      </text>
    </comment>
    <comment authorId="0" ref="A252">
      <text>
        <t xml:space="preserve">Base: (36-36)</t>
      </text>
    </comment>
    <comment authorId="0" ref="A253">
      <text>
        <t xml:space="preserve">Base: (12-12)</t>
      </text>
    </comment>
    <comment authorId="0" ref="D253">
      <text>
        <t xml:space="preserve">COUNTER: Deflect
Range: 1-2
Reduce the damage taken from the enemy attack by 66%, then deal (11-13) Mana Damage to them. Scales with SKI at a fourth rate.</t>
      </text>
    </comment>
    <comment authorId="0" ref="F253">
      <text>
        <t xml:space="preserve">+2 AGI
+2 SKI
-2 DEF</t>
      </text>
    </comment>
    <comment authorId="0" ref="A258">
      <text>
        <t xml:space="preserve">Base: (13-15)</t>
      </text>
    </comment>
    <comment authorId="0" ref="F258">
      <text>
        <t xml:space="preserve">+7 MHP
-1 AGI</t>
      </text>
    </comment>
    <comment authorId="0" ref="A263">
      <text>
        <t xml:space="preserve">Base: (4-4)</t>
      </text>
    </comment>
    <comment authorId="0" ref="D263">
      <text>
        <t xml:space="preserve">COUNTER: Unload
Range: 1-2
Deal (5-5)x? Piercing Damage to the target, where "?" is the number of Arrows you currently have. This does not consume or spend arrows.</t>
      </text>
    </comment>
    <comment authorId="0" ref="F263">
      <text>
        <t xml:space="preserve">+3 AGI
+1 SKI
-3 MHP</t>
      </text>
    </comment>
    <comment authorId="0" ref="A268">
      <text>
        <t xml:space="preserve">Base: (12-12)</t>
      </text>
    </comment>
    <comment authorId="0" ref="D268">
      <text>
        <t xml:space="preserve">COUNTER: Kinetic Conversion
Range: Any
Roll before the attack connects. If this succeeds, reduce the damage taken by 33%, then gain a stack of Dynamo.</t>
      </text>
    </comment>
    <comment authorId="0" ref="F268">
      <text>
        <t xml:space="preserve">+6 MMP
+2 INT
-3 RES</t>
      </text>
    </comment>
    <comment authorId="0" ref="A273">
      <text>
        <t xml:space="preserve">Base: (12-14)</t>
      </text>
    </comment>
    <comment authorId="0" ref="D273">
      <text>
        <t xml:space="preserve">COUNTER: Time Stop
Range: 1-4
Roll before the attack connects. If this succeeds, you take 50% less DMG from the attack, then store a Basic Attack in Chronopause.</t>
      </text>
    </comment>
    <comment authorId="0" ref="F273">
      <text>
        <t xml:space="preserve">+2 AGI
+2 SPC</t>
      </text>
    </comment>
    <comment authorId="0" ref="F277">
      <text>
        <t xml:space="preserve">Max of three Reagents at once. You may replace reagents if you go over the limit.
-----
Fire / Light: Grants +1 Buff Level per stack.
Ice / Water: Grants +2 HP and MP Regen per stack.
Electric / Air: Grants +15% HIT per stack.
Earth / Psychic: Grants +1 AC per stack.
Dark / Poison: Grants +15% DGE per stack.
Glitch: Transforms into the next Reagent you acquire.</t>
      </text>
    </comment>
    <comment authorId="0" ref="A278">
      <text>
        <t xml:space="preserve">Base: (4-5)x3</t>
      </text>
    </comment>
    <comment authorId="0" ref="F278">
      <text>
        <t xml:space="preserve">+8 MMP</t>
      </text>
    </comment>
    <comment authorId="0" ref="A283">
      <text>
        <t xml:space="preserve">Base: (12-14)</t>
      </text>
    </comment>
    <comment authorId="0" ref="D283">
      <text>
        <t xml:space="preserve">COUNTER: Hydro Volley
Range: 1-4
Perform a normal counterattack. If any of your Water Illusions are within Range 1-4 of the target, they'll deal (7-8) Water Damage to them as well. Scales with STR at a 1/3rd rate.</t>
      </text>
    </comment>
    <comment authorId="0" ref="F283">
      <text>
        <t xml:space="preserve">+4 MHP
+4 MMP</t>
      </text>
    </comment>
    <comment authorId="0" ref="E287">
      <text>
        <t xml:space="preserve">The Blessing buff grants +10% Basic Attack DMG and +1 Buff Level. This buff remains when the ally with the buff is downed. This is additive with other buffs.
Blessings wear off when an ally is transformed into an Apostle, and can no longer be applied while there are Apostles on the field.</t>
      </text>
    </comment>
    <comment authorId="0" ref="F287">
      <text>
        <t xml:space="preserve">Each ally you gave a Blessing (and still has a blessing) is transformed into an Apostle. You may choose a form for each one, but cannot use each form more than once. Becoming an Apostle is represented in the form of a permanent Advanced buff. Downed allies with a Blessing are revived with 1 HP.
Scythe Apostle: +30% Basic Attack Damage. Their Basic Attacks now deal 10% of the opponent's MHP as Direct Damage to them. This doesn't apply to elites or bosses. Only applies to a single hit per round.
Staff Apostle: +3 Buff Levels. They obtain the spell Penitence. 
Spear Apostle: +20% Basic Attack DMG. +2 Buff Levels. After performing a full action, they may deal (12-12) Dark Damage in a Range 1-4 laser, then teleport to the furthest targeted tile in the laser. Cannot be used if said tile is occupied.
-----
Penitence (20 MP): Target a foe within Range 1-4. Deal (12-12) Light Damage to them. When you end your next turn and are still within Range 1-4 of them, cast this on them again for free. Scales with INT at a half-rate.</t>
      </text>
    </comment>
    <comment authorId="0" ref="A288">
      <text>
        <t xml:space="preserve">Base: (13-14)</t>
      </text>
    </comment>
    <comment authorId="0" ref="F288">
      <text>
        <t xml:space="preserve">+3 SPC</t>
      </text>
    </comment>
    <comment authorId="0" ref="F292">
      <text>
        <t xml:space="preserve">All multipliers here are considered "final modifiers".
-----
Cyclone Slash: Deal 100% of your Basic Attack DMG to all foes within Range 1-2. Each hit only restores half as much MP as normal.
Dash Slash: Move three tiles in any cardinal or diagonal direction, then deal 125% of your Basic Attack DMG in a Range 1-3 Laser, in the direction you moved.
Great Slash: Deal 160% of your Basic Attack DMG to a target within Range 1-2. You cannot Retreat this round.</t>
      </text>
    </comment>
    <comment authorId="0" ref="A293">
      <text>
        <t xml:space="preserve">Base: (21-21)</t>
      </text>
    </comment>
    <comment authorId="0" ref="F293">
      <text>
        <t xml:space="preserve">+4 MMP
+2 AGI</t>
      </text>
    </comment>
    <comment authorId="0" ref="A298">
      <text>
        <t xml:space="preserve">Base: (21-21)</t>
      </text>
    </comment>
    <comment authorId="0" ref="D298">
      <text>
        <t xml:space="preserve">COUNTER: Mob
Range: 1
Deal (7-7)x3 Slashing Damage to the attacker. Scales with STR at a 1/5th rate.</t>
      </text>
    </comment>
    <comment authorId="0" ref="F298">
      <text>
        <t xml:space="preserve">+4 MHP
+1 MOV
-2 INT</t>
      </text>
    </comment>
    <comment authorId="0" ref="C315">
      <text>
        <t xml:space="preserve">Carrot!
...If a foe is singled out as the objective of the battle, you deal +10% DMG to them.</t>
      </text>
    </comment>
    <comment authorId="0" ref="D320">
      <text>
        <t xml:space="preserve">You may halve your current MOV (rounding up) for the current round. If you do this, you may target a player within Range 1.
At the end of your movement this round, you may teleport that player to a tile within Range 1 of you.</t>
      </text>
    </comment>
    <comment authorId="0" ref="D325">
      <text>
        <t xml:space="preserve">All attacks that you make on a foe that has downed / killed you deal 50% additional damage.
Against bosses, this is reduced to 10%.</t>
      </text>
    </comment>
    <comment authorId="0" ref="C330">
      <text>
        <t xml:space="preserve">When downed, your body acts like an Iti Seeker, which you get to control. It cannot evolve by eating corpses, sadly. When the Seeker is killed, so is the body.</t>
      </text>
    </comment>
    <comment authorId="0" ref="F335">
      <text>
        <t xml:space="preserve">Once per battle, you may obtain two buffs from this list as a Bonus Action.
-Mending5 for 3 rounds
-Energized3 for 3 rounds
-Empowered2 for 3 rounds
-Enlightened2 for 3 rounds
-Focused3 for 3 rounds
-Vampiric1 for 2 rounds
-DirectHit for 2 rounds
-Elveil5 for 1 round</t>
      </text>
    </comment>
    <comment authorId="0" ref="E340">
      <text>
        <t xml:space="preserve">Once per battle, you may scan with double your normal scan range and with Splash 1. Any target in range is inflicted with Blind2 for two rounds.</t>
      </text>
    </comment>
    <comment authorId="0" ref="E345">
      <text>
        <t xml:space="preserve">Target an ally within Range 1-6, with Wallhack. Teleport them to a tile within Range 1 of you. Bonus Action, costs 12 MP.</t>
      </text>
    </comment>
    <comment authorId="0" ref="D350">
      <text>
        <t xml:space="preserve">At the start of the battle, apply TickTock to yourself for three rounds. When this buff expires, deal (10-12) Fire Damage to all entities within Range 1 of you.</t>
      </text>
    </comment>
    <comment authorId="0" ref="E355">
      <text>
        <t xml:space="preserve">Drops your HIT by 40%. Your summons also wear one, but those only decrease their HIT by 20%.</t>
      </text>
    </comment>
    <comment authorId="0" ref="D360">
      <text>
        <t xml:space="preserve">When entering a map, pick an enemy faction, then gain Disguised for three rounds.
While Disguised, until you make an attack on them, you ignore their ZoC's and they won't attack you. You can somehow buff and heal allies unnoticed.</t>
      </text>
    </comment>
    <comment authorId="0" ref="D365">
      <text>
        <t xml:space="preserve">Once per battle, as a Bonus Action, apply Grounded to all Flying enemies within Range 1-3 of you for two rounds. This also deals (8-8) Earth Damage to them.</t>
      </text>
    </comment>
    <comment authorId="0" ref="E365">
      <text>
        <t xml:space="preserve">You have a 50% chance to ignore the Blind status effect.</t>
      </text>
    </comment>
    <comment authorId="0" ref="E370">
      <text>
        <t xml:space="preserve">During Regen, you restore 3 HP and 1 MP to all allies within Range 1.</t>
      </text>
    </comment>
    <comment authorId="0" ref="E375">
      <text>
        <t xml:space="preserve">The first time an ally is killed (not downed) in a battle, gain Empowered5 and Focused5 for three rounds.</t>
      </text>
    </comment>
    <comment authorId="0" ref="D380">
      <text>
        <t xml:space="preserve">If you avoid AND counter an attack, deal 50% of the incoming attack's damage back to the attacker.</t>
      </text>
    </comment>
    <comment authorId="0" ref="E390">
      <text>
        <t xml:space="preserve">You deal +20% DMG to foes with 30 MHP or less.</t>
      </text>
    </comment>
    <comment authorId="0" ref="B395">
      <text>
        <t xml:space="preserve">+4 MHP
+4 STR
+2 INT
-2 AGI</t>
      </text>
    </comment>
    <comment authorId="0" ref="D395">
      <text>
        <t xml:space="preserve">Your first Basic Attack gets a bonus of +((x - 1) * 30)% DMG, where "x" is the round number.
If it's at least Round 4, you get an extra bonus of +25 CRT.</t>
      </text>
    </comment>
    <comment authorId="0" ref="D400">
      <text>
        <t xml:space="preserve">You get +1 Perk Slot. All Supportive Perks cost 1 less KP to equip, while all Offensive Perks cost 1 more KP to equip.</t>
      </text>
    </comment>
    <comment authorId="0" ref="E400">
      <text>
        <t xml:space="preserve">Whenever you perform a Basic Attack, you may remove 1 Duration from a non-prevention negative status effect on you.</t>
      </text>
    </comment>
    <comment authorId="0" ref="E405">
      <text>
        <t xml:space="preserve">Your Basic Attacks have Wallhack. Attacks made through walls have -50% HIT.
You are also Immune to Blind.</t>
      </text>
    </comment>
    <comment authorId="0" ref="D410">
      <text>
        <t xml:space="preserve">Once per turn, when you target a foe with a spell, you may transform up to three tiles within Range 1 of them (not the tile they're standing on) into Abyss tiles.
Only applies to a single target in the case of multi-hit.</t>
      </text>
    </comment>
    <comment authorId="0" ref="E410">
      <text>
        <t xml:space="preserve">As a Free Action, you may remove Abyss tiles you created within Range 1-4 of you, replacing them with blank tiles. Each Abyss removed in this way restores 3 MP.</t>
      </text>
    </comment>
    <comment authorId="0" ref="E415">
      <text>
        <t xml:space="preserve">When in a "liquid" tile (Water, Lava, Thyme Matter), or any other tile that takes 2 MOV or more to enter, you have +30% Basic Attack DMG, and +30% HIT. 
You suffer no penalties from "liquid" tiles, and all tiles that take 2 MOV or more to enter take 1 less MOV.</t>
      </text>
    </comment>
    <comment authorId="0" ref="E420">
      <text>
        <t xml:space="preserve">Critical hits deal -50% additive damage to you. Lethal effects are ineffective against you, while Very Lethal effects will only have the effects of the standard Lethal.</t>
      </text>
    </comment>
    <comment authorId="0" ref="F425">
      <text>
        <t xml:space="preserve">Choose THREE of the following Hats at the start of combat. You may use any of the selected hats as a Bonus Action each round.
You cannot use the same Hat twice in a row.
-----
Sprint: Gain +2 MOV for the round.
Brewing: Deal (15-15) Fire Damage to a foe within Range 2-4. Deals 300% DMG versus tiles.
Ice: Deal (12-12) Ice Damage to all foes within Range 1, and apply Slow1 to each for two rounds.
Dweller: Gain Spectral and Wallhack for the round.
Timestop: Gain +50% HIT and +50% DGE this round.</t>
      </text>
    </comment>
    <comment authorId="0" ref="E430">
      <text>
        <t xml:space="preserve">When damaging foes with a full-action spell, give all hit targets Swirling for three rounds. Single-target spells also obtain Splash1 for 50% DMG, applying only damage. This is a final modifier.
Negative status effects applied to targets with Swirling gain +2 Intensity and +1 Duration.</t>
      </text>
    </comment>
    <comment authorId="0" ref="D438">
      <text>
        <t xml:space="preserve">The Slow status effect cannot be applied to you.</t>
      </text>
    </comment>
    <comment authorId="0" ref="E443">
      <text>
        <t xml:space="preserve">Replaces your Sprint action with Shift. Shifting doesn't grant any additional MOV, but grants you Skirmisher and Spectral for your movement.</t>
      </text>
    </comment>
    <comment authorId="0" ref="F443">
      <text>
        <t xml:space="preserve">Belongs to the maneuver family; no holding two of the same type.</t>
      </text>
    </comment>
    <comment authorId="0" ref="C448">
      <text>
        <t xml:space="preserve">Once per battle as a Free Action, you may fire the cannon. Teleport to a tile within Range 1-7, dealing (7-8) Fire Damage to yourself and all foes within Range 1 of where you land.
You then promptly lose 3 AC for the rest of the fight, but gain +1 MOV in its place.</t>
      </text>
    </comment>
    <comment authorId="0" ref="D453">
      <text>
        <t xml:space="preserve">Every time you take damage, you get -1 AC for the remainder of the round.
This applies on a per-hit basis; multi-hit attacks will be your bane!</t>
      </text>
    </comment>
    <comment authorId="0" ref="E458">
      <text>
        <t xml:space="preserve">As a Bonus Action, you may store a body within Range 1 within your Trash Can for later use.
As a Bonus Action later, you can deploy the body to a tile within Range 1-3.
You may only hold one body at a time.</t>
      </text>
    </comment>
    <comment authorId="0" ref="E463">
      <text>
        <t xml:space="preserve">This armor allows you to equip an extra trinket. An additional trinket slot will be added to the bottom of your Character Sheet.</t>
      </text>
    </comment>
    <comment authorId="0" ref="D468">
      <text>
        <t xml:space="preserve">If you've used all your MOV this round, your Basic Attack deals +10% DMG.</t>
      </text>
    </comment>
    <comment authorId="0" ref="E473">
      <text>
        <t xml:space="preserve">Your spells have Manafuelled1.</t>
      </text>
    </comment>
    <comment authorId="0" ref="E483">
      <text>
        <t xml:space="preserve">Your spells that apply Slow or Root, and your spells that move targets all apply Lockdown2 for three rounds.
For movement spells, Lockdown2 is applied before the movement.</t>
      </text>
    </comment>
    <comment authorId="0" ref="F488">
      <text>
        <t xml:space="preserve">You start every battle with Empowered2 and Enlightened2, for three rounds.
Once these buffs run out, you are inflicted with Weaken2 and Uninspired2 for three rounds.</t>
      </text>
    </comment>
    <comment authorId="0" ref="E493">
      <text>
        <t xml:space="preserve">Twice per battle, as a Bonus Action, you may spend 7 MP. This round, your Basic Attacks may "wrap" around the edges of the map.</t>
      </text>
    </comment>
    <comment authorId="0" ref="E498">
      <text>
        <t xml:space="preserve">Once per battle, you may use your action to spawn 2 Autoblades within Range 1-6 of you, with Wallhack. Then, assign them a cardinal / diagonal direction.
Next round, they will move 6 spaces in their chosen direction with Teleport enabled. The first foe they hit takes (11-12) Fire Damage.</t>
      </text>
    </comment>
    <comment authorId="0" ref="F498">
      <text>
        <t xml:space="preserve">You are immune to the negative effects of Lava tiles. Tiles that deal damage deal 50% DMG to you.</t>
      </text>
    </comment>
    <comment authorId="0" ref="D503">
      <text>
        <t xml:space="preserve">Once per battle, as a Bonus Action, you may reduce ALL damage you take to 1 for a turn. Works for three attacks.
Doesn't do anything against bosses / elites.</t>
      </text>
    </comment>
    <comment authorId="0" ref="E508">
      <text>
        <t xml:space="preserve">Your HP Regen is doubled. Status Effects like Mending are not doubled.</t>
      </text>
    </comment>
    <comment authorId="0" ref="F508">
      <text>
        <t xml:space="preserve">All Healing that you receive from non-regen sources is reduced by 66%.</t>
      </text>
    </comment>
    <comment authorId="0" ref="E513">
      <text>
        <t xml:space="preserve">When applying Mending or Poison to a target, increase its intensity by 3.
When applying Energized or Bleed to a target, increase its intensity by 2.</t>
      </text>
    </comment>
    <comment authorId="0" ref="D518">
      <text>
        <t xml:space="preserve">You start every battle riding a Splinter Spider.</t>
      </text>
    </comment>
    <comment authorId="0" ref="E523">
      <text>
        <t xml:space="preserve">Twice per battle, as a Bonus Action, you may give yourself Swift1 for the round, and your movement will obtain Teleport.</t>
      </text>
    </comment>
    <comment authorId="0" ref="E528">
      <text>
        <t xml:space="preserve">If you don't move during a round via any source, all Spells you cast this round will get +2 Buff Levels, and get +10 CRT.
If the spell is not an AoE spell, it also gets +1 Upper Range.</t>
      </text>
    </comment>
    <comment authorId="0" ref="E533">
      <text>
        <t xml:space="preserve">As a Bonus Action, you may spend 7 MP to obtain Flight and +2 MOV for the round.
If this is active, once you finish your main movement, you deal (5-5) Electric Damage to all foes within Range 1. This damage scales with STR at a third-rate.
-----
Base: (6-6)</t>
      </text>
    </comment>
    <comment authorId="0" ref="F538">
      <text>
        <t xml:space="preserve">Spawn a Wheel of Fate within Range 2-3 of your target whenever you perform a full-action Basic Attack, cast a full-action Spell, or use your special. (Your special spawns 1 wheel per 120 SP used.)
Wheels of Fate have 10 HP, 30 HIT, and 0 MOV. When a foe enters within Range 1 of it, it destroys itself and deals (10-12) Crushing Damage to it. Damage scales with INT at a third-rate.
-----
Base: (10-12)</t>
      </text>
    </comment>
    <comment authorId="0" ref="B543">
      <text>
        <t xml:space="preserve">Grants a +5 to any stat, except MOV. MHP and MMP gains are doubled.</t>
      </text>
    </comment>
    <comment authorId="0" ref="C543">
      <text>
        <t xml:space="preserve">Grants a +3 to any stat, except MOV. MHP and MMP gains are doubled.</t>
      </text>
    </comment>
    <comment authorId="0" ref="D543">
      <text>
        <t xml:space="preserve">Grants a +2 to any stat, except MOV. MHP and MMP gains are doubled.</t>
      </text>
    </comment>
    <comment authorId="0" ref="E543">
      <text>
        <t xml:space="preserve">Choose any one of the following effects:
-This armor grants +1 Spell Slot.
-This armor grants +1 Retreat to your weapon, if it has at least 1 Retreat.
-This armor grants you the ability to survive a hit with 1 HP if you have 25% HP or more, once per battle.
-This armor gives +1 Intensity to all positive status effects you recieve.</t>
      </text>
    </comment>
    <comment authorId="0" ref="F543">
      <text>
        <t xml:space="preserve">You cannot choose the same stat or resistance multiple times.</t>
      </text>
    </comment>
    <comment authorId="0" ref="F548">
      <text>
        <t xml:space="preserve">Twice per battle, target a foe within Range 1-3. Give them Weaken8 and Uninspired8 for a round.</t>
      </text>
    </comment>
    <comment authorId="0" ref="B553">
      <text>
        <t xml:space="preserve">+1 MHP
+1 MMP
+1 STR
+1 AGI
+1 INT
+1 SKI
+1 DEF
+1 RES
+1 SPC
+1 MOV</t>
      </text>
    </comment>
    <comment authorId="0" ref="C553">
      <text>
        <t xml:space="preserve">You have Flight, Spectral, and Skirmisher.</t>
      </text>
    </comment>
    <comment authorId="0" ref="D553">
      <text>
        <t xml:space="preserve">You are immune to the Glitch status effect.</t>
      </text>
    </comment>
    <comment authorId="0" ref="E553">
      <text>
        <t xml:space="preserve">The Physical Weakness that is set on  is fixed to -50%. No amount of extra Physical Resistance can increase it until this armor is removed.</t>
      </text>
    </comment>
    <comment authorId="0" ref="B558">
      <text>
        <t xml:space="preserve">+4 MHP
+4 STR
+4 AGI
+2 DEF
+5 SPC
-2 INT</t>
      </text>
    </comment>
    <comment authorId="0" ref="C558">
      <text>
        <t xml:space="preserve">Twice per battle, you may perform a Sabotage from the following list as a Bonus Action.
-----
Jam Communications: Apply Jammed to any foe on the map for two rounds. Jammed prevents the target from targeting allies, or being the target of any allied actions.
Lights Overload: Apply Blind5 to any foe on the map for three rounds. For this round only, they may only target entities that are within Range 1-2 of them.
Oxygen Failure: Apply Healblock and Poisoned10 to any foe on the map for three rounds.
Reactor Overload: Apply Reactor to any foe on the map for two rounds. When they're downed, deal (20-20) Fire Damage to all entities within Range 1 of them.</t>
      </text>
    </comment>
    <comment authorId="0" ref="D558">
      <text>
        <t xml:space="preserve">Your Basic Attacks against foes with no allies within Range 1-4 of them deal +50% DMG. If this downs or kills a foe, regain a charge of Sabotage.</t>
      </text>
    </comment>
    <comment authorId="0" ref="E563">
      <text>
        <t xml:space="preserve">As a Bonus Action, target an ally within Range 1-3. They are now considered to be your "Shell". This effect has Reloader2.
Instead of performing your own actions, you may use the Basic Attack and/or Spells that your "Shell" has, using their stats. This still uses your HP, MP, and other effects.</t>
      </text>
    </comment>
    <comment authorId="0" ref="B571">
      <text>
        <t xml:space="preserve">Upon destroying a corpse, restore 8 HP.</t>
      </text>
    </comment>
    <comment authorId="0" ref="C576">
      <text>
        <t xml:space="preserve">Twice per battle, as a Bonus Action, you may Scan a foe. Applies Observer Eye, if you wish.</t>
      </text>
    </comment>
    <comment authorId="0" ref="B581">
      <text>
        <t xml:space="preserve">You have two charges of Toxins. When performing a Basic Attack, you may expend a charge of Toxins to apply Poison3 for three rounds with your basic attack.</t>
      </text>
    </comment>
    <comment authorId="0" ref="C581">
      <text>
        <t xml:space="preserve">Takes up both Trinket slots!</t>
      </text>
    </comment>
    <comment authorId="0" ref="D586">
      <text>
        <t xml:space="preserve">When you guard, you gain no bonus AC, but 50% extra CNT.
If you are within counter range during this guard, roll for countering before the enemy hits you. If the counter succeeds, halve the incoming damage, then perform the counter as normal.</t>
      </text>
    </comment>
    <comment authorId="0" ref="E586">
      <text>
        <t xml:space="preserve">Takes up both Trinket slots!</t>
      </text>
    </comment>
    <comment authorId="0" ref="F586">
      <text>
        <t xml:space="preserve">Only one of this trinket may be equipped at a time.
Belongs to the shield family; no holding two of the same type.</t>
      </text>
    </comment>
    <comment authorId="0" ref="B591">
      <text>
        <t xml:space="preserve">Whenever you use a Consumable item, you restore 5 HP. If using a Healing consumable item on an ally, you may opt to heal them instead.</t>
      </text>
    </comment>
    <comment authorId="0" ref="C601">
      <text>
        <t xml:space="preserve">Attacks that would Glance you deal 50% DMG.</t>
      </text>
    </comment>
    <comment authorId="0" ref="D601">
      <text>
        <t xml:space="preserve">Only one of this trinket may be equipped at a time.</t>
      </text>
    </comment>
    <comment authorId="0" ref="B606">
      <text>
        <t xml:space="preserve">You have +1 Spell Slot. The spell put in this slot may only be used once per battle.</t>
      </text>
    </comment>
    <comment authorId="0" ref="C606">
      <text>
        <t xml:space="preserve">Only one of this trinket may be equipped at a time.</t>
      </text>
    </comment>
    <comment authorId="0" ref="C611">
      <text>
        <t xml:space="preserve">Once per battle, as a Bonus Action, you may deal (5-5) Slashing Damage with Armorpierce6 and Slip6 to a target within Range 1. If this hit connects, apply Bleed2 to the target for two rounds.
At 10 SKI, deals +1 DMG and applies Bleed3.</t>
      </text>
    </comment>
    <comment authorId="0" ref="D611">
      <text>
        <t xml:space="preserve">Takes up both Trinket slots!</t>
      </text>
    </comment>
    <comment authorId="0" ref="B616">
      <text>
        <t xml:space="preserve">Once per battle, as a Free Action, you may apply Fear and Poison3 to an enemy within Range 1-6 for two rounds.
You may also use it to escape moves that involve monsters grappling you, while also applying the effects to them. (Harpies, Sentences, ect...)</t>
      </text>
    </comment>
    <comment authorId="0" ref="C616">
      <text>
        <t xml:space="preserve">If this is your only equipped trinket, you may use this item's effect three times per battle.</t>
      </text>
    </comment>
    <comment authorId="0" ref="D621">
      <text>
        <t xml:space="preserve">You may perform a Basic Attack in the middle of your movement, without disrupting it. You may then retreat once arriving at the end of your movement location.
Attacks performed like this have -25% HIT.</t>
      </text>
    </comment>
    <comment authorId="0" ref="B626">
      <text>
        <t xml:space="preserve">Once per battle, you may use your action to copy a spell to this scroll. This costs 125% of the spell's MP cost.
Then, as a Free Action, you may cast this spell for 0 MP.</t>
      </text>
    </comment>
    <comment authorId="0" ref="D631">
      <text>
        <t xml:space="preserve">If an enemy attacks you within Range 1, deal (4-6) Slashing Damage to them before their attack connects, scaling with SKI at a third-rate.
If this downs / kills the target, you don't take damage. This activates regardless of a successful counter.
Triggers once per round.</t>
      </text>
    </comment>
    <comment authorId="0" ref="E631">
      <text>
        <t xml:space="preserve">Only one of this trinket may be equipped at a time.</t>
      </text>
    </comment>
    <comment authorId="0" ref="D636">
      <text>
        <t xml:space="preserve">Once per battle, as a Bonus Action, you may gain Stoic for a round.
While you have Stoic, you take 40% DMG from attacks, rounding down. When Stoic vanishes, the damage that was reduced by this effect is then applied to you as an Advanced DoT, with its damage spread out over three rounds.</t>
      </text>
    </comment>
    <comment authorId="0" ref="E636">
      <text>
        <t xml:space="preserve">Only one of this trinket may be equipped at a time.</t>
      </text>
    </comment>
    <comment authorId="0" ref="C641">
      <text>
        <t xml:space="preserve">The Silence status effect cannot be applied to you.</t>
      </text>
    </comment>
    <comment authorId="0" ref="D641">
      <text>
        <t xml:space="preserve">Three times per battle, as a Bonus Action, apply Taunt on a foe for a round within Range 1-2.
Alternatively, you may use all three actions at once to apply Taunt to three foes for a round within a Range 1-3 Cone.</t>
      </text>
    </comment>
    <comment authorId="0" ref="E641">
      <text>
        <t xml:space="preserve">Takes up both Trinket slots!</t>
      </text>
    </comment>
    <comment authorId="0" ref="B646">
      <text>
        <t xml:space="preserve">Double the amount of SP you can hold. Casting cost remains the same.
In case of "SP Cap" specials, you may only expend as much SP as your normal SP Cap at once.</t>
      </text>
    </comment>
    <comment authorId="0" ref="C646">
      <text>
        <t xml:space="preserve">Only one of this trinket may be equipped at a time.</t>
      </text>
    </comment>
    <comment authorId="0" ref="D651">
      <text>
        <t xml:space="preserve">Your Movement Range now resembles the "Other Games's Range System" shown in the Rules page. The range of your weapons, spells, and such are normal.</t>
      </text>
    </comment>
    <comment authorId="0" ref="C656">
      <text>
        <t xml:space="preserve">Once per battle, you may target a wall within Range 1 to place a Breaching Bomb on it.
Then, as a Bonus Action on a future round, you may trigger the Breaching Bomb, which will destroy all walls within Range 1 of it (leaving no Rubble), then deal (9-11) Fire Damage in a Range 1-3 Cone, going in the same direction you placed the bomb from.</t>
      </text>
    </comment>
    <comment authorId="0" ref="C661">
      <text>
        <t xml:space="preserve">You may cast each of your spells once per battle. After you cast a spell, add an item to the inventory for this battle only, based on the spell's category.
-----
BORING: Bubble Gun
Deal (7-7) Water Damage to the target. Range 1-4.
STATUS: Zap
Deal (3-3) Electric Damage to the target. Range 1. If they're weak to Electric, apply Stun to them for a round.
RESTORATIVE: Barricade
Grant (12-12) Bonus SHP to the target. Range 1-3.
POSITIONING: Megabump
Grant Swift1 to three targets for a round within Range 1-3.
SUMMONING: Clone Device
Target an ally within Range 1-3. They automatically create a Mirror Image of themselves, without any of the scaling bonuses.
DESTRUCTIVE: Catapult
Deal (14-15) Crushing Damage to the target. Range 3-7.
UNDEFINED: Weaken Spell
Apply Slipthrough1 to a target for a round. Range 1-3.</t>
      </text>
    </comment>
    <comment authorId="0" ref="C666">
      <text>
        <t xml:space="preserve">Grants +1 Spell Slot.</t>
      </text>
    </comment>
    <comment authorId="0" ref="E666">
      <text>
        <t xml:space="preserve">Only one of this trinket may be equipped at a time.</t>
      </text>
    </comment>
    <comment authorId="0" ref="E671">
      <text>
        <t xml:space="preserve">Critical hits on you get an additive +100% DMG modifier. (Minicrits deal 250% DMG, and crits deal 300% DMG.)</t>
      </text>
    </comment>
    <comment authorId="0" ref="C676">
      <text>
        <t xml:space="preserve">If you try to cast a spell and do not have enough MP, gain MP equal to your (MP Regen * 5). This can only trigger once per round.
Then, if you have enough MP, cast the spell. Regardless, you then obtain Uninspired4 for three rounds. If you already have Uninspired, add 1 Intensity to it, and reset its duration.</t>
      </text>
    </comment>
    <comment authorId="0" ref="C681">
      <text>
        <t xml:space="preserve">Once per battle, as a Bonus Action, you may apply Stasis to yourself for a round. This will wear off during your next regen phase.</t>
      </text>
    </comment>
    <comment authorId="0" ref="B686">
      <text>
        <t xml:space="preserve">Once per round, as a Bonus Action, target an entity within Range 1-4. Remove a round of duration from all of their buffs / debuffs, and if they have a regen / DoT effect associated with those statuses, trigger it immediately.</t>
      </text>
    </comment>
    <comment authorId="0" ref="C691">
      <text>
        <t xml:space="preserve">Whenever you assist in defeating a foe, gain 25 KROMER.
KROMER may be converted into SP at a 1:1 rate, or used in DEAL.</t>
      </text>
    </comment>
    <comment authorId="0" ref="D691">
      <text>
        <t xml:space="preserve">You may purchase and use items in the same round, using either the party's Credits or your KROMER. Items bought specifically to be used this way cost 50% of what they normally would.
Does not apply to items that cost 300 Credits or more.</t>
      </text>
    </comment>
    <comment authorId="0" ref="E691">
      <text>
        <t xml:space="preserve">Only one of this trinket may be equipped at a time.</t>
      </text>
    </comment>
    <comment authorId="0" ref="B696">
      <text>
        <t xml:space="preserve">Improve your Trait to Tier 4. I'm not sure what this entails, but get creative?</t>
      </text>
    </comment>
    <comment authorId="0" ref="C696">
      <text>
        <t xml:space="preserve">Only one of this trinket may be equipped at a time.</t>
      </text>
    </comment>
    <comment authorId="0" ref="B1510">
      <text>
        <t xml:space="preserve">Grants immunity to Basic Prevention status effects, as the gay cannot be stopped.
...For whatever reason, Laser Attacks deal +20% DMG to you.</t>
      </text>
    </comment>
  </commentList>
</comments>
</file>

<file path=xl/comments19.xml><?xml version="1.0" encoding="utf-8"?>
<comments xmlns:r="http://schemas.openxmlformats.org/officeDocument/2006/relationships" xmlns="http://schemas.openxmlformats.org/spreadsheetml/2006/main">
  <authors>
    <author/>
  </authors>
  <commentList>
    <comment authorId="0" ref="C32">
      <text>
        <t xml:space="preserve">Increases the Upper Range Limit of your Consumable Items and Basic Attack by 1, as long as the upper range is already higher than 1.</t>
      </text>
    </comment>
    <comment authorId="0" ref="D32">
      <text>
        <t xml:space="preserve">Three times per battle, as a Bonus Action, you may trigger one of the following effects.
- Your next non-cone Basic Attack or Item +3 Upper Range Limit.
- Turn a Basic Attack or Item into a Range 1-4 Laser that begins on the tile targeted by the action. Does not work on multi-hit or AoE items / basic attacks. Range buffs will only increase how far out the item can be tossed.</t>
      </text>
    </comment>
    <comment authorId="0" ref="E32">
      <text>
        <t xml:space="preserve">If Echoss and Chloe are within Range 1 of one another, Echoss can use Chloe as an item with a range of 1-5. 
Upon use, Chloe teleports to within Range 1 of the target and performs a Basic Attack on the target, benefitting from all buffs Echoss has to item actions.
Can't be used more than once per round. Can't be conserved, but can be "doubled", letting Chloe strike twice. Please be responsible with your Chloe.</t>
      </text>
    </comment>
    <comment authorId="0" ref="F32">
      <text>
        <t xml:space="preserve">Only one of this trinket may be equipped at a time.</t>
      </text>
    </comment>
    <comment authorId="0" ref="A37">
      <text>
        <t xml:space="preserve">Stats:
Cinderfruit (1): +2 DMG. Max of 8 upgrades. At least one upgrade will let your Basic Attack be of the Fire element.
Yggherb (1): +4 HIT. Max of 8 upgrades. At least one upgrade will let your Basic Attack be of the Earth element.
Glacialstem (1): +4 CNT. Max of 8 upgrades. At least one upgrade will let your Basic Attack be of the Ice element.
Celefruit (1): +2 DGE. Max of 4 upgrades. At least one upgrade will let your Basic Attack be of the Electric element.
Goneblossom (2): Get +2 HP Regen and +2 MP Regen. Max of 3 upgrades. At least one upgrade will let your Basic Attack be of the Dark element.
Manabloom (2): +1 Buff Level on all of your spells. Max of 3 upgrades. At least one upgrade will let your Basic Attack be of the Mana element.
Psychoid (2): +1 Upper Range. Max of 3 upgrades. At least one upgrade will let your Basic Attack be of the Psychic element.
Tornadopetal (3): +1 MOV. Max of 1 upgrade. At least one upgrade will let your Basic Attack be of the Air element.
Eterna (3): Gain an additional GP per turn. Max of 2 upgrades. At least one upgrade will let your Basic Attack be of the Light element.
-----
Spells:
Gigistem (3): Gains the Gigistem Skill. Upon use, you may move up to 3 spaces then attack something within your weapon's range for 90% DMG (applied as a Final Modifier), with Armorpierce6. Also applies Poisoned10 for three rounds. Max of 1 upgrade.
Blockmelon (3): Gains the Blockmelon skill. Upon use, grants a Divine Shield with three layers. Also grants +3 AC and +6 SHP upon being researched. Max of 1 upgrade.
Glacialstem (3) Grants the Glacialstem skill. Upon use, Freeze a foe within your weapon's range for two rounds. Your next Basic Attack has +30% DMG. Max of 1 upgrade.
Godblossom (x): When buying this, use your action to take control of a Basic foe within Range 1 permanently. Costs 1 GP per 30 MHP / 5 AC / 12 SHP, rounding up for each statistic. Max of 1 upgrade.</t>
      </text>
    </comment>
    <comment authorId="0" ref="A38">
      <text>
        <t xml:space="preserve">Base: (17-18)</t>
      </text>
    </comment>
    <comment authorId="0" ref="F38">
      <text>
        <t xml:space="preserve">+4 RES</t>
      </text>
    </comment>
    <comment authorId="0" ref="D42">
      <text>
        <t xml:space="preserve">As a bonus action, you may deal (6-6) Piercing Damage with Armorpierce3 to a target in Range 2-4.
You may make this attack Splash1, but this gives this ability Reloader1.</t>
      </text>
    </comment>
    <comment authorId="0" ref="E42">
      <text>
        <t xml:space="preserve">You gain the power of Flight.</t>
      </text>
    </comment>
    <comment authorId="0" ref="F42">
      <text>
        <t xml:space="preserve">Critical hits on you get an additive +50% DMG modifier. (Minicrits deal 200% DMG, and crits deal 250% DMG.)</t>
      </text>
    </comment>
    <comment authorId="0" ref="F56">
      <text>
        <t xml:space="preserve">HP: 55 / 55 (7 AC)
Weaknesses:
Crushing (10%)
Electric (20%)
Resistances:
ALL Magical (30%) (excluding electric)
Cannot act. All foes within Range 1-3 of this suffer the effects of Silence. Disables the teleportation systems of Praetorians that are in the area.
If destroyed, deals (25-25) Mana Damage to everything within Range 1-3 of it, with Unavoidable.</t>
      </text>
    </comment>
    <comment authorId="0" ref="F174">
      <text>
        <t xml:space="preserve">Each action scales with STR at a half-rate. Retreat may be used at any time inbetween actions. Each action also gets +1 Upper Damage Limit per 7 SPC.
-----
Chairnado Spinstrike: Deal (8-9) Crushing Damage to all foes within Range 1. If used last, perform this two more times.
Fossil's Guidance: If used as the first action, grants all actions for the remainder of this Weapon Skill Unavoidable. If used as the second action, grants Guardian6 and Evasive3 for three rounds to the user. If used last, deals (16-17) Water Damage to a target within Range 4-6, and obtain Empowered6 and Enlightened6 for three rounds.
Coded Heart: Restore (10-11) HP to yourself, or all allies within Range 1. If used last, restores HP to both you and your allies, and restores MP to 33% of the HP restored.
Gazecursed Soul: Deal (12-13) Glitch Damage. Range 1-3. Apply Glitched to the target for three rounds. If used as the last action, also applies Cursed, Weakened4, and Uninspired4 for the same duration.
Thymium Core: Remove 1 duration from all debuffs on you. For each status ticked down in this way, restore (6-7) HP, or deal (6-7) Thyme Damage to a target within Range 1-3 of you. If used as the last action, also tick down buffs and set the range to Range 1-6.
-----
Base Damages:
Spinstrike: (8-9)
Guidance: (16-17)
Heart: (10-11)
Soul: (12-13)
Core: (6-7)</t>
      </text>
    </comment>
    <comment authorId="0" ref="A175">
      <text>
        <t xml:space="preserve">Base: (23-25)</t>
      </text>
    </comment>
    <comment authorId="0" ref="F175">
      <text>
        <t xml:space="preserve">+2 STR
+3 SKI</t>
      </text>
    </comment>
    <comment authorId="0" ref="D179">
      <text>
        <t xml:space="preserve">Gain Double Action. You may not perform the same action twice in a row, except for Basic Attacks.</t>
      </text>
    </comment>
    <comment authorId="0" ref="E179">
      <text>
        <t xml:space="preserve">You may only use Weapons that are Tier 2 or lower.</t>
      </text>
    </comment>
    <comment authorId="0" ref="B184">
      <text>
        <t xml:space="preserve">+2 STR
+2 AGI
+2 INT
+6 DEF
+2 HP Regen
+2 MP Regen</t>
      </text>
    </comment>
    <comment authorId="0" ref="C184">
      <text>
        <t xml:space="preserve">You are sponsored by Temmie. This grants the following benefits.
- You are legally considered a Temmie.
- You are treated like you have infinite Temmie Flakes. You have two item actions per round.
- An unconditional +30% Basic Attack DMG, and +3 Buff Levels. Tem does not compromise.</t>
      </text>
    </comment>
    <comment authorId="0" ref="B189">
      <text>
        <t xml:space="preserve">Gain stacks of Manifest upon performing certain actions. Manifest maxes at 10 stacks.
- Basic Attacking (x1)
- Using a Full-Action Spell (x1)
- Using a Special (x1 per 50 SP)
- Defeating Foes (x2)
When you are downed, consume all stacks of Manifest to revive with (x * 5) HP, where "x" is the stacks of Manifest you had.
As a Bonus Action, you may expend all stacks of Manifest to give Autorevive(x * 2) to an ally within Range 1-3 for three rounds, where "x" is the stacks of Manifest you had.</t>
      </text>
    </comment>
    <comment authorId="0" ref="C189">
      <text>
        <t xml:space="preserve">You have +1 Spell Slot.</t>
      </text>
    </comment>
    <comment authorId="0" ref="F193">
      <text>
        <t xml:space="preserve">With Knives at 10 SKI. (Clones of yourself that aren't selected to act in a round may deal (8-8) Slashing Damage to a target within Range 1 of them.)
+1 Copy at 5 STR, AGI, INT, SKI, DEF, RES, and SPC.
Divide and Conquer at 20 SPC. (You may forgo your own action this round to allow all Temsfour copies to act this round.)</t>
      </text>
    </comment>
    <comment authorId="0" ref="A194">
      <text>
        <t xml:space="preserve">If any copy is alive, all of your Summon Slots are considered to be occupied.</t>
      </text>
    </comment>
    <comment authorId="0" ref="A195">
      <text>
        <t xml:space="preserve">"Acting" in this case includes the full suite of player actions, including using items and whatnot. They cannot use your special.
If expending MP, they'll use MP from your own supply at a 50% rate.
All copies may move in a round, and may move (but not act) the round they spawn in.</t>
      </text>
    </comment>
    <comment authorId="0" ref="A204">
      <text>
        <t xml:space="preserve">Base: (7-9)</t>
      </text>
    </comment>
    <comment authorId="0" ref="D204">
      <text>
        <t xml:space="preserve">COUNTER: Rifle Bash
Range: 1
Deals (7-8) Crushing Damage to the attacker. Scales at a half-rate with STR.</t>
      </text>
    </comment>
    <comment authorId="0" ref="F204">
      <text>
        <t xml:space="preserve">+1 STR
+1 SKI
-1 INT</t>
      </text>
    </comment>
    <comment authorId="0" ref="E208">
      <text>
        <t xml:space="preserve">Your counters now apply BadlyPoisoned3 for three rounds.</t>
      </text>
    </comment>
    <comment authorId="0" ref="A213">
      <text>
        <t xml:space="preserve">Green Solution: Restore (6-7) HP to the target and remove 1 Duration from all Basic negative statuses on them. Range 2-4. Laser. Healing scales with INT at a 2/3rd rate.
Purple Solution: Deal (7-7) Dark Damage to the target, and apply Weaken2 and Uninspired2 to them for two rounds. Range 2-4. Laser. Scales with STR at a 2/3rd rate.
Red Solution: Deal (7-7) Dark Damage to the target, and apply Armorbreak2 to them for two rounds. Range 2-4. Laser. Scales with STR at a 1/3rd rate.
Dark Blue Solution: Deal (7-7) Earth Damage to the target, and apply BadlyPoisoned3 to them for three rounds. Range 2-4. Laser. Scales with STR at a 2/3rd rate.</t>
      </text>
    </comment>
    <comment authorId="0" ref="A214">
      <text>
        <t xml:space="preserve">Base: (7-9)</t>
      </text>
    </comment>
    <comment authorId="0" ref="D214">
      <text>
        <t xml:space="preserve">COUNTER: Cleanse Buffs
Range: 2-4
Remove 1 Duration from all buffs on the attacker, and deal (3-5) Earth Damage to them. Scales with STR at a 1/2th rate.</t>
      </text>
    </comment>
    <comment authorId="0" ref="F214">
      <text>
        <t xml:space="preserve">+6 MHP
+1 INT
-1 AGI</t>
      </text>
    </comment>
    <comment authorId="0" ref="E218">
      <text>
        <t xml:space="preserve">You count as two players towards the Player Cap.
In battles with Infinite Player Caps, you gain a 10% weakness to all Physical and Magical elements.</t>
      </text>
    </comment>
    <comment authorId="0" ref="E223">
      <text>
        <t xml:space="preserve">Upon death, you have a 25% chance to come back as a Dog. This Dog shares the stats of the Iti's Hound, but inherits your spells and gains basic attack damage based off your STR. </t>
      </text>
    </comment>
    <comment authorId="0" ref="B228">
      <text>
        <t xml:space="preserve">Roll a D8 during Regen.
1: The next enemy attack against you will be a Minicrit.
2: You obtain Poison3 and Manaburn3 for two rounds each.
3: Nothing happens.
4: You obtain a Temmie Flake.
5: Restore 20% of your HP.
6: Restore 20% of your MP.
7: Deal (7-9) Glitch Damage to the foe closest to you. Can't be dodged or countered.
8: Your next Spell costs 0 MP, and deals 20% increased damage / healing.</t>
      </text>
    </comment>
    <comment authorId="0" ref="A233">
      <text>
        <t xml:space="preserve">Base: (2-3)</t>
      </text>
    </comment>
    <comment authorId="0" ref="A234">
      <text>
        <t xml:space="preserve">Base: (5-6)</t>
      </text>
    </comment>
    <comment authorId="0" ref="D234">
      <text>
        <t xml:space="preserve">Your counters benefit from Gallant Gunwork.</t>
      </text>
    </comment>
    <comment authorId="0" ref="F234">
      <text>
        <t xml:space="preserve">+2 AGI
+1 SKI
-1 SPC</t>
      </text>
    </comment>
    <comment authorId="0" ref="C238">
      <text>
        <t xml:space="preserve">The first hit to HP you take each round deals halved damage, before being lessened by AC.</t>
      </text>
    </comment>
    <comment authorId="0" ref="C243">
      <text>
        <t xml:space="preserve">You cannot use or be targeted by items that would grant you Mending, or restore your HP.
MP restoration and Energized is fine, however.</t>
      </text>
    </comment>
    <comment authorId="0" ref="A248">
      <text>
        <t xml:space="preserve">Base: (22-23)
No matter what you do, this attack will hit allies. The Infernal Torment is a bit of a jerk, somehow.</t>
      </text>
    </comment>
    <comment authorId="0" ref="A249">
      <text>
        <t xml:space="preserve">Base: (6-7)x2</t>
      </text>
    </comment>
    <comment authorId="0" ref="F249">
      <text>
        <t xml:space="preserve">+2 STR
</t>
      </text>
    </comment>
    <comment authorId="0" ref="E253">
      <text>
        <t xml:space="preserve">You cannot be moved by external sources that come from enemies or the environment. Certain boss moves (central mechanics) may ignore this effect.</t>
      </text>
    </comment>
    <comment authorId="0" ref="E258">
      <text>
        <t xml:space="preserve">Your summons have +10% DMG amd +20% HIT.</t>
      </text>
    </comment>
    <comment authorId="0" ref="F258">
      <text>
        <t xml:space="preserve">All of your summons have a base 50% weakness to Electric. They cannot grow more resistant- only weaker to the element.</t>
      </text>
    </comment>
    <comment authorId="0" ref="C263">
      <text>
        <t xml:space="preserve">Your Basic Attack's damage cannot be dropped below its base by effects like Weaken.
In addition, decrease your weapon's Minimum Range Limit by 1, if it's 4 or higher.</t>
      </text>
    </comment>
    <comment authorId="0" ref="D268">
      <text>
        <t xml:space="preserve">After you use your special (expending at least 100 SP), add a Burrito to the inventory for this battle.</t>
      </text>
    </comment>
    <comment authorId="0" ref="B273">
      <text>
        <t xml:space="preserve">+5 AGI
+2 INT
+2 RES
-3 MHP
-1 CRT</t>
      </text>
    </comment>
    <comment authorId="0" ref="C273">
      <text>
        <t xml:space="preserve">You gain the power of Flight.</t>
      </text>
    </comment>
    <comment authorId="0" ref="D273">
      <text>
        <t xml:space="preserve">If your Basic Attack's Upper Range Limit is less than or equal to 3, you get +2 Upper Range Limit on your Basic Attack.</t>
      </text>
    </comment>
    <comment authorId="0" ref="C278">
      <text>
        <t xml:space="preserve">Your Restorative spells get +1 Upper Range Limit.</t>
      </text>
    </comment>
    <comment authorId="0" ref="D278">
      <text>
        <t xml:space="preserve">Status effects you apply to allies get +1 Duration.</t>
      </text>
    </comment>
    <comment authorId="0" ref="E278">
      <text>
        <t xml:space="preserve">Takes up both Trinket slots!</t>
      </text>
    </comment>
    <comment authorId="0" ref="E282">
      <text>
        <t xml:space="preserve">+10% DMG per Buff Level.</t>
      </text>
    </comment>
    <comment authorId="0" ref="F282">
      <text>
        <t xml:space="preserve">+1 Blaster MHP per 2 INT.
Blaster DMG scales with INT (half-rate) or SKI (third-rate): whatever provides more damage!
+1 Blaster Laser at 15 INT.
Quick Blast at 12 SKI. (You may automatically make the Gasterblaster fire once it spawns.)
Bad Time at 30 combined AGI and SKI. (For +5 MP, you may spawn two Blasters at once, each with 66% MHP and Damage. This only counts as one summon to the cap.)</t>
      </text>
    </comment>
    <comment authorId="0" ref="E284">
      <text>
        <t xml:space="preserve">Gasterblasters have 20 MHP, 0 DGE, 0 CNT, and 2 MOV. They inherit your other substats. They also have a cardinal / diagonal direction assigned to them, and can rotate 45 degrees using 1 MOV.
At the end of the round, all Gasterblasters will fire in their designated direction. This deals (10-10) Light Damage in a Range 1-8 Laser. This won't harm allies.
Gasterblasters expire after three laser blasts.
-----
Base HP: 20
Base Damage: (10-10)</t>
      </text>
    </comment>
    <comment authorId="0" ref="E289">
      <text>
        <t xml:space="preserve">Your Basic Attacks deal Dark Damage. You get +20% Basic Attack Damage. Grants the Weapon Skill: Final Form.
-----
Final Form: Take up to 50% of your MHP as Direct Damage. Your next Basic Attack deals +2% DMG per point of HP spent. Bonus Action. All overkill damage is given to you as MP restoration.</t>
      </text>
    </comment>
    <comment authorId="0" ref="F289">
      <text>
        <t xml:space="preserve">Your Basic Attacks deal Crushing Damage. You get +3 AC and +3 HP Regen. Grants the Weapon Skill: First Form.
-----
First Form: Restore 50% of your missing HP. Deal Light Damage to a foe within Range 1-2 equal to half the HP restored.</t>
      </text>
    </comment>
    <comment authorId="0" ref="A290">
      <text>
        <t xml:space="preserve">Base: (15-15)</t>
      </text>
    </comment>
    <comment authorId="0" ref="F290">
      <text>
        <t xml:space="preserve">+2 STR
+1 AGI</t>
      </text>
    </comment>
    <comment authorId="0" ref="E294">
      <text>
        <t xml:space="preserve">If you apply a positive status effect to an ally, you also apply it to yourself. Applies to one buff per round.</t>
      </text>
    </comment>
    <comment authorId="0" ref="F294">
      <text>
        <t xml:space="preserve">You have a 50% chance to ignore basic Status Down effects.</t>
      </text>
    </comment>
    <comment authorId="0" ref="C299">
      <text>
        <t xml:space="preserve">All of your summons are now considered to be Heroes. This grants them +20% MHP, as well as immunity to Prevention status effects. They also obtain the ability "Heroic h0i".
-----
Heroic H0i (15 MP): Obtain Empowered8 and Enlightened8 for three rounds. Can only self target.</t>
      </text>
    </comment>
    <comment authorId="0" ref="A305">
      <text>
        <t xml:space="preserve">Base: (18-19)</t>
      </text>
    </comment>
    <comment authorId="0" ref="D305">
      <text>
        <t xml:space="preserve">COUNTER: Friendship Brand!
Range: 1
Perform a basic counterattack on the target. Give them Friendship10. If they already have Friendship, instead of triggering it automatically, add to the intensity.
</t>
      </text>
    </comment>
    <comment authorId="0" ref="F305">
      <text>
        <t xml:space="preserve">+2 STR
+2 SPC</t>
      </text>
    </comment>
    <comment authorId="0" ref="E309">
      <text>
        <t xml:space="preserve">Upon downing a foe with a spell, you may make them act. This includes movement, basic attacks, spells, and using player items. They will deal 66% DMG. Once the action is done, they will be downed on the spot their action ended on.
This can trigger on two foes per round. If you down a foe but don't make them act that round (say due to an unexpected critical hit), you may issue an order to them the following round.</t>
      </text>
    </comment>
    <comment authorId="0" ref="E314">
      <text>
        <t xml:space="preserve">You start the battle with "Return", lasting for three rounds. Upon using at least 150 SP from your special in a single round, obtain Return for three rounds. 
If you are downed / killed while you have Return, your corpse becomes a pile of ashes with 30 MHP, and 200% Fire Resistance. If it recovers 30 HP before being destroyed, you are revived with 33% HP. You will also automatically be revived during the next Regen Phase. (Not on the round you became ashes.)</t>
      </text>
    </comment>
    <comment authorId="0" ref="F314">
      <text>
        <t xml:space="preserve">You have Flight.</t>
      </text>
    </comment>
    <comment authorId="0" ref="B319">
      <text>
        <t xml:space="preserve">You have +50% Basic Attack Damage, and +5 Buff Levels. Whenever you take damage to your HP, MP, or SHP, gain a stack of Heartbeat. This can occur once per enemy turn. Heartbeat is an Advanced debuff, and cannot be dispelled, except through death. Attacks from a Boss will apply two stacks.
When you reach 3 stacks of Heartbeat, you take 20% of your MHP as Direct Damage whenever you take a full action. When you reach 5 stacks of Heartbeat, this increases to 50%. When you reach 7 stacks of Heartbeat, you explode, taking (100-100)x10 Very Lethal Direct Damage.</t>
      </text>
    </comment>
    <comment authorId="0" ref="A459">
      <text>
        <t xml:space="preserve">Base: (7-9)</t>
      </text>
    </comment>
    <comment authorId="0" ref="D459">
      <text>
        <t xml:space="preserve">COUNTER: Rifle Bash
Range: 1
Deals (7-8) Crushing Damage to the attacker. Scales at a half-rate with STR.</t>
      </text>
    </comment>
    <comment authorId="0" ref="F459">
      <text>
        <t xml:space="preserve">+1 STR
+1 SKI
-1 INT</t>
      </text>
    </comment>
    <comment authorId="0" ref="D463">
      <text>
        <t xml:space="preserve">Increases the healing of your Spells by 25%, but drops the damage of your Spells by 10%.</t>
      </text>
    </comment>
    <comment authorId="0" ref="E468">
      <text>
        <t xml:space="preserve">Your counters now apply BadlyPoisoned3 for three rounds.</t>
      </text>
    </comment>
    <comment authorId="0" ref="C473">
      <text>
        <t xml:space="preserve">Increases the upper range of your Basic Attack by 1, assuming it has an upper range of 6 or higher.</t>
      </text>
    </comment>
    <comment authorId="0" ref="A479">
      <text>
        <t xml:space="preserve">Green Solution: Restore (6-7) HP to the target and remove 1 Duration from all Basic negative statuses on them. Range 2-4. Laser. Healing scales with INT at a 2/3rd rate.
Purple Solution: Deal (7-7) Dark Damage to the target, and apply Weaken2 and Uninspired2 to them for two rounds. Range 2-4. Laser. Scales with STR at a 2/3rd rate.
Red Solution: Deal (7-7) Dark Damage to the target, and apply Armorbreak2 to them for two rounds. Range 2-4. Laser. Scales with STR at a 1/3rd rate.
Dark Blue Solution: Deal (7-7) Earth Damage to the target, and apply BadlyPoisoned3 to them for three rounds. Range 2-4. Laser. Scales with STR at a 2/3rd rate.</t>
      </text>
    </comment>
    <comment authorId="0" ref="A480">
      <text>
        <t xml:space="preserve">Base: (7-9)</t>
      </text>
    </comment>
    <comment authorId="0" ref="D480">
      <text>
        <t xml:space="preserve">COUNTER: Cleanse Buffs
Range: 2-4
Remove 1 Duration from all buffs on the attacker, and deal (3-5) Earth Damage to them. Scales with STR at a 1/2th rate.</t>
      </text>
    </comment>
    <comment authorId="0" ref="F480">
      <text>
        <t xml:space="preserve">+6 MHP
+1 INT
-1 AGI</t>
      </text>
    </comment>
    <comment authorId="0" ref="E484">
      <text>
        <t xml:space="preserve">You count as two players towards the Player Cap.
In battles with Infinite Player Caps, you gain a 10% weakness to all Physical and Magical elements.</t>
      </text>
    </comment>
    <comment authorId="0" ref="E489">
      <text>
        <t xml:space="preserve">Upon death, you have a 25% chance to come back as a Dog. This Dog shares the stats of the Iti's Hound, but inherits your spells and gains basic attack damage based off your STR. </t>
      </text>
    </comment>
    <comment authorId="0" ref="B494">
      <text>
        <t xml:space="preserve">Roll a D8 during Regen.
1: The next enemy attack against you will be a Minicrit.
2: You obtain Poison3 and Manaburn3 for two rounds each.
3: Nothing happens.
4: You obtain a Temmie Flake.
5: Restore 20% of your HP.
6: Restore 20% of your MP.
7: Deal (7-9) Glitch Damage to the foe closest to you. Can't be dodged or countered.
8: Your next Spell costs 0 MP, and deals 20% increased damage / healing.</t>
      </text>
    </comment>
    <comment authorId="0" ref="A501">
      <text>
        <t xml:space="preserve">Base: (2-3)</t>
      </text>
    </comment>
    <comment authorId="0" ref="A502">
      <text>
        <t xml:space="preserve">Base: (5-6)</t>
      </text>
    </comment>
    <comment authorId="0" ref="D502">
      <text>
        <t xml:space="preserve">Your counters benefit from Gallant Gunwork.</t>
      </text>
    </comment>
    <comment authorId="0" ref="F502">
      <text>
        <t xml:space="preserve">+2 AGI
+1 SKI
-1 SPC</t>
      </text>
    </comment>
    <comment authorId="0" ref="E506">
      <text>
        <t xml:space="preserve">yeehaw
(Translation: Against foes with 33% HP or less, you have 50% more CRT.)</t>
      </text>
    </comment>
    <comment authorId="0" ref="C511">
      <text>
        <t xml:space="preserve">The first hit to HP you take each round deals halved damage, before being lessened by AC.</t>
      </text>
    </comment>
    <comment authorId="0" ref="C516">
      <text>
        <t xml:space="preserve">You cannot use or be targeted by items that would grant you Mending, or restore your HP.
MP restoration and Energized is fine, however.</t>
      </text>
    </comment>
    <comment authorId="0" ref="F520">
      <text>
        <t xml:space="preserve">+1 Duration at 8 STR and 8 INT.
Laser Offhand at 12 SKI. (Allows you to hit foes at Range 1 while active. This effect (and only this effect) will be applied for weapons that don't fit within the defined range.)
Increase Definition at 10 SPC. (This now applies to weapons with basic attacks that hit foes within 1-3.)</t>
      </text>
    </comment>
    <comment authorId="0" ref="A529">
      <text>
        <t xml:space="preserve">Base: (22-23)
No matter what you do, this attack will hit allies. The Infernal Torment is a bit of a jerk, somehow.</t>
      </text>
    </comment>
    <comment authorId="0" ref="A530">
      <text>
        <t xml:space="preserve">Base: (6-7)x2</t>
      </text>
    </comment>
    <comment authorId="0" ref="F530">
      <text>
        <t xml:space="preserve">+2 STR
</t>
      </text>
    </comment>
    <comment authorId="0" ref="E534">
      <text>
        <t xml:space="preserve">You cannot be moved by external sources that come from enemies or the environment. Certain boss moves (central mechanics) may ignore this effect.</t>
      </text>
    </comment>
    <comment authorId="0" ref="E539">
      <text>
        <t xml:space="preserve">Your summons have +10% DMG amd +20% HIT.</t>
      </text>
    </comment>
    <comment authorId="0" ref="F539">
      <text>
        <t xml:space="preserve">All of your summons have a base 50% weakness to Electric. They cannot grow more resistant- only weaker to the element.</t>
      </text>
    </comment>
    <comment authorId="0" ref="C544">
      <text>
        <t xml:space="preserve">Your Basic Attack's damage cannot be dropped below its base by effects like Weaken.
In addition, decrease your weapon's Minimum Range Limit by 1, if it's 4 or higher.</t>
      </text>
    </comment>
    <comment authorId="0" ref="F548">
      <text>
        <t xml:space="preserve">Applies Swift1 as well at 10 AGI.
-2 MP Cost at 10 INT.
+1 Duration at 10 SKI.
Zillyhoo at 10 SPC. (If you move through a wall and attack, or attack through a wall, you deal +20% DMG.)</t>
      </text>
    </comment>
    <comment authorId="0" ref="A558">
      <text>
        <t xml:space="preserve">Base: (3-3)x3</t>
      </text>
    </comment>
    <comment authorId="0" ref="F558">
      <text>
        <t xml:space="preserve">+4 MMP
+4 INT
-4 DEF</t>
      </text>
    </comment>
    <comment authorId="0" ref="D562">
      <text>
        <t xml:space="preserve">After you use your special (expending at least 100 SP), add a Burrito to the inventory for this battle.</t>
      </text>
    </comment>
    <comment authorId="0" ref="B567">
      <text>
        <t xml:space="preserve">+5 AGI
+2 INT
+2 RES
-3 MHP
-1 CRT</t>
      </text>
    </comment>
    <comment authorId="0" ref="C567">
      <text>
        <t xml:space="preserve">You gain the power of Flight.</t>
      </text>
    </comment>
    <comment authorId="0" ref="D567">
      <text>
        <t xml:space="preserve">If your Basic Attack's Upper Range Limit is less than or equal to 3, you get +2 Upper Range Limit on your Basic Attack.</t>
      </text>
    </comment>
    <comment authorId="0" ref="C572">
      <text>
        <t xml:space="preserve">Your Restorative spells get +1 Upper Range Limit.</t>
      </text>
    </comment>
    <comment authorId="0" ref="D572">
      <text>
        <t xml:space="preserve">Status effects you apply to allies get +1 Duration.</t>
      </text>
    </comment>
    <comment authorId="0" ref="E572">
      <text>
        <t xml:space="preserve">Takes up both Trinket slots!</t>
      </text>
    </comment>
    <comment authorId="0" ref="E576">
      <text>
        <t xml:space="preserve">+10% DMG per Buff Level.</t>
      </text>
    </comment>
    <comment authorId="0" ref="F576">
      <text>
        <t xml:space="preserve">+1 Blaster MHP per 2 INT.
Blaster DMG scales with INT (half-rate) or SKI (third-rate): whatever provides more damage!
+1 Blaster Laser at 15 INT.
Quick Blast at 12 SKI. (You may automatically make the Gasterblaster fire once it spawns.)
Bad Time at 30 combined AGI and SKI. (For +5 MP, you may spawn two Blasters at once, each with 66% MHP and Damage. This only counts as one summon to the cap.)</t>
      </text>
    </comment>
    <comment authorId="0" ref="E578">
      <text>
        <t xml:space="preserve">Gasterblasters have 20 MHP, 0 DGE, 0 CNT, and 2 MOV. They inherit your other substats. They also have a cardinal / diagonal direction assigned to them, and can rotate 45 degrees using 1 MOV.
At the end of the round, all Gasterblasters will fire in their designated direction. This deals (10-10) Light Damage in a Range 1-8 Laser. This won't harm allies.
Gasterblasters expire after three laser blasts.
-----
Base HP: 20
Base Damage: (10-10)</t>
      </text>
    </comment>
    <comment authorId="0" ref="E584">
      <text>
        <t xml:space="preserve">Your Basic Attacks deal Dark Damage. You get +20% Basic Attack Damage. Grants the Weapon Skill: Final Form.
-----
Final Form: Take up to 50% of your MHP as Direct Damage. Your next Basic Attack deals +2% DMG per point of HP spent. Bonus Action. All overkill damage is given to you as MP restoration.</t>
      </text>
    </comment>
    <comment authorId="0" ref="F584">
      <text>
        <t xml:space="preserve">Your Basic Attacks deal Crushing Damage. You get +3 AC and +3 HP Regen. Grants the Weapon Skill: First Form.
-----
First Form: Restore 50% of your missing HP. Deal Light Damage to a foe within Range 1-2 equal to half the HP restored.</t>
      </text>
    </comment>
    <comment authorId="0" ref="A585">
      <text>
        <t xml:space="preserve">Base: (15-15)</t>
      </text>
    </comment>
    <comment authorId="0" ref="F585">
      <text>
        <t xml:space="preserve">+2 STR
+1 AGI</t>
      </text>
    </comment>
    <comment authorId="0" ref="E589">
      <text>
        <t xml:space="preserve">If you apply a positive status effect to an ally, you also apply it to yourself. Applies to one buff per round.</t>
      </text>
    </comment>
    <comment authorId="0" ref="F589">
      <text>
        <t xml:space="preserve">You have a 50% chance to ignore basic Status Down effects.</t>
      </text>
    </comment>
    <comment authorId="0" ref="F594">
      <text>
        <t xml:space="preserve">When you take HP damage, your base AC drops by 1 until you die. Also halves the AC you receive from the DEF stat, and the SHP you receive from the RES stat.
...Also, Abyss terrain tiles deal 300% DMG. For some reason.</t>
      </text>
    </comment>
    <comment authorId="0" ref="C599">
      <text>
        <t xml:space="preserve">All of your summons are now considered to be Heroes. This grants them +20% MHP, as well as immunity to Prevention status effects. They also obtain the ability "Heroic h0i".
-----
Heroic H0i (15 MP): Obtain Empowered4 and Enlightened4 for three rounds. Can only self target.</t>
      </text>
    </comment>
    <comment authorId="0" ref="E603">
      <text>
        <t xml:space="preserve">+10% DMG per Buff Level.</t>
      </text>
    </comment>
    <comment authorId="0" ref="F603">
      <text>
        <t xml:space="preserve">+1 Augmentation CRT per 2 SKI.
+5% Additive Critical Damage per 4 STR.
Double Augmentation at 10 INT. (You may target two allies within Range 1-3 when casting, giving them 66% of the CRT bonus.)</t>
      </text>
    </comment>
    <comment authorId="0" ref="A604">
      <text>
        <t xml:space="preserve">Base CRT: 10</t>
      </text>
    </comment>
    <comment authorId="0" ref="A605">
      <text>
        <t xml:space="preserve">Base DMG: +20%</t>
      </text>
    </comment>
    <comment authorId="0" ref="A612">
      <text>
        <t xml:space="preserve">Base: (18-19)</t>
      </text>
    </comment>
    <comment authorId="0" ref="D612">
      <text>
        <t xml:space="preserve">COUNTER: Friendship Brand!
Range: 1
Perform a basic counterattack on the target. Give them Friendship10. If they already have Friendship, instead of triggering it automatically, add to the intensity.
</t>
      </text>
    </comment>
    <comment authorId="0" ref="F612">
      <text>
        <t xml:space="preserve">+2 STR
+2 SPC</t>
      </text>
    </comment>
    <comment authorId="0" ref="E616">
      <text>
        <t xml:space="preserve">Upon downing a foe with a spell, you may make them act. This includes movement, basic attacks, spells, and using player items. They will deal 66% DMG. Once the action is done, they will be downed on the spot their action ended on.
This can trigger on two foes per round. If you down a foe but don't make them act that round (say due to an unexpected critical hit), you may issue an order to them the following round.</t>
      </text>
    </comment>
    <comment authorId="0" ref="E621">
      <text>
        <t xml:space="preserve">You start the battle with "Return", lasting for three rounds. Upon using at least 150 SP from your special in a single round, obtain Return for three rounds. 
If you are downed / killed while you have Return, your corpse becomes a pile of ashes with 30 MHP, and 200% Fire Resistance. If it recovers 30 HP before being destroyed, you are revived with 33% HP. You will also automatically be revived during the next Regen Phase. (Not on the round you became ashes.)</t>
      </text>
    </comment>
    <comment authorId="0" ref="F621">
      <text>
        <t xml:space="preserve">You have Flight.</t>
      </text>
    </comment>
    <comment authorId="0" ref="B626">
      <text>
        <t xml:space="preserve">You have +50% Basic Attack Damage, and +5 Buff Levels. Whenever you take damage to your HP, MP, or SHP, gain a stack of Heartbeat. This can occur once per enemy turn. Heartbeat is an Advanced debuff, and cannot be dispelled, except through death. Attacks from a Boss will apply two stacks.
When you reach 3 stacks of Heartbeat, you take 20% of your MHP as Direct Damage whenever you take a full action. When you reach 5 stacks of Heartbeat, this increases to 50%. When you reach 7 stacks of Heartbeat, you explode, taking (100-100)x10 Very Lethal Direct Damage.</t>
      </text>
    </comment>
    <comment authorId="0" ref="E630">
      <text>
        <t xml:space="preserve">+1 Target per 3 Buff Levels.</t>
      </text>
    </comment>
    <comment authorId="0" ref="F630">
      <text>
        <t xml:space="preserve">+1 Guardian Intensity per 8 INT.
+1 Target at 10 INT or 10 DEF.
Crisis Shield at 10 DEF and 10 SPC. (When casting, you may opt to reduce the duration to one round. In return, increase the Guardian Intensity by 4, and the number of targets by 2.)</t>
      </text>
    </comment>
  </commentList>
</comments>
</file>

<file path=xl/comments2.xml><?xml version="1.0" encoding="utf-8"?>
<comments xmlns:r="http://schemas.openxmlformats.org/officeDocument/2006/relationships" xmlns="http://schemas.openxmlformats.org/spreadsheetml/2006/main">
  <authors>
    <author/>
  </authors>
  <commentList>
    <comment authorId="0" ref="L32">
      <text>
        <t xml:space="preserve">It's a pretty neato forest with a wall in it. Why is there a wall? Who cares; tutorial.</t>
      </text>
    </comment>
    <comment authorId="0" ref="X32">
      <text>
        <t xml:space="preserve">Who even needs two walls, anyway?</t>
      </text>
    </comment>
    <comment authorId="0" ref="W33">
      <text>
        <t xml:space="preserve">A chest containing sick loot! Aw yeah.</t>
      </text>
    </comment>
    <comment authorId="0" ref="D34">
      <text>
        <t xml:space="preserve">A humble tree. Could be chopped.</t>
      </text>
    </comment>
    <comment authorId="0" ref="H34">
      <text>
        <t xml:space="preserve">Has absolutely no idea that there's a large gap in the wall. Or that you're sneaking in.</t>
      </text>
    </comment>
    <comment authorId="0" ref="P34">
      <text>
        <t xml:space="preserve">A signpost. It reads "This wall is too damn big. This is BS."
There's also a ladder leading up the wall.</t>
      </text>
    </comment>
    <comment authorId="0" ref="S34">
      <text>
        <t xml:space="preserve">He's not even paying attention.</t>
      </text>
    </comment>
    <comment authorId="0" ref="S36">
      <text>
        <t xml:space="preserve">He's not even paying attention.</t>
      </text>
    </comment>
    <comment authorId="0" ref="C37">
      <text>
        <t xml:space="preserve">A humble tree. Could be chopped.</t>
      </text>
    </comment>
    <comment authorId="0" ref="G37">
      <text>
        <t xml:space="preserve">There appears to be a little gap in the wall that you could walk through...</t>
      </text>
    </comment>
    <comment authorId="0" ref="K37">
      <text>
        <t xml:space="preserve">Leads to: The Not-So-Outer Wall</t>
      </text>
    </comment>
    <comment authorId="0" ref="O37">
      <text>
        <t xml:space="preserve">Leads to: The Outer Wall</t>
      </text>
    </comment>
    <comment authorId="0" ref="D38">
      <text>
        <t xml:space="preserve">This is you. I think.</t>
      </text>
    </comment>
    <comment authorId="0" ref="S38">
      <text>
        <t xml:space="preserve">He's not even paying attention.</t>
      </text>
    </comment>
    <comment authorId="0" ref="E40">
      <text>
        <t xml:space="preserve">A humble tree. Could be chopped. Has a few fresh fruits within its branches.</t>
      </text>
    </comment>
    <comment authorId="0" ref="S40">
      <text>
        <t xml:space="preserve">He's not even paying attention.</t>
      </text>
    </comment>
    <comment authorId="0" ref="S49">
      <text>
        <t xml:space="preserve">Movement</t>
      </text>
    </comment>
    <comment authorId="0" ref="T49">
      <text>
        <t xml:space="preserve">Critical Chance</t>
      </text>
    </comment>
    <comment authorId="0" ref="U49">
      <text>
        <t xml:space="preserve">Hit Chance</t>
      </text>
    </comment>
    <comment authorId="0" ref="V49">
      <text>
        <t xml:space="preserve">Counter Chance</t>
      </text>
    </comment>
    <comment authorId="0" ref="W49">
      <text>
        <t xml:space="preserve">Dodge Chance</t>
      </text>
    </comment>
    <comment authorId="0" ref="X49">
      <text>
        <t xml:space="preserve">Counter Avoidance Chance</t>
      </text>
    </comment>
    <comment authorId="0" ref="E50">
      <text>
        <t xml:space="preserve">Weak to:
Resists:
Base Regen: 0</t>
      </text>
    </comment>
    <comment authorId="0" ref="H50">
      <text>
        <t xml:space="preserve">Base Regen: 0</t>
      </text>
    </comment>
    <comment authorId="0" ref="K50">
      <text>
        <t xml:space="preserve">Weak to:
Resists:
Base Regen: 0</t>
      </text>
    </comment>
    <comment authorId="0" ref="N50">
      <text>
        <t xml:space="preserve">Base: (2-3) Crush, 1/1</t>
      </text>
    </comment>
    <comment authorId="0" ref="E206">
      <text>
        <t xml:space="preserve">This is the damage number rolled by the spell. (14-16), for instance. This can be affected by STR and INT: the regular scaling of the spell.</t>
      </text>
    </comment>
    <comment authorId="0" ref="M206">
      <text>
        <t xml:space="preserve">This is the sum of buffs granted by the following three sources:
-Buffs (Empowered, Enlightened)
-Equipment Effects (say, an item that grants +20% DMG versus wounded targets)
-Traits (say, a trait that grants +10% DMG versus targets who attack from Range 1)
These are additive, so if you're performinga basic attack and you have Empowered4, an item that gave you +20% DMG, and a trait that gave you +20% DMG, that'd be +80% DMG.</t>
      </text>
    </comment>
    <comment authorId="0" ref="U206">
      <text>
        <t xml:space="preserve">When a minicrit or critical hit is rolled, the damage modifier is applied here.
If a Glance is rolled, it is also applied here, multiplied with the critical modifier.</t>
      </text>
    </comment>
    <comment authorId="0" ref="E207">
      <text>
        <t xml:space="preserve">This is the sum of Magical / Physical weaknesses and resistances on the target. If the target has a 30% weakness to fire, it'd be accounted for here.</t>
      </text>
    </comment>
    <comment authorId="0" ref="M207">
      <text>
        <t xml:space="preserve">This is the sum of modifiers on the spell. If a spell notes that the damage drops down to 66% when using a special effect, or the damage goes up by 30% when doing something specific, that'd be accounted for here.</t>
      </text>
    </comment>
    <comment authorId="0" ref="U207">
      <text>
        <t xml:space="preserve">This is the Armor of the target. Of course, this can be negated with things like Armorpierce. This is always a flat bonus.</t>
      </text>
    </comment>
    <comment authorId="0" ref="B234">
      <text>
        <t xml:space="preserve">This won't change how your body is treated, however. Also good luck trying to explain how you survive getting eaten alive or something.</t>
      </text>
    </comment>
    <comment authorId="0" ref="B284">
      <text>
        <t xml:space="preserve">As a general rule, if something seems too small to mount, like a Tumblefluff, you probably cannot mount it.</t>
      </text>
    </comment>
    <comment authorId="0" ref="A307">
      <text>
        <t xml:space="preserve">Usual Melee Weapon Power:
(6-8), +1 Stat
Usual Ranged Weapon Power:
(5-7), +1 Stat
Usual Weapon Hit:
5 Hit
Usual Hat Power:
+2 Stats
Usual Armor Power:
+4 Stats</t>
      </text>
    </comment>
    <comment authorId="0" ref="A308">
      <text>
        <t xml:space="preserve">Usual Melee Weapon Power:
(7-9), +1 Stat
Usual Ranged Weapon Power:
(6-8), +1 Stat
Usual Weapon Hit:
5 Hit
Usual Hat Power:
+3 Stats
Usual Armor Power:
+5 Stats</t>
      </text>
    </comment>
    <comment authorId="0" ref="A309">
      <text>
        <t xml:space="preserve">Usual Melee Weapon Power:
(8-10), +1 Stat
Usual Ranged Weapon Power:
(7-9), +1 Stat
Usual Weapon Hit:
6 Hit
Usual Hat Power:
+4 Stats
Usual Armor Power:
+6 Stats</t>
      </text>
    </comment>
    <comment authorId="0" ref="A310">
      <text>
        <t xml:space="preserve">Usual Melee Weapon Power:
(9-11), +2 Stat
Usual Ranged Weapon Power:
(8-10), +2 Stat
Usual Weapon Hit:
6 Hit
Usual Hat Power:
+6 Stats
Usual Armor Power:
+8 Stats</t>
      </text>
    </comment>
    <comment authorId="0" ref="A311">
      <text>
        <t xml:space="preserve">Usual Melee Weapon Power:
(11-14), +2 Stat
Usual Ranged Weapon Power:
(10-12), +2 Stat
Usual Weapon Hit:
7 Hit
Usual Hat Power:
+7 Stats
Usual Armor Power:
+9 Stats</t>
      </text>
    </comment>
    <comment authorId="0" ref="A312">
      <text>
        <t xml:space="preserve">Usual Melee Weapon Power:
(13-16), +3 Stat
Usual Ranged Weapon Power:
(12-14), +3 Stat
Usual Weapon Hit:
7 Hit
Usual Hat Power:
+8 Stats
Usual Armor Power:
+10 Stats
Suggested Resistances:
60% Hat, 80% Armor, 50% Trinket</t>
      </text>
    </comment>
    <comment authorId="0" ref="A313">
      <text>
        <t xml:space="preserve">Usual Melee Weapon Power:
(15-18), +4 Stat
Usual Ranged Weapon Power:
(14-16), +4 Stat
Usual Weapon Hit:
8 Hit
Usual Hat Power:
+10 Stats
Usual Armor Power:
+13 Stats
Suggested Resistances:
80% Hat, 100% Armor, 60% Trinket</t>
      </text>
    </comment>
    <comment authorId="0" ref="A315">
      <text>
        <t xml:space="preserve">Usual Melee Weapon Power:
(18-21), +4 Stat
Usual Ranged Weapon Power:
(17-18), +4 Stat
Usual Weapon Hit:
8 Hit
Usual Hat Power:
+12 Stats
Usual Armor Power:
+15 Stats</t>
      </text>
    </comment>
    <comment authorId="0" ref="A316">
      <text>
        <t xml:space="preserve">Usual Melee Weapon Power:
(23-25), +5 Stat
Usual Ranged Weapon Power:
(20-22), +5 Stat
Usual Weapon Hit:
9 Hit
Usual Hat Power:
+14 Stats
Usual Armor Power:
+17 Stats</t>
      </text>
    </comment>
    <comment authorId="0" ref="A376">
      <text>
        <t xml:space="preserve">Ignuveil: Fire.
Glacveil: Ice.
Toniveil: Electric.
Teraveil: Earth.
Teneveil: Dark.
Luxaveil: Light.
Aeraveil: Air.
Mentveil: Psychic.
Aquaveil: Water.
Venoveil: Poison.
Erroveil: Glitch.</t>
      </text>
    </comment>
    <comment authorId="0" ref="A396">
      <text>
        <t xml:space="preserve">Potential Prefixes:
Badly: The (x) increases by 1 after this effect deals damage.</t>
      </text>
    </comment>
    <comment authorId="0" ref="A397">
      <text>
        <t xml:space="preserve">Potential Prefixes:
Badly: The (x) increases by 1 after this effect deals damage.</t>
      </text>
    </comment>
    <comment authorId="0" ref="A398">
      <text>
        <t xml:space="preserve">Potential Prefixes:
Badly: The (x) increases by 1 after this effect deals damage.</t>
      </text>
    </comment>
    <comment authorId="0" ref="A399">
      <text>
        <t xml:space="preserve">Potential Prefixes:
Badly: The (x) increases by 1 after this effect deals damage.</t>
      </text>
    </comment>
    <comment authorId="0" ref="A400">
      <text>
        <t xml:space="preserve">Potential Prefixes:
Badly: The (x) increases by 1 after this effect deals damage.</t>
      </text>
    </comment>
    <comment authorId="0" ref="A401">
      <text>
        <t xml:space="preserve">Potential Prefixes:
Badly: The (x) increases by 1 after this effect deals damage.</t>
      </text>
    </comment>
    <comment authorId="0" ref="A402">
      <text>
        <t xml:space="preserve">Potential Prefixes:
Badly: The (x) increases by 1 after this effect deals damage.</t>
      </text>
    </comment>
    <comment authorId="0" ref="A410">
      <text>
        <t xml:space="preserve">Ignublight: Fire.
Glacblight: Ice.
Toniblight: Electric.
Terablight: Earth.
Teneblight: Dark.
Luxablight: Light.
Aerablight: Air.
Mentblight: Psychic.
Aquablight: Water.
Venoblight: Poison.
Erroblight: Glitch.</t>
      </text>
    </comment>
    <comment authorId="0" ref="A434">
      <text>
        <t xml:space="preserve">Potential Prefixes:
Deep: This cannot be dispelled unless the target takes HP damage.
Horrid: This deals Psychic Damage Over Time equal to the intensity.</t>
      </text>
    </comment>
    <comment authorId="0" ref="A488">
      <text>
        <t xml:space="preserve">HP: 20 / 20
DGE Bonus: 4</t>
      </text>
    </comment>
    <comment authorId="0" ref="A496">
      <text>
        <t xml:space="preserve">Sitting on: Nothing...
-----
HP: 20 / 20
Grants: Nothing</t>
      </text>
    </comment>
    <comment authorId="0" ref="A1334">
      <text>
        <t xml:space="preserve">Killing far too many Chairians is probably a bad idea. Try and control your slaughter.</t>
      </text>
    </comment>
  </commentList>
</comments>
</file>

<file path=xl/comments20.xml><?xml version="1.0" encoding="utf-8"?>
<comments xmlns:r="http://schemas.openxmlformats.org/officeDocument/2006/relationships" xmlns="http://schemas.openxmlformats.org/spreadsheetml/2006/main">
  <authors>
    <author/>
  </authors>
  <commentList>
    <comment authorId="0" ref="B24">
      <text>
        <t xml:space="preserve">Yes, you need to roll HIT to deal damage with this. It can also be countered.</t>
      </text>
    </comment>
    <comment authorId="0" ref="B102">
      <text>
        <t xml:space="preserve">Deals (6-7) Fire, Ice, or Electric damage to a target. Range 2-3. Can be used twice per battle.</t>
      </text>
    </comment>
    <comment authorId="0" ref="B111">
      <text>
        <t xml:space="preserve">Grants Empowered2 for two rounds. Can be used twice per battle.</t>
      </text>
    </comment>
    <comment authorId="0" ref="B119">
      <text>
        <t xml:space="preserve">Allows the Airship to aid you in combat, via method of long-ranged artillery fire. Can be used once per battle, activating up to 2 points worth of weapons.
Alternatively in battles with a Player Cap of 12 or higher, you can spend 150 Credits to increase the amount of points to 8. The cost of doing this goes up by 150 credits every time you do it in a zone, resetting at the start of a new zone.
Note that when targeting entities / tiles, unless noted, you may not target the same thing twice.
To enable more weapons, you'll need to buy the "Define Bombardment" upgrade. They're not optimized for bombardment yet! Or something.
-----
Default Weaponry:
-Twin Railcannon (2P): Deal (13-15)x2 Piercing Damage to any foe on the map, with Armorpierce4. Has 30 HIT, and 10 CRT.
-Light Laser Turrets (1P): Deal (12-14) Light Damage to any foe on the field, with Slip6. Unavoidable.
-Under-Wing Cannons (1P): Deal (9-9) Crushing Damage to any foe on the field. Splash1. Randomly targets a tile within Range 1-2 of the intended location. Has 25 HIT.</t>
      </text>
    </comment>
    <comment authorId="0" ref="C120">
      <text>
        <t xml:space="preserve">To use a weapon on the Airship, you'll need to define it and give it an attack! A bit weird, but it'll let you customize how the thing acts.</t>
      </text>
    </comment>
    <comment authorId="0" ref="B159">
      <text>
        <t xml:space="preserve">Restores (7-7) HP. Can be used three times per battle.</t>
      </text>
    </comment>
    <comment authorId="0" ref="B168">
      <text>
        <t xml:space="preserve">Revive a Downed player with 5% HP. If they take an action or move on the round of revival, they take (10-10) Electric Damage. Range 1. Can be used once per battle.</t>
      </text>
    </comment>
    <comment authorId="0" ref="B176">
      <text>
        <t xml:space="preserve">Teleport up to two tiles. Can be used twice per battle.</t>
      </text>
    </comment>
    <comment authorId="0" ref="B195">
      <text>
        <t xml:space="preserve">(T3) Entropic Key
(9-10) Glitch
Range: 1
Retreat: 1
Counter: 3
Hit: 6
+1 STR, +1 INT, -1 SPC
WEAPON SKILL: Purge. Gain Empowered2 and Enlightened2 for three rounds. If used while you have both of these buffs, deal (14-17) Glitch Damage to a target within Range 1, then lose both buffs. This attack deals 200% damage against entropic foes.
Has a special effect if this move is used to finish off certain foes- mostly bosses...
Can't be upgraded normally.</t>
      </text>
    </comment>
    <comment authorId="0" ref="B215">
      <text>
        <t xml:space="preserve">Fluxblade (15 MP)
Deals (10-10) Glitch Damage, and applies Glitch for two rounds. Range 1-3.
Ignores the Glitch resistance of Rose Cultists and other Entropic foes, and deals 50% more damage against them.
-----
DMG scales with the higher of STR and INT! (4/5th rate)
+1 Upper Range per 8 SKI. (Cap of 1-5 Range.)
+10% Entropic Damage per 4 SPC. (Cap of 100%.)</t>
      </text>
    </comment>
    <comment authorId="0" ref="B218">
      <text>
        <t xml:space="preserve">Relinquish Will (12 MP)
Take control of the target normal entity. Range 1-3. Costs 1 more MP to cast per (5 MHP / 4 SHP / 2 AC) the target has. You may not retreat afterwards. The controlled entity cannot act on the round you take them over.
During Regen on every future round, you spend 12 MP to keep the entity on your side. If you cannot spend  / do not opt to spend this cost, you lose control of them.
While you have control of an entity, you have the effects of Weakened3 and Uninspired3, and cannot regenerate MP through any method but your natural regen.
-----
-1 Base MP Cost per 3 INT.
-1 MP Drain / Round per 8 INT. (Minimum of 9 MP.)
-1 Weakened / Uninspired Intensity at 12 SKI.
Terminus at 16 SPC. (If you stop controlling the entity after at least one round of control, the entity takes (15-15) Glitch Damage. Scales with INT.)</t>
      </text>
    </comment>
    <comment authorId="0" ref="C219">
      <text>
        <t xml:space="preserve">When combined with Soulless Suggestion, the cast will cost 25%.</t>
      </text>
    </comment>
    <comment authorId="0" ref="C220">
      <text>
        <t xml:space="preserve">When combined with Imposing Penance, the cast will cost 25%.</t>
      </text>
    </comment>
    <comment authorId="0" ref="B229">
      <text>
        <t xml:space="preserve">Orderlancer (T6 Offensive Consumable)
A single-use rocket launcher that doesn't so much fire rockets as it does blot the sky with homing pulses of Order.
Deals (8-8)x3 Glitch Damage to a foe within Range 2-6. Against entropic foes, ignores their Glitch Resistance, becomes Unavoidable, and gets +100% DMG. Should likely be reserved for powerful Entropic foes.</t>
      </text>
    </comment>
  </commentList>
</comments>
</file>

<file path=xl/comments21.xml><?xml version="1.0" encoding="utf-8"?>
<comments xmlns:r="http://schemas.openxmlformats.org/officeDocument/2006/relationships" xmlns="http://schemas.openxmlformats.org/spreadsheetml/2006/main">
  <authors>
    <author/>
  </authors>
  <commentList>
    <comment authorId="0" ref="H68">
      <text>
        <t xml:space="preserve">Base: (16-18)</t>
      </text>
    </comment>
    <comment authorId="0" ref="A69">
      <text>
        <t xml:space="preserve">Base: (8-9)</t>
      </text>
    </comment>
    <comment authorId="0" ref="F69">
      <text>
        <t xml:space="preserve">+1 STR
-2 INT</t>
      </text>
    </comment>
    <comment authorId="0" ref="H69">
      <text>
        <t xml:space="preserve">Base: (14-15)</t>
      </text>
    </comment>
    <comment authorId="0" ref="M69">
      <text>
        <t xml:space="preserve">+2 STR
+1 SKI
-1 INT</t>
      </text>
    </comment>
    <comment authorId="0" ref="D73">
      <text>
        <t xml:space="preserve">Your spells with the "Splash" keyword have Manafuelled3.
If you have at least 75% of the MP (rounding up) required to cast a Splash spell, you may drop yourself to 0 MP to cast it, then Collapse yourself for a round.
(This also extends to "All foes within Range 1" type effects, but only if it effectively works like Splash.)</t>
      </text>
    </comment>
    <comment authorId="0" ref="L73">
      <text>
        <t xml:space="preserve">Your spells with the "Splash" keyword have Manafueled5.
If you have at least 50% of the MP (rounding up) required to cast a Splash spell, you may drop yourself to 0 MP to cast it, then Collapse yourself for a round.
(This also extends to "All foes within Range 1" type effects, but only if it effectively works like Splash.)</t>
      </text>
    </comment>
    <comment authorId="0" ref="A79">
      <text>
        <t xml:space="preserve">Base: (7-7)</t>
      </text>
    </comment>
    <comment authorId="0" ref="F79">
      <text>
        <t xml:space="preserve">-1 SPC</t>
      </text>
    </comment>
    <comment authorId="0" ref="H79">
      <text>
        <t xml:space="preserve">Base: (5-5)x3</t>
      </text>
    </comment>
    <comment authorId="0" ref="M79">
      <text>
        <t xml:space="preserve">+2 MMP
+2 SPC</t>
      </text>
    </comment>
    <comment authorId="0" ref="C83">
      <text>
        <t xml:space="preserve">At the end of each round, the Electric Amulet deals (6-6) Electric damage to a random enemy in range 1-3. The Electric Amulet prioritizes enemies with low HP.
If an enemy is downed by the Electric Amulet, the damage it deals on all following rounds increases by 2. This can activate three times per battle.</t>
      </text>
    </comment>
    <comment authorId="0" ref="E83">
      <text>
        <t xml:space="preserve">Only one of this trinket may be equipped at a time.</t>
      </text>
    </comment>
    <comment authorId="0" ref="J83">
      <text>
        <t xml:space="preserve">This trinket can be toggled on and off as a Bonus Action, and starts battle in the OFF state.
-----
When OFF: You have an additional 30% Electric resistance. Your basic attacks and spells can be of the Electric element if they aren't already.
-----
When ON: Hangman appears on the battlefield as a copy of the trinket wearer in their current state on a tile within Range 1. He acts independently of them and cannot be ordered around, but does not count towards the summon cap. He also cannot be healed, and has 66% of the summoner's MHP and SHP.
Before the Enemy Phase, he performs his own action. They will exclusively use offensive actions, and cannot use items. These deal 50% DMG.
While Hangman is on the field, the trinket wearer receives 20% of their current HP as Direct Damage at the end of the round, and receives 50% less healing from all sources.
If the trinket wearer is downed, Hangman disappears. If Hangman is downed, he disappears and any overkill damage is transferred to the trinket wearer, then the trinket is forcibly set to OFF and locked for three rounds.</t>
      </text>
    </comment>
    <comment authorId="0" ref="H88">
      <text>
        <t xml:space="preserve">Sheathed:
Your Basic Attacks deal Crushing damage, and have +50% HIT.
Whenever you Sheathe, gain Evasive5 for the round.
-----
Unsheathed: 
Your Basic Attacks deal Slashing damage, and have +40% DMG.
Whenever you Unsheathe, apply Blind4 to all enemies in Range 1-3, and Focused5 to yourself, for three rounds. You may taunt up to two foes within the range for the round.</t>
      </text>
    </comment>
    <comment authorId="0" ref="A89">
      <text>
        <t xml:space="preserve">Base: (8-10)</t>
      </text>
    </comment>
    <comment authorId="0" ref="F89">
      <text>
        <t xml:space="preserve">+1 AGI
+1 SKI</t>
      </text>
    </comment>
    <comment authorId="0" ref="H89">
      <text>
        <t xml:space="preserve">Base: (14-16)</t>
      </text>
    </comment>
    <comment authorId="0" ref="K89">
      <text>
        <t xml:space="preserve">COUNTER: The Blade
Range: 1-2
This counter has different effects depending on what state it's in.
Sheathed: If the attack hit you but you countered, treat the attack as if it glanced. If the attack already glanced, treat it as if it missed. If the enemy is in range, you also make a counterattack as normal.
Unsheathed: Your counterattack has +3 Upper Range, +100% Counter Damage, and deals Slashing damage. If this downs the foe, at the end of the round, Sheathe your weapon and then gain 50 SP.</t>
      </text>
    </comment>
    <comment authorId="0" ref="M89">
      <text>
        <t xml:space="preserve">+1 STR
+2 AGI
+1 SKI</t>
      </text>
    </comment>
  </commentList>
</comments>
</file>

<file path=xl/comments22.xml><?xml version="1.0" encoding="utf-8"?>
<comments xmlns:r="http://schemas.openxmlformats.org/officeDocument/2006/relationships" xmlns="http://schemas.openxmlformats.org/spreadsheetml/2006/main">
  <authors>
    <author/>
  </authors>
  <commentList>
    <comment authorId="0" ref="K721">
      <text>
        <t xml:space="preserve">You find yourself within a new world. And yet, it looks so... familiar. The sun beats down overhead, the ancient trees in the area providing some relief against the heat. A bunker, the sight of your first battle lies at the southern end of this area. It's fairly new, and yet it shows plenty of wear- claw marks and puncture wounds line the stone outcropping of this bunker.</t>
      </text>
    </comment>
    <comment authorId="0" ref="F722">
      <text>
        <t xml:space="preserve">Leads to: The Forest Crossroads</t>
      </text>
    </comment>
    <comment authorId="0" ref="J726">
      <text>
        <t xml:space="preserve">Leads to: The Set</t>
      </text>
    </comment>
    <comment authorId="0" ref="D727">
      <text>
        <t xml:space="preserve">...This tile has been salvaged for cobblestone.</t>
      </text>
    </comment>
    <comment authorId="0" ref="F729">
      <text>
        <t xml:space="preserve">Most of the bunker's electronics have been salvaged.</t>
      </text>
    </comment>
  </commentList>
</comments>
</file>

<file path=xl/comments23.xml><?xml version="1.0" encoding="utf-8"?>
<comments xmlns:r="http://schemas.openxmlformats.org/officeDocument/2006/relationships" xmlns="http://schemas.openxmlformats.org/spreadsheetml/2006/main">
  <authors>
    <author/>
  </authors>
  <commentList>
    <comment authorId="0" ref="B307">
      <text>
        <t xml:space="preserve">Also do note that we mean "base" damage here. So if a 100 damage attack was reduced to 20 damage via resistances or something, that'd be a legit way to get the achievement.</t>
      </text>
    </comment>
    <comment authorId="0" ref="B342">
      <text>
        <t xml:space="preserve">Yes, there must be Chairians in the battle for this achievement to work. Cultists don't count, even though they're people, too.
Kills with criticals won't count towards this. She'll understand.</t>
      </text>
    </comment>
  </commentList>
</comments>
</file>

<file path=xl/comments24.xml><?xml version="1.0" encoding="utf-8"?>
<comments xmlns:r="http://schemas.openxmlformats.org/officeDocument/2006/relationships" xmlns="http://schemas.openxmlformats.org/spreadsheetml/2006/main">
  <authors>
    <author/>
  </authors>
  <commentList>
    <comment authorId="0" ref="C6">
      <text>
        <t xml:space="preserve">Every Skillpoint here is worth double!</t>
      </text>
    </comment>
    <comment authorId="0" ref="L6">
      <text>
        <t xml:space="preserve">Base: (2-4)</t>
      </text>
    </comment>
    <comment authorId="0" ref="Q6">
      <text>
        <t xml:space="preserve">+1 AGI
+1 SKI</t>
      </text>
    </comment>
    <comment authorId="0" ref="C7">
      <text>
        <t xml:space="preserve">Every Skillpoint here is worth double!</t>
      </text>
    </comment>
    <comment authorId="0" ref="U7">
      <text>
        <t xml:space="preserve">Base: 100</t>
      </text>
    </comment>
    <comment authorId="0" ref="Z9">
      <text>
        <t xml:space="preserve">+1 Slow at 7 STR.
+1 Upper Range at 7 SPC.</t>
      </text>
    </comment>
    <comment authorId="0" ref="Z12">
      <text>
        <t xml:space="preserve">DMG scales with STR!
+1 Upper Range for ALL Variants at 6 STR and 5 SPC.</t>
      </text>
    </comment>
    <comment authorId="0" ref="U13">
      <text>
        <t xml:space="preserve">Base: (7-7)</t>
      </text>
    </comment>
    <comment authorId="0" ref="AF13">
      <text>
        <t xml:space="preserve">Highest damage that you've dealt in one action.
Only begins to record once you've dealt over 20 damage in one hit.</t>
      </text>
    </comment>
    <comment authorId="0" ref="AH13">
      <text>
        <t xml:space="preserve">Highest damage that you've taken in one round.
Only begins to record once you've taken over 20 damage in one round.</t>
      </text>
    </comment>
    <comment authorId="0" ref="Z15">
      <text>
        <t xml:space="preserve">+1 Bonus Healing per 2 INT. (You will not get more bonus healing than the amount of HP you expended originally.)
Shield Transfusion at 7 RES and 5 SPC. (You may also opt to give your ally some bonus shields for the round, cast from your own shields.)</t>
      </text>
    </comment>
    <comment authorId="0" ref="U16">
      <text>
        <t xml:space="preserve">You may only spend as much HP as you have left. So you can't have 1 HP left then heal someone for 100.</t>
      </text>
    </comment>
    <comment authorId="0" ref="M18">
      <text>
        <t xml:space="preserve">The first time you miss an attack, you may re-roll it.</t>
      </text>
    </comment>
    <comment authorId="0" ref="Q21">
      <text>
        <t xml:space="preserve">Damage scales with SPC!
+1 Upper Range at 10 SPC.</t>
      </text>
    </comment>
    <comment authorId="0" ref="L22">
      <text>
        <t xml:space="preserve">Base: (16-18)</t>
      </text>
    </comment>
    <comment authorId="0" ref="AD31">
      <text>
        <t xml:space="preserve">You existed! That's worth an accomplishment!</t>
      </text>
    </comment>
    <comment authorId="0" ref="C32">
      <text>
        <t xml:space="preserve">Every Skillpoint here is worth double!</t>
      </text>
    </comment>
    <comment authorId="0" ref="L32">
      <text>
        <t xml:space="preserve">Base: (2-4)</t>
      </text>
    </comment>
    <comment authorId="0" ref="Q32">
      <text>
        <t xml:space="preserve">+1 AGI
+1 SKI</t>
      </text>
    </comment>
    <comment authorId="0" ref="C33">
      <text>
        <t xml:space="preserve">Every Skillpoint here is worth double!</t>
      </text>
    </comment>
    <comment authorId="0" ref="U33">
      <text>
        <t xml:space="preserve">Base: 120</t>
      </text>
    </comment>
    <comment authorId="0" ref="Z33">
      <text>
        <t xml:space="preserve">-1 SP required per SPC. (Minimum of 100.)
+1 Evasive Power per 3 SPC.
+1 Swift Power per 10 SPC.
Barely Skimmed Me at 14 SPC. (For the second DGE, if it succeeds, you'd only take 25% damage.)</t>
      </text>
    </comment>
    <comment authorId="0" ref="Z35">
      <text>
        <t xml:space="preserve">Healing scales with INT!
+1 Upper Range per 7 INT.
-1 Cost at 7 SPC.</t>
      </text>
    </comment>
    <comment authorId="0" ref="U36">
      <text>
        <t xml:space="preserve">Base: (6-8)</t>
      </text>
    </comment>
    <comment authorId="0" ref="Z38">
      <text>
        <t xml:space="preserve">Damage scales with INT! 
+1 Confuse Power per 5 INT. (Caps at Confuse8.)
+1 Duration at 11 INT.</t>
      </text>
    </comment>
    <comment authorId="0" ref="AF39">
      <text>
        <t xml:space="preserve">Highest damage that you've dealt in one action.
Only begins to record once you've dealt over 20 damage in one hit.</t>
      </text>
    </comment>
    <comment authorId="0" ref="AH39">
      <text>
        <t xml:space="preserve">Highest damage that you've taken in one round.
Only begins to record once you've taken over 20 damage in one round.</t>
      </text>
    </comment>
    <comment authorId="0" ref="N41">
      <text>
        <t xml:space="preserve">Replaces your Sprint action with Roll. Rolling grants 150% MOV, and doubles your DGE and CAV for the remainder of the turn. 
Rolling also allows you to move over all non-wall terrain with no penalties.</t>
      </text>
    </comment>
    <comment authorId="0" ref="O41">
      <text>
        <t xml:space="preserve">Only one of this trinket may be equipped at a time.
Belongs to the maneuver family; no holding two of the same type.</t>
      </text>
    </comment>
    <comment authorId="0" ref="Z41">
      <text>
        <t xml:space="preserve">DMG scales with STR! (half-rate)
DMG also scales with AGI! (half-rate)
+1 MOV upon cast at 9 AGI.</t>
      </text>
    </comment>
    <comment authorId="0" ref="U42">
      <text>
        <t xml:space="preserve">Base: (4-5)
You can retreat after this, but you won't have Skrimisher or deal damage to foes.</t>
      </text>
    </comment>
    <comment authorId="0" ref="Q47">
      <text>
        <t xml:space="preserve">+5% DGE per 4 SPC.
WHOA THERE at 10 SPC. (You get +100% CAV while this is active as well.)</t>
      </text>
    </comment>
    <comment authorId="0" ref="U57">
      <text>
        <t xml:space="preserve">Base: (25-28)
Base Revives: 3</t>
      </text>
    </comment>
    <comment authorId="0" ref="C58">
      <text>
        <t xml:space="preserve">Every Skillpoint here is worth double!</t>
      </text>
    </comment>
    <comment authorId="0" ref="L58">
      <text>
        <t xml:space="preserve">Base: (5-5)</t>
      </text>
    </comment>
    <comment authorId="0" ref="Q58">
      <text>
        <t xml:space="preserve">+2 INT</t>
      </text>
    </comment>
    <comment authorId="0" ref="C59">
      <text>
        <t xml:space="preserve">Every Skillpoint here is worth double!</t>
      </text>
    </comment>
    <comment authorId="0" ref="U59">
      <text>
        <t xml:space="preserve">Base: 240</t>
      </text>
    </comment>
    <comment authorId="0" ref="Z59">
      <text>
        <t xml:space="preserve">-3 SP Required per SPC. (min of 180)
Healing scales with SPC! (x2 rate)
+1 Downed Revive per 8 SPC.
+1 Dead Revive at 14 SPC.</t>
      </text>
    </comment>
    <comment authorId="0" ref="Z61">
      <text>
        <t xml:space="preserve">+1 Revival HP per INT.
Apply Autorevive at 12 INT and 8 SPC. (The power of the Autorevive is equal to the normal revival HP. Lasts for four rounds.)</t>
      </text>
    </comment>
    <comment authorId="0" ref="U62">
      <text>
        <t xml:space="preserve">Base: 10
...You may target enemies (if they have bodies), but that seems like a bad idea somehow.</t>
      </text>
    </comment>
    <comment authorId="0" ref="Z64">
      <text>
        <t xml:space="preserve">Healing scales with INT!
Can opt to not remove buffs at 10 INT.
Can opt to not heal at 7 SPC.</t>
      </text>
    </comment>
    <comment authorId="0" ref="U65">
      <text>
        <t xml:space="preserve">Base: (3-3)</t>
      </text>
    </comment>
    <comment authorId="0" ref="AF65">
      <text>
        <t xml:space="preserve">Highest damage that you've dealt in one action.
Only begins to record once you've dealt over 20 damage in one hit.</t>
      </text>
    </comment>
    <comment authorId="0" ref="AH65">
      <text>
        <t xml:space="preserve">Highest damage that you've taken in one action.
Only begins to record once you've taken over 20 damage in one hit.</t>
      </text>
    </comment>
    <comment authorId="0" ref="Z67">
      <text>
        <t xml:space="preserve">+1 Mending Power per 3 INT.
+1 Upper Range at 5 SPC.</t>
      </text>
    </comment>
    <comment authorId="0" ref="U68">
      <text>
        <t xml:space="preserve">Base: Mending6</t>
      </text>
    </comment>
    <comment authorId="0" ref="N70">
      <text>
        <t xml:space="preserve">When performing a successful meditation, your next spell will deal 30% more DMG, or restore 30% more HP.
You still recover MP.</t>
      </text>
    </comment>
    <comment authorId="0" ref="O70">
      <text>
        <t xml:space="preserve">Only one of this trinket may be equipped at a time.
Belongs to the zen family; no holding two of the same type.</t>
      </text>
    </comment>
    <comment authorId="0" ref="Z70">
      <text>
        <t xml:space="preserve">DMG scales with INT! (2/3 rate)
+1 Self Heal per 3 INT.
Blinding Ray at 7 SPC. (Applies Blind3 to hit foes for two turns.)</t>
      </text>
    </comment>
    <comment authorId="0" ref="Q73">
      <text>
        <t xml:space="preserve">+5% Overheal Percentage per 4 SPC. (max 75%)
Shared Blessing at 10 SPC. (All shielding applied to allies is also applied to yourself.)</t>
      </text>
    </comment>
    <comment authorId="0" ref="L74">
      <text>
        <t xml:space="preserve">Base: 50%</t>
      </text>
    </comment>
    <comment authorId="0" ref="L83">
      <text>
        <t xml:space="preserve">Base: (7-7)</t>
      </text>
    </comment>
    <comment authorId="0" ref="U83">
      <text>
        <t xml:space="preserve">Base: (10-12)
Base Burn: 12</t>
      </text>
    </comment>
    <comment authorId="0" ref="C84">
      <text>
        <t xml:space="preserve">Every Skillpoint here is worth double!</t>
      </text>
    </comment>
    <comment authorId="0" ref="L84">
      <text>
        <t xml:space="preserve">Base: (4-5)x2</t>
      </text>
    </comment>
    <comment authorId="0" ref="Q84">
      <text>
        <t xml:space="preserve">+2 AGI</t>
      </text>
    </comment>
    <comment authorId="0" ref="C85">
      <text>
        <t xml:space="preserve">Every Skillpoint here is worth double!</t>
      </text>
    </comment>
    <comment authorId="0" ref="U85">
      <text>
        <t xml:space="preserve">Base: 150</t>
      </text>
    </comment>
    <comment authorId="0" ref="Z85">
      <text>
        <t xml:space="preserve">-2 SP Required per SPC. (Minimum of 110.)
DMG scales with SPC! (half-rate)
+1 Burn Intensity per 2 SPC.
ReallyBadlyBurned at 12 SPC. (Instead of gaining 1 Intensity per tick of damage, increase its intensity by 20%.)</t>
      </text>
    </comment>
    <comment authorId="0" ref="Z87">
      <text>
        <t xml:space="preserve">+1 Mending Power per 3 INT.
+1 Upper Range at 5 SPC.</t>
      </text>
    </comment>
    <comment authorId="0" ref="U88">
      <text>
        <t xml:space="preserve">Base: Mending6</t>
      </text>
    </comment>
    <comment authorId="0" ref="Z90">
      <text>
        <t xml:space="preserve">Damage scales with STR!
+1 Upper Range per 6 AGI. (max of 5)
+1 Move per 5 STR. (max of 5)
No Ally Damage at 3 SPC.</t>
      </text>
    </comment>
    <comment authorId="0" ref="U91">
      <text>
        <t xml:space="preserve">Base: (6-7)
This move ignores terrain effects besides walls.</t>
      </text>
    </comment>
    <comment authorId="0" ref="AF91">
      <text>
        <t xml:space="preserve">Highest damage that you've dealt in one action.
Only begins to record once you've dealt over 20 damage in one hit.</t>
      </text>
    </comment>
    <comment authorId="0" ref="AH91">
      <text>
        <t xml:space="preserve">Highest damage that you've taken in one action.
Only begins to record once you've taken over 20 damage in one hit.</t>
      </text>
    </comment>
    <comment authorId="0" ref="M93">
      <text>
        <t xml:space="preserve">The first time you miss an attack, you may re-roll it.</t>
      </text>
    </comment>
    <comment authorId="0" ref="Z93">
      <text>
        <t xml:space="preserve">DMG scales with STR!
+5% Overpower DMG per 3 STR and 2 SKI.</t>
      </text>
    </comment>
    <comment authorId="0" ref="U94">
      <text>
        <t xml:space="preserve">Base: (8-9)
This is single hit damage, so a (7-7) damage attack is stronger than a (5-5)x2 damage attack.</t>
      </text>
    </comment>
    <comment authorId="0" ref="N96">
      <text>
        <t xml:space="preserve">Replaces your Sprint action with Roll. Rolling grants 150% MOV, and doubles your DGE and CAV for the remainder of the turn. 
Rolling also allows you to move over all non-wall terrain with no penalties.</t>
      </text>
    </comment>
    <comment authorId="0" ref="O96">
      <text>
        <t xml:space="preserve">Only one of this trinket may be equipped at a time.
Belongs to the maneuver family; no holding two of the same type.</t>
      </text>
    </comment>
    <comment authorId="0" ref="Q99">
      <text>
        <t xml:space="preserve">+5% DMG per 7 SPC. (Cap of 130%.)
Suppressive Fire at 12 SPC. (When attacking foes that have been attacked by other allies this round, your targets has -50% DGE for hit calculations.)</t>
      </text>
    </comment>
    <comment authorId="0" ref="L100">
      <text>
        <t xml:space="preserve">Base: 115%</t>
      </text>
    </comment>
    <comment authorId="0" ref="C110">
      <text>
        <t xml:space="preserve">Every Skillpoint here is worth double!</t>
      </text>
    </comment>
    <comment authorId="0" ref="L110">
      <text>
        <t xml:space="preserve">Base: (6-8)</t>
      </text>
    </comment>
    <comment authorId="0" ref="Q110">
      <text>
        <t xml:space="preserve">+1 AGI</t>
      </text>
    </comment>
    <comment authorId="0" ref="U110">
      <text>
        <t xml:space="preserve">Base Max: 25
Base Tenublight Ratio: 60</t>
      </text>
    </comment>
    <comment authorId="0" ref="C111">
      <text>
        <t xml:space="preserve">Every Skillpoint here is worth double!</t>
      </text>
    </comment>
    <comment authorId="0" ref="U111">
      <text>
        <t xml:space="preserve">Base: 240</t>
      </text>
    </comment>
    <comment authorId="0" ref="Z111">
      <text>
        <t xml:space="preserve">+10 SP Cap per SPC.
+1 Max Damage Dealt per SPC.
-5 Tenublight Ratio per 3 SPC.
SP Spent / 3 at 14 SPC.</t>
      </text>
    </comment>
    <comment authorId="0" ref="Z113">
      <text>
        <t xml:space="preserve">+5% Second Cast Chance per 2 SPC. (Caps at 50%.)
Armageddon Bag at 30 SPC. (Has a 20% chance on usage to cast TEN spells, each of them acting like their caster has Intellect50. These spells have a 33% chance to be a Destructive spell. God help you.)</t>
      </text>
    </comment>
    <comment authorId="0" ref="AD114">
      <text>
        <t xml:space="preserve">Xae has screwed over the Grim Reaper by merely existing! Congratulations! I mean, it'll probably take you the moment you die here, but you'll just respawn...</t>
      </text>
    </comment>
    <comment authorId="0" ref="Z116">
      <text>
        <t xml:space="preserve">+1 Bonus CNT per 3 AGI.
+1 Bonus CNT per 2 SKI.
+50% Counter Damage while active at 9 SKI.
Free Action at 9 AGI.</t>
      </text>
    </comment>
    <comment authorId="0" ref="AF117">
      <text>
        <t xml:space="preserve">Highest damage that you've dealt in one action.
Only begins to record once you've dealt over 20 damage in one hit.</t>
      </text>
    </comment>
    <comment authorId="0" ref="AH117">
      <text>
        <t xml:space="preserve">Highest damage that you've taken in one action.
Only begins to record once you've taken over 20 damage in one hit.</t>
      </text>
    </comment>
    <comment authorId="0" ref="Z119">
      <text>
        <t xml:space="preserve">Damage scales with STR!
+1 Upper Range per 6 AGI. (max of 6)
+1 Move per 5 STR or INT, whatever's higher. (max of 6)
No Ally Damage at 3 SPC.</t>
      </text>
    </comment>
    <comment authorId="0" ref="U120">
      <text>
        <t xml:space="preserve">Base Movement: 3</t>
      </text>
    </comment>
    <comment authorId="0" ref="U121">
      <text>
        <t xml:space="preserve">Base: (6-7)
This move ignores terrain effects besides walls.</t>
      </text>
    </comment>
    <comment authorId="0" ref="Q125">
      <text>
        <t xml:space="preserve">+1 Survival HP per 2 SPC.
Unbreakable Spirit at 10 SPC. (You are invulnerable on the round this triggers.)</t>
      </text>
    </comment>
    <comment authorId="0" ref="L126">
      <text>
        <t xml:space="preserve">Bosses tend to be smart enough to know that you're not dead... but hey, you'll still survive a blow with 1 HP!
You also don't have ZoC while you're "dead".</t>
      </text>
    </comment>
    <comment authorId="0" ref="L135">
      <text>
        <t xml:space="preserve">Base: (3-4)</t>
      </text>
    </comment>
    <comment authorId="0" ref="AD135">
      <text>
        <t xml:space="preserve">Colors was tactically focus-fired during an enemy turn, and lived. He's not even a tank!</t>
      </text>
    </comment>
    <comment authorId="0" ref="AE135">
      <text>
        <t xml:space="preserve">The Artist had the honors(?) of being the first one to die. Well, it was bound to happen to someone.
Cause of death? Bees.</t>
      </text>
    </comment>
    <comment authorId="0" ref="C136">
      <text>
        <t xml:space="preserve">Every Skillpoint here is worth double!</t>
      </text>
    </comment>
    <comment authorId="0" ref="L136">
      <text>
        <t xml:space="preserve">Base: (7-8)</t>
      </text>
    </comment>
    <comment authorId="0" ref="U136">
      <text>
        <t xml:space="preserve">While active, your resistances have a cap of 50%. Because there's no way we're letting you get away with having 100% resist in one element, and becoming immune for the duration.</t>
      </text>
    </comment>
    <comment authorId="0" ref="C137">
      <text>
        <t xml:space="preserve">Every Skillpoint here is worth double!</t>
      </text>
    </comment>
    <comment authorId="0" ref="U137">
      <text>
        <t xml:space="preserve">Base: 240</t>
      </text>
    </comment>
    <comment authorId="0" ref="Z137">
      <text>
        <t xml:space="preserve">-3 SP required per SPC. (Minimum of 180 SP.)
Empower1 for duration per 3 SPC. (At 6 SPC, you'd get Empower2, and so on.)
Chromatical Hellfire at 14 SPC. (If possible, your basic attacks and spells will be of two elements at once that the enemy is weak to.)</t>
      </text>
    </comment>
    <comment authorId="0" ref="N139">
      <text>
        <t xml:space="preserve">Mirror Images created by you perfectly share your stats... and your HP, MP, and SHP pools.
They still deal 50% DMG, though. A shame.
-----
Upon upgrading to T6, maybe you'll get 100% DMG, along with something else...?</t>
      </text>
    </comment>
    <comment authorId="0" ref="O139">
      <text>
        <t xml:space="preserve">Once the first piece of Tier 7 gear is obtained, tier up to Tier 7. Lose this effect on equipment crafted with this.</t>
      </text>
    </comment>
    <comment authorId="0" ref="Z139">
      <text>
        <t xml:space="preserve">+5% DMG per 4 STR. (Caps at 75%.)
+5% DGE and CNT per 4 AGI.  (Caps at 75%.)
+5% MHP and MMP per 4 INT.  (Caps at 75% / 100%.)
+1 AC per 4 SPC.
100% Healing at 10 SPC.</t>
      </text>
    </comment>
    <comment authorId="0" ref="U140">
      <text>
        <t xml:space="preserve">Mirror Images inherit your equipment effects.</t>
      </text>
    </comment>
    <comment authorId="0" ref="U141">
      <text>
        <t xml:space="preserve">100% Healing Power.</t>
      </text>
    </comment>
    <comment authorId="0" ref="Z142">
      <text>
        <t xml:space="preserve">Healing scales with INT!
+1 Upper Range per 7 INT.
-1 Cost at 7 SPC.</t>
      </text>
    </comment>
    <comment authorId="0" ref="U143">
      <text>
        <t xml:space="preserve">Base: (6-8)</t>
      </text>
    </comment>
    <comment authorId="0" ref="AF143">
      <text>
        <t xml:space="preserve">Highest damage that you've dealt in one action.
Only begins to record once you've dealt over 20 damage in one hit.</t>
      </text>
    </comment>
    <comment authorId="0" ref="AH143">
      <text>
        <t xml:space="preserve">Highest damage that you've taken in one round.
Only begins to record once you've taken over 20 damage in one round.</t>
      </text>
    </comment>
    <comment authorId="0" ref="Z145">
      <text>
        <t xml:space="preserve">DMG scales with INT!
Touch of Ross at 12 INT. (You have an increased chance to get an element your foe is weak to, when rolling for elements.)
RNG Madness at 10 SPC. (You may opt to halve the damage of the spell and cast it a second time for free, split across two targets if you want.)</t>
      </text>
    </comment>
    <comment authorId="0" ref="U146">
      <text>
        <t xml:space="preserve">Base: (7-13)
...That's some high deviance!</t>
      </text>
    </comment>
    <comment authorId="0" ref="Q151">
      <text>
        <t xml:space="preserve">+3% Activation Chance per 4 SPC. (Cap of 25%.)
Color Explosion at 10 SPC. (If your weapon is already the type of your foe's weakness, your attack becomes two elements that they are weak to at once, if possible.)</t>
      </text>
    </comment>
    <comment authorId="0" ref="L152">
      <text>
        <t xml:space="preserve">Base: 10%</t>
      </text>
    </comment>
    <comment authorId="0" ref="U161">
      <text>
        <t xml:space="preserve">Base: (17-19)</t>
      </text>
    </comment>
    <comment authorId="0" ref="C162">
      <text>
        <t xml:space="preserve">Every Skillpoint here is worth double!</t>
      </text>
    </comment>
    <comment authorId="0" ref="L162">
      <text>
        <t xml:space="preserve">Base: (6-6)</t>
      </text>
    </comment>
    <comment authorId="0" ref="Q162">
      <text>
        <t xml:space="preserve">+2 INT
+1 SPC</t>
      </text>
    </comment>
    <comment authorId="0" ref="Y162">
      <text>
        <t xml:space="preserve">At the end of your turn, deal (11-13) Magical Damage to all foes within Range 1-2, of the element you used earlier.
Additionally, you may perform either of the following as a Bonus Action:
-Cast Terraform for free, using your SPC in the place of INT
-Increase the AoE daamge by 33%.
-Only damage a single foe (of your choice) with your AoE, but deal 50% increased damage
-----
Storm Base: (8-9)</t>
      </text>
    </comment>
    <comment authorId="0" ref="C163">
      <text>
        <t xml:space="preserve">Every Skillpoint here is worth double!</t>
      </text>
    </comment>
    <comment authorId="0" ref="U163">
      <text>
        <t xml:space="preserve">Base: 400</t>
      </text>
    </comment>
    <comment authorId="0" ref="Z163">
      <text>
        <t xml:space="preserve">-5 SP Required per SPC. (min of 300)
Base DMG scales with SPC!
Storm DMG scales with SPC! (half-rate)
Physical Elements Enabled at 8 SPC.
A Violent Storm at 14 SPC. (You may opt to drop the damage dealt by Elemental Chaos's initial hit by 50%, but increase the storm duration to five rounds.)</t>
      </text>
    </comment>
    <comment authorId="0" ref="Z165">
      <text>
        <t xml:space="preserve">+1 Tiles Created per 4 INT.
+1 Upper Range per 7 INT.
Create Power Wells and Mana Vents at 8 SPC. (Power Wells grant +3 DMG, while Mana Vents grant +1 MP Regen.)</t>
      </text>
    </comment>
    <comment authorId="0" ref="U166">
      <text>
        <t xml:space="preserve">You may also modify existing tiles on the map, including walls. Walls respawn after two turns, displacing whatever may be there. If possible. Otherwise, things get crushed.</t>
      </text>
    </comment>
    <comment authorId="0" ref="AD166">
      <text>
        <t xml:space="preserve">Once one of the OP King's many, MANY Pionobots, has seemingly been abandoned for some reason however... Who knows what kind of mayhem he was used to create in the past though.</t>
      </text>
    </comment>
    <comment authorId="0" ref="U167">
      <text>
        <t xml:space="preserve">Of course, some very special tiles may also not be created.</t>
      </text>
    </comment>
    <comment authorId="0" ref="Z168">
      <text>
        <t xml:space="preserve">DMG scales with INT!
Impathables within Range 1-2 of the tile at 15 INT.
Turns the Epicenter into Rubble at 5 SPC. (If your initial tile target is a wall, it becomes Rubble.)</t>
      </text>
    </comment>
    <comment authorId="0" ref="AF169">
      <text>
        <t xml:space="preserve">Highest damage that you've dealt in one action.
Only begins to record once you've dealt over 20 damage in one hit.</t>
      </text>
    </comment>
    <comment authorId="0" ref="AH169">
      <text>
        <t xml:space="preserve">Highest damage that you've taken in one action.
Only begins to record once you've taken over 20 damage in one hit.</t>
      </text>
    </comment>
    <comment authorId="0" ref="U170">
      <text>
        <t xml:space="preserve">Base: (9-11)</t>
      </text>
    </comment>
    <comment authorId="0" ref="M171">
      <text>
        <t xml:space="preserve">Whenever you use a Consumable item, you restore 5 HP. If using a Healing consumable item on an ally, you may opt to heal them instead.</t>
      </text>
    </comment>
    <comment authorId="0" ref="O174">
      <text>
        <t xml:space="preserve">Twice per battle, as a Bonus Action, you may Scan a foe.</t>
      </text>
    </comment>
    <comment authorId="0" ref="Z174">
      <text>
        <t xml:space="preserve">+1 Revival HP per INT.
Apply Autorevive at 10 INT and 8 SPC. (The power of the Autorevive is equal to the normal revival HP, divided by 2. Lasts for two turns.)</t>
      </text>
    </comment>
    <comment authorId="0" ref="U175">
      <text>
        <t xml:space="preserve">Base: 10
...You may target enemies, but that seems like a bad idea somehow.</t>
      </text>
    </comment>
    <comment authorId="0" ref="Q177">
      <text>
        <t xml:space="preserve">+5% Chance per 4 SPC. (max 50%)
Double Up! at 10 SPC. (You have a 20% chance to use the item twice.)</t>
      </text>
    </comment>
    <comment authorId="0" ref="L178">
      <text>
        <t xml:space="preserve">Base: 25%</t>
      </text>
    </comment>
    <comment authorId="0" ref="Q179">
      <text>
        <t xml:space="preserve">Cobblestone Block:
Deals (6-8) Crushing Damage. Range 1-5.
Medkit:
Restore (5-6) HP to a target. Range 1-2.
Stimpack:
Apply Guardian2 and Empower2 to a target for three rounds. Range 1.</t>
      </text>
    </comment>
    <comment authorId="0" ref="U187">
      <text>
        <t xml:space="preserve">Skills:
Sharpen (1): +1 DMG. Max of 8 upgrades.
Precision (1): +2 HIT. Max of 8 upgrades.
Reflective (1): +2 CNT. Max of 8 upgrades.
Ingrain (2): Get +3 HP Regen. Max of 3 upgrades.
Resonant (2): +1 Buff Level on all of your spells. Max of 3 upgrades.
Manipulate (2): +1 Upper Range. Max of 3 upgrades.
Lunge (3): Gains the Lunge Skill, allowing you to move 2 spaces then attack something within range for 75% DMG. Max of 1 upgrade.
Shield (3): Gains the Shield skill, granting you Divine Shield upon use. Also grants +2 AC and +4 SHP upon being researched. Max of 1 upgrade.
Intellect (3): Gain an additional GP per turn. Max of 2 upgrades.
Corrupt (4): Gains the Corrupt skill, letting you take control of a basic foe within Range 1. While you control this foe, you lose your ability to basic attack. You regain your basic attack when the controlled foe dies, or you spend an action, which also frees the foe from your influence. Max of 1 upgrade.</t>
      </text>
    </comment>
    <comment authorId="0" ref="AM187">
      <text>
        <t xml:space="preserve">For whatever reason, JOE feels like they've visited the world of somebody's mind, and fulfilled somebody's promise...</t>
      </text>
    </comment>
    <comment authorId="0" ref="AN187">
      <text>
        <t xml:space="preserve">JOE got to die in this game's most brutal possible way. Ouch.</t>
      </text>
    </comment>
    <comment authorId="0" ref="AO187">
      <text>
        <t xml:space="preserve">JOE has summoned a ridiculous amount of Illusory Traps in a rather short timeframe.</t>
      </text>
    </comment>
    <comment authorId="0" ref="AP187">
      <text>
        <t xml:space="preserve">JOEbob was tactically focus-fired during an enemy turn, and lived.
-LITERALLY AN ENTIRE BATTLE OF REBELS. HOW ARE YOU ALIVE. I'M COUNTING THIS AS FIVE ROUNDS OF BEING EXTREMELY LUCKY.
Times Deemed Lucky: 5</t>
      </text>
    </comment>
    <comment authorId="0" ref="C188">
      <text>
        <t xml:space="preserve">Every Skillpoint here is worth double!</t>
      </text>
    </comment>
    <comment authorId="0" ref="U188">
      <text>
        <t xml:space="preserve">Base: (12-13)</t>
      </text>
    </comment>
    <comment authorId="0" ref="Z188">
      <text>
        <t xml:space="preserve">+2 RES</t>
      </text>
    </comment>
    <comment authorId="0" ref="AD188">
      <text>
        <t xml:space="preserve">Enter Trion Form for 5 rounds. When entering this form, do a few things.
-You get Trion instead of HP and MP. To calculate how much Trion you'd get, take 100% of your MHP and 80% of your MMP, and add them together. This is your Trion, which acts as a combined HP / MP pool.
-Your Trion Percentage is equal to the average percentage of your current MHP and MMP, +45%. So you'll be getting a slight heal in general.
-Upgrade your weapon. Specifics are listed in the Weapon Tab.
-----
Base HP Percent: 75%
Base MP Percent: 50%
Base Heal Percent: 25%
-----
+5% HP Percent per 3 SPC.
+5% MP Percent per 4 SPC.
+5% Heal Percent per 4 SPC.</t>
      </text>
    </comment>
    <comment authorId="0" ref="AE188">
      <text>
        <t xml:space="preserve">When taking damage to your Trion, you only take 50% of it. 50% of what you just took is then gained as stacks of Wounds. During Regen, you lose Trion equal to your stacks of Wounds.
-When being healed, you restore 100% of what you normally would, and lose stacks of Wounds equal to 25% of what you just recovered.
-Casting spells using Trion uses 50% of what the spell would normally cost in MP for Trion. You can drop to 0 Trion this way, instantly ending Trion Form.</t>
      </text>
    </comment>
    <comment authorId="0" ref="AF188">
      <text>
        <t xml:space="preserve">-Your weapon is replaced with White Trigger: Scorpion.
-Scorpion is identical to your current weapon, but it deals Slashing Damage, has +60% DMG, 1-4 Range and 2 Retreat.
-It has the Weapon Skill of Branch Blade, which doubles the damage of your next basic attack, but takes up your action.
-----
Base Damage Bonus: 40%
-----
+5% DMG Bonus per 4 SPC.
Manipulation Master at 16 SPC. (You may use the Weapon Skill of your old weapon during Trion Form.)</t>
      </text>
    </comment>
    <comment authorId="0" ref="AG188">
      <text>
        <t xml:space="preserve">-If Trion Form runs out on its own, you revert back to normal with a % of HP and MP equal to your final percentage of Trion. Your weapon also reverts to normal.
Trion Overflow is enabled.
-If you drop to 0 Trion, Trion Form ends instantly, and you are left with 1 HP and 0 MP. Foes are unlikely to target you for the rest of the round.
-----
Trion Overflow at 10 SPC. (If you reach the end of a battle before Trion runs out, you gain 30 SP per remaining turn of Trion Form.)</t>
      </text>
    </comment>
    <comment authorId="0" ref="C189">
      <text>
        <t xml:space="preserve">Every Skillpoint here is worth double!</t>
      </text>
    </comment>
    <comment authorId="0" ref="AD189">
      <text>
        <t xml:space="preserve">Base: 200</t>
      </text>
    </comment>
    <comment authorId="0" ref="AI189">
      <text>
        <t xml:space="preserve">Contained within specific tabs. Go take a look.</t>
      </text>
    </comment>
    <comment authorId="0" ref="L190">
      <text>
        <t xml:space="preserve">Variants:
Growing Strength: Empowered.
Schemer: Enlightened.
Like the Wind: Evasive.
Calm Breath: Focused.
Loaded Dice: Lucky. (grants a boost of 3)
Reinforced Plating: Guardian.
(Note: You may take say... both Growing Strength and Schemer, but just not two copies of the same thing.)
</t>
      </text>
    </comment>
    <comment authorId="0" ref="Y191">
      <text>
        <t xml:space="preserve">Chosen Elements: Fire, Earth
-----
Select two unique Magical elements upon equipping this. The Magical Resists in blue are set to those elements.
The first Destructive spell you cast of each selected element in a battle gets +3 Buff Levels.</t>
      </text>
    </comment>
    <comment authorId="0" ref="AH191">
      <text>
        <t xml:space="preserve">+10% Tiles Placed per Buff Level.</t>
      </text>
    </comment>
    <comment authorId="0" ref="AI191">
      <text>
        <t xml:space="preserve">+1 Tiles Created per 6 INT.
+1 Upper Range per 7 INT.
Create Power Wells and Mana Vents at 8 SPC. (You may now build these tiles, even if they're not already on the map.)</t>
      </text>
    </comment>
    <comment authorId="0" ref="Y192">
      <text>
        <t xml:space="preserve">Defaulting to Slashing!</t>
      </text>
    </comment>
    <comment authorId="0" ref="AD192">
      <text>
        <t xml:space="preserve">Base: 3
You may also modify existing tiles on the map, including walls. Walls respawn after two turns, displacing whatever may be there. If possible. Otherwise, things get crushed.
You may terraform away enemy "tile entities", like what Force Barriers and Sticking Places are.
Cover tiles that are generated by this ability will have 25 HP and 5 DGE Bonus.</t>
      </text>
    </comment>
    <comment authorId="0" ref="AD193">
      <text>
        <t xml:space="preserve">Of course, some very special tiles may also not be created.</t>
      </text>
    </comment>
    <comment authorId="0" ref="V194">
      <text>
        <t xml:space="preserve">+3 STR
+3 INT
+2 RES
+2 SPC
-2 AGI
Also has the Awakening passive.
Awakening: Upon entering Zone 5, tier up to T7. Lose this effect on equipment crafted with this.</t>
      </text>
    </comment>
    <comment authorId="0" ref="W194">
      <text>
        <t xml:space="preserve">Select two of the following effects upon equipping this.</t>
      </text>
    </comment>
    <comment authorId="0" ref="X194">
      <text>
        <t xml:space="preserve">Your Glitch Element attacks may be of the Dark Element, and vise-versa.</t>
      </text>
    </comment>
    <comment authorId="0" ref="Y194">
      <text>
        <t xml:space="preserve">If no foes have Line of Sight to you, your movement has Teleport.</t>
      </text>
    </comment>
    <comment authorId="0" ref="AH194">
      <text>
        <t xml:space="preserve">+10% DMG per Buff Level.</t>
      </text>
    </comment>
    <comment authorId="0" ref="AI194">
      <text>
        <t xml:space="preserve">DMG scales with INT!
+1 Upper Spawning Range at 7 INT.
Double Illusion at 15 INT. (You may choose to spawn a second illusion when using this. Your illusions will only deal 66% DMG.)
Mobile Illusion at 8 SPC. (It can move four spaces in a turn, but not on the turn you summon it.)
Super Illusion at combined 20 INT and SPC.  (Entities are more likely to target the illusion. Even smart ones.)</t>
      </text>
    </comment>
    <comment authorId="0" ref="AD195">
      <text>
        <t xml:space="preserve">Base: (12-13)
The attacker takes damage no matter where they are when they hit the illusion. In addition, Illusory Traps exert Zones of Control- even if the enemy knows they're fake.
These entities don't count towards the Summoning Cap.</t>
      </text>
    </comment>
    <comment authorId="0" ref="AO195">
      <text>
        <t xml:space="preserve">Highest damage that you've dealt in one action.
Only begins to record once you've dealt over 20 damage in one hit.</t>
      </text>
    </comment>
    <comment authorId="0" ref="AQ195">
      <text>
        <t xml:space="preserve">Highest damage that you've taken in one round.
Only begins to record once you've taken over 20 damage in one round.</t>
      </text>
    </comment>
    <comment authorId="0" ref="W197">
      <text>
        <t xml:space="preserve">Upon using at least 100 SP from your special in a single round, you obtain Lucky5, Empowered4, Enlightened4, and Focused4 for three rounds.
These bonuses are applied before your special activates.</t>
      </text>
    </comment>
    <comment authorId="0" ref="AH197">
      <text>
        <t xml:space="preserve">+5% Enlightened / Knowledgable Intensity per level of MANAFUELLED. (This is only for the base increase, and not the additional bonus by not being hit.)</t>
      </text>
    </comment>
    <comment authorId="0" ref="AI197">
      <text>
        <t xml:space="preserve">+1 Enlightened / Knowledgable Intensity per 9 INT.
+1 No-Hit Intensity per 9 SPC.</t>
      </text>
    </comment>
    <comment authorId="0" ref="AD198">
      <text>
        <t xml:space="preserve">Base: 2</t>
      </text>
    </comment>
    <comment authorId="0" ref="AD199">
      <text>
        <t xml:space="preserve">Base: 1</t>
      </text>
    </comment>
    <comment authorId="0" ref="V200">
      <text>
        <t xml:space="preserve">Twice per battle, as a Bonus Action, you may alter the values of something within Range 1-4.
This lets you edit up to two values. You may not perform the same thing multiple times, but applying multiple status effects is fine.
-HP value edits may only add or subtract up to 12 at a time.
-MP value edits may only add or subtract up to 6 at a time.
-Adding status effects will apply them with an Intensity of 3 if possible, and given a duration of three rounds. These effects must be Basic. Prevention effects or things that'd modify MOV cannot be applied.
-You can change the position of your target, moving them up to 2 spaces.</t>
      </text>
    </comment>
    <comment authorId="0" ref="Y203">
      <text>
        <t xml:space="preserve">...I'm not sure what you'd get for upgrading this.</t>
      </text>
    </comment>
    <comment authorId="0" ref="W212">
      <text>
        <t xml:space="preserve">"Perfect Armorpierce" is for the Armor-Piercing rounds, if they get their damage bonus.</t>
      </text>
    </comment>
    <comment authorId="0" ref="L213">
      <text>
        <t xml:space="preserve">High Explosive:
Deals (21-22) Fire Damage. Has Splash 1 for 50% of that damage. 33% chance to apply Burn3 for three turns on hit targets.
Armor-Piercing:
Deals (24-26) Piercing Damage. Has Armorpierce3. If this amount of Armorpierce is enough to bring the foe's acting AC to exactly 0, your attack deals +4 DMG and has a doubled crit chance.
Base Explosive: (12-13)
Base Piercing: (15-17)</t>
      </text>
    </comment>
    <comment authorId="0" ref="U213">
      <text>
        <t xml:space="preserve">Base: (32-35)
Can't target the same tile twice.
No matter what happens after this special is used, the shells cannot be stopped.</t>
      </text>
    </comment>
    <comment authorId="0" ref="AD213">
      <text>
        <t xml:space="preserve">For whatever reason,Kongou feels like they've visited the world of somebody's mind, and fulfilled somebody's promise...</t>
      </text>
    </comment>
    <comment authorId="0" ref="C214">
      <text>
        <t xml:space="preserve">Every Skillpoint here is worth double!</t>
      </text>
    </comment>
    <comment authorId="0" ref="O214">
      <text>
        <t xml:space="preserve">COUNTER: Ship Bash
Range: 1
Deals (8-9) Crushing Damage to the attacker. Scales at a half-rate with STR.
Base: (6-7)</t>
      </text>
    </comment>
    <comment authorId="0" ref="Q214">
      <text>
        <t xml:space="preserve">+1 SKI</t>
      </text>
    </comment>
    <comment authorId="0" ref="U214">
      <text>
        <t xml:space="preserve">Base: (10-12)</t>
      </text>
    </comment>
    <comment authorId="0" ref="C215">
      <text>
        <t xml:space="preserve">Every Skillpoint here is worth double!</t>
      </text>
    </comment>
    <comment authorId="0" ref="U215">
      <text>
        <t xml:space="preserve">Base: 300</t>
      </text>
    </comment>
    <comment authorId="0" ref="Z215">
      <text>
        <t xml:space="preserve">-4 SP required per SPC. (Minimum of 220 required.)
Direct Hits scale with SPC! (x2 rate)
Splash Damage scales with SPC! (half-rate)
We Mean Love at 14 SPC. (Your shots now heal allies for 50% of the splash damage that'd be dealt.)</t>
      </text>
    </comment>
    <comment authorId="0" ref="O217">
      <text>
        <t xml:space="preserve">You may activate the Wireframe Visor once per battle to gain +10 HIT and double CRT chance to a single basic attack you make this turn.</t>
      </text>
    </comment>
    <comment authorId="0" ref="Z217">
      <text>
        <t xml:space="preserve">DMG scales with STR!
+1 Upper Range for ALL Variants at 6 STR and 5 SPC.
Armorpiercing Weapons at 8 STR. (Once you have this, gains 1 Armorpierce per 5 SKI. Cannot be used with Shieldslipping Weapons.)
Shieldslipping Weapons at 8 INT. (Once you have this, gains 1 Slip per 5 SKI. Cannot be used with Armorpiercing Weapons.)</t>
      </text>
    </comment>
    <comment authorId="0" ref="U218">
      <text>
        <t xml:space="preserve">Base: (7-7)</t>
      </text>
    </comment>
    <comment authorId="0" ref="Z220">
      <text>
        <t xml:space="preserve">+1 Empower Intensity per 5 STR.
Self-Fury at 6 SPC. (You may also cast this spell on yourself for 7 MP, after casting.)</t>
      </text>
    </comment>
    <comment authorId="0" ref="U221">
      <text>
        <t xml:space="preserve">Base: Empowered3</t>
      </text>
    </comment>
    <comment authorId="0" ref="AF221">
      <text>
        <t xml:space="preserve">Highest damage that you've dealt in one action.
Only begins to record once you've dealt over 20 damage in one hit.</t>
      </text>
    </comment>
    <comment authorId="0" ref="AH221">
      <text>
        <t xml:space="preserve">Highest damage that you've taken in one round.
Only begins to record once you've taken over 20 damage in one round.</t>
      </text>
    </comment>
    <comment authorId="0" ref="Z223">
      <text>
        <t xml:space="preserve">Doubled Effectiveness on Feared targets at combined 15 STR and SPC.</t>
      </text>
    </comment>
    <comment authorId="0" ref="O226">
      <text>
        <t xml:space="preserve">Once per battle, you may spend 10 HP to gain the Pick-Me-Up buff for as long as it takes to go off. Bonus Action.
Upon getting Downed, the Pick-Me-Up buff wears off, and allows you to act the next round, despite being downed.</t>
      </text>
    </comment>
    <comment authorId="0" ref="Q229">
      <text>
        <t xml:space="preserve">DMG scales with SPC! (third-rate)
+1 Upper Range Limit at 8 SPC.
Armorpierce2 at 15 SPC. (Attacks made by this trait passively gain Armorpierce2.)</t>
      </text>
    </comment>
    <comment authorId="0" ref="L230">
      <text>
        <t xml:space="preserve">Base: (3-5)</t>
      </text>
    </comment>
    <comment authorId="0" ref="L239">
      <text>
        <t xml:space="preserve">Available Ammo Specials:
Piercing Rounds: Deals Piercing Damage. Ammo Special deals (15-17) Piercing Damage with Range 2-4. Move 2 spaces in the opposite direction of where you fired.
Incendiary Rounds: Deals Fire Damage. Ammo Special deals (15-17) Fire Damage with Range 2-4, and applies Burned2 for three turns.
Base Ammo Special Damage: (5-7)
</t>
      </text>
    </comment>
    <comment authorId="0" ref="AD239">
      <text>
        <t xml:space="preserve">Koharu was a completely different entity earlier in their lifecycle. Huh.
Crisis Count: 2? (Several Anime Girls, Miki-chan)</t>
      </text>
    </comment>
    <comment authorId="0" ref="C240">
      <text>
        <t xml:space="preserve">Every Skillpoint here is worth double!</t>
      </text>
    </comment>
    <comment authorId="0" ref="L240">
      <text>
        <t xml:space="preserve">Base: (3-5)
</t>
      </text>
    </comment>
    <comment authorId="0" ref="Q240">
      <text>
        <t xml:space="preserve">+4 MHP
+4 MMP
+2 STR
+3 INT
+1 SKI
+1 MOV</t>
      </text>
    </comment>
    <comment authorId="0" ref="U240">
      <text>
        <t xml:space="preserve">Base: 50%
</t>
      </text>
    </comment>
    <comment authorId="0" ref="C241">
      <text>
        <t xml:space="preserve">Every Skillpoint here is worth double!</t>
      </text>
    </comment>
    <comment authorId="0" ref="U241">
      <text>
        <t xml:space="preserve">Base: 200</t>
      </text>
    </comment>
    <comment authorId="0" ref="Z241">
      <text>
        <t xml:space="preserve">+15 SP Cap per SPC.
-5% SP Cost Increase per 3 SPC.
</t>
      </text>
    </comment>
    <comment authorId="0" ref="Z243">
      <text>
        <t xml:space="preserve">-1% Effective Enemy HP per INT. (When dealing damage to yourself, you take 1% less damage.)
+5% Copy DMG per 4 INT.
+1 Upper Targeting Range per 7 SKI.
Specific Copy at 15 SKI. (When creating a copy of the target, they spawn with no debuffs.)
Double V at combined 30 INT and SPC. (When creating a copy of a foe that's part of a group [typically displayed as (1-3)Seekers], you may spend the HP and MP cost twice to create two copies of the foe. They each count as 0.5 summons.)</t>
      </text>
    </comment>
    <comment authorId="0" ref="U244">
      <text>
        <t xml:space="preserve">Elites, Bosses, summoners, and other certain foes cannot be copied.</t>
      </text>
    </comment>
    <comment authorId="0" ref="U245">
      <text>
        <t xml:space="preserve">This cannot be used if the damage sustained would kill you.</t>
      </text>
    </comment>
    <comment authorId="0" ref="AF247">
      <text>
        <t xml:space="preserve">Highest damage that you've dealt in one action.
Only begins to record once you've dealt over 20 damage in one hit.</t>
      </text>
    </comment>
    <comment authorId="0" ref="AH247">
      <text>
        <t xml:space="preserve">Highest damage that you've taken in one round.
Only begins to record once you've taken over 20 damage in one round.</t>
      </text>
    </comment>
    <comment authorId="0" ref="P249">
      <text>
        <t xml:space="preserve">Only one of this trinket may be equipped at a time.</t>
      </text>
    </comment>
    <comment authorId="0" ref="O252">
      <text>
        <t xml:space="preserve">When using Summoning Spells, you have Intellect4.</t>
      </text>
    </comment>
    <comment authorId="0" ref="P252">
      <text>
        <t xml:space="preserve">Only one of this trinket may be equipped at a time.</t>
      </text>
    </comment>
    <comment authorId="0" ref="Q255">
      <text>
        <t xml:space="preserve">Gain +5% DMG per summon per 7 SPC. (Cap of +15%.)
Intellect3 at 10 SPC.</t>
      </text>
    </comment>
    <comment authorId="0" ref="L256">
      <text>
        <t xml:space="preserve">Base: Intellect2</t>
      </text>
    </comment>
    <comment authorId="0" ref="L265">
      <text>
        <t xml:space="preserve">Full Metal Round: Deals Piercing Damage. +10% HIT. Has Armorpierce3.
Penetrator Round: Deals Piercing Damage. -10% HIT, and 66% DMG. This attack hits another foe within Range 1 of the target.
Fire Round+: Deals Fire Damage. Ignores Wooden Terrain bonuses, and Cover bonuses.
The loaded shot is chosen upon performing your reload action or when entering a battle.</t>
      </text>
    </comment>
    <comment authorId="0" ref="AD265">
      <text>
        <t xml:space="preserve">Teag has gone to the world of the mind, and came here to fulfill the Chairheir's promise.</t>
      </text>
    </comment>
    <comment authorId="0" ref="AE265">
      <text>
        <t xml:space="preserve">Teag scored the first kill of the game. Eager to kill people, aren't we?</t>
      </text>
    </comment>
    <comment authorId="0" ref="AF265">
      <text>
        <t xml:space="preserve">Teag isn't very lucky, as evidenced by him:
-missing a bullet that was assisted by a reroll x2
-receiving an unlucky minicrit from Calypse
Times Beaned: 3</t>
      </text>
    </comment>
    <comment authorId="0" ref="AG265">
      <text>
        <t xml:space="preserve">Teag has done some work to pretty their home base. May as well make the place look nice, right?</t>
      </text>
    </comment>
    <comment authorId="0" ref="AH265">
      <text>
        <t xml:space="preserve">Teag dealt over 100 damage in a single blow to a single target, instantly removing them from the field. 0 to 100 real quick there.</t>
      </text>
    </comment>
    <comment authorId="0" ref="AI265">
      <text>
        <t xml:space="preserve">Teag scored the finishing blow on Calypse! The first finishing blow on it, anyway. The second one doesn't count. It's a rather large chunk of Calypse's monolithic structure.</t>
      </text>
    </comment>
    <comment authorId="0" ref="C266">
      <text>
        <t xml:space="preserve">Every Skillpoint here is worth double!</t>
      </text>
    </comment>
    <comment authorId="0" ref="L266">
      <text>
        <t xml:space="preserve">Base: (15-17)</t>
      </text>
    </comment>
    <comment authorId="0" ref="O266">
      <text>
        <t xml:space="preserve">COUNTER: Rifle Bash
Range: 1
Deals (10-11) Crushing Damage to the attacker. Scales at a half-rate with STR.
Base: (6-7)</t>
      </text>
    </comment>
    <comment authorId="0" ref="Q266">
      <text>
        <t xml:space="preserve">+2 SKI</t>
      </text>
    </comment>
    <comment authorId="0" ref="U266">
      <text>
        <t xml:space="preserve">This Empowered will be additive with any Empowered that you may have while this is active.</t>
      </text>
    </comment>
    <comment authorId="0" ref="AD266">
      <text>
        <t xml:space="preserve">Teag scored the first Ubercritical. You are not a nice person.</t>
      </text>
    </comment>
    <comment authorId="0" ref="C267">
      <text>
        <t xml:space="preserve">Every Skillpoint here is worth double!</t>
      </text>
    </comment>
    <comment authorId="0" ref="U267">
      <text>
        <t xml:space="preserve">Base: 260</t>
      </text>
    </comment>
    <comment authorId="0" ref="Z267">
      <text>
        <t xml:space="preserve">-3 SP required per SPC. (Minimum of 200 SP.)
+1 Empowered per 3 SPC.
Machina at 14 SPC. (Draw a line from you to the target of your attack. Deal 25% of this attack's damage to all foes on this line.)</t>
      </text>
    </comment>
    <comment authorId="0" ref="Z269">
      <text>
        <t xml:space="preserve">+1 Empower Power per 5 STR.
Self-Fury at 6 SPC. (You may also cast this spell on yourself for 7 MP, after casting.)</t>
      </text>
    </comment>
    <comment authorId="0" ref="U270">
      <text>
        <t xml:space="preserve">Base: Empowered3</t>
      </text>
    </comment>
    <comment authorId="0" ref="P272">
      <text>
        <t xml:space="preserve">Replaces your Guard action with an Overcharge Deflector action,  which only gives +2 or +25% AC, but also gives +5 CNT. You may also make this action while downed, in which case it causes a guaranteed counter to anything that attacks you, even if the attack kills you.</t>
      </text>
    </comment>
    <comment authorId="0" ref="Q272">
      <text>
        <t xml:space="preserve">Only one of this trinket may be equipped at a time.
Belongs to the shield family; no holding two of the same type.</t>
      </text>
    </comment>
    <comment authorId="0" ref="Z272">
      <text>
        <t xml:space="preserve">DMG scales with STR!
+1 Upper Range for ALL Variants at 6 STR and 5 SPC.
Armorpiercing Weapons at 8 STR. (Once you have this, gains 1 Armorpierce per 5 SKI. Cannot be used with Shieldslipping Weapons.)
Shieldslipping Weapons at 8 INT. (Once you have this, gains 1 Slip per 5 SKI. Cannot be used with Armorpiercing Weapons.)</t>
      </text>
    </comment>
    <comment authorId="0" ref="U273">
      <text>
        <t xml:space="preserve">Base: (9-10)</t>
      </text>
    </comment>
    <comment authorId="0" ref="AF273">
      <text>
        <t xml:space="preserve">Highest damage that you've dealt in one action.
Only begins to record once you've dealt over 20 damage in one hit.</t>
      </text>
    </comment>
    <comment authorId="0" ref="AH273">
      <text>
        <t xml:space="preserve">Highest damage that you've taken in one round.
Only begins to record once you've taken over 20 damage in one round.</t>
      </text>
    </comment>
    <comment authorId="0" ref="O275">
      <text>
        <t xml:space="preserve">You have a 1 in 2 chance to score critical hits from minicrits, as opposed to 1 in 5.</t>
      </text>
    </comment>
    <comment authorId="0" ref="Z275">
      <text>
        <t xml:space="preserve">Damage scales with STR!
+1 Upper Range per 6 AGI. (max of 6)
+1 Move per 5 STR or INT, whatever's higher. (max of 6)
No Ally Damage at 3 SPC.</t>
      </text>
    </comment>
    <comment authorId="0" ref="U276">
      <text>
        <t xml:space="preserve">Base Movement: 3</t>
      </text>
    </comment>
    <comment authorId="0" ref="U277">
      <text>
        <t xml:space="preserve">Base: (6-7)
This move ignores terrain effects besides walls.</t>
      </text>
    </comment>
    <comment authorId="0" ref="M278">
      <text>
        <t xml:space="preserve">The first time you miss an attack, you may re-roll it.</t>
      </text>
    </comment>
    <comment authorId="0" ref="N278">
      <text>
        <t xml:space="preserve">Once per battle, you may decrease the minimum and increase the maximum range of an attack or action by 2. Doesn't work on anything with a maximum range of 1. Free Action.</t>
      </text>
    </comment>
    <comment authorId="0" ref="Q281">
      <text>
        <t xml:space="preserve">+5% HIT per 3 SPC.
Maximum Focus at 10 SPC. (If both effects are active, gain another 10% damage, and another +10 CRT.)</t>
      </text>
    </comment>
    <comment authorId="0" ref="L282">
      <text>
        <t xml:space="preserve">Base Hit: 25%</t>
      </text>
    </comment>
    <comment authorId="0" ref="L291">
      <text>
        <t xml:space="preserve">Ventus is... part of a trait for a certain player. You're probably best off not using this if your name isn't Zedros.</t>
      </text>
    </comment>
    <comment authorId="0" ref="U291">
      <text>
        <t xml:space="preserve">Base: 4</t>
      </text>
    </comment>
    <comment authorId="0" ref="AD291">
      <text>
        <t xml:space="preserve">Zedros has cleared a puzzle! We're proud of you for being smart... or solving the GM's moon logic. Either way, we're still proud.
Puzzles Solved: 1</t>
      </text>
    </comment>
    <comment authorId="0" ref="AE291">
      <text>
        <t xml:space="preserve">Zedros scored the finishing blow on the Gallow, a horrifying bird that strung up Chairians in the woods.</t>
      </text>
    </comment>
    <comment authorId="0" ref="AF291">
      <text>
        <t xml:space="preserve">Zedros has had absurd luck with the Cover terrain type, absorbing a rather lethal barrage that really should've ended him.</t>
      </text>
    </comment>
    <comment authorId="0" ref="AG291">
      <text>
        <t xml:space="preserve">Zedros scored the finishing blow on Neru, obliterating all three of her remaining turrets in a single blow!</t>
      </text>
    </comment>
    <comment authorId="0" ref="C292">
      <text>
        <t xml:space="preserve">Every Skillpoint here is worth double!</t>
      </text>
    </comment>
    <comment authorId="0" ref="L292">
      <text>
        <t xml:space="preserve">Base: (6-6)</t>
      </text>
    </comment>
    <comment authorId="0" ref="Q292">
      <text>
        <t xml:space="preserve">+1 AGI
+1 INT</t>
      </text>
    </comment>
    <comment authorId="0" ref="Y292">
      <text>
        <t xml:space="preserve">-You have no Ventus Cap this turn, so don't worry about gaining too much from activating your special! Just be sure to use it, otherwise you'll lose most of your Ventus. Unless you have none stored.
-I Am The Wind has a Range of 1-6 for this round.
-Moved foes take (2-2) Unavoidable Unmoddable Chargeless Air Damage per tile moved.
-----
Base Damage: (2-2)
Base Upper Range: 6</t>
      </text>
    </comment>
    <comment authorId="0" ref="C293">
      <text>
        <t xml:space="preserve">Every Skillpoint here is worth double!</t>
      </text>
    </comment>
    <comment authorId="0" ref="U293">
      <text>
        <t xml:space="preserve">Base: 120</t>
      </text>
    </comment>
    <comment authorId="0" ref="Z293">
      <text>
        <t xml:space="preserve">-1 SP required per SPC. (Minimum of 100 required.)
+1 DMG at 9 SPC.
Unstoppable Storm at 16 SPC. (I Am The Wind has an Upper Range of 8, and Wallhack.)
</t>
      </text>
    </comment>
    <comment authorId="0" ref="O295">
      <text>
        <t xml:space="preserve">Lets you perform this as a Bonus Action.
Launch Probe (5 MP): Apply Probed to a target within Range 1-3. Free Action. You may expend MP to perform varying actions on Probed targets, as Free Actions once per turn. Only one target may be probed at a time.
-----
Current:
Zap (4 MP): Deal (5-6) Electric Damage to your Probed target.
Mend (3 MP): Restore (5-6) HP to your Probed target.
Hack Memory (2 MP): Scan the target.
Return Drone (0 MP): Remove Probed from your target.
-----
Base:
All damage-based actions scale with INT, at a third rate.
Zap (4 MP): Deal (3-4) Electric Damage to your Probed target.
Mend (3 MP): Restore (3-4) HP to your Probed target.
Hack Memory (2 MP): Scan the target.
Return Drone (0 MP): Remove Probed from your target.</t>
      </text>
    </comment>
    <comment authorId="0" ref="Z295">
      <text>
        <t xml:space="preserve">DMG scales with INT!
+5% DMG vs Flying Targets per 4 INT.
+1 Grounded Duration at 12 INT.
Aerial Shockwave at 16 SPC. (Has 200% HIT versus Flying targets. They won't be able to counter.)
</t>
      </text>
    </comment>
    <comment authorId="0" ref="U296">
      <text>
        <t xml:space="preserve">Base Damage: (8-8)
Base Anti-Air: 20%
Base Grounded: 2</t>
      </text>
    </comment>
    <comment authorId="0" ref="P298">
      <text>
        <t xml:space="preserve">Upon entering a battle, gain 2 turns of Flying. Upon downing or killing an enemy, gain another turn. You cannot have negative turns of flight. (Won't tick down on the turn the kill is scored.)</t>
      </text>
    </comment>
    <comment authorId="0" ref="Z298">
      <text>
        <t xml:space="preserve">DMG scales with INT! (2/3 rate)
+1 Beam Distance per 5 INT.
+1 Turn Amount at 9 SKI.
Turning Turbulence at 18 combined INT and SPC. (Foes located at the point at which the beam turns take 20% increased damage.)</t>
      </text>
    </comment>
    <comment authorId="0" ref="U299">
      <text>
        <t xml:space="preserve">Base: (7-10)</t>
      </text>
    </comment>
    <comment authorId="0" ref="AF299">
      <text>
        <t xml:space="preserve">Highest damage that you've dealt in one action.
Only begins to record once you've dealt over 20 damage in one hit.</t>
      </text>
    </comment>
    <comment authorId="0" ref="AH299">
      <text>
        <t xml:space="preserve">Highest damage that you've taken in one round.
Only begins to record once you've taken over 20 damage in one round.</t>
      </text>
    </comment>
    <comment authorId="0" ref="U300">
      <text>
        <t xml:space="preserve">Base Range: 1-7</t>
      </text>
    </comment>
    <comment authorId="0" ref="M301">
      <text>
        <t xml:space="preserve">If a foe resists the selected element, you ignore 20% of their resistance.</t>
      </text>
    </comment>
    <comment authorId="0" ref="N301">
      <text>
        <t xml:space="preserve">After performing an Electric attack (basic attack, skill, or otherwise), it has a 50% chance to R.Bounce up to twice within Range 1, for 50% DMG.
Splash spells and the like will only hit a single target as they bounce.</t>
      </text>
    </comment>
    <comment authorId="0" ref="Z301">
      <text>
        <t xml:space="preserve">DMG scales with INT! (half-rate)
+1 Upper Range at 9 INT.
Duality at 10 SPC. (You may select a second element to use with this spell. You may mix the elements of bolts you use; one fire and one ice in an attack, for instance.)</t>
      </text>
    </comment>
    <comment authorId="0" ref="U302">
      <text>
        <t xml:space="preserve">Base: (7-7)</t>
      </text>
    </comment>
    <comment authorId="0" ref="Z304">
      <text>
        <t xml:space="preserve">Bonus Action at 7 AGI.
+1 Upper Range at 10 INT.
+1 Lower Range at 3 SPC.</t>
      </text>
    </comment>
    <comment authorId="0" ref="Q307">
      <text>
        <t xml:space="preserve">+1 Max Ventus per 5 SPC.
+1 Starting Ventus per 7 SPC. (Max 4.)
+1 Base Range at 8 SPC.
Efficient Pushing at 15 SPC. (If targeting three or more entities to push, your Ventus loss calculation treats it like you're targeting one less entity to move.)</t>
      </text>
    </comment>
    <comment authorId="0" ref="L309">
      <text>
        <t xml:space="preserve">Base Max: 6
Base Start: 1</t>
      </text>
    </comment>
    <comment authorId="0" ref="Q309">
      <text>
        <t xml:space="preserve">Ventus may be spent as an action to push targets within Range 1-5. You may push one target many tiles, or many targets a lesser amount of tiles.
The amount of Ventus used is equal to (targets * distance), and you may have any numbers of targets, but move the target(s) a max distance of 5 tiles.
-----
Base Range: 1-4</t>
      </text>
    </comment>
    <comment authorId="0" ref="AD317">
      <text>
        <t xml:space="preserve">You existed! That's worth an accomplishment!</t>
      </text>
    </comment>
    <comment authorId="0" ref="C318">
      <text>
        <t xml:space="preserve">Every Skillpoint here is worth double!</t>
      </text>
    </comment>
    <comment authorId="0" ref="L318">
      <text>
        <t xml:space="preserve">Base: (4-5)</t>
      </text>
    </comment>
    <comment authorId="0" ref="Q318">
      <text>
        <t xml:space="preserve">+4 MP
+1 INT</t>
      </text>
    </comment>
    <comment authorId="0" ref="C319">
      <text>
        <t xml:space="preserve">Every Skillpoint here is worth double!</t>
      </text>
    </comment>
    <comment authorId="0" ref="U319">
      <text>
        <t xml:space="preserve">Base: 180</t>
      </text>
    </comment>
    <comment authorId="0" ref="Z319">
      <text>
        <t xml:space="preserve">-2 SP Required per SPC. (Minimum of 140.)
+5% Power per 2 SPC.
+1 Duration at 9 SPC.
Omniversal at 15 SPC. (You may select a spell upon cast. You act as if you know this spell for the duration of this special.)</t>
      </text>
    </comment>
    <comment authorId="0" ref="Z321">
      <text>
        <t xml:space="preserve">+2 Damage Transfer Cap per INT. (Also scales with Manafuelled!)
+5% DMG per 3 INT. (Caps at 75%.)
+1 Second Target Upper Range at 11 INT.
Deal Initial Damage Type (if you want) at 9 SPC.</t>
      </text>
    </comment>
    <comment authorId="0" ref="U322">
      <text>
        <t xml:space="preserve">The initial target can't have a 50% Resistance (or higher) to Psychic.</t>
      </text>
    </comment>
    <comment authorId="0" ref="U323">
      <text>
        <t xml:space="preserve">Base: 50%
Lasts for two turns.</t>
      </text>
    </comment>
    <comment authorId="0" ref="Z324">
      <text>
        <t xml:space="preserve">DMG scales with INT! (half-rate)
+1 Bomb (but -1 DMG) per 8 INT.
Hyperstuck at 10 SPC. (An action to remove Root applied by this spell will only remove 1 duration at a time.)</t>
      </text>
    </comment>
    <comment authorId="0" ref="N325">
      <text>
        <t xml:space="preserve">Defaulting to Slashing!</t>
      </text>
    </comment>
    <comment authorId="0" ref="AF325">
      <text>
        <t xml:space="preserve">Highest damage that you've dealt in one action.
Only begins to record once you've dealt over 20 damage in one hit.</t>
      </text>
    </comment>
    <comment authorId="0" ref="AH325">
      <text>
        <t xml:space="preserve">Highest damage that you've taken in one action.
Only begins to record once you've taken over 20 damage in one hit.</t>
      </text>
    </comment>
    <comment authorId="0" ref="U326">
      <text>
        <t xml:space="preserve">Base: (5-7)</t>
      </text>
    </comment>
    <comment authorId="0" ref="Z327">
      <text>
        <t xml:space="preserve">Healing scales with INT! (half-rate)
+1 Bonus Healing at 7 INT.
+1 Upper Range at 9 INT.
Can Center on Self at 5 SPC.</t>
      </text>
    </comment>
    <comment authorId="0" ref="U328">
      <text>
        <t xml:space="preserve">Base: (6-7)</t>
      </text>
    </comment>
    <comment authorId="0" ref="N330">
      <text>
        <t xml:space="preserve">When performing a successful meditation, your next spell will deal 40% more DMG, or restore 40% more HP.
You still recover MP.</t>
      </text>
    </comment>
    <comment authorId="0" ref="O330">
      <text>
        <t xml:space="preserve">Only one of this trinket may be equipped at a time.
Belongs to the zen family; no holding two of the same type.</t>
      </text>
    </comment>
    <comment authorId="0" ref="U343">
      <text>
        <t xml:space="preserve">Base Items: 3
Base Range: +1
Base Bonus Chance: 10%</t>
      </text>
    </comment>
    <comment authorId="0" ref="AD343">
      <text>
        <t xml:space="preserve">For whatever reason, Echoss feels like they've visited the world of somebody's mind, and fulfilled somebody's promise...</t>
      </text>
    </comment>
    <comment authorId="0" ref="AE343">
      <text>
        <t xml:space="preserve">Echoss was a completely different entity earlier in their lifecycle. Huh.</t>
      </text>
    </comment>
    <comment authorId="0" ref="AF343">
      <text>
        <t xml:space="preserve">Echoss scored the rare and threatening Double Davis. That is, scoring two minicrits in a round.
Times Achieved: 1</t>
      </text>
    </comment>
    <comment authorId="0" ref="AG343">
      <text>
        <t xml:space="preserve">Echoss (probably him, anyway) was involved in bringing about the end of reality. This probably isn't good for your resume.</t>
      </text>
    </comment>
    <comment authorId="0" ref="C344">
      <text>
        <t xml:space="preserve">Every Skillpoint here is worth double!</t>
      </text>
    </comment>
    <comment authorId="0" ref="L344">
      <text>
        <t xml:space="preserve">Base: (12-12)</t>
      </text>
    </comment>
    <comment authorId="0" ref="Q344">
      <text>
        <t xml:space="preserve">+2 STR
+2 SKI
-2 DEF</t>
      </text>
    </comment>
    <comment authorId="0" ref="C345">
      <text>
        <t xml:space="preserve">Every Skillpoint here is worth double!</t>
      </text>
    </comment>
    <comment authorId="0" ref="U345">
      <text>
        <t xml:space="preserve">Base: 200</t>
      </text>
    </comment>
    <comment authorId="0" ref="Z345">
      <text>
        <t xml:space="preserve">-2 SP cost per SPC. (Minimum of 150.)
+5% Bonus chance to not use up an item per 3 SPC. (Cap of +50%. Rolls on its own.)
+1 Upper range per 5 SPC. (Cap of +6 Upper Range).
+1 Free Action Item per 8 SPC. (Cap of 5.)
Item Conservation at 12 SPC. (The first item you use will not be consumed.)
Self-Item at a combined 30 SPC and INT. (You may use any item you use this turn on yourself as well as its intended target.)</t>
      </text>
    </comment>
    <comment authorId="0" ref="P347">
      <text>
        <t xml:space="preserve">At the start of every battle, generates a random spell for the user. This spell may only be cast once in the battle.</t>
      </text>
    </comment>
    <comment authorId="0" ref="Z347">
      <text>
        <t xml:space="preserve">DMG scales with INT!
+1 Type Held at 7 SPC. (This spell may have two variants assigned to it. You may choose a variant to use upon cast.)
Armorpiercing Force at 8 STR. (Once you have this, gains 1 Armorpierce per 5 SKI. Cannot be used with Shieldslipping Force.)
Shieldslipping Force at 8 INT. (Once you have this, gains 1 Slip per 5 SKI. Cannot be used with Armorpiercing Force.)
</t>
      </text>
    </comment>
    <comment authorId="0" ref="U348">
      <text>
        <t xml:space="preserve">Base: (7-7)</t>
      </text>
    </comment>
    <comment authorId="0" ref="AD348">
      <text>
        <t xml:space="preserve">Echoss is on good terms with Chloe. Not Xavier, just Chloe. "Chloe Friend" didn't sound as good.
Rating: Acquaintance</t>
      </text>
    </comment>
    <comment authorId="0" ref="AE348">
      <text>
        <t xml:space="preserve">Echoss is on good terms with Stella Omorika. Even if she's not quite good at expressing her emotions.
Rating: Acquaintances</t>
      </text>
    </comment>
    <comment authorId="0" ref="Z350">
      <text>
        <t xml:space="preserve">Healing scales with INT!
+1 Upper Range per 7 INT.
-1 Cost at 7 SPC.</t>
      </text>
    </comment>
    <comment authorId="0" ref="U351">
      <text>
        <t xml:space="preserve">Base: (8-11)</t>
      </text>
    </comment>
    <comment authorId="0" ref="AF351">
      <text>
        <t xml:space="preserve">Highest damage that you've dealt in one action.
Only begins to record once you've dealt over 20 damage in one hit.</t>
      </text>
    </comment>
    <comment authorId="0" ref="AH351">
      <text>
        <t xml:space="preserve">Highest damage that you've taken in one action.
Only begins to record once you've taken over 20 damage in one hit.</t>
      </text>
    </comment>
    <comment authorId="0" ref="N353">
      <text>
        <t xml:space="preserve">The first time you join a battle, make three choices from items in the inventory. You may choose the same item multiple times. For each choice you made, you may use that item once as a Free Action.</t>
      </text>
    </comment>
    <comment authorId="0" ref="Z353">
      <text>
        <t xml:space="preserve">DMG scales with the higher of STR and INT! (half-rate)
Toss Hammer at 10 SKI. (Also applies Poison3 for three rounds.)
Brunel Blessing at 10 SPC. (You may cast this as a Bonus Action for 25% more MP.)</t>
      </text>
    </comment>
    <comment authorId="0" ref="U354">
      <text>
        <t xml:space="preserve">Base Damage: (7-8)
Base Healing: (4-5)</t>
      </text>
    </comment>
    <comment authorId="0" ref="N356">
      <text>
        <t xml:space="preserve">Increases the Upper Range Limit of your Consumable Items by 1. Also gives them +5 CRT and HIT.
</t>
      </text>
    </comment>
    <comment authorId="0" ref="O356">
      <text>
        <t xml:space="preserve">Only one of this trinket may be equipped at a time.</t>
      </text>
    </comment>
    <comment authorId="0" ref="Q359">
      <text>
        <t xml:space="preserve">+5% Chance per 4 SPC. (max 50%)
Double Up! at 10 SPC. (You have a 20% chance to use the item twice.)</t>
      </text>
    </comment>
    <comment authorId="0" ref="L360">
      <text>
        <t xml:space="preserve">Base: 25%</t>
      </text>
    </comment>
    <comment authorId="0" ref="Q361">
      <text>
        <t xml:space="preserve">Dense Rock:
Deals (6-8) Crushing Damage. Range 1-5.
Medkit:
Restore (5-6) HP to a target. Range 1-2.
Stimpack:
Apply Guardian2 and Empower2 to a target for three rounds. Range 1.</t>
      </text>
    </comment>
    <comment authorId="0" ref="L369">
      <text>
        <t xml:space="preserve">Status effects in the box don't lose duration, or gain intensity in the case of 'BadlyPoisoned' type effects.</t>
      </text>
    </comment>
    <comment authorId="0" ref="U369">
      <text>
        <t xml:space="preserve">Base: (15-16)</t>
      </text>
    </comment>
    <comment authorId="0" ref="AD369">
      <text>
        <t xml:space="preserve">Pope scored the rare and threatening Double Davis. That is, scoring two minicrits in a round.</t>
      </text>
    </comment>
    <comment authorId="0" ref="C370">
      <text>
        <t xml:space="preserve">Every Skillpoint here is worth double!</t>
      </text>
    </comment>
    <comment authorId="0" ref="L370">
      <text>
        <t xml:space="preserve">Base: (7-9)</t>
      </text>
    </comment>
    <comment authorId="0" ref="Q370">
      <text>
        <t xml:space="preserve">+3 MMP
+2 SPC</t>
      </text>
    </comment>
    <comment authorId="0" ref="C371">
      <text>
        <t xml:space="preserve">Every Skillpoint here is worth double!</t>
      </text>
    </comment>
    <comment authorId="0" ref="U371">
      <text>
        <t xml:space="preserve">Base: 270</t>
      </text>
    </comment>
    <comment authorId="0" ref="Z371">
      <text>
        <t xml:space="preserve">-3 SP Required per SPC. (Minimum of 210.)
Damage scales with SPC!
+1 Upper Range at 9 SPC.
Divine Favor / Condemnation at 16 SPC. (Choose one upon use; allies within the radius get Divine Shield for the round, or enemies within the radius get Primed1 for the round.)</t>
      </text>
    </comment>
    <comment authorId="0" ref="Z373">
      <text>
        <t xml:space="preserve">Healing scales with INT!
+1 Upper Range per 7 INT.
-1 Cost at 7 SPC.</t>
      </text>
    </comment>
    <comment authorId="0" ref="U374">
      <text>
        <t xml:space="preserve">Base: (8-11)</t>
      </text>
    </comment>
    <comment authorId="0" ref="Z376">
      <text>
        <t xml:space="preserve">DMG scales with INT! (Both of them.)
+1 Upper Range at 8 INT.
+1 Sleep Duration at 12 SKI.
Horrid Nightmare at 24 combined INT and SPC. (The target takes (9-9) Psychic Damage per turn while sleeping. This ignores AC and SHP, and won't wake up the target. This damage scales with INT at a 1/3rd rate.)</t>
      </text>
    </comment>
    <comment authorId="0" ref="U377">
      <text>
        <t xml:space="preserve">Initial Base: (6-8)
Sleeping Base: (11-12)</t>
      </text>
    </comment>
    <comment authorId="0" ref="AF377">
      <text>
        <t xml:space="preserve">Highest damage that you've dealt in one action.
Only begins to record once you've dealt over 20 damage in one hit.</t>
      </text>
    </comment>
    <comment authorId="0" ref="AH377">
      <text>
        <t xml:space="preserve">Highest damage that you've taken in one round. This is the raw value.
Only begins to record once you've taken over 20 damage in one hit.</t>
      </text>
    </comment>
    <comment authorId="0" ref="N379">
      <text>
        <t xml:space="preserve">When performing a successful meditation, your next spell has Intellect6. You still recover MP.</t>
      </text>
    </comment>
    <comment authorId="0" ref="O379">
      <text>
        <t xml:space="preserve">You may still Meditate if you move 1/2 of your MOV or less, rounding down.</t>
      </text>
    </comment>
    <comment authorId="0" ref="P379">
      <text>
        <t xml:space="preserve">Only one of this trinket may be equipped at a time.
Belongs to the zen family; no holding two of the same type.</t>
      </text>
    </comment>
    <comment authorId="0" ref="Z379">
      <text>
        <t xml:space="preserve">+1 Guardian Power per 7 INT.
+1 Elveil Power per 4 INT and 3 DEF. (caps at Elveil5)
+1 Type Held at 7 SPC. (This spell may have two variants assigned to it. You may choose a variant to use upon cast.)</t>
      </text>
    </comment>
    <comment authorId="0" ref="U380">
      <text>
        <t xml:space="preserve">Base Guardian: 3
Base Elveil: 2</t>
      </text>
    </comment>
    <comment authorId="0" ref="Q385">
      <text>
        <t xml:space="preserve">+1 Upper Mark Range at per 7 SPC. (Max of Range 1-4.)
Meditative Triangle Placement at 10 SPC. (Upon starting a Meditation, you may mark a tile within Range 1 of you. Doesn't benefit from the above modifier.)</t>
      </text>
    </comment>
    <comment authorId="0" ref="L386">
      <text>
        <t xml:space="preserve">You may only have one mark at a time. Marking again will erase your old tile.</t>
      </text>
    </comment>
    <comment authorId="0" ref="L395">
      <text>
        <t xml:space="preserve">Base: (9-10)</t>
      </text>
    </comment>
    <comment authorId="0" ref="U395">
      <text>
        <t xml:space="preserve">Base: 10</t>
      </text>
    </comment>
    <comment authorId="0" ref="AD395">
      <text>
        <t xml:space="preserve">For whatever reason, Destiny feels like they've visited the world of somebody's mind, and fulfilled somebody's promise...</t>
      </text>
    </comment>
    <comment authorId="0" ref="AE395">
      <text>
        <t xml:space="preserve">Destiny scored the rare and threatening Double Davis. That is, scoring two minicrits in a round.</t>
      </text>
    </comment>
    <comment authorId="0" ref="C396">
      <text>
        <t xml:space="preserve">Every Skillpoint here is worth double!</t>
      </text>
    </comment>
    <comment authorId="0" ref="L396">
      <text>
        <t xml:space="preserve">Base: (11-12)</t>
      </text>
    </comment>
    <comment authorId="0" ref="O396">
      <text>
        <t xml:space="preserve">COUNTER: Overwhelming Force
Range: 1
Perform a basic counter. If it's a Minicrit or a full Crit, deal 20% more damage, knock back the target a tile, and Stun them for a round.</t>
      </text>
    </comment>
    <comment authorId="0" ref="Q396">
      <text>
        <t xml:space="preserve">+2 AGI
+1 SKI</t>
      </text>
    </comment>
    <comment authorId="0" ref="C397">
      <text>
        <t xml:space="preserve">Every Skillpoint here is worth double!</t>
      </text>
    </comment>
    <comment authorId="0" ref="U397">
      <text>
        <t xml:space="preserve">Base: 220</t>
      </text>
    </comment>
    <comment authorId="0" ref="Z397">
      <text>
        <t xml:space="preserve">-3 SP required per SPC. (Minimum of 160 SP.)
+1 Substats per 3 SPC.
+1 Duration per 9 SPC.
Hyper Mega Multi Alpha at 14 SPC. (Gain Evasive3, Focused3, and Lucky3 for the duration of Ultra Instict.)</t>
      </text>
    </comment>
    <comment authorId="0" ref="O399">
      <text>
        <t xml:space="preserve">When you down/kill an enemy, gain Empowered2 for a turn. For every turn you do not deal damage, gain 1 power of Armorbreak, maxing out at 5. Armorbreak stacks are lost upon dealing damage to an opponent.</t>
      </text>
    </comment>
    <comment authorId="0" ref="Z399">
      <text>
        <t xml:space="preserve">DMG scales with STR! (4/3 rate)
+5% Overpower DMG per 3 STR and 2 SKI.</t>
      </text>
    </comment>
    <comment authorId="0" ref="U400">
      <text>
        <t xml:space="preserve">Base: (8-9)
This is single hit damage, so a (7-7) damage attack is stronger than a (5-5)x2 damage attack.</t>
      </text>
    </comment>
    <comment authorId="0" ref="U401">
      <text>
        <t xml:space="preserve">Against bosses, you compare your Basic Attack Damage to the boss's Counter Damage, times two.</t>
      </text>
    </comment>
    <comment authorId="0" ref="P402">
      <text>
        <t xml:space="preserve">As a Bonus Action, you may Observe an entity within Range 1-3. While they're being observed, they have Blind2.
Enemies can be observed for two rounds in a round; after that, the debuff ends automatically, and Observe goes on a one-round cooldown.</t>
      </text>
    </comment>
    <comment authorId="0" ref="Z402">
      <text>
        <t xml:space="preserve">DMG scales with STR! (2/3rd rate)
+1 Elveil Intensity per 6 INT and 6 of either DEF or RES. (Cap of Elveil5.)
Quickfire Phials at 12 AGI. (This may become a Bonus Action. It'll deal 33% damage, however.)
Phial Party at 9 SPC. (You have have two variants of this spell in the same spell slot.)</t>
      </text>
    </comment>
    <comment authorId="0" ref="U403">
      <text>
        <t xml:space="preserve">Base: (7-8)</t>
      </text>
    </comment>
    <comment authorId="0" ref="AF403">
      <text>
        <t xml:space="preserve">Highest damage that you've dealt in one action.
Only begins to record once you've dealt over 20 damage in one hit.</t>
      </text>
    </comment>
    <comment authorId="0" ref="AH403">
      <text>
        <t xml:space="preserve">Highest damage that you've taken in one round. This is the raw value.
Only begins to record once you've taken over 20 damage in one round.</t>
      </text>
    </comment>
    <comment authorId="0" ref="P405">
      <text>
        <t xml:space="preserve">If you have 33% HP or greater and take a blow that would Down you, survive it with 1 HP.
Triggers up to once per battle.</t>
      </text>
    </comment>
    <comment authorId="0" ref="Z405">
      <text>
        <t xml:space="preserve">DMG scales with STR! (half-rate)
DMG also scales with AGI! (half-rate)
+1 MOV upon cast at 9 AGI.</t>
      </text>
    </comment>
    <comment authorId="0" ref="U406">
      <text>
        <t xml:space="preserve">Base: (4-5)
You can retreat after this, but you won't have Skrimisher or deal damage to foes.</t>
      </text>
    </comment>
    <comment authorId="0" ref="N408">
      <text>
        <t xml:space="preserve">Upon dodging, deal (5-5) Piercing Damage to the enemy who tried to attack you.</t>
      </text>
    </comment>
    <comment authorId="0" ref="O408">
      <text>
        <t xml:space="preserve">If your CRT is 5 higher that the target's CRT, or if your HIT is 8 higher than the target's HIT, gain Slip4 on attacking.</t>
      </text>
    </comment>
    <comment authorId="0" ref="Q411">
      <text>
        <t xml:space="preserve">+1 CRT granted per 5 SPC.
+1 SKI (so 1 CRT, HIT, and CNT) granted per 7 SPC.
Complete Focus at 10 SPC. (If you have 3 stacks, you gain an additional +3 SKI, and +5 CRT.)</t>
      </text>
    </comment>
    <comment authorId="0" ref="L412">
      <text>
        <t xml:space="preserve">Base: +1 CRT, +2 HIT, +1 CNT</t>
      </text>
    </comment>
    <comment authorId="0" ref="AD421">
      <text>
        <t xml:space="preserve">Base: (24-28)
Base Evasive: 5</t>
      </text>
    </comment>
    <comment authorId="0" ref="AM421">
      <text>
        <t xml:space="preserve">For whatever reason The Man feels like they've visited the world of somebody's mind, and fulfilled somebody's promise...</t>
      </text>
    </comment>
    <comment authorId="0" ref="AN421">
      <text>
        <t xml:space="preserve">The Man scored the rare and threatening Double Davis. That is, scoring two minicrits in a round.</t>
      </text>
    </comment>
    <comment authorId="0" ref="C422">
      <text>
        <t xml:space="preserve">Every Skillpoint here is worth double!</t>
      </text>
    </comment>
    <comment authorId="0" ref="U422">
      <text>
        <t xml:space="preserve">Base: (7-7)x2</t>
      </text>
    </comment>
    <comment authorId="0" ref="X422">
      <text>
        <t xml:space="preserve">COUNTER: Portable Bayonet
Range: 1-5
Acts as a normal counter. Note the range, though!</t>
      </text>
    </comment>
    <comment authorId="0" ref="Z422">
      <text>
        <t xml:space="preserve">+1 AGI
+1 DEF</t>
      </text>
    </comment>
    <comment authorId="0" ref="C423">
      <text>
        <t xml:space="preserve">Every Skillpoint here is worth double!</t>
      </text>
    </comment>
    <comment authorId="0" ref="AD423">
      <text>
        <t xml:space="preserve">Base: 180</t>
      </text>
    </comment>
    <comment authorId="0" ref="AI423">
      <text>
        <t xml:space="preserve">-2 SP required per SPC. (Minimum of 140 SP.)
DMG scales with SPC! (x2 rate)
+1 Evasive Power per 4 SPC.
Lethal Blade at 12 SPC. (This attack becomes Very Lethal on basic foes.)</t>
      </text>
    </comment>
    <comment authorId="0" ref="AH425">
      <text>
        <t xml:space="preserve">+10% First Hit Damage per Buff Level
+5% Subsequent Hit Damage per Buff Level</t>
      </text>
    </comment>
    <comment authorId="0" ref="AI425">
      <text>
        <t xml:space="preserve">+10% First Hit DMG / HIT per 3 STR and 2 SKI.
+5% Subsequent Hit DMG / HIT per 4 STR and 5 SKI.
I Saw That at 10 INT. (Triggers on foes that attack within the area, and not just move!)
Wide-eyed at 10 SKI and 8 SPC. (Watchful Eye may now target foes in a 5x5 zone. However, foes must both be in this area AND within range of your Basic Attack for this to activate.)</t>
      </text>
    </comment>
    <comment authorId="0" ref="AD426">
      <text>
        <t xml:space="preserve">Reloader weapons are treated like they have 50% base attack damage for the purpose of this spell.</t>
      </text>
    </comment>
    <comment authorId="0" ref="AM426">
      <text>
        <t xml:space="preserve">This guy has beat the president of Space austria to death with a piece of licorice.</t>
      </text>
    </comment>
    <comment authorId="0" ref="AI427">
      <text>
        <t xml:space="preserve">-The first foe that moves within the area will be hit with your Basic Attack for 160% DMG, with +80% HIT.
-Every foe after that moves within the area will take 75% DMG, with +25% HIT.
-These attacks cannot be countered. You can only fire on a foe once per round.
-----
Base DMG: 120% / 60%
Base HIT: 40% / 10%</t>
      </text>
    </comment>
    <comment authorId="0" ref="V428">
      <text>
        <t xml:space="preserve">+3 STR
+3 INT
+2 RES
+2 SPC
-2 AGI
Also has the Awakening passive.
Awakening: Upon entering Zone 5, tier up to T7. Lose this effect on equipment crafted with this.</t>
      </text>
    </comment>
    <comment authorId="0" ref="W428">
      <text>
        <t xml:space="preserve">Select two of the following effects upon equipping this.</t>
      </text>
    </comment>
    <comment authorId="0" ref="X428">
      <text>
        <t xml:space="preserve">When applying Status Effects to foes, you may spend 4 MP to apply another effect, from this list. Each lasts for two rounds.
-Manaburn3
-Unlucky7
-Blind3
-Ensnared3
-Teneblight2
-Erroblight2</t>
      </text>
    </comment>
    <comment authorId="0" ref="Y428">
      <text>
        <t xml:space="preserve">If no foes have Line of Sight to you, your movement has Teleport.</t>
      </text>
    </comment>
    <comment authorId="0" ref="AH428">
      <text>
        <t xml:space="preserve">+5% Fear Intensity per Buff Level.</t>
      </text>
    </comment>
    <comment authorId="0" ref="AI428">
      <text>
        <t xml:space="preserve">+1 Fear Intensity per 7 STR.
Doubled Effectiveness on Feared targets at combined 15 STR and SPC.</t>
      </text>
    </comment>
    <comment authorId="0" ref="AO429">
      <text>
        <t xml:space="preserve">Highest damage that you've dealt in one action.
Only begins to record once you've dealt over 20 damage in one hit.</t>
      </text>
    </comment>
    <comment authorId="0" ref="AQ429">
      <text>
        <t xml:space="preserve">Highest damage that you've taken in one round. This is the raw value.
Only begins to record once you've taken over 20 damage in one round.</t>
      </text>
    </comment>
    <comment authorId="0" ref="W431">
      <text>
        <t xml:space="preserve">Replaces your Sprint action with Barrel Roll. Rolling grants 200% MOV and DGE for the remainder of the turn. You may then deal (8-9) Crushing Damage to a target in Range 1 after moving. This damage scales at a halved rate with STR.
Rolling also gives you Skirmisher, and allows you to move over all non-wall terrain with no penalties.
-----
Base: (6-7)</t>
      </text>
    </comment>
    <comment authorId="0" ref="X431">
      <text>
        <t xml:space="preserve">Only one of this trinket may be equipped at a time.
Belongs to the maneuver family; no holding two of the same type.</t>
      </text>
    </comment>
    <comment authorId="0" ref="AH431">
      <text>
        <t xml:space="preserve">+10% DMG per Buff Level.
+5% Armorpierce per Buff Level.
+5% Bleed Intensity per Buff Level.</t>
      </text>
    </comment>
    <comment authorId="0" ref="AI431">
      <text>
        <t xml:space="preserve">DMG scales with STR!
+1 Bleed Power per 5 AGI and 5 SKI.
+1 Armorpierce per 2 STR and 3 SPC.</t>
      </text>
    </comment>
    <comment authorId="0" ref="AD432">
      <text>
        <t xml:space="preserve">Base Damage: (8-9)
Base Armorpierce: 4</t>
      </text>
    </comment>
    <comment authorId="0" ref="W434">
      <text>
        <t xml:space="preserve">If you haven't moved this round, as a Bonus Action, you may go Prone for the round. This has the following benefits...
-You take 20% less damage from attacks from Range 3 or greater.
-You deal +25% DMG, have +25% HIT, and have +5 CRT.
However, going Prone has a few downsides: 
-It causes you to take +50% DMG from attacks from Range 1-2.
-Your DGE and CNT are reduced by 50%.
-You may not retreat.</t>
      </text>
    </comment>
    <comment authorId="0" ref="X434">
      <text>
        <t xml:space="preserve">When performing a counterattack, apply Blind2 on the attacker for two rounds and deal an additional (6-6) Electric Damage.</t>
      </text>
    </comment>
    <comment authorId="0" ref="Z437">
      <text>
        <t xml:space="preserve">+5% DGE per 3 SPC.
Sneaky Beaky at 10 SPC. (Foes will be less likely to target you when doing any of these actions.)</t>
      </text>
    </comment>
    <comment authorId="0" ref="U438">
      <text>
        <t xml:space="preserve">Base: 60%</t>
      </text>
    </comment>
    <comment authorId="0" ref="U446">
      <text>
        <t xml:space="preserve">Cursor Rifle</t>
      </text>
    </comment>
    <comment authorId="0" ref="AD447">
      <text>
        <t xml:space="preserve">Base Bonus: 0</t>
      </text>
    </comment>
    <comment authorId="0" ref="AM447">
      <text>
        <t xml:space="preserve">Koharu was a completely different entity earlier in their lifecycle. Huh.
Crisis Count: 5? (Several Anime Girls, Miki-chan, Koharu, Tsukiko Akagi, Arisa)</t>
      </text>
    </comment>
    <comment authorId="0" ref="C448">
      <text>
        <t xml:space="preserve">Every Skillpoint here is worth double!</t>
      </text>
    </comment>
    <comment authorId="0" ref="U448">
      <text>
        <t xml:space="preserve">Base: (10-10)</t>
      </text>
    </comment>
    <comment authorId="0" ref="X448">
      <text>
        <t xml:space="preserve">COUNTER: Mouse Parry
Range: 1-5
Perform a normal counter attack on the target. Apply PushedAround2 to them for two rounds.</t>
      </text>
    </comment>
    <comment authorId="0" ref="Z448">
      <text>
        <t xml:space="preserve">+1 SKI
-1 DEF</t>
      </text>
    </comment>
    <comment authorId="0" ref="AD448">
      <text>
        <t xml:space="preserve">Base Guardian: 3</t>
      </text>
    </comment>
    <comment authorId="0" ref="C449">
      <text>
        <t xml:space="preserve">Every Skillpoint here is worth double!</t>
      </text>
    </comment>
    <comment authorId="0" ref="AD449">
      <text>
        <t xml:space="preserve">Base: 300</t>
      </text>
    </comment>
    <comment authorId="0" ref="AI449">
      <text>
        <t xml:space="preserve">-4 SP Cost per 4 SPC. (Minimum of 220.)
+1 base DGE / CNT per 2 SPC.
+1 Guardian Intensity per 7 SPC.
Counterplay at 13 SPC. (On the round you cast this, you have a 100% chance to perform counters.)
</t>
      </text>
    </comment>
    <comment authorId="0" ref="U450">
      <text>
        <t xml:space="preserve">Santa Hat</t>
      </text>
    </comment>
    <comment authorId="0" ref="Y451">
      <text>
        <t xml:space="preserve">When you down a foe, you have a 25% chance to find a present. This present can contain one of the following, and activates immediately:
-An allied Iti unit (10%)
-A consumable item only usable in that battle (20%)
-Crafting Materials (35%)
-25 Credits and 4 Samples (35%)</t>
      </text>
    </comment>
    <comment authorId="0" ref="AH451">
      <text>
        <t xml:space="preserve">+10% CNT Increase per Buff Level.</t>
      </text>
    </comment>
    <comment authorId="0" ref="AI451">
      <text>
        <t xml:space="preserve">+1 Bonus CNT per 3 AGI.
+1 Bonus CNT per 2 SKI.
+50% Counter Damage while active at 9 SKI.
Bonus Action at 9 AGI.</t>
      </text>
    </comment>
    <comment authorId="0" ref="U453">
      <text>
        <t xml:space="preserve">Ranger's Coverings</t>
      </text>
    </comment>
    <comment authorId="0" ref="AH454">
      <text>
        <t xml:space="preserve">+10% DMG per Buff Level.
+5% Armorpierce per Buff Level.</t>
      </text>
    </comment>
    <comment authorId="0" ref="AI454">
      <text>
        <t xml:space="preserve">DMG scales with STR!
+1 Armorpierce per 2 STR and 3 SPC.
Great Cleave at 25 combined STR and SKI. (Increase the Upper Range Limit by 1.)</t>
      </text>
    </comment>
    <comment authorId="0" ref="AD455">
      <text>
        <t xml:space="preserve">Base: (8-9)</t>
      </text>
    </comment>
    <comment authorId="0" ref="AO455">
      <text>
        <t xml:space="preserve">Highest damage that you've dealt in one action.
Only begins to record once you've dealt over 20 damage in one hit.</t>
      </text>
    </comment>
    <comment authorId="0" ref="AQ455">
      <text>
        <t xml:space="preserve">Highest damage that you've taken in one round. This is the raw value.
Only begins to record once you've taken over 20 damage in one round.</t>
      </text>
    </comment>
    <comment authorId="0" ref="U456">
      <text>
        <t xml:space="preserve">Elemental Scope Mk ][</t>
      </text>
    </comment>
    <comment authorId="0" ref="W457">
      <text>
        <t xml:space="preserve">Upon joining a battle for the first time, select a magical element. For the rest of this battle, you may opt to have your Basic Attacks be of both its normal element, and the selected element.
You also gain a passive 20% resistance to the selected element.</t>
      </text>
    </comment>
    <comment authorId="0" ref="AH457">
      <text>
        <t xml:space="preserve">+10% DMG per Buff Level.
+10% HIT per Buff Level.</t>
      </text>
    </comment>
    <comment authorId="0" ref="AI457">
      <text>
        <t xml:space="preserve">DMG scales with STR! (3/2 rate)
Still Counts at 6 AGI and 6 SKI. (If the foe misses you, Nothing Ventured still triggers, and for +10% DMG.)
Improved Taunt at 10 INT and 5 SPC. (Taunt is now applied for two rounds.)
Unavoidable at 10 SKI and 5 SPC.</t>
      </text>
    </comment>
    <comment authorId="0" ref="AD458">
      <text>
        <t xml:space="preserve">Base: (14-16)</t>
      </text>
    </comment>
    <comment authorId="0" ref="U459">
      <text>
        <t xml:space="preserve">Reactive Tie</t>
      </text>
    </comment>
    <comment authorId="0" ref="X460">
      <text>
        <t xml:space="preserve">When performing a counterattack, apply Blind2 on the attacker for two rounds and deal an additional (6-6) Electric Damage.</t>
      </text>
    </comment>
    <comment authorId="0" ref="Y460">
      <text>
        <t xml:space="preserve">+50% Counter Damage. Does not apply to Strobe Counter.</t>
      </text>
    </comment>
    <comment authorId="0" ref="Z463">
      <text>
        <t xml:space="preserve">+1 Focused Intensity per 7 SPC. (Cap of Focused8.)
+1 Evasive Intensity per 9 SPC. (Cap of Evasive7.)</t>
      </text>
    </comment>
    <comment authorId="0" ref="U465">
      <text>
        <t xml:space="preserve">Base Intensities: 5</t>
      </text>
    </comment>
    <comment authorId="0" ref="AF472">
      <text>
        <t xml:space="preserve">Premitigation damage is damage before resistances, AC, etc. and is capped at 50 SP per damage instance.</t>
      </text>
    </comment>
    <comment authorId="0" ref="AM473">
      <text>
        <t xml:space="preserve">Emerald has gone to the world of the mind, and came here to fulfill the Chairheir's promise.</t>
      </text>
    </comment>
    <comment authorId="0" ref="AN473">
      <text>
        <t xml:space="preserve">Emerald has paid respects to some fallen Chairians. He also got paid in sweet sweet Karma.</t>
      </text>
    </comment>
    <comment authorId="0" ref="AO473">
      <text>
        <t xml:space="preserve">Emerald has proven themselves to be a successful duelist!
Duels Won: 1
Opponents Defeated:
Team Marron</t>
      </text>
    </comment>
    <comment authorId="0" ref="AP473">
      <text>
        <t xml:space="preserve">Emerald is on good terms with puppets, and their related- really, it's just Marron and Ette.
Rating: Speaking Terms...?</t>
      </text>
    </comment>
    <comment authorId="0" ref="C474">
      <text>
        <t xml:space="preserve">Every Skillpoint here is worth double!</t>
      </text>
    </comment>
    <comment authorId="0" ref="U474">
      <text>
        <t xml:space="preserve">Base: (3-4)</t>
      </text>
    </comment>
    <comment authorId="0" ref="X474">
      <text>
        <t xml:space="preserve">COUNTER: Umbrella Smack
Range: 1
Perform a basic counter, but deal Crushing Damage instead of Piercing Damage.</t>
      </text>
    </comment>
    <comment authorId="0" ref="Z474">
      <text>
        <t xml:space="preserve">+1 STR
+4 AGI
+1 INT
+4 SKI
+1 DEF
+1 RES
+1 SPC
+1 MOV</t>
      </text>
    </comment>
    <comment authorId="0" ref="AD474">
      <text>
        <t xml:space="preserve">Base HP Regen: +5</t>
      </text>
    </comment>
    <comment authorId="0" ref="C475">
      <text>
        <t xml:space="preserve">Every Skillpoint here is worth double!</t>
      </text>
    </comment>
    <comment authorId="0" ref="AD475">
      <text>
        <t xml:space="preserve">Base: 420</t>
      </text>
    </comment>
    <comment authorId="0" ref="AI475">
      <text>
        <t xml:space="preserve">-2 SP per SPC. (Minimum of 370.)
+1 HP Regen per 5 SPC. (Cap of +10 HP Regen).
Thymebent Feedback at 20 SPC. (Whenever Thymebent Mode is active, you also gain a Thymebent Mode effect, enabling you to deal (6-6) Crushing Damage to any enemy you displace with your movement.)
R3B0RN at a combined 40 SPC, DEF and RES. (If you are downed/killed, this special automatically activates to revive you, but you are unable to act the following round and only have half HP.)</t>
      </text>
    </comment>
    <comment authorId="0" ref="AH477">
      <text>
        <t xml:space="preserve">+10% CNT Increase per Buff Level.</t>
      </text>
    </comment>
    <comment authorId="0" ref="AI477">
      <text>
        <t xml:space="preserve">+1 Bonus CNT per 3 AGI.
+1 Bonus CNT per 2 SKI.
+50% Counter Damage while active at 9 SKI.
Free Action at 9 AGI.</t>
      </text>
    </comment>
    <comment authorId="0" ref="AD478">
      <text>
        <t xml:space="preserve">Base Guardian: 3
Base Elveil: 2</t>
      </text>
    </comment>
    <comment authorId="0" ref="AH480">
      <text>
        <t xml:space="preserve">+10% HEAL per Buff Level.</t>
      </text>
    </comment>
    <comment authorId="0" ref="AI480">
      <text>
        <t xml:space="preserve">Healing scales with INT! (double-rate)
+10% Caster Heal per 4 INT.
Mayenab at 12 INT. (Also removes 2 duration from all Basic debuffs on the target.)</t>
      </text>
    </comment>
    <comment authorId="0" ref="AD481">
      <text>
        <t xml:space="preserve">Base: (14-15)</t>
      </text>
    </comment>
    <comment authorId="0" ref="AO481">
      <text>
        <t xml:space="preserve">Highest damage that you've dealt in one action.
Only begins to record once you've dealt over 20 damage in one hit.</t>
      </text>
    </comment>
    <comment authorId="0" ref="AQ481">
      <text>
        <t xml:space="preserve">Highest damage that you've taken in one round. This is the raw value.
Only begins to record once you've taken over 20 damage in one round.</t>
      </text>
    </comment>
    <comment authorId="0" ref="AH483">
      <text>
        <t xml:space="preserve">+10% DMG per Buff Level.
+5% Weaken and Uninspired Intensity per Buff Level.</t>
      </text>
    </comment>
    <comment authorId="0" ref="AI483">
      <text>
        <t xml:space="preserve">DMG scales with DEF and RES!
Galahad's Shield at 12 DEF or 12 RES. (You may opt to drop your damage to 66% to automatically Guard after use. Also increases base range to 1-2.)
Shield* Toss at 8 SPC. (You can drop your AC and SHP to 0 for a round to get +3 Upper Range to this attack, as well as 150% DMG.)</t>
      </text>
    </comment>
    <comment authorId="0" ref="AD484">
      <text>
        <t xml:space="preserve">Base: (5-6)</t>
      </text>
    </comment>
    <comment authorId="0" ref="Z489">
      <text>
        <t xml:space="preserve">+1 DGE Bonus per 3 SPC. (Cap of 10.)
Flawless Defense at 10 SPC. (If an attack would glance against allies hiding behind you, you still absorb damage.)</t>
      </text>
    </comment>
    <comment authorId="0" ref="U490">
      <text>
        <t xml:space="preserve">Base: 4</t>
      </text>
    </comment>
    <comment authorId="0" ref="AD499">
      <text>
        <t xml:space="preserve">Base Damage: (14-16)
Base Ally Damage: 50%</t>
      </text>
    </comment>
    <comment authorId="0" ref="C500">
      <text>
        <t xml:space="preserve">Every Skillpoint here is worth double!</t>
      </text>
    </comment>
    <comment authorId="0" ref="U500">
      <text>
        <t xml:space="preserve">Base: (1-1)</t>
      </text>
    </comment>
    <comment authorId="0" ref="X500">
      <text>
        <t xml:space="preserve">COUNTER: Azoth
Range: Any
Randomly select one of your allies, typically choosing those with the highest CNT. Perform their counter on the foe, no matter the distance.</t>
      </text>
    </comment>
    <comment authorId="0" ref="Z500">
      <text>
        <t xml:space="preserve">+2 STR
+5 AGI
+2 INT
+5 SKI
+2 DEF
+2 RES
+2 SPC
+1 MOV</t>
      </text>
    </comment>
    <comment authorId="0" ref="AI500">
      <text>
        <t xml:space="preserve">-Those who are "It" take damage during regen every round.
-While "It", you obtain the action "Catch". Roll HIT on a target within Range 1. If successful, the target becomes "It", and you are freed. This is a Bonus Action for bosses, that occurs as their last action.
-If Letsid Leeh would become "It", the status effect is dispelled, and the special ends. This special also ends should the one who is "It" die... or at least, it would, if it weren't for a modifier.
-If an entity dies while being "It", a new target within Range 1-2 is randomly selected to become "It".</t>
      </text>
    </comment>
    <comment authorId="0" ref="C501">
      <text>
        <t xml:space="preserve">Every Skillpoint here is worth double!</t>
      </text>
    </comment>
    <comment authorId="0" ref="AD501">
      <text>
        <t xml:space="preserve">Base: 200</t>
      </text>
    </comment>
    <comment authorId="0" ref="AI501">
      <text>
        <t xml:space="preserve">-3 SP Required per SPC. (Minimum of 140 SP.)
DMG scales with SPC!
-5% DMG to allies per 4 SPC.
The Endless Game at 13 SPC. (If an entity dies while being "It", a new target within Range 1-2 is randomly selected to become "It".)</t>
      </text>
    </comment>
    <comment authorId="0" ref="AH503">
      <text>
        <t xml:space="preserve">+10% Tile HP per Buff Level.</t>
      </text>
    </comment>
    <comment authorId="0" ref="AI503">
      <text>
        <t xml:space="preserve">+1 Glyph HP per INT or SKI.
+1 Tile Spawned at 7 INT.
+1 Tile Spawned at 7 SKI.
+1 Glyph Spawning Range per 5 SPC.</t>
      </text>
    </comment>
    <comment authorId="0" ref="AD505">
      <text>
        <t xml:space="preserve">The Glyphs have 38 HP.
(Base: 20)</t>
      </text>
    </comment>
    <comment authorId="0" ref="Y506">
      <text>
        <t xml:space="preserve">This armor allows you to equip an extra trinket. An additional trinket slot will be added to the bottom of your Character Sheet.</t>
      </text>
    </comment>
    <comment authorId="0" ref="AH506">
      <text>
        <t xml:space="preserve">+1 Upper Range at 4 Buff Levels.</t>
      </text>
    </comment>
    <comment authorId="0" ref="AI506">
      <text>
        <t xml:space="preserve">Bonus Action at 7 AGI.
+1 Upper Range at 10 INT.
+1 Lower Range at 3 SPC.</t>
      </text>
    </comment>
    <comment authorId="0" ref="X507">
      <text>
        <t xml:space="preserve">Earth (20%)</t>
      </text>
    </comment>
    <comment authorId="0" ref="AO507">
      <text>
        <t xml:space="preserve">Highest damage that you've dealt in one action.
Only begins to record once you've dealt over 20 damage in one hit.</t>
      </text>
    </comment>
    <comment authorId="0" ref="AQ507">
      <text>
        <t xml:space="preserve">Highest damage that you've taken in one action.
Only begins to record once you've taken over 20 damage in one hit.</t>
      </text>
    </comment>
    <comment authorId="0" ref="X509">
      <text>
        <t xml:space="preserve">Once per battle, you may move three spaces with Teleport. Bonus Action.</t>
      </text>
    </comment>
    <comment authorId="0" ref="Y509">
      <text>
        <t xml:space="preserve">Whenever you move under the benefits of Teleport or are forcibly moved by a spell or effect, target a random enemy within Range 1-2 of your new location and deal (9-10) Glitch Damage.</t>
      </text>
    </comment>
    <comment authorId="0" ref="AH509">
      <text>
        <t xml:space="preserve">+5% Fear Intensity per Buff Level.</t>
      </text>
    </comment>
    <comment authorId="0" ref="AI509">
      <text>
        <t xml:space="preserve">+1 Fear Intensity per 7 STR.
Doubled Effectiveness on Feared targets at combined 15 STR and SPC.</t>
      </text>
    </comment>
    <comment authorId="0" ref="X512">
      <text>
        <t xml:space="preserve">Replaces your Sprint action with Roll. Rolling grants 150% MOV, and gives you 250% DGE for the remainder of the turn. 
Rolling also allows you to move over all non-wall terrain with no penalties.</t>
      </text>
    </comment>
    <comment authorId="0" ref="Y512">
      <text>
        <t xml:space="preserve">Only one of this trinket may be equipped at a time.
Belongs to the maneuver family; no holding two of the same type.</t>
      </text>
    </comment>
    <comment authorId="0" ref="Z515">
      <text>
        <t xml:space="preserve">+1 SP Obtained per 2 SPC.
Taunting Taunt at 10 SPC. (You may also apply Taunt for two rounds on a target within Range 1-3 if this succeeds.)</t>
      </text>
    </comment>
    <comment authorId="0" ref="U516">
      <text>
        <t xml:space="preserve">Base SP: 20</t>
      </text>
    </comment>
    <comment authorId="0" ref="W519">
      <text>
        <t xml:space="preserve">Upon entering a battle for the first time, spawn a Cache somewhere on the map.
If you are within Range 1 of the cache, as a Free Action, you may destroy the cache and restore 10 HP and 15 MP.</t>
      </text>
    </comment>
    <comment authorId="0" ref="C526">
      <text>
        <t xml:space="preserve">Every Skillpoint here is worth double!</t>
      </text>
    </comment>
    <comment authorId="0" ref="U526">
      <text>
        <t xml:space="preserve">Base: (10-10)</t>
      </text>
    </comment>
    <comment authorId="0" ref="Z526">
      <text>
        <t xml:space="preserve">+2 STR
+2 SKI
-2 DEF</t>
      </text>
    </comment>
    <comment authorId="0" ref="AI526">
      <text>
        <t xml:space="preserve">Stats:
-Your Guardian's MHP doubles. It then heals to full. It's substats are set to match your own.
-Your Guardian's basic attack changes to (18-20) Dark Damage in Range 1-3, with a Retreat of 2.
-Your Guardian obtains a pool of MP, equal to your MMP. It starts fully filled.
Rulings:
-Your Guardian is no longer bound within Range 1-2 of you and gains Teleporter movement, plus Flight.
-You and your Guardian may now counterattack as if you were on the other's tile.
-While your Guardian is alive, both you and the Guardian gain 30% more damage.
Actions:
-Your Guardian may, as a bonus action, warp to a tile within Range 1-2 of you.
-Your Guardian gains the ability to cast all of your available spells, save for Summoning spells.
-----
Base Damage: (14-15)
Base Damage Boost: 20%</t>
      </text>
    </comment>
    <comment authorId="0" ref="C527">
      <text>
        <t xml:space="preserve">Every Skillpoint here is worth double!</t>
      </text>
    </comment>
    <comment authorId="0" ref="AD527">
      <text>
        <t xml:space="preserve">Base: 350</t>
      </text>
    </comment>
    <comment authorId="0" ref="AI527">
      <text>
        <t xml:space="preserve">-3 SP required per SPC. (cap of 290.)
Guardian's Basic Attack Damage scales with SPC!
+5% Damage Boost per 4 SPC. (Cap of 50%).
World of Chaos at 16 SPC. (If you are targeted by any damage that would down/kill you while this special is activated, your Guardian will take the hit instead, and vice-versa. Does not work against anything that hits both of you at the same time.)
</t>
      </text>
    </comment>
    <comment authorId="0" ref="X529">
      <text>
        <t xml:space="preserve">When asleep, you may still act and move. In addition, you restore 20% of your HP and 10% of your MP during regen, and also gain 20% more Weapon and Spell damage whilst asleep.</t>
      </text>
    </comment>
    <comment authorId="0" ref="Y529">
      <text>
        <t xml:space="preserve">Using an action, you may apply Sleep to yourself. Sleep applied in this way won't vanish if you take damage that doesn't impact your HP.</t>
      </text>
    </comment>
    <comment authorId="0" ref="AH529">
      <text>
        <t xml:space="preserve">+12% DMG per Buff Level.</t>
      </text>
    </comment>
    <comment authorId="0" ref="AI529">
      <text>
        <t xml:space="preserve">DMG scales with INT!
+1 Type Held at 7 SPC. (This spell may have two variants assigned to it. You may choose a variant to use upon cast.)
Armorpiercing Force at 8 STR. (Once you have this, gains Armorpierce1 per 5 SKI. Cannot be used with Shieldslipping Weapons. By default, you get Armorpierce1.)
Shieldslipping Force at 8 INT. (Once you have this, gains Slip1 per 5 SKI. Cannot be used with Armorpiercing Weapons. By default, you get Slip1.)
(If you have both Armorpiercing Force and Shieldslipping Force, you may choose to use either Armorpierce or Slip when you cast this spell.)</t>
      </text>
    </comment>
    <comment authorId="0" ref="X530">
      <text>
        <t xml:space="preserve">Defaulting to Slashing!</t>
      </text>
    </comment>
    <comment authorId="0" ref="AD530">
      <text>
        <t xml:space="preserve">Base: (10-11)</t>
      </text>
    </comment>
    <comment authorId="0" ref="V532">
      <text>
        <t xml:space="preserve">+3 STR
+3 INT
+2 RES
+2 SPC
-2 AGI
Also has the Awakening passive.
Awakening: Upon entering Zone 5, tier up to T7. Lose this effect on equipment crafted with this.</t>
      </text>
    </comment>
    <comment authorId="0" ref="W532">
      <text>
        <t xml:space="preserve">Select two of the following effects upon equipping this.</t>
      </text>
    </comment>
    <comment authorId="0" ref="X532">
      <text>
        <t xml:space="preserve">Your Glitch Element attacks may be of the Dark Element, and vise-versa.</t>
      </text>
    </comment>
    <comment authorId="0" ref="Y532">
      <text>
        <t xml:space="preserve">When applying Status Effects to foes, you may spend 4 MP to apply another effect, from this list. Each lasts for two rounds.
-Manaburn3
-Unlucky7
-Blind3
-Ensnared3
-Teneblight2
-Erroblight2</t>
      </text>
    </comment>
    <comment authorId="0" ref="AG532">
      <text>
        <t xml:space="preserve">Base: 21</t>
      </text>
    </comment>
    <comment authorId="0" ref="AH532">
      <text>
        <t xml:space="preserve">+10% DMG per Buff Level.
+5% Lockdown Intensity per Buff Level.</t>
      </text>
    </comment>
    <comment authorId="0" ref="AI532">
      <text>
        <t xml:space="preserve">DMG scales with INT! (1/3rd rate)
+1 Lockdown Intensity and +2 MP Cost per 6 INT.
Drowning in Malice at 17 SPC. (When applying Lockdown to a target that has Lockdown already, refresh its duration and add their intensities.)
</t>
      </text>
    </comment>
    <comment authorId="0" ref="AD533">
      <text>
        <t xml:space="preserve">Base: (6-8)
You must choose either Taunt or Fear. No mixing the statuses!</t>
      </text>
    </comment>
    <comment authorId="0" ref="AO533">
      <text>
        <t xml:space="preserve">Highest damage that you've dealt in one action.
Only begins to record once you've dealt over 20 damage in one hit.</t>
      </text>
    </comment>
    <comment authorId="0" ref="AQ533">
      <text>
        <t xml:space="preserve">Highest damage that you've taken in one action.
Only begins to record once you've taken over 20 damage in one hit.</t>
      </text>
    </comment>
    <comment authorId="0" ref="AD534">
      <text>
        <t xml:space="preserve">Base Lockdown: 3</t>
      </text>
    </comment>
    <comment authorId="0" ref="V535">
      <text>
        <t xml:space="preserve">You may spend 8 MP to take your Movement Phase with Teleport enabled.</t>
      </text>
    </comment>
    <comment authorId="0" ref="W535">
      <text>
        <t xml:space="preserve">You have a 66% chance to ignore Bleed.</t>
      </text>
    </comment>
    <comment authorId="0" ref="AH535">
      <text>
        <t xml:space="preserve">+2% Summoning Points per Buff Level.</t>
      </text>
    </comment>
    <comment authorId="0" ref="X538">
      <text>
        <t xml:space="preserve">As a bonus action once per battle, you may inflict yourself with Aching4 for 3 rounds and gain Energized6 for 3 rounds.</t>
      </text>
    </comment>
    <comment authorId="0" ref="AD538">
      <text>
        <t xml:space="preserve">Variants:
All Variants share the same range and damage.
Hidden Flame: Fire.
Hidden Shard: Ice.
Hidden Spark: Electric.
Hidden Rock: Earth.
Hidden Shade: Dark.
Hidden Glow: Light.
Hidden Flow: Air.
Hidden Eye: Psychic.
Hidden Dew: Water.
Hidden Toxin: Poison.</t>
      </text>
    </comment>
    <comment authorId="0" ref="AH538">
      <text>
        <t xml:space="preserve">+10% DMG per Buff Level.
+5% Weaken Intensity per Buff Level. (For the case of the center foe, applied after the extra intensity is added.)</t>
      </text>
    </comment>
    <comment authorId="0" ref="AI538">
      <text>
        <t xml:space="preserve">Damage scales with INT! (1/3 rate)
+1 Weaken Intensity per 10 INT.
+1 Central Weaken Strength per 5 INT and 5 SKI.
Mindclouding Sigil at 10 SPC. (Alternatively, you may opt to apply Uninspired in place of Weaken.)</t>
      </text>
    </comment>
    <comment authorId="0" ref="AD539">
      <text>
        <t xml:space="preserve">Base: (4-5)</t>
      </text>
    </comment>
    <comment authorId="0" ref="AD540">
      <text>
        <t xml:space="preserve">Base Weaken: 2
Base Central Bonus: 1</t>
      </text>
    </comment>
    <comment authorId="0" ref="Z541">
      <text>
        <t xml:space="preserve">+1 Guardian MHP per SPC.
The Guardian's Basic Attack scales with the lower of SPC or STR! (half-rate)
+1 Guardian AC at 8 SPC.
Final Blight at 15 SPC. (If you are downed/killed by an enemy, your Guardian instantly performs a single Basic Attack on your attacker before dying.)</t>
      </text>
    </comment>
    <comment authorId="0" ref="Z543">
      <text>
        <t xml:space="preserve">-The Heartless Guardian has 19 MHP, shares your MOV, your weaknesses/resistances, and 50% of your substats. It leaves a Featureless Body upon being downed.
-The Heartless Guardian may basic attack in Range 1 for (7-8) Crushing Damage, with 1 retreat.
-While the Heartless Guardian is alive, you and the Guardian gain +10% Resistance to all Physical elements and +2 AC.
-The Heartless Guardian must remain in Range 1-2 of you at all times. If it is outside of this range at the end of your action, it instantly dies. The Heartless Guardian will also be instantly downed if you are downed/killed.
-You may use your item action from the Heartless Guardian.
-----
Base HP: 10
Base AC: 1
Base Attack: (5-6)</t>
      </text>
    </comment>
    <comment authorId="0" ref="C552">
      <text>
        <t xml:space="preserve">Every Skillpoint here is worth double!</t>
      </text>
    </comment>
    <comment authorId="0" ref="U552">
      <text>
        <t xml:space="preserve">Base: (12-13) Earth
</t>
      </text>
    </comment>
    <comment authorId="0" ref="Z552">
      <text>
        <t xml:space="preserve">+1 INT
+3 DEF
-2 AGI</t>
      </text>
    </comment>
    <comment authorId="0" ref="C553">
      <text>
        <t xml:space="preserve">Every Skillpoint here is worth double!</t>
      </text>
    </comment>
    <comment authorId="0" ref="AD553">
      <text>
        <t xml:space="preserve">Base: 350</t>
      </text>
    </comment>
    <comment authorId="0" ref="AI553">
      <text>
        <t xml:space="preserve">-3 SP Required per SPC. (Minimum of 295 SP.)
All other scaling is within the above document.</t>
      </text>
    </comment>
    <comment authorId="0" ref="U554">
      <text>
        <t xml:space="preserve">Scouter</t>
      </text>
    </comment>
    <comment authorId="0" ref="AH555">
      <text>
        <t xml:space="preserve">+10% HEAL per Buff Level.</t>
      </text>
    </comment>
    <comment authorId="0" ref="AI555">
      <text>
        <t xml:space="preserve">Healing scales with INT! (half-rate)
Can opt to not remove buffs at 10 INT.
Can opt to not heal at 7 SPC.
Quick Purity at 20 combined SKI and SPC. (You may make this a Bonus Action. It'll only remove 1 duration from buffs / debuffs, and will restore 66% HP.)</t>
      </text>
    </comment>
    <comment authorId="0" ref="U557">
      <text>
        <t xml:space="preserve">Tactical Vest</t>
      </text>
    </comment>
    <comment authorId="0" ref="AD557">
      <text>
        <t xml:space="preserve">Base Healing: (6-6)</t>
      </text>
    </comment>
    <comment authorId="0" ref="AH558">
      <text>
        <t xml:space="preserve">+10% Temporary SHP per Buff Level.
+5% Guardian and Empowered Intensity per Buff Level.</t>
      </text>
    </comment>
    <comment authorId="0" ref="AI558">
      <text>
        <t xml:space="preserve">SHP scales with INT! (3/4th rate)
+1 Empowered Intensity per 6 STR. (Max of Empowered4.)
+1 Guardian Intensity per 7 SPC. (Max of Guardian4.)</t>
      </text>
    </comment>
    <comment authorId="0" ref="AD559">
      <text>
        <t xml:space="preserve">Base Status Intensity: 1
Base SHP: (6-7)
</t>
      </text>
    </comment>
    <comment authorId="0" ref="AO559">
      <text>
        <t xml:space="preserve">Highest damage that you've dealt in one action.
Only begins to record once you've dealt over 20 damage in one hit.</t>
      </text>
    </comment>
    <comment authorId="0" ref="AQ559">
      <text>
        <t xml:space="preserve">Highest damage that you've taken in one action.
Only begins to record once you've taken over 20 damage in one hit.</t>
      </text>
    </comment>
    <comment authorId="0" ref="U560">
      <text>
        <t xml:space="preserve">Lifegem</t>
      </text>
    </comment>
    <comment authorId="0" ref="AH561">
      <text>
        <t xml:space="preserve">+10% DMG per Buff Level.</t>
      </text>
    </comment>
    <comment authorId="0" ref="AI561">
      <text>
        <t xml:space="preserve">DMG scales with INT! (half-rate)
+1 Upper Range at 9 INT.
Duality at 10 SPC. (You may select a second element to use with this spell. You may mix the elements of bolts you use; one fire and one ice in an attack, for instance.)</t>
      </text>
    </comment>
    <comment authorId="0" ref="AD562">
      <text>
        <t xml:space="preserve">Base: (7-7)x2
</t>
      </text>
    </comment>
    <comment authorId="0" ref="U563">
      <text>
        <t xml:space="preserve">Remedy Jewel</t>
      </text>
    </comment>
    <comment authorId="0" ref="W564">
      <text>
        <t xml:space="preserve">You have a 66% chance to ignore Basic Damage Over Time effects.</t>
      </text>
    </comment>
    <comment authorId="0" ref="AH564">
      <text>
        <t xml:space="preserve">+10% Tiles Placed per Buff Level.</t>
      </text>
    </comment>
    <comment authorId="0" ref="AI564">
      <text>
        <t xml:space="preserve">+1 Tiles Created per 6 INT.
+1 Upper Range per 7 INT.
Create Power Wells and Mana Vents at 8 SPC. (You may now build these tiles, even if they're not already on the map.)</t>
      </text>
    </comment>
    <comment authorId="0" ref="AD565">
      <text>
        <t xml:space="preserve">Base: 3
You may also modify existing tiles on the map, including walls. Walls respawn after two turns, displacing whatever may be there. If possible. Otherwise, things get crushed.
You may terraform away enemy "tile entities", like what Force Barriers and Sticking Places are.</t>
      </text>
    </comment>
    <comment authorId="0" ref="AD566">
      <text>
        <t xml:space="preserve">Of course, some very special tiles may also not be created.</t>
      </text>
    </comment>
    <comment authorId="0" ref="Z567">
      <text>
        <t xml:space="preserve">Tend healing scales with SPC! (1/3rd rate)
SHP scales with SPC! (half-rate).
+1 SHP Cap per 2 SPC.
Shared Sterilize at 10 SPC. (Whenever you completely remove a debuff from an ally, you may reduce the duration of one basic debuff on yourself by a round as well. May not use if targeting yourself.)</t>
      </text>
    </comment>
    <comment authorId="0" ref="U568">
      <text>
        <t xml:space="preserve">Base SHP: (5-6)
Base Cap: 15</t>
      </text>
    </comment>
    <comment authorId="0" ref="Z569">
      <text>
        <t xml:space="preserve">As an action, you may reduce the duration of a status effect on an ally in Range 1 by two rounds.
This also restores (7-9) HP.
-----
Base Heal: (6-7)</t>
      </text>
    </comment>
    <comment authorId="0" ref="U577">
      <text>
        <t xml:space="preserve">Base Slide: (6-6)
Base Main Hit: (9-9)</t>
      </text>
    </comment>
    <comment authorId="0" ref="AD577">
      <text>
        <t xml:space="preserve">Base Empowered: 6
Base Swift: 2</t>
      </text>
    </comment>
    <comment authorId="0" ref="AM577">
      <text>
        <t xml:space="preserve">Hex died, came back via Autorevive, then lived with 1 HP from a follow-up attack.
Truly amazing.</t>
      </text>
    </comment>
    <comment authorId="0" ref="AN577">
      <text>
        <t xml:space="preserve">Hex has proven themselves to be a successful duelist!
Duels Won: 1
Opponents Defeated:
Team Acacia</t>
      </text>
    </comment>
    <comment authorId="0" ref="AO577">
      <text>
        <t xml:space="preserve">Hex has developed an affinity for bottled blood...
Bottles Drank: 1</t>
      </text>
    </comment>
    <comment authorId="0" ref="AP577">
      <text>
        <t xml:space="preserve">Hex was the first one to eat from the Atrocity! In combat, anyway. Truly, he is the pioneer humanity(?) needed(?).</t>
      </text>
    </comment>
    <comment authorId="0" ref="AQ577">
      <text>
        <t xml:space="preserve">Hex is a certified mechanic! This skill will probably never be relevant again! Says the GM.</t>
      </text>
    </comment>
    <comment authorId="0" ref="C578">
      <text>
        <t xml:space="preserve">Every Skillpoint here is worth double!</t>
      </text>
    </comment>
    <comment authorId="0" ref="U578">
      <text>
        <t xml:space="preserve">Base: (12-12)</t>
      </text>
    </comment>
    <comment authorId="0" ref="X578">
      <text>
        <t xml:space="preserve">COUNTER: Kickoff
Range: 1
Perform a regular counterattack on the enemy. Then, move to a new location in Range 1 that you are legally able to move to at random.
If this moves you out of range of the enemy's attack, you do not take damage.</t>
      </text>
    </comment>
    <comment authorId="0" ref="Z578">
      <text>
        <t xml:space="preserve">+1 MOV
-2 DEF</t>
      </text>
    </comment>
    <comment authorId="0" ref="C579">
      <text>
        <t xml:space="preserve">Every Skillpoint here is worth double!</t>
      </text>
    </comment>
    <comment authorId="0" ref="AD579">
      <text>
        <t xml:space="preserve">Base: 180</t>
      </text>
    </comment>
    <comment authorId="0" ref="AI579">
      <text>
        <t xml:space="preserve">-2 SP Cost per SPC. (Minimum of 140.)
+1 Empowered Intensity per 3 SPC.
+1 Swift Intensity at 12 SPC.</t>
      </text>
    </comment>
    <comment authorId="0" ref="V581">
      <text>
        <t xml:space="preserve">+1 MHP
+4 SKI
+3 DEF
-1 INT</t>
      </text>
    </comment>
    <comment authorId="0" ref="W581">
      <text>
        <t xml:space="preserve">Gain Empowered2 and Enlightened2 for two rounds upon taking weakness-boosted damage.</t>
      </text>
    </comment>
    <comment authorId="0" ref="X581">
      <text>
        <t xml:space="preserve">Whenever using a Basic Attack, Weapon Skill, or Spell that moves you any distance, it deals +10% DMG and may optionally deal Fire damage instead of its usual type.</t>
      </text>
    </comment>
    <comment authorId="0" ref="AH581">
      <text>
        <t xml:space="preserve">+5% Empowered Intensity per Buff Level.</t>
      </text>
    </comment>
    <comment authorId="0" ref="AI581">
      <text>
        <t xml:space="preserve">+1 Empower Intensity per 7 STR.
Shared Rage at 6 SPC. (You may also cast this spell on yourself for 7 MP after casting.)</t>
      </text>
    </comment>
    <comment authorId="0" ref="AD582">
      <text>
        <t xml:space="preserve">Base: Empowered3</t>
      </text>
    </comment>
    <comment authorId="0" ref="Y584">
      <text>
        <t xml:space="preserve">Twice per battle, as a Bonus Action, you may give yourself Swift1 for the round, and your movement will obtain Teleport.</t>
      </text>
    </comment>
    <comment authorId="0" ref="AH584">
      <text>
        <t xml:space="preserve">+10% DMG per Buff Level.</t>
      </text>
    </comment>
    <comment authorId="0" ref="AI584">
      <text>
        <t xml:space="preserve">DMG scales with STR! (half-rate)
DMG also scales with AGI! (half-rate)
+1 MOV upon cast at 9 AGI.</t>
      </text>
    </comment>
    <comment authorId="0" ref="AD585">
      <text>
        <t xml:space="preserve">Base: (4-5)
You can retreat after this, but you won't have Skrimisher or deal damage to foes.</t>
      </text>
    </comment>
    <comment authorId="0" ref="AO585">
      <text>
        <t xml:space="preserve">Highest damage that you've dealt in one action.
Only begins to record once you've dealt over 20 damage in one hit.</t>
      </text>
    </comment>
    <comment authorId="0" ref="AQ585">
      <text>
        <t xml:space="preserve">Highest damage that you've taken in one round. This is the raw value.
Only begins to record once you've taken over 20 damage in one hit.</t>
      </text>
    </comment>
    <comment authorId="0" ref="W587">
      <text>
        <t xml:space="preserve">All non-abyss non-wall terrain costs 1 MOV to enter.</t>
      </text>
    </comment>
    <comment authorId="0" ref="X587">
      <text>
        <t xml:space="preserve">Only one of this trinket may be equipped at a time.</t>
      </text>
    </comment>
    <comment authorId="0" ref="AH587">
      <text>
        <t xml:space="preserve">+10% DMG per Buff Level.</t>
      </text>
    </comment>
    <comment authorId="0" ref="AI587">
      <text>
        <t xml:space="preserve">DMG scales with the higher of STR and INT! (4/5th rate)
+1 Upper Range per 8 SKI. (Cap of 1-5 Range.)
+10% Entropic Damage per 4 SPC. (Cap of 100%.)</t>
      </text>
    </comment>
    <comment authorId="0" ref="AD588">
      <text>
        <t xml:space="preserve">Base Damage: (10-10)
Base Range: 1-3</t>
      </text>
    </comment>
    <comment authorId="0" ref="AD589">
      <text>
        <t xml:space="preserve">Base Entropic Damage: +50%</t>
      </text>
    </comment>
    <comment authorId="0" ref="AI589">
      <text>
        <t xml:space="preserve">Against Rose Cultists and other Entropic foes, this attack...
-ignores Glitch resistance.
-deals +60% DMG.
-prevents SP from rising if it downs / kills them.
-----
Base DMG: +50%</t>
      </text>
    </comment>
    <comment authorId="0" ref="X590">
      <text>
        <t xml:space="preserve">Once per battle, you may spend 15 HP to obtain Hyperevasive for three rounds.
While Hyperevasive is active, if your initial roll for an attack Glancing you fails, you roll for Glance again. </t>
      </text>
    </comment>
    <comment authorId="0" ref="Z593">
      <text>
        <t xml:space="preserve">+1 Starting Switch per 3 SPC.
Tile Switch at 10 SPC. (You may now opt to teleport tiles, instead of entities. As in, the type of tile, and not the entities on them.)</t>
      </text>
    </comment>
    <comment authorId="0" ref="U594">
      <text>
        <t xml:space="preserve">Base Starting: 8
Base Max: 24</t>
      </text>
    </comment>
    <comment authorId="0" ref="U595">
      <text>
        <t xml:space="preserve">Switch can be obtained by...
-Attacking Foes (x1 / target)
-Using your Weapon Skill (x4)
-Regen (x1)</t>
      </text>
    </comment>
    <comment authorId="0" ref="V595">
      <text>
        <t xml:space="preserve">You may mark a tile within Range 1-(x/4), where "x" is the amount of Switch you are spending. You must spend at least 8. Then, you may teleport an entity to the targeted tile, within the same range. 
Marking a tile and teleporting with Scarlet Switch are mutually exclusive bonus actions-you cannot mark a tile on the same turn you teleport an entity and vice-versa. This is also mutually exclusive with Shed.</t>
      </text>
    </comment>
    <comment authorId="0" ref="W595">
      <text>
        <t xml:space="preserve">As a bonus action, you may spend Switch to remove (x/8) Duration off of a single status effect you possess, where "x" is the amount of Switch you spend (minimum of 8). This action may be used even if you are currently unable to normally make actions, but it costs 50% more.
This is mutually exclusive with Switch-you cannot use Switch on a turn you use Shed and vice-versa.</t>
      </text>
    </comment>
    <comment authorId="0" ref="AM603">
      <text>
        <t xml:space="preserve">Packo has proven themselves to be a successful duelist!
Duels Won: 1
Opponents Defeated:
Team Marron 2.0</t>
      </text>
    </comment>
    <comment authorId="0" ref="C604">
      <text>
        <t xml:space="preserve">Every Skillpoint here is worth double!</t>
      </text>
    </comment>
    <comment authorId="0" ref="U604">
      <text>
        <t xml:space="preserve">Base: (7-8)</t>
      </text>
    </comment>
    <comment authorId="0" ref="Z604">
      <text>
        <t xml:space="preserve">+2 SKI</t>
      </text>
    </comment>
    <comment authorId="0" ref="C605">
      <text>
        <t xml:space="preserve">Every Skillpoint here is worth double!</t>
      </text>
    </comment>
    <comment authorId="0" ref="AD605">
      <text>
        <t xml:space="preserve">Base: 220</t>
      </text>
    </comment>
    <comment authorId="0" ref="AI605">
      <text>
        <t xml:space="preserve">-3 required SP per SPC. (Minimum of 160.)
+1 Weaken Intensity per 4 SPC. (Max of Weaken5. Lasts for the same duration as the Fear.)
+1 Weaken / Fear Duration at 11 SPC.
+1 Divine Shield Range at 15 SPC.</t>
      </text>
    </comment>
    <comment authorId="0" ref="AG607">
      <text>
        <t xml:space="preserve">Base: 12</t>
      </text>
    </comment>
    <comment authorId="0" ref="AH607">
      <text>
        <t xml:space="preserve">+1 MOV Amount at 6 Buff Levels.</t>
      </text>
    </comment>
    <comment authorId="0" ref="AI607">
      <text>
        <t xml:space="preserve">+1 MOV Distance per 9 AGI. (Caps at natural MOV.)
-1 MP Cost per 4 INT. (caps at 9 MP)
Duowarp at 14 AGI and 14 SPC. (You may use this twice per round.)</t>
      </text>
    </comment>
    <comment authorId="0" ref="AD608">
      <text>
        <t xml:space="preserve">Base: MOV-2</t>
      </text>
    </comment>
    <comment authorId="0" ref="AM608">
      <text>
        <t xml:space="preserve">Packo is on good terms with puppets, and their related- really, it's just Marron and Ette.
Rating: Acquaintances (with Ette at least, but that basically means Marron too)</t>
      </text>
    </comment>
    <comment authorId="0" ref="AH610">
      <text>
        <t xml:space="preserve">+10% CNT Increase per Buff Level.</t>
      </text>
    </comment>
    <comment authorId="0" ref="AI610">
      <text>
        <t xml:space="preserve">+1 Bonus CNT per 3 AGI.
+1 Bonus CNT per 2 SKI.
+50% Counter Damage while active at 9 SKI.
Bonus Action at 9 AGI.</t>
      </text>
    </comment>
    <comment authorId="0" ref="AO611">
      <text>
        <t xml:space="preserve">Highest damage that you've dealt in one action.
Only begins to record once you've dealt over 20 damage in one hit.</t>
      </text>
    </comment>
    <comment authorId="0" ref="AQ611">
      <text>
        <t xml:space="preserve">Highest damage that you've taken in one round. This is the raw value.
Only begins to record once you've taken over 20 damage in one hit.</t>
      </text>
    </comment>
    <comment authorId="0" ref="Y613">
      <text>
        <t xml:space="preserve">You have a 50% chance to ignore Basic Damage Over Time effects.</t>
      </text>
    </comment>
    <comment authorId="0" ref="Z613">
      <text>
        <t xml:space="preserve">Only one of this trinket may be equipped at a time.</t>
      </text>
    </comment>
    <comment authorId="0" ref="AH613">
      <text>
        <t xml:space="preserve">+10% Healing Amount per Buff Level.</t>
      </text>
    </comment>
    <comment authorId="0" ref="AI613">
      <text>
        <t xml:space="preserve">+10% Healing per 4 INT.
+1 Duration per 8 INT.
Healing Augment at 8 SPC. (Your next attack on an ally will mini-crit.)</t>
      </text>
    </comment>
    <comment authorId="0" ref="AD614">
      <text>
        <t xml:space="preserve">Weapon, as in basic attack and weapon skill. Self-damage isn't affected by this, so don't kill yourself!
Also, the amount you heal is not affected by AC, SHP, or Resistances, Unless they're weak to healing. Then you have a problem.
-----
Base Healing: 100%</t>
      </text>
    </comment>
    <comment authorId="0" ref="W616">
      <text>
        <t xml:space="preserve">Once per battle, as a Bonus Action, you may spend 8 HP to grant Mending8 for three rounds to yourself or an ally within Range 1, and then remove 2 duration from all basic negative status effects on them.</t>
      </text>
    </comment>
    <comment authorId="0" ref="X616">
      <text>
        <t xml:space="preserve">Only one of this trinket may be equipped at a time.</t>
      </text>
    </comment>
    <comment authorId="0" ref="Z619">
      <text>
        <t xml:space="preserve">+1 Evasive Intensity per 7 SPC. (Max of Evasive9.)
-1 Weakened and Uninspired intensity per 10 SPC. (Minimum of Weakened1 and Uninspired1.)</t>
      </text>
    </comment>
    <comment authorId="0" ref="U620">
      <text>
        <t xml:space="preserve">Base Evasive: 6
Base Weakened/Uninspired: 3</t>
      </text>
    </comment>
    <comment authorId="0" ref="L628">
      <text>
        <t xml:space="preserve">Variants:
Indomitable: Weakened
Clear Mind: Uninispired
Sure Footed: Ensnared
Deadeye: Blind
Backup Clover: Unlucky
Unbreakable: Armorbreak</t>
      </text>
    </comment>
    <comment authorId="0" ref="U628">
      <text>
        <t xml:space="preserve">Cursor Rifle</t>
      </text>
    </comment>
    <comment authorId="0" ref="AD629">
      <text>
        <t xml:space="preserve">Base Bonus: 0</t>
      </text>
    </comment>
    <comment authorId="0" ref="AM629">
      <text>
        <t xml:space="preserve">Koharu was a completely different entity earlier in their lifecycle. Huh.
Crisis Count: 5? (Several Anime Girls, Miki-chan, Koharu, Tsukiko Akagi, Arisa)</t>
      </text>
    </comment>
    <comment authorId="0" ref="C630">
      <text>
        <t xml:space="preserve">Every Skillpoint here is worth double!</t>
      </text>
    </comment>
    <comment authorId="0" ref="U630">
      <text>
        <t xml:space="preserve">Base: (10-10)</t>
      </text>
    </comment>
    <comment authorId="0" ref="X630">
      <text>
        <t xml:space="preserve">COUNTER: Mouse Parry
Range: 1-5
Perform a normal counter attack on the target. Apply PushedAround2 to them for two rounds.</t>
      </text>
    </comment>
    <comment authorId="0" ref="Z630">
      <text>
        <t xml:space="preserve">+1 SKI
-1 DEF</t>
      </text>
    </comment>
    <comment authorId="0" ref="AD630">
      <text>
        <t xml:space="preserve">Base Guardian: 3</t>
      </text>
    </comment>
    <comment authorId="0" ref="C631">
      <text>
        <t xml:space="preserve">Every Skillpoint here is worth double!</t>
      </text>
    </comment>
    <comment authorId="0" ref="AD631">
      <text>
        <t xml:space="preserve">Base: 300</t>
      </text>
    </comment>
    <comment authorId="0" ref="AI631">
      <text>
        <t xml:space="preserve">-4 SP Cost per 4 SPC. (Minimum of 220.)
+1 base DGE / CNT per 2 SPC.
+1 Guardian Intensity per 7 SPC.
Counterplay at 13 SPC. (On the round you cast this, you have a 100% chance to perform counters.)
</t>
      </text>
    </comment>
    <comment authorId="0" ref="U632">
      <text>
        <t xml:space="preserve">Santa Hat</t>
      </text>
    </comment>
    <comment authorId="0" ref="L633">
      <text>
        <t xml:space="preserve">Won't activate on a foe if they'd heal from the damage reflected.</t>
      </text>
    </comment>
    <comment authorId="0" ref="Y633">
      <text>
        <t xml:space="preserve">When you down a foe, you have a 25% chance to find a present. This present can contain one of the following, and activates immediately:
-An allied Iti unit (10%)
-A consumable item only usable in that battle (20%)
-Crafting Materials (35%)
-25 Credits and 4 Samples (35%)</t>
      </text>
    </comment>
    <comment authorId="0" ref="AH633">
      <text>
        <t xml:space="preserve">+10% CNT Increase per Buff Level.</t>
      </text>
    </comment>
    <comment authorId="0" ref="AI633">
      <text>
        <t xml:space="preserve">+1 Bonus CNT per 3 AGI.
+1 Bonus CNT per 2 SKI.
+50% Counter Damage while active at 9 SKI.
Bonus Action at 9 AGI.</t>
      </text>
    </comment>
    <comment authorId="0" ref="U635">
      <text>
        <t xml:space="preserve">Ranger's Coverings</t>
      </text>
    </comment>
    <comment authorId="0" ref="AH636">
      <text>
        <t xml:space="preserve">+10% DMG per Buff Level.
+5% Armorpierce per Buff Level.</t>
      </text>
    </comment>
    <comment authorId="0" ref="AI636">
      <text>
        <t xml:space="preserve">DMG scales with STR!
+1 Armorpierce per 2 STR and 3 SPC.
Great Cleave at 25 combined STR and SKI. (Increase the Upper Range Limit by 1.)</t>
      </text>
    </comment>
    <comment authorId="0" ref="AD637">
      <text>
        <t xml:space="preserve">Base: (8-9)</t>
      </text>
    </comment>
    <comment authorId="0" ref="AO637">
      <text>
        <t xml:space="preserve">Highest damage that you've dealt in one action.
Only begins to record once you've dealt over 20 damage in one hit.</t>
      </text>
    </comment>
    <comment authorId="0" ref="AQ637">
      <text>
        <t xml:space="preserve">Highest damage that you've taken in one round. This is the raw value.
Only begins to record once you've taken over 20 damage in one round.</t>
      </text>
    </comment>
    <comment authorId="0" ref="U638">
      <text>
        <t xml:space="preserve">Elemental Scope Mk ][</t>
      </text>
    </comment>
    <comment authorId="0" ref="W639">
      <text>
        <t xml:space="preserve">Upon joining a battle for the first time, select a magical element. For the rest of this battle, you may opt to have your Basic Attacks be of both its normal element, and the selected element.
You also gain a passive 20% resistance to the selected element.</t>
      </text>
    </comment>
    <comment authorId="0" ref="AH639">
      <text>
        <t xml:space="preserve">+10% DMG per Buff Level.
+10% HIT per Buff Level.</t>
      </text>
    </comment>
    <comment authorId="0" ref="AI639">
      <text>
        <t xml:space="preserve">DMG scales with STR! (3/2 rate)
Still Counts at 6 AGI and 6 SKI. (If the foe misses you, Nothing Ventured still triggers, and for +10% DMG.)
Improved Taunt at 10 INT and 5 SPC. (Taunt is now applied for two rounds.)
Unavoidable at 10 SKI and 5 SPC.</t>
      </text>
    </comment>
    <comment authorId="0" ref="AD640">
      <text>
        <t xml:space="preserve">Base: (14-16)</t>
      </text>
    </comment>
    <comment authorId="0" ref="U641">
      <text>
        <t xml:space="preserve">Reactive Tie</t>
      </text>
    </comment>
    <comment authorId="0" ref="X642">
      <text>
        <t xml:space="preserve">When performing a counterattack, apply Blind2 on the attacker for two rounds and deal an additional (6-6) Electric Damage.</t>
      </text>
    </comment>
    <comment authorId="0" ref="Y642">
      <text>
        <t xml:space="preserve">+50% Counter Damage. Does not apply to Strobe Counter.</t>
      </text>
    </comment>
    <comment authorId="0" ref="Z645">
      <text>
        <t xml:space="preserve">+1 Focused Intensity per 7 SPC. (Cap of Focused8.)
+1 Evasive Intensity per 9 SPC. (Cap of Evasive7.)</t>
      </text>
    </comment>
    <comment authorId="0" ref="U647">
      <text>
        <t xml:space="preserve">Base Intensities: 5</t>
      </text>
    </comment>
    <comment authorId="0" ref="C656">
      <text>
        <t xml:space="preserve">Every Skillpoint here is worth double!</t>
      </text>
    </comment>
    <comment authorId="0" ref="U656">
      <text>
        <t xml:space="preserve">Base: (10-11)</t>
      </text>
    </comment>
    <comment authorId="0" ref="Z656">
      <text>
        <t xml:space="preserve">+6 MMP
+3 INT
-2 DEF</t>
      </text>
    </comment>
    <comment authorId="0" ref="C657">
      <text>
        <t xml:space="preserve">Every Skillpoint here is worth double!</t>
      </text>
    </comment>
    <comment authorId="0" ref="AD657">
      <text>
        <t xml:space="preserve">Base: 300</t>
      </text>
    </comment>
    <comment authorId="0" ref="AI657">
      <text>
        <t xml:space="preserve">+5 SP Cap per SPC. (Maximum of 400 SP.)
Something Remains at 8 SPC and 15 SPC. (You get one random gene mutation once the special ends, if it lasts for at least three rounds.)</t>
      </text>
    </comment>
    <comment authorId="0" ref="Y659">
      <text>
        <t xml:space="preserve">Your Restorative spells have Manafuelled1.
For 4 MP, you may cause a Restorative spell (or a non-Restorative spell healing effect) to restore no HP, and instead deal Poison damage equal to the amount it'd heal. The first use every battle is free.
For every 5 HP of self-damage inflicted, gain 1 MP.</t>
      </text>
    </comment>
    <comment authorId="0" ref="AH659">
      <text>
        <t xml:space="preserve">+10% Final Healing Amount per Buff Level. (This increase the amount of HP you have to spread between targets, and is not applied on a per-target basis.)
+1 Cost per level of MANAFUELLED. This replaces the normal cost increasing effect of Manafuelled.</t>
      </text>
    </comment>
    <comment authorId="0" ref="AI659">
      <text>
        <t xml:space="preserve">+1 Bonus Healing per 2 INT. (You will not get more bonus healing than the amount of HP you expended originally.)
+1 Healing Target at 8 SKI.
Shield Transfusion at 7 RES and 5 SPC. (You may also opt to give your ally some Temporary SHP, cast from your own shields.)</t>
      </text>
    </comment>
    <comment authorId="0" ref="AD660">
      <text>
        <t xml:space="preserve">You may only spend as much HP as you have left. So you can't have 1 HP left then heal someone for 100.
Note that when casting this spell while under the effects of Enlightened, the amount of healing is increased by the percentage buff you have.</t>
      </text>
    </comment>
    <comment authorId="0" ref="Y662">
      <text>
        <t xml:space="preserve">You unlock your fourth spell slot. Not your fifth!</t>
      </text>
    </comment>
    <comment authorId="0" ref="AH662">
      <text>
        <t xml:space="preserve">+5% Mending Intensity per Buff Level.</t>
      </text>
    </comment>
    <comment authorId="0" ref="AI662">
      <text>
        <t xml:space="preserve">+1 Mending Intensity per 4 INT.
+1 Upper Range at 5 SPC.
Rapid Regeneration at 50 MHP (If casted on self, the Mending Intensity goes up by 25%.)</t>
      </text>
    </comment>
    <comment authorId="0" ref="AD663">
      <text>
        <t xml:space="preserve">Base: Mending7</t>
      </text>
    </comment>
    <comment authorId="0" ref="AO663">
      <text>
        <t xml:space="preserve">Highest damage that you've dealt in one action.
Only begins to record once you've dealt over 20 damage in one hit.</t>
      </text>
    </comment>
    <comment authorId="0" ref="AQ663">
      <text>
        <t xml:space="preserve">Highest damage that you've taken in one action.
Only begins to record once you've taken over 20 damage in one hit.</t>
      </text>
    </comment>
    <comment authorId="0" ref="W665">
      <text>
        <t xml:space="preserve">Once per battle, you may give a Splash Spell +50% MP Cost, and +3 Buff Levels. In addition, that spell's Splash value increases by 1.
(This also extends to "All foes within Range 1" type effects, but only if it effectively works like Splash.)</t>
      </text>
    </comment>
    <comment authorId="0" ref="Y665">
      <text>
        <t xml:space="preserve">Only one of this trinket may be equipped at a time.
Seriously, wearing two eyepatches isn't good for your ability to see!</t>
      </text>
    </comment>
    <comment authorId="0" ref="AG665">
      <text>
        <t xml:space="preserve">Base: 12</t>
      </text>
    </comment>
    <comment authorId="0" ref="AH665">
      <text>
        <t xml:space="preserve">+10% DMG per Buff Level.</t>
      </text>
    </comment>
    <comment authorId="0" ref="AI665">
      <text>
        <t xml:space="preserve">DMG scales with INT! (3/4th rate)
Improved Ravelling at 8 SPC. (You now heal for 66% DMG Dealt, instead of 50%.)
-10% HP required for effects at 12 RES or DEF. (This does not apply to the +DMG effect.)</t>
      </text>
    </comment>
    <comment authorId="0" ref="AD666">
      <text>
        <t xml:space="preserve">Base: (7-8)</t>
      </text>
    </comment>
    <comment authorId="0" ref="AI667">
      <text>
        <t xml:space="preserve">You can obtain these bonuses for spending HP. You may spend a max of 25 HP for additional effects.
+1 DMG per 2 HP spent.
+1 Upper Range (to both effects) at 9 HP spent.
Apply Elveil3 for three rounds (where the element is a random element the attack's target resists) to targeted ally at 13 HP spent.
-----
Base +Range Cost: 10
Base +Elveil Cost: 15</t>
      </text>
    </comment>
    <comment authorId="0" ref="W668">
      <text>
        <t xml:space="preserve">If you have 33% HP or greater and take a blow that would Down you, survive it with 1 HP.
Triggers up to once per battle.</t>
      </text>
    </comment>
    <comment authorId="0" ref="X668">
      <text>
        <t xml:space="preserve">Once per battle, you may use your action to obtain Empowered3 and Enlightened3 for four rounds, then restore (11-12) HP.
If Heroine's Will has triggered, it is refreshed, and the HP restoration is doubled.</t>
      </text>
    </comment>
    <comment authorId="0" ref="AH668">
      <text>
        <t xml:space="preserve">+10% DMG per Buff Level.
+5% Gas Cloud Intensity per Buff Level.</t>
      </text>
    </comment>
    <comment authorId="0" ref="AI668">
      <text>
        <t xml:space="preserve">DMG scales with INT! (1/3rd rate)
+1 Poison Intensity per 4 INT.
+1 Poison Duration at 14 INT.
Choking Gas at 7 SPC. (This now applies BadlyPoisoned.)</t>
      </text>
    </comment>
    <comment authorId="0" ref="AD669">
      <text>
        <t xml:space="preserve">Base: (5-5)</t>
      </text>
    </comment>
    <comment authorId="0" ref="AD670">
      <text>
        <t xml:space="preserve">Base Intensity: 3
Base Duration: 3
</t>
      </text>
    </comment>
    <comment authorId="0" ref="AI670">
      <text>
        <t xml:space="preserve">Entering a tile within Range 1 of it will apply BadlyPoisoned8 to the entity that entered it for four rounds. This poison is also applied to all entities who are in the initial area when created.
Moving into another tile within range of the cloud while within range of the cloud STILL applies Poison. This does not apply to external movement effects.
The cloud lasts for three rounds, ticking down at Regen.
-----
Base Poison: (Poison3, 3)</t>
      </text>
    </comment>
    <comment authorId="0" ref="Z671">
      <text>
        <t xml:space="preserve">+1 Starting DNA per SPC.
+2 Max DNA per SPC.
+1 Max DNA per damage source per 2 SPC.
Reborn at 12 SPC. (If you are revived during a battle, you may revive with all genes randomized instead of default.)
Adapt Or Die at 35 combined DEF, RES, and SPC. (Upon taking damage from an element you are weak to, gain double DNA.)</t>
      </text>
    </comment>
    <comment authorId="0" ref="AH671">
      <text>
        <t xml:space="preserve">+10% Revival HP per Buff Level.</t>
      </text>
    </comment>
    <comment authorId="0" ref="AI671">
      <text>
        <t xml:space="preserve">+1 Revival HP per INT.
Apply Autorevive at 10 INT and 8 SPC. (The power of the Autorevive is equal to the normal revival HP, divided by 2. Lasts for two turns.)
ohgodwhat at 12 SPC. (Applies Swift1, Guardian2, Empowered2, and Enlightened2 to the revived target for three rounds. Cannot be applied on Autorevive application.)</t>
      </text>
    </comment>
    <comment authorId="0" ref="AD672">
      <text>
        <t xml:space="preserve">Base: 20
...You may target enemies, but that seems like a bad idea somehow.</t>
      </text>
    </comment>
    <comment authorId="0" ref="W673">
      <text>
        <t xml:space="preserve">It costs 60 DNA to switch body genes.
Medium Body:
Default. No effect.
Armored Body:
+3 AC, -1 MOV. +10% all Physical Resistances, +30% Ice Resistance. -30% Fire Resistance.
(+1 AC per 8 SPC.)
Lean Body:
+1 MOV, +3 DGE, +30% Fire Resistance, -1 AC, -30% Ice Resistance.
(+1 DGE per 5 SPC.)
Toxic Body:
+30% Poison Resistance, +5 CNT. Apply Poisoned3 for two rounds on successful counters. -2 DGE, -3 CAV, -30% Fire and Ice Resist.
(+1 CNT per 3 SPC.)
----
Base Armored AC: 2
Base Lean DGE: 1
Base Toxic CNT: 2</t>
      </text>
    </comment>
    <comment authorId="0" ref="X673">
      <text>
        <t xml:space="preserve">It costs 50 DNA to switch paw genes.
Runner's Paw:
Default. No effect.
Wings:
Gain flight during the first half (rounded down) of movement. -1 AC. -30% Air Resistance. -1 HP and MP per turn.
Bearyena Claws:
All weapon attacks deal +10% damage. +5 HIT. -1 MP Regen.
(+1 HIT per 3 SPC.)
Velvet Paws:
Gain Intellect3 while casting spells. +1 MP Regen. -10% all physical resists.
(+1 Intellect Intensity per 8 SPC.)
-----
Base Bearyena HIT: 2
Base Velvet Intensity: 2</t>
      </text>
    </comment>
    <comment authorId="0" ref="Y673">
      <text>
        <t xml:space="preserve">It costs 50 DNA to switch one of these genes. Two of these may be active at any time. 
Nothing:
Default. No effect.
Tailfin:
+30% Water Resistance. Water cannot harm you or slow you down, and grants +1 MOV while inside it. -30% Electric Resistance.
Antennae:
+30% Air and Electric Resistance. -3 CRT.
Filtered Eyes:
+30% Light and Dark Resistance. -3 HIT.
Raccoon Pattern:
+5 CRT. -3 CNT.
(+1 CRT per 6 SPC.)
Mossbrown Fur:
+5 DGE while standing in Forest or Deep Forest. -2 CRT.
(+1 DGE per 4 SPC.)
Snowwhite Fur:
+5 DGE while standing in Snow, Water, or Shallow Water. -2 CRT.
(+1 DGE per 4 SPC.)
-----
Base Raccoon CRT: 4
Base Mossbrown / Snowwhite DGE: 3</t>
      </text>
    </comment>
    <comment authorId="0" ref="Z673">
      <text>
        <t xml:space="preserve">Starting DNA: 42.
DNA Max: 84.
Max DNA per Damage Source: 26.
Only one gene from each category may be active at a time, unless otherwise noted.
Genes do not persist between battles, and reset upon death. If you're revived, you get a set of random genes.
-----
Base Starting DNA: 30.
Base DNA Max: 30.
Base DNA per Source: 20.</t>
      </text>
    </comment>
    <comment authorId="0" ref="AF680">
      <text>
        <t xml:space="preserve">MP Lost includes MP expended, Mana Damage taken, and MP used by allies through Mentor of Magic (or any other loss of MP.)</t>
      </text>
    </comment>
    <comment authorId="0" ref="U681">
      <text>
        <t xml:space="preserve">Upon entering Zone 6, tier up to T8. Lose this effect on equipment crafted with this.</t>
      </text>
    </comment>
    <comment authorId="0" ref="Z681">
      <text>
        <t xml:space="preserve">When you perform a Basic Attack or Weapon Skill, generate 1 Metamight and 2 Metamagic. When you cast a full-action Spell, generate 2 Metamight and 1 Metamagic. You cap at 6 of each.
As a Bonus Action, you may spend all your Metamight to get +(x * 10)% Weapon DMG this round, where "x" is the amount of Metamight you had. If you're at max Metamight, also grants +10 CRT.
As a Bonus Action, you may spend all your Metamagic to get +x Buff Levels this round, where "x" is the amount of Metamagic you had. If you're at max Metamagic, also grants 15 MP.
These Bonus Actions may instead give their benefits to an ally within Range 1-4.</t>
      </text>
    </comment>
    <comment authorId="0" ref="AD681">
      <text>
        <t xml:space="preserve">These spells use the scaling of the person you take them from. If you are within range of Mentor of Magic, you can still activate it to use Toast's scaling instead.
This special cannot give a character access to Null Somnun+ or Historia.
---
Base Range: 1-3</t>
      </text>
    </comment>
    <comment authorId="0" ref="AM681">
      <text>
        <t xml:space="preserve">Asha has gone to the world of the mind, and came here to fulfill the Chairheir's promise.</t>
      </text>
    </comment>
    <comment authorId="0" ref="AN681">
      <text>
        <t xml:space="preserve">Asha was the first one to craft a Tier 3 item. They're green now. They follow the Terraria Progression, probably.</t>
      </text>
    </comment>
    <comment authorId="0" ref="AO681">
      <text>
        <t xml:space="preserve">Nettle is now officially a serial killer. I mean, you're on the Spherebreaker's side, so this can probably forgiven.
rip eight people</t>
      </text>
    </comment>
    <comment authorId="0" ref="AP681">
      <text>
        <t xml:space="preserve">Nettle has stacked multiple bodies on one square. That's freaking brutal.</t>
      </text>
    </comment>
    <comment authorId="0" ref="AQ681">
      <text>
        <t xml:space="preserve">Asha scored a counterattack kill with a stick-type weapon. Bonus points for doing this to Marron.</t>
      </text>
    </comment>
    <comment authorId="0" ref="AR681">
      <text>
        <t xml:space="preserve">Asha scored the rare and threatening Double Davis. That is, scoring two minicrits in a round.
Times Achieved: 2</t>
      </text>
    </comment>
    <comment authorId="0" ref="C682">
      <text>
        <t xml:space="preserve">Every Skillpoint here is worth double!</t>
      </text>
    </comment>
    <comment authorId="0" ref="U682">
      <text>
        <t xml:space="preserve">Base: (9-10)x2</t>
      </text>
    </comment>
    <comment authorId="0" ref="Z682">
      <text>
        <t xml:space="preserve">+1 AGI
+1 INT
+1 SKI
+1 SPC
-1 DEF</t>
      </text>
    </comment>
    <comment authorId="0" ref="AD682">
      <text>
        <t xml:space="preserve">Base Cost: 80 / 50
---
You may remove Lingua Franca as a Free Action. You can't gain SP if this was active during any part of your turn.
If you are downed or killed, Lingua Franca becomes inactive, but will become active again once you are revived.</t>
      </text>
    </comment>
    <comment authorId="0" ref="AM682">
      <text>
        <t xml:space="preserve">Asha dealt over 500 freaking damage in a single round. Given the general scaling of damage in this game, this is some Disgaea-tier destruction.</t>
      </text>
    </comment>
    <comment authorId="0" ref="AN682">
      <text>
        <t xml:space="preserve">Asha scored the finishing blow of the Operator! You stole his tie! Or a copy of it, probably. Geez.
Also, you dealt 623 (587 w/ AC) damage to him in a single blow.</t>
      </text>
    </comment>
    <comment authorId="0" ref="AO682">
      <text>
        <t xml:space="preserve">Asha accidentally slew an ally. You, uh, okay there?
oopsies: 1</t>
      </text>
    </comment>
    <comment authorId="0" ref="AP682">
      <text>
        <t xml:space="preserve">Asha scored five or more minicrits in a round. That's actually just unethical.
Times Achieved: 1</t>
      </text>
    </comment>
    <comment authorId="0" ref="AQ682">
      <text>
        <t xml:space="preserve">Asha was a completely different entity earlier in their lifecycle. Huh.
Crisis Count: 1 (Toast, Nettle)</t>
      </text>
    </comment>
    <comment authorId="0" ref="AR682">
      <text>
        <t xml:space="preserve">Asha was the first one to craft a Tier 6 item. As of this version number, CraftCraft is now out of Early Access!</t>
      </text>
    </comment>
    <comment authorId="0" ref="C683">
      <text>
        <t xml:space="preserve">Every Skillpoint here is worth double!</t>
      </text>
    </comment>
    <comment authorId="0" ref="AI683">
      <text>
        <t xml:space="preserve">-1 SP cost per SPC (Min. 60/30)
+1 Upper Range at 7 SPC.
Watch and Learn at 10 SPC (You gain the benefits of being in the area even if you aren't in the area.)
Advanced Drills at 15 SPC (Allies in the area are able to use Mentor of Magic regardless of distance. These activations also don't expend uses of Mentor of Magic.)
Support Ranks at 20 SPC (You can always be targeted by allies within Lingua Franca, regardless of distance. This includes by non-spells.)
Something to Believe In at 25 SPC (Allies casting spells using Lingua Franca have their choice of +3 Buff Levels or Intellect5 for that spell. Does not apply to you. However, you can now opt to use your own stats whenever you cast spells with this.)</t>
      </text>
    </comment>
    <comment authorId="0" ref="AM683">
      <text>
        <t xml:space="preserve">Creation's Certificate! Nettle dealt a seriously unethically high amount damage during a bonus, non-canonical boss fight, like wow.
Highest Non-Canon Damage Dealt: 30,983</t>
      </text>
    </comment>
    <comment authorId="0" ref="AN683">
      <text>
        <t xml:space="preserve">Asha has proven themselves to be a successful duelist!
Duels Won: 2
Opponents Defeated:
Team Marron
Team Marron 2.0</t>
      </text>
    </comment>
    <comment authorId="0" ref="Y685">
      <text>
        <t xml:space="preserve">At the start of every battle, generates a random spell for the user. This spell may only be cast once in the battle.</t>
      </text>
    </comment>
    <comment authorId="0" ref="AH685">
      <text>
        <t xml:space="preserve">+5% Focused Intensity per Buff Level.</t>
      </text>
    </comment>
    <comment authorId="0" ref="AI685">
      <text>
        <t xml:space="preserve">+1 Focused Power per 6 INT or 6 SKI; whatever's higher.
Shared Perspective at 6 SPC. (You may also cast this spell on yourself for 5 MP, after casting.)</t>
      </text>
    </comment>
    <comment authorId="0" ref="AM685">
      <text>
        <t xml:space="preserve">Toast is on good terms with puppets, and their related- really, it's just Marron and Ette.
Rating: Girlfriend (w/ Marron), Friend (w/ Ette)</t>
      </text>
    </comment>
    <comment authorId="0" ref="AN685">
      <text>
        <t xml:space="preserve">Toast is on good terms with Chloe. Not Xavier, just Chloe. "Chloe Friend" didn't sound as good.
Rating: Friends</t>
      </text>
    </comment>
    <comment authorId="0" ref="AD686">
      <text>
        <t xml:space="preserve">Base Intensity: 4</t>
      </text>
    </comment>
    <comment authorId="0" ref="AM686">
      <text>
        <t xml:space="preserve">Toast is bi
-lingual. Bilingual. She can speak a magic language, and is pretty experienced in using it. Also she's got a thing for Marron.</t>
      </text>
    </comment>
    <comment authorId="0" ref="AN686">
      <text>
        <t xml:space="preserve">With help from her friends, the crystal parasite occupying Toast's arm slot was removed! She still has her mechanical left arm, but she's kinda fond of that one at least.
She's still really good at punching.</t>
      </text>
    </comment>
    <comment authorId="0" ref="Z688">
      <text>
        <t xml:space="preserve">When you take HP damage, your base AC drops by 1 until you die. Also halves the AC you receive from the DEF stat, and the SHP you receive from the RES stat.
...Also, Abyss terrain tiles deal 300% DMG. For some reason.</t>
      </text>
    </comment>
    <comment authorId="0" ref="AF688">
      <text>
        <t xml:space="preserve">This is Toast's spell, so much so that it can't be used by anyone else. Including through her trait and special.</t>
      </text>
    </comment>
    <comment authorId="0" ref="AH688">
      <text>
        <t xml:space="preserve">+1 Upper Range at 2 Buff Levels.</t>
      </text>
    </comment>
    <comment authorId="0" ref="AI688">
      <text>
        <t xml:space="preserve">+1 Upper Range at 10 SPC.</t>
      </text>
    </comment>
    <comment authorId="0" ref="AD689">
      <text>
        <t xml:space="preserve">If the tile is occupied, the target can choose an adjacent space to be shunted to.
Historia can't restore MP or SP, or recharge limited-use equipment abilities. It also can't be used on Downed allies.
Enemies immune to Movement effects won't be moved. Enemies immune to Prevention effects won't have their status reverted.</t>
      </text>
    </comment>
    <comment authorId="0" ref="AO689">
      <text>
        <t xml:space="preserve">Highest damage that you've dealt in one action.
Only begins to record once you've dealt over 20 damage in one hit.</t>
      </text>
    </comment>
    <comment authorId="0" ref="AQ689">
      <text>
        <t xml:space="preserve">Highest damage that you've taken in one round. This is the raw value.
Only begins to record once you've taken over 20 damage in one round.</t>
      </text>
    </comment>
    <comment authorId="0" ref="V691">
      <text>
        <t xml:space="preserve">Twice per battle, as a Bonus Action, you may alter the values of something within Range 1-4.
This lets you edit up to two values. You may not perform the same thing multiple times, but applying multiple status effects is fine.
-HP value edits may only add or subtract up to 12 at a time.
-MP value edits may only add or subtract up to 6 at a time.
-Adding status effects will apply them with an Intensity of 3 if possible, and given a duration of three rounds. These effects must be Basic. Prevention effects or things that'd modify MOV cannot be applied.
-You can change the position of your target, moving them up to 2 spaces.</t>
      </text>
    </comment>
    <comment authorId="0" ref="AH691">
      <text>
        <t xml:space="preserve">+10% DMG per Buff Level.</t>
      </text>
    </comment>
    <comment authorId="0" ref="AI691">
      <text>
        <t xml:space="preserve">DMG scales with the higher of STR and INT!
+1 Walls Targeted at 12 INT.
Collapsing Walls at 12 STR. (Impathable tiles targeted by this move are optionally transformed into Rubble.)</t>
      </text>
    </comment>
    <comment authorId="0" ref="AD693">
      <text>
        <t xml:space="preserve">Base: (9-11)</t>
      </text>
    </comment>
    <comment authorId="0" ref="Y694">
      <text>
        <t xml:space="preserve">As a Bonus Action, you may drain all of your SHP, and 8 MP. Your next spell cast gets +2 Buff Levels, and an additional +1 Buff Level per 7 SHP drained.</t>
      </text>
    </comment>
    <comment authorId="0" ref="Z694">
      <text>
        <t xml:space="preserve">+1 SKI
+3 CRT
Survive Lethal: If you have 20% HP or greater and take a blow that would Down you, survive it with 1 HP.
Triggers up to once per battle.
Lunar Sacrifice: As a Bonus Action, you may spend up to 10 HP, getting 1 CRT for the round per HP spent.
If you spend at least 8 HP, you also get +10% DMG on your next Basic Attack this round.</t>
      </text>
    </comment>
    <comment authorId="0" ref="AG694">
      <text>
        <t xml:space="preserve">Base: 17</t>
      </text>
    </comment>
    <comment authorId="0" ref="AH694">
      <text>
        <t xml:space="preserve">+15% DMG per level of MANAFUELLED.
+10% DMG per level of ENLIGHTENED.</t>
      </text>
    </comment>
    <comment authorId="0" ref="AI694">
      <text>
        <t xml:space="preserve">DMG scales with INT! (x2 rate)
+2 Cost per 3 INT.
+10% HIT when moving per 6 SKI. (Caps at 80%.)
Obliteration at 25 combined INT and SPC. (Your attack still deals damage to the target if it moves through a tile with HP. However, it must hit the tile first before hitting the foe. All overflow damage goes to the next tile, or the foe.)</t>
      </text>
    </comment>
    <comment authorId="0" ref="AD695">
      <text>
        <t xml:space="preserve">Base Damage: (14-16)
Base Hit: 50%</t>
      </text>
    </comment>
    <comment authorId="0" ref="Z697">
      <text>
        <t xml:space="preserve">+1 Use per Battle per 7 SPC (max of 6)
+1 Upper Range Limit at 9 SPC
Defiance at 15 SPC (For two uses of your trait, you may instantly cause a status effect on you to expire. Bonus Action.)</t>
      </text>
    </comment>
    <comment authorId="0" ref="U698">
      <text>
        <t xml:space="preserve">This trait can be activated twice per round.</t>
      </text>
    </comment>
    <comment authorId="0" ref="U699">
      <text>
        <t xml:space="preserve">Base Range: 1-2.</t>
      </text>
    </comment>
    <comment authorId="0" ref="Z699">
      <text>
        <t xml:space="preserve">These statuses always have 2 intensity and duration.
You can do this 5 times per battle for free. Further uses cost 7 MP.
Non-basic or prevention status effects cannot be applied in this way.
For statuses that expire, you can apply them to an entity as a Free Action on your next turn. Statuses from targeting are applied after the triggering action.
-----
Base Free Uses: 3</t>
      </text>
    </comment>
    <comment authorId="0" ref="L706">
      <text>
        <t xml:space="preserve">Variants:
Growing Strength: Empowered.
Schemer: Enlightened.
Like the Wind: Evasive.
Calm Breath: Focused.
Loaded Dice: Lucky. (grants a boost of 3)
Reinforced Plating: Guardian.</t>
      </text>
    </comment>
    <comment authorId="0" ref="Z707">
      <text>
        <t xml:space="preserve">Max of three Reagents at once. You may replace reagents if you go over the limit.
-----
Fire / Light: Grants +1 Buff Level per stack.
Ice / Water: Grants +2 HP and MP Regen per stack.
Electric / Air: Grants +15% HIT per stack.
Earth / Psychic: Grants +1 AC per stack.
Dark / Poison: Grants +15% DGE per stack.
Glitch: Transforms into the next Reagent you acquire.</t>
      </text>
    </comment>
    <comment authorId="0" ref="AD707">
      <text>
        <t xml:space="preserve">Base Heal: (8-8)
Base Buff Intensity: 2</t>
      </text>
    </comment>
    <comment authorId="0" ref="AM707">
      <text>
        <t xml:space="preserve">Ziah was a completely different entity earlier in their lifecycle. Huh.
Crisis Count: 4 (Ziah, Kokichi, Ziah Again, Leaf)</t>
      </text>
    </comment>
    <comment authorId="0" ref="AN707">
      <text>
        <t xml:space="preserve">Ziah scored the rare and threatening Double Davis. That is, scoring two minicrits in a round.
Times Achieved: 1</t>
      </text>
    </comment>
    <comment authorId="0" ref="AO707">
      <text>
        <t xml:space="preserve">Ziah scored five or more minicrits in a round. That's actually just unethical.
Times Achieved: 1</t>
      </text>
    </comment>
    <comment authorId="0" ref="AP707">
      <text>
        <t xml:space="preserve">Creation's Certificate! Ziah dealt an unethically high amount damage during a bonus, non-canonical boss fight.
Highest Non-Canon Damage Dealt: 700</t>
      </text>
    </comment>
    <comment authorId="0" ref="C708">
      <text>
        <t xml:space="preserve">Every Skillpoint here is worth double!</t>
      </text>
    </comment>
    <comment authorId="0" ref="U708">
      <text>
        <t xml:space="preserve">Base: (4-5)x3</t>
      </text>
    </comment>
    <comment authorId="0" ref="Z708">
      <text>
        <t xml:space="preserve">+8 MMP</t>
      </text>
    </comment>
    <comment authorId="0" ref="AD708">
      <text>
        <t xml:space="preserve">Base Charge Cost: 100</t>
      </text>
    </comment>
    <comment authorId="0" ref="C709">
      <text>
        <t xml:space="preserve">Every Skillpoint here is worth double!</t>
      </text>
    </comment>
    <comment authorId="0" ref="AD709">
      <text>
        <t xml:space="preserve">Base: 300</t>
      </text>
    </comment>
    <comment authorId="0" ref="AI709">
      <text>
        <t xml:space="preserve">Healing scales with SPC!
-1 SP Cost per SPC. (Minimum of 80 SP / charge.)
+1 Empowered/Enlightened Intensity per 7 SPC.
Beyond All Limits at 16 SPC. (This becomes a Free Action. Repeated uses of this special on the same round provide half the Empowered / Enlightened that it normally would, rounding down.)</t>
      </text>
    </comment>
    <comment authorId="0" ref="L710">
      <text>
        <t xml:space="preserve">Variants:
Growing Strength: Empowered.
Schemer: Enlightened.
Like the Wind: Evasive.
Calm Breath: Focused.
Loaded Dice: Lucky. (grants a boost of 3)
Reinforced Plating: Guardian.</t>
      </text>
    </comment>
    <comment authorId="0" ref="Y711">
      <text>
        <t xml:space="preserve">Chosen Elements: Dark, Psychic
-----
Select two unique Magical elements upon equipping this. The Magical Resists in blue are set to those elements.
The first Destructive spell you cast of each selected element in a battle gets +3 Buff Levels.</t>
      </text>
    </comment>
    <comment authorId="0" ref="AH711">
      <text>
        <t xml:space="preserve">+12% DMG per Buff Level.</t>
      </text>
    </comment>
    <comment authorId="0" ref="AI711">
      <text>
        <t xml:space="preserve">DMG scales with INT!
+1 Type Held at 7 SPC. (This spell may have two variants assigned to it. You may choose a variant to use upon cast.)
Armorpiercing Force at 8 STR. (Once you have this, gains Armorpierce1 per 5 SKI. Cannot be used with Shieldslipping Weapons. By default, you get Armorpierce1.)
Shieldslipping Force at 8 INT. (Once you have this, gains Slip1 per 5 SKI. Cannot be used with Armorpiercing Weapons. By default, you get Slip1.)
(If you have both Armorpiercing Force and Shieldslipping Force, you may choose to use either Armorpierce or Slip when you cast this spell.)</t>
      </text>
    </comment>
    <comment authorId="0" ref="AD712">
      <text>
        <t xml:space="preserve">Base: (10-11)</t>
      </text>
    </comment>
    <comment authorId="0" ref="AD713">
      <text>
        <t xml:space="preserve">Base Intensity: 3
Base Duration: 3</t>
      </text>
    </comment>
    <comment authorId="0" ref="V714">
      <text>
        <t xml:space="preserve">+5 STR
+5 INT
+3 RES
+2 SPC
-2 AGI</t>
      </text>
    </comment>
    <comment authorId="0" ref="W714">
      <text>
        <t xml:space="preserve">Select two of the following effects upon equipping this.</t>
      </text>
    </comment>
    <comment authorId="0" ref="X714">
      <text>
        <t xml:space="preserve">Your Glitch Element attacks may be of the Dark OR Psychic Element, and vise-versa.</t>
      </text>
    </comment>
    <comment authorId="0" ref="Y714">
      <text>
        <t xml:space="preserve">When applying Status Effects to foes, you may spend 5 MP to apply another effect, from this list. Each lasts for two rounds.
-Manaburn5
-Unlucky10
-Blind4
-Ensnared4
-Teneblight3
-Erroblight3</t>
      </text>
    </comment>
    <comment authorId="0" ref="Z714">
      <text>
        <t xml:space="preserve">If no foes within Range 1-5 have Line of Sight to you, your movement has Teleport.</t>
      </text>
    </comment>
    <comment authorId="0" ref="AH714">
      <text>
        <t xml:space="preserve">+10% DMG per Buff Level.
+5% Elblight Intensity per Buff Level. (Applied after the +2, if applicable.)</t>
      </text>
    </comment>
    <comment authorId="0" ref="AI714">
      <text>
        <t xml:space="preserve">DMG scales with INT! (half-rate)
+1 Elblight Power per 5 INT.
+1 Elblight Duration at 12 INT.
-10% Resistance Threshold at 8 SPC.</t>
      </text>
    </comment>
    <comment authorId="0" ref="AD715">
      <text>
        <t xml:space="preserve">Base: (6-6)</t>
      </text>
    </comment>
    <comment authorId="0" ref="AO715">
      <text>
        <t xml:space="preserve">Highest damage that you've dealt in one action.
Only begins to record once you've dealt over 20 damage in one hit.</t>
      </text>
    </comment>
    <comment authorId="0" ref="AQ715">
      <text>
        <t xml:space="preserve">Highest damage that you've taken in one round. This is the raw value.
Only begins to record once you've taken over 20 damage in one hit.</t>
      </text>
    </comment>
    <comment authorId="0" ref="AD716">
      <text>
        <t xml:space="preserve">Base: (5-7)</t>
      </text>
    </comment>
    <comment authorId="0" ref="W717">
      <text>
        <t xml:space="preserve">Gain Empowered4 and Enlightened4 for three rounds after a successful meditation.
You do not recover MP afterwards, but instead obtain Energized(x) for three rounds, where "x" is 40% of the MP you'd normally get from meditating.</t>
      </text>
    </comment>
    <comment authorId="0" ref="X717">
      <text>
        <t xml:space="preserve">You may still Meditate if you move 1/2 of your MOV or less, rounding down.</t>
      </text>
    </comment>
    <comment authorId="0" ref="AH717">
      <text>
        <t xml:space="preserve">+10% DMG per Buff Level.</t>
      </text>
    </comment>
    <comment authorId="0" ref="AI717">
      <text>
        <t xml:space="preserve">DMG scales with INT! (Both of them.)
+1 Upper Range at 8 INT.
+1 Sleep Duration at 12 SKI.
Horrid Nightmare at 24 combined INT and SPC. (The target takes (6-6) Psychic Damage per turn while sleeping. This ignores AC and SHP, and won't wake up the target. This damage scales with INT at a 1/3rd rate.)</t>
      </text>
    </comment>
    <comment authorId="0" ref="AD718">
      <text>
        <t xml:space="preserve">Initial Base: (6-8)
Sleeping Base: (11-12)</t>
      </text>
    </comment>
    <comment authorId="0" ref="X720">
      <text>
        <t xml:space="preserve">Once per battle, As a bonus action, you may set your base HP and MP Regen to -2 for the rest of the battle. You then gain Manafuelled2 and Enlightened(X-5) for 3 rounds, where X is the combined value of the HP and MP Regen you just lost in this method. Caps at Enlightened6.</t>
      </text>
    </comment>
    <comment authorId="0" ref="Z723">
      <text>
        <t xml:space="preserve">+5% DMG per 4 SPC. (Caps at 55%.)</t>
      </text>
    </comment>
    <comment authorId="0" ref="U724">
      <text>
        <t xml:space="preserve">Base: 30%
This %DMG is a "final modifier" applied after all other modifiers are applied.</t>
      </text>
    </comment>
    <comment authorId="0" ref="U733">
      <text>
        <t xml:space="preserve">Base Poison Intensity: 8</t>
      </text>
    </comment>
    <comment authorId="0" ref="AD733">
      <text>
        <t xml:space="preserve">Base initial damage: (14-15)
Base Poison Bonus Damage: 5</t>
      </text>
    </comment>
    <comment authorId="0" ref="AM733">
      <text>
        <t xml:space="preserve">Rosemary dealt over 500 freaking damage in a single round. Given the general scaling of damage in this game, this is some Disgaea-tier destruction.</t>
      </text>
    </comment>
    <comment authorId="0" ref="C734">
      <text>
        <t xml:space="preserve">Every Skillpoint here is worth double!</t>
      </text>
    </comment>
    <comment authorId="0" ref="U734">
      <text>
        <t xml:space="preserve">Base: (4-4)x3</t>
      </text>
    </comment>
    <comment authorId="0" ref="Z734">
      <text>
        <t xml:space="preserve">+1 STR
+2 AGI
+1 SKI</t>
      </text>
    </comment>
    <comment authorId="0" ref="AD734">
      <text>
        <t xml:space="preserve">Base MHP Lethal Threshhold: 25%</t>
      </text>
    </comment>
    <comment authorId="0" ref="C735">
      <text>
        <t xml:space="preserve">Every Skillpoint here is worth double!</t>
      </text>
    </comment>
    <comment authorId="0" ref="AD735">
      <text>
        <t xml:space="preserve">Base: 200</t>
      </text>
    </comment>
    <comment authorId="0" ref="AI735">
      <text>
        <t xml:space="preserve">-2 SP cost per SPC. (Minimum of 160.)
Initial Damage scales with STR.
Poison Damage bonus scales with SPC.
+5 HP/+5% MHP Threshhold for Lethal per 4 AGI and 4 SPC. (Caps at 50% MHP)
Push It to The Limit at a combined 42 STR, AGI and SPC. (If this move downs the target, gain Empowered2, Enlightened2, Evasive2 and Focused2 for three rounds.)</t>
      </text>
    </comment>
    <comment authorId="0" ref="Y737">
      <text>
        <t xml:space="preserve">Your movement obtains Spectral.</t>
      </text>
    </comment>
    <comment authorId="0" ref="AH737">
      <text>
        <t xml:space="preserve">+1 DoT Intensity per 2 Buff Levels.
+1 Status Down Intensity per 3 Buff Levels.</t>
      </text>
    </comment>
    <comment authorId="0" ref="AI737">
      <text>
        <t xml:space="preserve">+1 DoT Intensity per 6 SKI. (Except for Bleed.)
+1 Status Down Intensity at 14 SKI.
+1 Status Choice per 6 INT. (Max of 5 statuses.)
Prevention Collection at 12 SKI.
Special Collection at 12 SPC.</t>
      </text>
    </comment>
    <comment authorId="0" ref="AD738">
      <text>
        <t xml:space="preserve">The status effect can apply up to three times per basic attack, whether all on the same target, or spread across multiple targets.
No, you cannot apply multiple status effects with one use.</t>
      </text>
    </comment>
    <comment authorId="0" ref="AD739">
      <text>
        <t xml:space="preserve">Upon selecting this spell, choose some effects from this list.
-----
Damage Over Time:
(Aching5, 3)
(Poison3, 3)
(Burning4, 3)
(Brainburn4, 3)
(Bleed2, 3)
(Manaburn3, 3)
Status Down:
(Weaken2, 3)
(Uninspired2, 3)
(Ensnared2, 3)
(Blind2, 3)
Prevention: (Locked without 12 SKI.)
(Silence, 1)
(Healblock, 1)
Special: (Locked without 12 SPC.)
(Unlucky7, 3)
(Lockdown3, 3)
(Confused4, 3)</t>
      </text>
    </comment>
    <comment authorId="0" ref="Y740">
      <text>
        <t xml:space="preserve">When at 50% HP or less, you have +4 AC.</t>
      </text>
    </comment>
    <comment authorId="0" ref="Z740">
      <text>
        <t xml:space="preserve">You gain the power of Flight.</t>
      </text>
    </comment>
    <comment authorId="0" ref="AH740">
      <text>
        <t xml:space="preserve">+10% DMG per Buff Level.</t>
      </text>
    </comment>
    <comment authorId="0" ref="AI740">
      <text>
        <t xml:space="preserve">DMG scales with STR! (half-rate)
+1 Hits and +2 MP Cost per 5 AGI.
Fluid Punches at 8 AGI and 8 SPC. (When downing / killing a foe with this move, gain +1 Attack and then automatically target a foe within range with the remainder of your attacks.)</t>
      </text>
    </comment>
    <comment authorId="0" ref="AD741">
      <text>
        <t xml:space="preserve">Base: (3-4)x2</t>
      </text>
    </comment>
    <comment authorId="0" ref="AO741">
      <text>
        <t xml:space="preserve">Highest damage that you've dealt in one action.
Only begins to record once you've dealt over 20 damage in one hit.</t>
      </text>
    </comment>
    <comment authorId="0" ref="AQ741">
      <text>
        <t xml:space="preserve">Highest damage that you've taken in one action.
Only begins to record once you've taken over 20 damage in one hit.</t>
      </text>
    </comment>
    <comment authorId="0" ref="W743">
      <text>
        <t xml:space="preserve">Twice per battle, as a Bonus Action, target a foe within Range 1-3. Copy all negative effects on them to up three targets within Range 1-3 of them or you.</t>
      </text>
    </comment>
    <comment authorId="0" ref="X743">
      <text>
        <t xml:space="preserve">Only one of this trinket may be equipped at a time.</t>
      </text>
    </comment>
    <comment authorId="0" ref="AH743">
      <text>
        <t xml:space="preserve">+10% DMG per Buff Level.
+5% DoT Intensity per Buff Level.</t>
      </text>
    </comment>
    <comment authorId="0" ref="AI743">
      <text>
        <t xml:space="preserve">DMG scales with STR! (1/2 rate)
+1 Non-Bleed DoT Power Increase per 3 STR.
+1 Non-Bleed DoT Power Increase per 3 INT.
+1 Initial Bleed Power at 7 STR and 4 SPC.</t>
      </text>
    </comment>
    <comment authorId="0" ref="AD744">
      <text>
        <t xml:space="preserve">Base Increase: 3
Base Damage: (5-5)</t>
      </text>
    </comment>
    <comment authorId="0" ref="AD745">
      <text>
        <t xml:space="preserve">Base Bleed Intensity: 2</t>
      </text>
    </comment>
    <comment authorId="0" ref="W746">
      <text>
        <t xml:space="preserve">Your Basic Attacks also damage all foes within Range 1 of you for 50% of its damage, not counting the initial target.</t>
      </text>
    </comment>
    <comment authorId="0" ref="Z749">
      <text>
        <t xml:space="preserve">-1 MMP Regeneration cost per 8 SPC. (Cap of -1 MMP Regen.)
+1 Upper Range at 10 INT and 10 SPC.
Stand Synchronization at 10 STR and 10 SPC. (If you and The Joykiller are in Range 1 of each other, you gain +10% Basic Attack Damage and +1 Buff Level.)</t>
      </text>
    </comment>
    <comment authorId="0" ref="Y751">
      <text>
        <t xml:space="preserve">-The Joykiller is an exact mirror of your stats-including your HP, MP, and status conditions. If you are downed, the Joykiller is automatically killed. If the Joykiller is downed, it and you are both automatically killed. 
-The Joykiller reduces your MP Regen by 2 while it is out. If you run out of MP, the Joykiller automatically despawns. 
-You may despawn the Joykiller as a bonus action, but respawning it costs an action.
-The Joykiller has Flight by default, but cannot move out of Range 1-3 of you. If it does so, you take (12-12) Direct Damage and the Joykiller will reappear on the tile closest to you.
-----
Base MP Regen loss: 3</t>
      </text>
    </comment>
    <comment authorId="0" ref="Z751">
      <text>
        <t xml:space="preserve">-You may perform any action you can normally take from the location of The Joykiller instead of yourself. This includes Basic attacks, Item usage, Spells, Specials, Guarding, Scanning and Meditation. 
-If you Sprint, you and The Joykiller will both benefit from its effects.
-If the Joykiller is in Range 1-2 of any enemy with any negative DoT status effect during their regen phase, they gain +3 Intensity (+1 if the status is Bleeding) before the status takes effect and do not lose duration on the status.
-Stand Synchronization (Unlocked at 10 SPC): If you and The Joykiller are within Range 1 of each other, you gain 10% Basic attack damage and +1 Buff Level.</t>
      </text>
    </comment>
    <comment authorId="0" ref="L758">
      <text>
        <t xml:space="preserve">Variants:
Indomitable: Weakened
Clear Mind: Uninispired
Sure Footed: Ensnared
Deadeye: Blind
Backup Clover: Unlucky
Unbreakable: Armorbreak</t>
      </text>
    </comment>
    <comment authorId="0" ref="AD759">
      <text>
        <t xml:space="preserve">Base Damage: (20-22)
Base Move: 1</t>
      </text>
    </comment>
    <comment authorId="0" ref="AM759">
      <text>
        <t xml:space="preserve">Bergilmir has gone to the world of the mind, and came here to fulfill the Chairheir's promise.</t>
      </text>
    </comment>
    <comment authorId="0" ref="AN759">
      <text>
        <t xml:space="preserve">Bergilmir has proven themselves to be a successful duelist!
Duels Won: 1
Opponents Defeated:
Team Marron</t>
      </text>
    </comment>
    <comment authorId="0" ref="C760">
      <text>
        <t xml:space="preserve">Every Skillpoint here is worth double!</t>
      </text>
    </comment>
    <comment authorId="0" ref="U760">
      <text>
        <t xml:space="preserve">Base: (14-16)</t>
      </text>
    </comment>
    <comment authorId="0" ref="Z760">
      <text>
        <t xml:space="preserve">+1 MHP
+1 STR
+1 DEF</t>
      </text>
    </comment>
    <comment authorId="0" ref="C761">
      <text>
        <t xml:space="preserve">Every Skillpoint here is worth double!</t>
      </text>
    </comment>
    <comment authorId="0" ref="AD761">
      <text>
        <t xml:space="preserve">Base: 160</t>
      </text>
    </comment>
    <comment authorId="0" ref="AI761">
      <text>
        <t xml:space="preserve">-2 SP required per SPC. (Minimum of 120 SP.)
Damage scales with SPC!
+1 Tile Moved per 7 SPC.
Reduced Slow at 9 SPC. (You are only slowed for one round.)
Firin Mah Piledriver at 16 SPC. (Instead of targeting a single foe, fire a Range 1-3 Wide Laser with halved damage. Targets in the center of the beam are frozen. No slowing is applied.)</t>
      </text>
    </comment>
    <comment authorId="0" ref="Y763">
      <text>
        <t xml:space="preserve">You deal +20% DMG to foes with 30 MHP or less.</t>
      </text>
    </comment>
    <comment authorId="0" ref="AH763">
      <text>
        <t xml:space="preserve">+1 Upper Range Limit at 7 Buff Levels.</t>
      </text>
    </comment>
    <comment authorId="0" ref="AI763">
      <text>
        <t xml:space="preserve">+1 Duration at 8 STR and 8 INT.
Laser Offhand at 12 SKI. (Allows you to hit foes at Range 1 while active. This effect (and only this effect) will be applied for weapons that don't fit within the defined range.)
Increase Definition at 10 SPC. (This now applies to weapons with basic attacks that hit foes within 1-3.)</t>
      </text>
    </comment>
    <comment authorId="0" ref="AM763">
      <text>
        <t xml:space="preserve">Bergilmir is on good terms with Chloe. Not Xavier, just Chloe. "Chloe Friend" didn't sound as good.
Rating: Acquaintance</t>
      </text>
    </comment>
    <comment authorId="0" ref="Y764">
      <text>
        <t xml:space="preserve">Defaulting to... nothing, since I'll just have it be cancelled out by the resist here.</t>
      </text>
    </comment>
    <comment authorId="0" ref="AD764">
      <text>
        <t xml:space="preserve">For special counters, if it falls within the legal range, the range of your counter is boosted.</t>
      </text>
    </comment>
    <comment authorId="0" ref="AM764">
      <text>
        <t xml:space="preserve">Bergilmir has destroyed one of the wings of the Chaos Butterfly back in the Mindscape.</t>
      </text>
    </comment>
    <comment authorId="0" ref="Y766">
      <text>
        <t xml:space="preserve">If you'd take more than 30 damage in a single hit (before factoring in AC), reduce all damage beyond 30 by 33%.</t>
      </text>
    </comment>
    <comment authorId="0" ref="AD766">
      <text>
        <t xml:space="preserve">Variants:
All Variants share the same range and damage.
Hidden Flame: Fire.
Hidden Shard: Ice.
Hidden Spark: Electric.
Hidden Rock: Earth.
Hidden Shade: Dark.
Hidden Glow: Light.
Hidden Flow: Air.
Hidden Eye: Psychic.
Hidden Dew: Water.
Hidden Toxin: Poison.
Hidden Pixel: Glitch.</t>
      </text>
    </comment>
    <comment authorId="0" ref="AH766">
      <text>
        <t xml:space="preserve">+12% DMG per Buff Level.</t>
      </text>
    </comment>
    <comment authorId="0" ref="AI766">
      <text>
        <t xml:space="preserve">DMG scales with INT!
+1 Type Held at 7 SPC. (This spell may have two variants assigned to it. You may choose a variant to use upon cast.)
Armorpiercing Force at 8 STR. (Once you have this, gains Armorpierce1 per 5 SKI. Cannot be used with Shieldslipping Weapons. By default, you get Armorpierce1.)
Shieldslipping Force at 8 INT. (Once you have this, gains Slip1 per 5 SKI. Cannot be used with Armorpiercing Weapons. By default, you get Slip1.)
(If you have both Armorpiercing Force and Shieldslipping Force, you may choose to use either Armorpierce or Slip when you cast this spell.)</t>
      </text>
    </comment>
    <comment authorId="0" ref="AD767">
      <text>
        <t xml:space="preserve">Base: (10-11)</t>
      </text>
    </comment>
    <comment authorId="0" ref="AO767">
      <text>
        <t xml:space="preserve">Highest damage that you've dealt in one action.
Only begins to record once you've dealt over 20 damage in one hit.</t>
      </text>
    </comment>
    <comment authorId="0" ref="AQ767">
      <text>
        <t xml:space="preserve">Highest damage that you've taken in one round.
Only begins to record once you've taken over 20 damage in one round.</t>
      </text>
    </comment>
    <comment authorId="0" ref="W769">
      <text>
        <t xml:space="preserve">If you have 33% HP or greater and take a blow that would Down you, survive it with 1 HP.
Triggers up to once per battle.</t>
      </text>
    </comment>
    <comment authorId="0" ref="X769">
      <text>
        <t xml:space="preserve">Once per battle, you may use your action to obtain Empowered3 and Enlightened3 for four rounds, then restore (11-12) HP.
If Heroine's Will has triggered, it is refreshed, and the HP restoration is doubled.</t>
      </text>
    </comment>
    <comment authorId="0" ref="AH769">
      <text>
        <t xml:space="preserve">+12% HEAL per Buff Level.</t>
      </text>
    </comment>
    <comment authorId="0" ref="AI769">
      <text>
        <t xml:space="preserve">Healing scales with INT!
+1 Upper Range per 7 INT.
-1 Cost at 7 SPC.</t>
      </text>
    </comment>
    <comment authorId="0" ref="AD770">
      <text>
        <t xml:space="preserve">Base: (9-12)</t>
      </text>
    </comment>
    <comment authorId="0" ref="W772">
      <text>
        <t xml:space="preserve">Once per battle, if you'd be downed or killed, ignore the blow and survive with 33% HP.
You may also instead use this as a Full Action to revive a Downed ally within Range 1-3 with 33% HP,  or revive a Dead player with 1 HP.</t>
      </text>
    </comment>
    <comment authorId="0" ref="X772">
      <text>
        <t xml:space="preserve">Upon entering Zone 6, tier up to T8. Lose this effect on equipment crafted with this.</t>
      </text>
    </comment>
    <comment authorId="0" ref="Z775">
      <text>
        <t xml:space="preserve">DMG scales with SPC! (half-rate)
Manaburning at 10 SPC. (You also deal 50% of the damage this would deal as MP damage.)</t>
      </text>
    </comment>
    <comment authorId="0" ref="U776">
      <text>
        <t xml:space="preserve">Base: (3-3)</t>
      </text>
    </comment>
    <comment authorId="0" ref="AD785">
      <text>
        <t xml:space="preserve">Note that this cannot heal you if you are downed / killed by the hit. Dead people tend to be hard to heal.</t>
      </text>
    </comment>
    <comment authorId="0" ref="AM785">
      <text>
        <t xml:space="preserve">You existed! That's worth an accomplishment!</t>
      </text>
    </comment>
    <comment authorId="0" ref="C786">
      <text>
        <t xml:space="preserve">Every Skillpoint here is worth double!</t>
      </text>
    </comment>
    <comment authorId="0" ref="U786">
      <text>
        <t xml:space="preserve">Base: (12-13)</t>
      </text>
    </comment>
    <comment authorId="0" ref="Z786">
      <text>
        <t xml:space="preserve">+2 INT
+1 SKI</t>
      </text>
    </comment>
    <comment authorId="0" ref="AD786">
      <text>
        <t xml:space="preserve">Base SP Consumption: 90</t>
      </text>
    </comment>
    <comment authorId="0" ref="C787">
      <text>
        <t xml:space="preserve">Every Skillpoint here is worth double!</t>
      </text>
    </comment>
    <comment authorId="0" ref="AD787">
      <text>
        <t xml:space="preserve">Base: 270</t>
      </text>
    </comment>
    <comment authorId="0" ref="AI787">
      <text>
        <t xml:space="preserve">-1 SP/Round per SPC. (Minimum of 70 SP.)
+5% Healing Percentage per 4 SPC.
+1 Taunt per round at 9 SPC.
Harmonic Series at 15 SPC. (While active, the Lethal and Very Lethal keywords have no effect on you.)</t>
      </text>
    </comment>
    <comment authorId="0" ref="Y789">
      <text>
        <t xml:space="preserve">Chosen Elements: Electric, Light
-----
Select two unique Magical elements upon equipping this. The Magical Resists in blue are set to those elements.
The first Destructive spell you cast of each selected element in a battle gets +3 Buff Levels.</t>
      </text>
    </comment>
    <comment authorId="0" ref="AH789">
      <text>
        <t xml:space="preserve">+5% Guardian and Elveil Intensity per Buff Level.</t>
      </text>
    </comment>
    <comment authorId="0" ref="AI789">
      <text>
        <t xml:space="preserve">+1 Guardian Power per 7 INT.
+1 Elveil Power per 4 INT and 3 DEF. (caps at Elveil5)
+1 Type Held at 7 SPC. (This spell may have two variants assigned to it. You may choose a variant to use upon cast.)</t>
      </text>
    </comment>
    <comment authorId="0" ref="AD790">
      <text>
        <t xml:space="preserve">Base Guardian: 3
Base Elveil: 2</t>
      </text>
    </comment>
    <comment authorId="0" ref="Y792">
      <text>
        <t xml:space="preserve">After you use cast a spell using a full action, deal (9-9) Fire Damage to a target within Range 1-3.
Passively, all of your spells have Manafuelled1.</t>
      </text>
    </comment>
    <comment authorId="0" ref="AH792">
      <text>
        <t xml:space="preserve">+10% DMG per Buff Level.</t>
      </text>
    </comment>
    <comment authorId="0" ref="AI792">
      <text>
        <t xml:space="preserve">DMG scales with INT! (2/3 rate)
+1 Self Heal per 4 INT.
Outsource Healing at 10 SKI. (You may move the healing, causing it to deploy with Splash 1 at a tile within Range 1-5. You still restore HP, no matter the location.)
Blinding Ray at 7 SPC. (Applies Blind3 to hit foes for two rounds.)
Glorious Radiance at combined 30 INT and SPC. (You may opt to have +1 Upper Range on both the damage and healing radius, but have 66% DMG.)</t>
      </text>
    </comment>
    <comment authorId="0" ref="AD793">
      <text>
        <t xml:space="preserve">Base: (8-9)</t>
      </text>
    </comment>
    <comment authorId="0" ref="AO793">
      <text>
        <t xml:space="preserve">Highest damage that you've dealt in one action.
Only begins to record once you've dealt over 20 damage in one hit.</t>
      </text>
    </comment>
    <comment authorId="0" ref="AQ793">
      <text>
        <t xml:space="preserve">Highest damage that you've taken in one action.
Only begins to record once you've taken over 20 damage in one hit.</t>
      </text>
    </comment>
    <comment authorId="0" ref="Y795">
      <text>
        <t xml:space="preserve">As a Bonus Action, you may drain all of your SHP, and 8 MP. Your next spell cast gets +2 Buff Levels, and an additional +1 Buff Level per 7 SHP drained.</t>
      </text>
    </comment>
    <comment authorId="0" ref="AH795">
      <text>
        <t xml:space="preserve">+10% DMG per Buff Level.
+5% Connected Targets per Buff Level.</t>
      </text>
    </comment>
    <comment authorId="0" ref="AI795">
      <text>
        <t xml:space="preserve">Initial DMG scales with INT!
Proximity DMG scales with INT! (half-rate)
+1 Connected Target per 5 INT.
Shield Overload at 10 SKI. (The initial damage gains Slip(x/2), where x is the total amount of connected targets.)
Static Transfer at a combined 25 INT and SPC. (Allies now also connect foes to other foes, but don't take damage from the spell.)</t>
      </text>
    </comment>
    <comment authorId="0" ref="AD796">
      <text>
        <t xml:space="preserve">Base Main Hit: (7-8)
Base Connection Damage: (5-6)
Hits each foe once. That means that if a foe takes up multiple tiles, it'l still only hit them once.
Connected: If you're within Range 1 of the target, you're considered to be "connected" to them.</t>
      </text>
    </comment>
    <comment authorId="0" ref="AD797">
      <text>
        <t xml:space="preserve">Base Cap: 4</t>
      </text>
    </comment>
    <comment authorId="0" ref="AH798">
      <text>
        <t xml:space="preserve">+12% DMG per Buff Level.</t>
      </text>
    </comment>
    <comment authorId="0" ref="AI798">
      <text>
        <t xml:space="preserve">DMG scales with INT!
+1 Type Held at 7 SPC. (This spell may have two variants assigned to it. You may choose a variant to use upon cast.)
Armorpiercing Force at 8 STR. (Once you have this, gains Armorpierce1 per 5 SKI. Cannot be used with Shieldslipping Weapons. By default, you get Armorpierce1.)
Shieldslipping Force at 8 INT. (Once you have this, gains Slip1 per 5 SKI. Cannot be used with Armorpiercing Weapons. By default, you get Slip1.)
(If you have both Armorpiercing Force and Shieldslipping Force, you may choose to use either Armorpierce or Slip when you cast this spell.)</t>
      </text>
    </comment>
    <comment authorId="0" ref="AD799">
      <text>
        <t xml:space="preserve">Base: (10-11)</t>
      </text>
    </comment>
    <comment authorId="0" ref="Z801">
      <text>
        <t xml:space="preserve">+1 Intellect Intensity and AC per 8 SPC.
+3 Bonus SHP and 1 MP Regen at 10 SPC.</t>
      </text>
    </comment>
    <comment authorId="0" ref="U803">
      <text>
        <t xml:space="preserve">While you are Real, you obtain the following bonuses:
- +2 AC
- +7 Max SHP
-----
Base AC: 1
Base SHP: 4</t>
      </text>
    </comment>
    <comment authorId="0" ref="V803">
      <text>
        <t xml:space="preserve">While you are Imaginary, you obtain the following bonuses:
- +Intellect3 on all casts
- +3 MP Regen
-----
Base Intellect: 2
Base MP Regen: 2</t>
      </text>
    </comment>
    <comment authorId="0" ref="AD811">
      <text>
        <t xml:space="preserve">Base Tiles/Tile Cap: 3</t>
      </text>
    </comment>
    <comment authorId="0" ref="AM811">
      <text>
        <t xml:space="preserve">Pope scored the rare and threatening Double Davis. That is, scoring two minicrits in a round.</t>
      </text>
    </comment>
    <comment authorId="0" ref="AN811">
      <text>
        <t xml:space="preserve">Creation's Certificate! Pope dealt an unethically high amount damage during a bonus, non-canonical boss fight.
Highest Non-Canon Damage Dealt: 451</t>
      </text>
    </comment>
    <comment authorId="0" ref="C812">
      <text>
        <t xml:space="preserve">Every Skillpoint here is worth double!</t>
      </text>
    </comment>
    <comment authorId="0" ref="U812">
      <text>
        <t xml:space="preserve">Base: (16-18)</t>
      </text>
    </comment>
    <comment authorId="0" ref="Z812">
      <text>
        <t xml:space="preserve">+2 MHP
+2 DEF</t>
      </text>
    </comment>
    <comment authorId="0" ref="AD812">
      <text>
        <t xml:space="preserve">Base Turns: 3
Base DMG/Buff Levels: +30%/+3</t>
      </text>
    </comment>
    <comment authorId="0" ref="C813">
      <text>
        <t xml:space="preserve">Every Skillpoint here is worth double!</t>
      </text>
    </comment>
    <comment authorId="0" ref="AD813">
      <text>
        <t xml:space="preserve">Base: 210</t>
      </text>
    </comment>
    <comment authorId="0" ref="AI813">
      <text>
        <t xml:space="preserve">-3 SP Required per SPC. (Minimum of 150.)
+10% DMG and +1 Buff Level per 5 SPC.
+1 Tile Marked at 9 SPC.
Illuminant at 15 SPC. (You may now split an action so that it fires from yourself and all marked tiles. Each hit has 30% Damage, Healing, Status Intensity, and won't move targets.)
</t>
      </text>
    </comment>
    <comment authorId="0" ref="Y815">
      <text>
        <t xml:space="preserve">During Regen, you restore 4 HP and 1 MP to all allies within Range 1.</t>
      </text>
    </comment>
    <comment authorId="0" ref="AH815">
      <text>
        <t xml:space="preserve">+1 Target per 5 Buff Levels.</t>
      </text>
    </comment>
    <comment authorId="0" ref="AI815">
      <text>
        <t xml:space="preserve">+1 Slow at 7 STR.
+1 Target per 5 STR and 3 SPC.
+1 Upper Range at 7 SPC.
Offend at 15 combined STR and SPC. (Optionally, you may apply Taunt to up to two targets you hit with Intimidation. Doing this costs 3 MP.)</t>
      </text>
    </comment>
    <comment authorId="0" ref="Z818">
      <text>
        <t xml:space="preserve">You can choose to make your single-target basic attacks and spells apply Taunt for two rounds for 7 MP.
You have +20% DMG versus targets with Taunt, and take -20% DMG from them.</t>
      </text>
    </comment>
    <comment authorId="0" ref="AH818">
      <text>
        <t xml:space="preserve">+5% DMG per 2 Buff Levels. (Damage cannot exceed 100%.)</t>
      </text>
    </comment>
    <comment authorId="0" ref="AI818">
      <text>
        <t xml:space="preserve">+5% DMG per 4 STR and 4 SKI. (Damage cannot exceed 100%.)
Radiant Dawn at 6 INT. (Applies Blind2 to the attack target for two rounds.)
Mist's Aid at 20 combined SKI and SPC. (This can heal an ally within Range 1-3 instead of yourself.)</t>
      </text>
    </comment>
    <comment authorId="0" ref="AD819">
      <text>
        <t xml:space="preserve">Base: 60%</t>
      </text>
    </comment>
    <comment authorId="0" ref="AO819">
      <text>
        <t xml:space="preserve">Highest damage that you've dealt in one action.
Only begins to record once you've dealt over 20 damage in one hit.</t>
      </text>
    </comment>
    <comment authorId="0" ref="AQ819">
      <text>
        <t xml:space="preserve">Highest damage that you've taken in one round. This is the raw value.
Only begins to record once you've taken over 20 damage in one hit.</t>
      </text>
    </comment>
    <comment authorId="0" ref="W821">
      <text>
        <t xml:space="preserve">Once per battle, if you'd be downed or killed, ignore the blow and survive with 33% HP.
You may also instead use this as a Full Action to revive a Downed ally within Range 1-3 with 33% HP,  or revive a Dead player with 1 HP.</t>
      </text>
    </comment>
    <comment authorId="0" ref="X821">
      <text>
        <t xml:space="preserve">Upon entering Zone 5, tier up to T8. Lose this effect on equipment crafted with this.</t>
      </text>
    </comment>
    <comment authorId="0" ref="AD821">
      <text>
        <t xml:space="preserve">Variants:
All Variants share the same range and damage.
Cleave: Slashing.
Multistab: Piercing.
Sweeping Blow: Crushing.</t>
      </text>
    </comment>
    <comment authorId="0" ref="AG821">
      <text>
        <t xml:space="preserve">Base: 21</t>
      </text>
    </comment>
    <comment authorId="0" ref="AH821">
      <text>
        <t xml:space="preserve">+10% DMG per Buff Level.</t>
      </text>
    </comment>
    <comment authorId="0" ref="AI821">
      <text>
        <t xml:space="preserve">DMG scales with INT!
+1 Upper Range per 10 INT.
Large Head at 12 SKI. (You may teleport an additional foe within Range 1 of your target. They do not take the damage.)
Surprise at 12 STR and 12 SPC. (If your Basic Attack is capable of hitting the target at its new position, you may perform your Basic Attack on them instead of dealing this spell's damage. If combined with Large Head, you may only strike the initial target.)</t>
      </text>
    </comment>
    <comment authorId="0" ref="AD823">
      <text>
        <t xml:space="preserve">Base: (10-11)</t>
      </text>
    </comment>
    <comment authorId="0" ref="W824">
      <text>
        <t xml:space="preserve">Your Basic Attacks also damage all foes within Range 1 of you for 50% of its damage, not counting the initial target.</t>
      </text>
    </comment>
    <comment authorId="0" ref="Z827">
      <text>
        <t xml:space="preserve">+1 Upper Mark Range per 7 SPC. (Max of Range 1-4.)
Downtime Marking at 10 SPC. (Guarding or Meditating may mark a tile within Range 1.)</t>
      </text>
    </comment>
    <comment authorId="0" ref="U828">
      <text>
        <t xml:space="preserve">You may only have one mark at a time. Marking again will erase your old tile.
Base Range: 1</t>
      </text>
    </comment>
    <comment authorId="0" ref="Z837">
      <text>
        <t xml:space="preserve">Downs / assists done while holding this weapon will be recorded, even between battles. Upon reaching certain milestones, this weapon will receive a permanent upgrade.
Each milestone presents two upgrades. Only one from each can be taken.
Downs: 0 / 10
-----
(1 Downs): Choose a Weapon Ability.
A) WEAPON PASSIVE: Mana Leech. Your Basic Attacks restore MP to you, equal to the amount of damage you deal.
B) WEAPON PASSIVE: Manaflare. Your Basic Attacks, after dealing damage, will remove 20% of the target's remaining MP.
-----
(3 Downs): Choose an Additional Passive. Also give this weapon +1 Base DMG.
A) When you Meditate, you may fire this weapon as a Bonus Action.
B) Your Basic Attacks silence the target for a round.
-----
(6 Downs): Choose a Stats Specialization. Also give this weapon +1 Base DMG.
A) +8 MMP.
B) +3 INT.
-----
(10 Downs): Choose an Ultimate Effect. Also give this weapon +1 Base DMG, and make it Tier 6.
A) +1 Spell Slot. Additive, so this now provides +2 Spell Slots.
B) Deals Glitch Damage to the target equal to the amount of MP burned each attack. Can't deal more damage than the target's MP before the attack. This weapon gets +2 base HIT.</t>
      </text>
    </comment>
    <comment authorId="0" ref="AM837">
      <text>
        <t xml:space="preserve">Creation's Certificate! Arthur dealt an unethically high amount damage during a bonus, non-canonical boss fight.
Highest Non-Canon Damage Dealt: 3,575</t>
      </text>
    </comment>
    <comment authorId="0" ref="C838">
      <text>
        <t xml:space="preserve">Every Skillpoint here is worth double!</t>
      </text>
    </comment>
    <comment authorId="0" ref="U838">
      <text>
        <t xml:space="preserve">Base: (13-15)</t>
      </text>
    </comment>
    <comment authorId="0" ref="Z838">
      <text>
        <t xml:space="preserve">No Changes.</t>
      </text>
    </comment>
    <comment authorId="0" ref="AD838">
      <text>
        <t xml:space="preserve">Base Cost: 80</t>
      </text>
    </comment>
    <comment authorId="0" ref="AI838">
      <text>
        <t xml:space="preserve">Upon your first use in a round, you obtain the following benefits:
- Automatically unlock all threshold modifiers for your trait. 
- Raise trait range to 1-5, and give it Wallhack.
- Increase movement limit by 1.
-----
Upon the first, and every subsequent uses in a round...
- Gain Intellect(9) for your next trait use.
- Increase tile editing limit by 1.
-----
In addition to whatever benefits you get above, you also unlock new things to modify:
- You may give yourself the ability to cast any spell this turn. You must still pay the spell's costs and take a normal action to cast the spell; in the case of free-action spells, you may only cast the spell once.
- You may delete a skill or passive from a non-boss, non-elite enemy, permanently disabling that skill or passive.
- You may directly edit the base non-MOV, non-AC substats of an entity within range, increasing or decreasing them by up to 15 total points. This lasts for the rest of the battle. Alternatively, you may take the existing substats of a non-boss, non-elite entity and reshuffle them to your liking; this lasts for two turns, and alters their bases as well. Shuffling cannot cause HIT to go below 10, and HIT will be increased to 10 if needed.
- You may edit the properties of a tile. More details in the Modifiers tab!
-----
Base Intellect: 4
Base Substat Alteration Points: 10.</t>
      </text>
    </comment>
    <comment authorId="0" ref="C839">
      <text>
        <t xml:space="preserve">Every Skillpoint here is worth double!</t>
      </text>
    </comment>
    <comment authorId="0" ref="AD839">
      <text>
        <t xml:space="preserve">Base: 240
(This is the base cost of 80, times the base number of charges. 3)</t>
      </text>
    </comment>
    <comment authorId="0" ref="AI839">
      <text>
        <t xml:space="preserve">-1 SP Required per SPC. (Minimum of 60 SP.)
+1 Charge Held per 6 SPC. (Increases your SP Cap enough to hold another charge!)
+1 Intellect per 4 SPC.
+1 Substat Modification Point per 4 SPC.
Tile Edit at 12 SPC. (You may consume two tile terraforms to directly edit the properties of a tile within the range of your trait. This may include:
- Editing the MOV required to enter the tile, moving it up or down by 1.
- Editing the DGE bonus of the tile by up to 5. If the tile is pathable, it provides that bonus to anyone inside the tile. Otherwise, it acts like Cover. (DGE bonus cannot go negative.)
- Editing the HP of the tile up or down by up to 10. Cannot affect tiles without HP.
- If you forgo editing any other properties, you may edit the movement and LoS properties of the tile.
- Other edits are possible, subject to GM approval.)
Logos at 16 SPC. (You may expend three edits at once to apply a more extreme change to the game, within reason. Unless otherwise stated, assume it lasts for 3 rounds. If the suggestion fails to pass, you do not waste the SP.)</t>
      </text>
    </comment>
    <comment authorId="0" ref="Y841">
      <text>
        <t xml:space="preserve">When you obtain Empowered or Enlightened, you automatically gain 20 SP, as well as Focused4 for the same duration as the buff.
Note that obtaining a buff while you have it will not grant SP.</t>
      </text>
    </comment>
    <comment authorId="0" ref="AH841">
      <text>
        <t xml:space="preserve">+5% DMG per 2 Buff Levels. (Damage cannot exceed 100%.)</t>
      </text>
    </comment>
    <comment authorId="0" ref="AI841">
      <text>
        <t xml:space="preserve">+5% DMG per 4 STR and 4 SKI. (Damage cannot exceed 100%.)
Radiant Dawn at 6 INT. (Applies Blind2 to the attack target for two rounds.)
Mist's Aid at 20 combined SKI and SPC. (This can heal an ally within Range 1-3 instead of yourself.)</t>
      </text>
    </comment>
    <comment authorId="0" ref="AM841">
      <text>
        <t xml:space="preserve">For whatever reason, Nezira feels like they've visited the world of somebody's mind, and fulfilled somebody's promise...</t>
      </text>
    </comment>
    <comment authorId="0" ref="AN841">
      <text>
        <t xml:space="preserve">Nezira has gone above and beyond and scored the mystical Hexakill. Six out of six doctors recommend for you to calm the heck down.</t>
      </text>
    </comment>
    <comment authorId="0" ref="AO841">
      <text>
        <t xml:space="preserve">Crystal was a completely different entity earlier in their lifecycle. Huh.
Crisis Count: 2 (Nezira, Arthur)</t>
      </text>
    </comment>
    <comment authorId="0" ref="AP841">
      <text>
        <t xml:space="preserve">Nezira has cleared a puzzle! We're proud of you for being smart... or solving the GM's moon logic. Either way, we're still proud.
Puzzles Solved: 1</t>
      </text>
    </comment>
    <comment authorId="0" ref="AQ841">
      <text>
        <t xml:space="preserve">Nezira has done some work to pretty their home base. May as well make the place look nice, right?</t>
      </text>
    </comment>
    <comment authorId="0" ref="AD842">
      <text>
        <t xml:space="preserve">Base: 60%</t>
      </text>
    </comment>
    <comment authorId="0" ref="AM842">
      <text>
        <t xml:space="preserve">Nezira is on good terms with Chloe. Not Xavier, just Chloe. "Chloe Friend" didn't sound as good.
Rating: Acquaintances</t>
      </text>
    </comment>
    <comment authorId="0" ref="AN842">
      <text>
        <t xml:space="preserve">Crystal has cleared 30 battles! You are instrumental in the fight against the Sphere!</t>
      </text>
    </comment>
    <comment authorId="0" ref="Y844">
      <text>
        <t xml:space="preserve">You may opt to spend 8 MP when performing your Basic Attack to give it+20% DMG, and make it of the Psychic Element.</t>
      </text>
    </comment>
    <comment authorId="0" ref="Z844">
      <text>
        <t xml:space="preserve">You are immune to both Burn and Manaburn. From residue fireproof plating, apparently.</t>
      </text>
    </comment>
    <comment authorId="0" ref="AH844">
      <text>
        <t xml:space="preserve">+1 DoT Intensity per 2 Buff Levels.
+1 Status Down Intensity per 3 Buff Levels.</t>
      </text>
    </comment>
    <comment authorId="0" ref="AI844">
      <text>
        <t xml:space="preserve">+1 DoT Intensity per 6 SKI. (Except for Bleed.)
+1 Status Down Intensity at 14 SKI.
+1 Status Choice per 6 INT. (Max of 5 statuses.)
Prevention Collection at 12 SKI.
Special Collection at 12 SPC.</t>
      </text>
    </comment>
    <comment authorId="0" ref="AD845">
      <text>
        <t xml:space="preserve">The status effect can apply up to three times per basic attack, whether all on the same target, or spread across multiple targets.
No, you cannot apply multiple status effects with one use.</t>
      </text>
    </comment>
    <comment authorId="0" ref="AO845">
      <text>
        <t xml:space="preserve">Highest damage that you've dealt in one action.
Only begins to record once you've dealt over 20 damage in one hit.</t>
      </text>
    </comment>
    <comment authorId="0" ref="AQ845">
      <text>
        <t xml:space="preserve">Highest damage that you've taken in one round. This is the raw value.
Only begins to record once you've taken over 20 damage in one round.</t>
      </text>
    </comment>
    <comment authorId="0" ref="AD846">
      <text>
        <t xml:space="preserve">Upon selecting this spell, choose some effects from this list.
-----
Damage Over Time:
(Aching5, 3)
(Poison3, 3)
(Burning4, 3)
(Brainburn4, 3)
(Bleed2, 3)
(Manaburn3, 3)
Status Down:
(Weaken2, 3)
(Uninspired2, 3)
(Ensnared2, 3)
(Blind2, 3)
Prevention: (Locked without 12 SKI.)
(Silence, 1)
(Healblock, 1)
Special: (Locked without 12 SPC.)
(Unlucky7, 3)
(Lockdown3, 3)
(Confused4, 3)</t>
      </text>
    </comment>
    <comment authorId="0" ref="V847">
      <text>
        <t xml:space="preserve">Your Glitch Element attacks may be of the Psychic Element, and vise-versa.</t>
      </text>
    </comment>
    <comment authorId="0" ref="W847">
      <text>
        <t xml:space="preserve">When applying Status Effects to foes, you may spend 5 MP to apply another effect, from this list. Each lasts for two rounds.
-Manaburn5
-Unlucky10
-Blind4
-Ensnared4
-Mentblight3
-Erroblight3</t>
      </text>
    </comment>
    <comment authorId="0" ref="AI847">
      <text>
        <t xml:space="preserve">+1 Free Cast per Battle per 5 INT.
+1 DMG at 5 STR, 5 AGI, 5 INT, 5 SKI, 5 DEF, 5 RES, and 5 SPC.</t>
      </text>
    </comment>
    <comment authorId="0" ref="AD848">
      <text>
        <t xml:space="preserve">Base: (3-3)</t>
      </text>
    </comment>
    <comment authorId="0" ref="W850">
      <text>
        <t xml:space="preserve">For every 3 SP or 1 MP expended, gain a stack of Starstorm. 15 stacks may be used to cast Cherry Energy once for free. It doesn't benefit from mods, and heals allies instead of damaging them.
You start each battle with 15 stacks.</t>
      </text>
    </comment>
    <comment authorId="0" ref="AI850">
      <text>
        <t xml:space="preserve">+5% Familiar DMG / HEAL per 3 STR or INT- whatever's higher!
Chimera at 10 SKI and 10 SPC. (When creating a Familiar, you may opt to overwrite one active skill of the familiar with the active skill of another type of familiar.)
Personal Companion at 16 SPC. (You may spend 30 MP to cast this as a Bonus Action upon joining a battle.)</t>
      </text>
    </comment>
    <comment authorId="0" ref="AD851">
      <text>
        <t xml:space="preserve">The damage transfer acts under bodyblocking rules: your AC, SHP, and Resistances all apply.</t>
      </text>
    </comment>
    <comment authorId="0" ref="AH852">
      <text>
        <t xml:space="preserve">-Familiars all share your CRT, HIT, DGE, CAV, and MOV. They have 0 CNT. They all have 2 Retreat.
-Familiars are immune to Damage over Time status effects.
-Familiars can be summoned in one of a few various types.</t>
      </text>
    </comment>
    <comment authorId="0" ref="AI852">
      <text>
        <t xml:space="preserve">Pick a type when summoning a Familiar. It has two active abilites, and one passive ability.
(Note that damage scaling is not applied in this note, due to sanity reasons.)
-----
Raven:
Caw: Apply Uninspired2 and Unlucky5 to a target. Range 1-3.
Feather Burst: Deals (7-7) Piercing Damage to the target. Range 1-3. If you cast a spell against this target, it has +3 Buff Levels.
PASSIVE: Flight. This Familiar obtains Flight for its movement.
-----
Cat:
Nuzzle: Restore (6-7) HP. Range 1.
True Vision: Target a foe within Range 1-5. Give it Ensnared5 for a round. Unavoidable.
PASSIVE: Helpful. You may use your item action from the position of this Familiar.
-----
Toad: (requires 10 STR or INT)
Bubble Bomb: Deal (8-8) Water Damage. Range 4-6.
Tongue Latch: Deal (5-6) Poison Damage to the target. Range 4-6. Move them one space in any direction. Won't harm allies.
PASSIVE: Uncroakable. Damage this takes is transferred to you at a 33% rate.
-----
Hare: (requires 10 AGI)
Carrot Saber: Deal (8-9) Slashing Damage. Range 1.
Spring Swap: Swap places with your summoner if they're within Range 1-5.
PASSIVE: Bouncy. This Familiar obtains Skirmisher for its movement, and gets +1 MOV and Retreat.
-----
Spider: (requires 10 SKI)
Web Blast: Deal (4-4) Crushing Damage to a target, then apply Slow2 to them for two rounds. Range 2-4.
Envenom Weapon: Give a target within Range 1 +20% DMG on their next Basic Attack. It'll also apply Poison4 to the target for three rounds if it's single-target.
PASSIVE: Stride. You and your summoner take 1 less MOV to enter tiles that take additional MOV to enter.
-----
Dog: (requires 10 DEF)
Bark: Deals (5-5) Psychic Damage, then apply Weaken2 and Taunt to the target for two rounds. Range 1-3. The Taunt acts as if it was applied by your summoner.
Guard Dog: Apply (8-8) Temporary SHP to the target. Range 1.
PASSIVE: Inspiring! Grants +3 HP Regen to your summoner while you're alive.</t>
      </text>
    </comment>
    <comment authorId="0" ref="Z853">
      <text>
        <t xml:space="preserve">+1 limit of modifiable HP/MP per 4 SPC!
+1 Intensity max when applying statuses per 9 SPC and 9 INT or STR, whichever is higher.
Map Access at 12 SPC and 12 SKI. (Adds the option to modify a single tile, as Terraform.)
Extra Edit at 16 SPC. (Adds another Bonus Action to your limit per battle.)</t>
      </text>
    </comment>
    <comment authorId="0" ref="U855">
      <text>
        <t xml:space="preserve">Base Uses: 3</t>
      </text>
    </comment>
    <comment authorId="0" ref="Z855">
      <text>
        <t xml:space="preserve">-Only one edit can be performed per action.
On entities, can modify HP/MP, add status effects, and change location.
- HP/MP cannot be modified by more than 10 in either direction.
- Applied basic status effects are considered to have an intensity of 3, and a duration of 2 turns. You cannot apply Prevention effects.
- Location is limited to 2 tiles of movement, and acts as a Teleport.
- May modify one tile as though Terraform had been cast on it.
-----
Base HP/MP Modification: 5
Base Status Intensity: 1</t>
      </text>
    </comment>
    <comment authorId="0" ref="U863">
      <text>
        <t xml:space="preserve">Base Slide: (11-11)</t>
      </text>
    </comment>
    <comment authorId="0" ref="AD863">
      <text>
        <t xml:space="preserve">Base Empowered: 5
Base Swift: 2</t>
      </text>
    </comment>
    <comment authorId="0" ref="AM863">
      <text>
        <t xml:space="preserve">Hex died, came back via Autorevive, then lived with 1 HP from a follow-up attack.
Truly amazing.</t>
      </text>
    </comment>
    <comment authorId="0" ref="AN863">
      <text>
        <t xml:space="preserve">Hex has proven themselves to be a successful duelist!
Duels Won: 1
Opponents Defeated:
Team Acacia</t>
      </text>
    </comment>
    <comment authorId="0" ref="AO863">
      <text>
        <t xml:space="preserve">Hex has developed an affinity for bottled blood...
Bottles Drank: 1</t>
      </text>
    </comment>
    <comment authorId="0" ref="AP863">
      <text>
        <t xml:space="preserve">Hex was the first one to eat from the Atrocity! In combat, anyway. Truly, he is the pioneer humanity(?) needed(?).</t>
      </text>
    </comment>
    <comment authorId="0" ref="AQ863">
      <text>
        <t xml:space="preserve">Hex is a certified mechanic! This skill will probably never be relevant again! Says the GM.</t>
      </text>
    </comment>
    <comment authorId="0" ref="C864">
      <text>
        <t xml:space="preserve">Every Skillpoint here is worth double!</t>
      </text>
    </comment>
    <comment authorId="0" ref="U864">
      <text>
        <t xml:space="preserve">Base: (17-17)</t>
      </text>
    </comment>
    <comment authorId="0" ref="X864">
      <text>
        <t xml:space="preserve">COUNTER: Kickoff
Range: 1
Perform a regular counterattack on the enemy. Then, move to a new location in Range 1 that you are legally able to move to at random.
If this moves you out of range of the enemy's attack, you do not take damage.</t>
      </text>
    </comment>
    <comment authorId="0" ref="Z864">
      <text>
        <t xml:space="preserve">+1 MOV
-2 MMP.</t>
      </text>
    </comment>
    <comment authorId="0" ref="C865">
      <text>
        <t xml:space="preserve">Every Skillpoint here is worth double!</t>
      </text>
    </comment>
    <comment authorId="0" ref="AD865">
      <text>
        <t xml:space="preserve">Base: 180</t>
      </text>
    </comment>
    <comment authorId="0" ref="AI865">
      <text>
        <t xml:space="preserve">-2 SP Cost per SPC. (Minimum of 140.)
+1 Empowered Intensity per 5 SPC.
+1 Swift Intensity at 12 SPC.</t>
      </text>
    </comment>
    <comment authorId="0" ref="Y867">
      <text>
        <t xml:space="preserve">You deal +20% DMG to foes with 30 MHP or less.</t>
      </text>
    </comment>
    <comment authorId="0" ref="AH867">
      <text>
        <t xml:space="preserve">+10% DMG per Buff Level.</t>
      </text>
    </comment>
    <comment authorId="0" ref="AI867">
      <text>
        <t xml:space="preserve">DMG scales with STR! (half-rate)
DMG also scales with AGI! (half-rate)
+1 MOV upon cast at 9 AGI.</t>
      </text>
    </comment>
    <comment authorId="0" ref="Q868">
      <text>
        <t xml:space="preserve">Simple Sandwich: Restore (8-8) HP, then gain Mending2 for three rounds.
Manabloom Biscuit: Restore (6-6) MP, then gain Energized2 for two rounds.
Hidden Shuriken: Deal (7-7) Slashing Damage. Range 1-4.
Firecracker: Apply Burning5 to a target for three rounds. Range 1-4.
Stimpack: Grants Empowered2 and Enlightened2 for two rounds.
Scouter: Grants Focused3 for two rounds.
Warp Powder: Teleport up to two spaces.</t>
      </text>
    </comment>
    <comment authorId="0" ref="Y868">
      <text>
        <t xml:space="preserve">Defaulting to Fire!</t>
      </text>
    </comment>
    <comment authorId="0" ref="AD868">
      <text>
        <t xml:space="preserve">Base: (5-6)
You can retreat after this, but you won't have Skrimisher or deal damage to foes.</t>
      </text>
    </comment>
    <comment authorId="0" ref="Y870">
      <text>
        <t xml:space="preserve">Twice per battle, as a Bonus Action, you may give yourself Swift1 for the round, and your movement will obtain Teleport.</t>
      </text>
    </comment>
    <comment authorId="0" ref="Z870">
      <text>
        <t xml:space="preserve">You gain the power of Flight.</t>
      </text>
    </comment>
    <comment authorId="0" ref="AH870">
      <text>
        <t xml:space="preserve">+5% Empowered Intensity per Buff Level. (Rounds down.)</t>
      </text>
    </comment>
    <comment authorId="0" ref="AI870">
      <text>
        <t xml:space="preserve">+1 Empower Intensity per 7 STR.
Shared Rage at 6 SPC. (You may also cast this spell on yourself for 7 MP after casting.)</t>
      </text>
    </comment>
    <comment authorId="0" ref="AD871">
      <text>
        <t xml:space="preserve">Base: Empowered3</t>
      </text>
    </comment>
    <comment authorId="0" ref="AO871">
      <text>
        <t xml:space="preserve">Highest damage that you've dealt in one action.
Only begins to record once you've dealt over 20 damage in one hit.</t>
      </text>
    </comment>
    <comment authorId="0" ref="AQ871">
      <text>
        <t xml:space="preserve">Highest damage that you've taken in one round. This is the raw value.
Only begins to record once you've taken over 20 damage in one hit.</t>
      </text>
    </comment>
    <comment authorId="0" ref="W873">
      <text>
        <t xml:space="preserve">All non-abyss non-wall terrain costs 1 MOV to enter.</t>
      </text>
    </comment>
    <comment authorId="0" ref="X873">
      <text>
        <t xml:space="preserve">Swift applied to you stacks. The duration is set to whatever the most recent stack had. You cannot stack further then Swift8.</t>
      </text>
    </comment>
    <comment authorId="0" ref="AH873">
      <text>
        <t xml:space="preserve">+10% Tile HP per Buff Level.</t>
      </text>
    </comment>
    <comment authorId="0" ref="AI873">
      <text>
        <t xml:space="preserve">+1 Spawn HP per INT.
+1 Spawn AC per 3 INT and 4 DEF.
+1 Players Spawned Per Turn at 10 SPC.</t>
      </text>
    </comment>
    <comment authorId="0" ref="AD875">
      <text>
        <t xml:space="preserve">Base HP: 40
Base AC: 1
The Spawn Point does not have a Zone of Control.</t>
      </text>
    </comment>
    <comment authorId="0" ref="V876">
      <text>
        <t xml:space="preserve">You uh, have Skirmisher.</t>
      </text>
    </comment>
    <comment authorId="0" ref="V877">
      <text>
        <t xml:space="preserve">Defaulting to Slashing!</t>
      </text>
    </comment>
    <comment authorId="0" ref="Z879">
      <text>
        <t xml:space="preserve">+1 Starting Ember per 3 SPC.
Well Well Well at 10 SPC. (Max level Power Wells now grant +2 AC only while standing on them.)</t>
      </text>
    </comment>
    <comment authorId="0" ref="U880">
      <text>
        <t xml:space="preserve">Base Starting: 8
Base Max: 24</t>
      </text>
    </comment>
    <comment authorId="0" ref="U881">
      <text>
        <t xml:space="preserve">Ember can be obtained by...
-Attacking Foes (x1 / target)
-Using your Weapon Skill (x4)
-Regen (x2)</t>
      </text>
    </comment>
    <comment authorId="0" ref="V881">
      <text>
        <t xml:space="preserve">Ember can be used to heal allies and you. Ember can be expended as a Free Action to heal a ally within Range 1-2 of  you. Each Ember is worth (2-2) HP, and you can heal a max of 20 HP to a single target a round.</t>
      </text>
    </comment>
    <comment authorId="0" ref="W881">
      <text>
        <t xml:space="preserve">Ember can be used to create and improve Power Well within Range 1-2, as a Bonus Action. You may place these on other tiles without overwriting them, and they will only buff allies. They also cannot be duplicated through effects like Terraform.
You must spend at least 2 Ember to create a Power Well. You may also, instead of creating a Power Well, target one within Range 1-2 to boost it with additional Ember. Boosting a Power Well in this way costs 2 less Ember.
-----
Bonuses:
 - At 4 Ember, the boosts of a Power Well last for the whole round instead of just when they're on the tile, assuming they started the round on the tile.
 - At 8 Ember, allies who end their turns on a Power Well gain Swift1 for one round, on top of previous effects. Power Wells now boost all damage/healing by 20% instead of 10% for allies.
 - At 12 Ember, it has all of the above buffs (with Swift now lasting for 2 rounds), and heals the person on it for (8-8) HP during Regen as well.</t>
      </text>
    </comment>
    <comment authorId="0" ref="AD889">
      <text>
        <t xml:space="preserve">A few notes about the repeat:
-You don't pay MP or consume items if you cast spells or used items. 
-The outcomes of attacks (hit / miss, minicrit / crit, countered / not countered) remain the same, regardless of the stats of the target.
-Randomly-targeted effects cannot have targets controlled. Bag of Tricks will be recast as if it was cast fresh, totally disregarding the results of the previous cast.
-You also act as though you had any buffs you had last turn.
-You cannot repeat a usage of Encore. Using Encore consecutively is okay, but you will not reuse Encore.</t>
      </text>
    </comment>
    <comment authorId="0" ref="AM889">
      <text>
        <t xml:space="preserve">Insert invoked Armageddon Bag! Amazingly, he lived to tell the tale!
Times You've Sinned: 4</t>
      </text>
    </comment>
    <comment authorId="0" ref="AN889">
      <text>
        <t xml:space="preserve">Generic accidentally slew an ally. You, uh, okay there?
oopsies: 2</t>
      </text>
    </comment>
    <comment authorId="0" ref="AO889">
      <text>
        <t xml:space="preserve">Generic was tactically focus-fired during an enemy turn, and lived.
-Let's see... avoided at least three attacks (one of which was from Acacia), got hit by a critical meh, and still lived to tell the tale. how
Times Deemed Lucky: 1</t>
      </text>
    </comment>
    <comment authorId="0" ref="AP889">
      <text>
        <t xml:space="preserve">Generic contributed heavily to defeating Yulania, Ars Alas! One of the Long Arms of God has been converted into a snazzy ARMchair. Get it? Wait, why aren't you laughing?</t>
      </text>
    </comment>
    <comment authorId="0" ref="C890">
      <text>
        <t xml:space="preserve">Every Skillpoint here is worth double!</t>
      </text>
    </comment>
    <comment authorId="0" ref="U890">
      <text>
        <t xml:space="preserve">Base: (23-24)</t>
      </text>
    </comment>
    <comment authorId="0" ref="Z890">
      <text>
        <t xml:space="preserve">+6 MMP
+3 STR
+3 INT
-8 MHP
-2 DEF
-2 RES</t>
      </text>
    </comment>
    <comment authorId="0" ref="C891">
      <text>
        <t xml:space="preserve">Every Skillpoint here is worth double!</t>
      </text>
    </comment>
    <comment authorId="0" ref="AD891">
      <text>
        <t xml:space="preserve">Base: 200</t>
      </text>
    </comment>
    <comment authorId="0" ref="AI891">
      <text>
        <t xml:space="preserve">+5 SP Cap per SPC. (Maximum of 300 SPC.)
+1% Repeat DMG per SPC.
Defy Fate at 16 SPC. (For your Encore action, if you missed the attack, got countered, or didn't roll a crit, you may roll for HIT, CNT, or CRT again.)</t>
      </text>
    </comment>
    <comment authorId="0" ref="Y893">
      <text>
        <t xml:space="preserve">Against foes with 50% HP or less, you get +10 CRT and Unavoidable on your attack.</t>
      </text>
    </comment>
    <comment authorId="0" ref="AH893">
      <text>
        <t xml:space="preserve">+5% Empowered Intensity per Buff Level. (Rounds down.)</t>
      </text>
    </comment>
    <comment authorId="0" ref="AI893">
      <text>
        <t xml:space="preserve">+1 Empower Intensity per 7 STR.
Shared Rage at 6 SPC. (You may also cast this spell on yourself for 7 MP after casting.)</t>
      </text>
    </comment>
    <comment authorId="0" ref="AD894">
      <text>
        <t xml:space="preserve">Base: Empowered3</t>
      </text>
    </comment>
    <comment authorId="0" ref="Y896">
      <text>
        <t xml:space="preserve">At the end of your turn, you may choose to gain one of three Growths: a Pustule, Ulcer, or Gland. Max of three at a time, and you can replace them if you wish. Each of these grant their own bonus action.
-----
Pustule: Deal (3-3) Poison Damage with Armorpierce3 to a target within Range 2-4. Also grants +10% Basic Attack Damage.
Ulcer: Apply Poison2 for two rounds to a target within Range 1-3. Also grants +1 AC.
Gland: Apply Confused3 for two rounds to a target within Range 1-3. Also grants +1 Buff Level.</t>
      </text>
    </comment>
    <comment authorId="0" ref="AH896">
      <text>
        <t xml:space="preserve">+5% DMG per Buff Level.</t>
      </text>
    </comment>
    <comment authorId="0" ref="AI896">
      <text>
        <t xml:space="preserve">+5% DMG per 3 STR.
Predictive Blow at 12 SKI. (If your HIT is twice as high as the opponent's DGE, this is Unavoidable.)
Critical Focus at combined 20 SKI and SPC. (Your next Basic Attack also gets +10 CRT.)
</t>
      </text>
    </comment>
    <comment authorId="0" ref="AD897">
      <text>
        <t xml:space="preserve">Base: +50%</t>
      </text>
    </comment>
    <comment authorId="0" ref="AO897">
      <text>
        <t xml:space="preserve">Highest damage that you've dealt in one action.
Only begins to record once you've dealt over 20 damage in one hit.</t>
      </text>
    </comment>
    <comment authorId="0" ref="AQ897">
      <text>
        <t xml:space="preserve">Highest damage that you've taken in one action.
Only begins to record once you've taken over 20 damage in one hit.</t>
      </text>
    </comment>
    <comment authorId="0" ref="W899">
      <text>
        <t xml:space="preserve">Twice per battle as a Bonus Action, you may dispel a single basic status effect from yourself, then target a tile within Range 1-5.
For this round, entities within a 3x3 zone (centered on the targeted tile) act as if they have that status effect.</t>
      </text>
    </comment>
    <comment authorId="0" ref="X899">
      <text>
        <t xml:space="preserve">The KP cost of Supportive Perks goes down by 1.</t>
      </text>
    </comment>
    <comment authorId="0" ref="AH899">
      <text>
        <t xml:space="preserve">+10% DMG per Buff Level.</t>
      </text>
    </comment>
    <comment authorId="0" ref="AI899">
      <text>
        <t xml:space="preserve">DMG scales with STR! (4/3 rate)
+5% Overpower DMG per 3 STR and 2 SKI.</t>
      </text>
    </comment>
    <comment authorId="0" ref="AD900">
      <text>
        <t xml:space="preserve">Base Damage: (8-9)
Base Bonus: 10%
This is single hit damage, so a (7-7) damage attack is stronger than a (5-5)x2 damage attack.
Against bosses, you compare your Basic Attack Damage to the boss's Counter Damage, times two.</t>
      </text>
    </comment>
    <comment authorId="0" ref="W902">
      <text>
        <t xml:space="preserve">Your Basic Attacks also damage all foes within Range 1 of you for 50% of its damage, not counting the initial target.</t>
      </text>
    </comment>
    <comment authorId="0" ref="X902">
      <text>
        <t xml:space="preserve">Once per battle, you may spend 15 HP to gain Mending12 for three rounds. In addition, you have +30% Basic Attack DMG for this round, and you'll also remove 2 duration from all DoT effects on you. Bonus Action.</t>
      </text>
    </comment>
    <comment authorId="0" ref="Z905">
      <text>
        <t xml:space="preserve">+1 Lucky and Mending Intensity per 4 SPC.
+1 Elveil and Knowledgable Intensity per 6 SPC.
+1 Guardian, Evasive, and Focused Intensity per 8 SPC.
+1 Empowered Intensity at 10 SPC.</t>
      </text>
    </comment>
    <comment authorId="0" ref="Z907">
      <text>
        <t xml:space="preserve">Here are the buffs you obtain.
Boring: (Lucky7, 4)
Status: (Elveil5, 4)
Restorative: (Mending5, 4)
Positioning: (Evasive3, 3)
Summoning: (Guardian3, 3)
Modifiers: (Focused3, 3)
Destructive: (Empowered3, 3)
Undefined: (Knowledgable5, 3)
-----
Base Effects:
Boring: (Lucky7, 4)
Status: (Elveil5, 4)
Restorative: (Mending5, 4)
Positioning: (Evasive3, 3)
Summoning: (Guardian3, 3)
Modifiers: (Focused3, 3)
Destructive: (Empowered3, 3)
Undefined: (Knowledgable5, 3)</t>
      </text>
    </comment>
  </commentList>
</comments>
</file>

<file path=xl/comments3.xml><?xml version="1.0" encoding="utf-8"?>
<comments xmlns:r="http://schemas.openxmlformats.org/officeDocument/2006/relationships" xmlns="http://schemas.openxmlformats.org/spreadsheetml/2006/main">
  <authors>
    <author/>
  </authors>
  <commentList>
    <comment authorId="0" ref="A6">
      <text>
        <t xml:space="preserve">Base Softcap: 10</t>
      </text>
    </comment>
    <comment authorId="0" ref="A10">
      <text>
        <t xml:space="preserve">If you only have 1/2 of the points needed, your Upper Damage rises by 1.</t>
      </text>
    </comment>
    <comment authorId="0" ref="A15">
      <text>
        <t xml:space="preserve">Shields are another form of health. They take damage before your HP, and fully regenerate at the end of every round.
Beware, though; some foes can  shred or outright ignore your Shields, and directly target your HP!</t>
      </text>
    </comment>
    <comment authorId="0" ref="A17">
      <text>
        <t xml:space="preserve">To increase to 5 Movement:
6 Skillpoints
To increase to 6 Movement:
9 Skillpoints</t>
      </text>
    </comment>
    <comment authorId="0" ref="A34">
      <text>
        <t xml:space="preserve">In case of "SP Cap" specials. the amount needed to use it AND the SP Cap will go up!</t>
      </text>
    </comment>
    <comment authorId="0" ref="F50">
      <text>
        <t xml:space="preserve">+5% DMG per 5 SPC. (Caps at a total of 50% additional damage.)
+1 MOV per 6 SPC. (Caps at 3 MOV.)
At 33% or less at 10 SPC.</t>
      </text>
    </comment>
    <comment authorId="0" ref="M50">
      <text>
        <t xml:space="preserve">+1 Bonus Overkill Shielding per 2 SPC.
(RES / 1.75) at 10 SPC.</t>
      </text>
    </comment>
    <comment authorId="0" ref="F54">
      <text>
        <t xml:space="preserve">+1 Burn Power per 4 SPC.
+1 Duration at 10 SPC.</t>
      </text>
    </comment>
    <comment authorId="0" ref="M54">
      <text>
        <t xml:space="preserve">+1 DMG per 2 SPC.
+1 Upper Range at 10 SPC.</t>
      </text>
    </comment>
    <comment authorId="0" ref="F58">
      <text>
        <t xml:space="preserve">+1 CNT per 3 SPC.
+25% Counter Damage at 10 SPC.</t>
      </text>
    </comment>
    <comment authorId="0" ref="M58">
      <text>
        <t xml:space="preserve">+5% Chance per 4 SPC. (Cap of 25%).
First Reroll is Automatic at 10 SPC. (You have a 100% chance to reroll the die for your first failure a turn.)</t>
      </text>
    </comment>
    <comment authorId="0" ref="F62">
      <text>
        <t xml:space="preserve">+1 Damage Absorption Limit per 3 SPC.
+2 Summon AC at 10 SPC.</t>
      </text>
    </comment>
    <comment authorId="0" ref="M62">
      <text>
        <t xml:space="preserve">+5% DMG per 5 SPC. (Caps at a total of 75% downed damage.)
Enable Spells at 10 SPC. (You may also use spells for reduced damage / healing values. You may not revive or heal yourself.)</t>
      </text>
    </comment>
    <comment authorId="0" ref="F68">
      <text>
        <t xml:space="preserve">+1 Bonus HP Restored per 3 SPC.
+5% Damage per 5 SPC. (Caps at a total of 50% additional damage.)
(3-4) Glitch Damage upon failing to attack at 10 SPC.</t>
      </text>
    </comment>
    <comment authorId="0" ref="M68">
      <text>
        <t xml:space="preserve">+5% per 7 SPC. (caps at 25%)
20% Weaknesses at 10 SPC.</t>
      </text>
    </comment>
    <comment authorId="0" ref="F76">
      <text>
        <t xml:space="preserve">+1 Burn Power per 4 SPC.
+1 Duration at 10 SPC.</t>
      </text>
    </comment>
    <comment authorId="0" ref="M76">
      <text>
        <t xml:space="preserve">+1 Burn Power per 4 SPC.
+1 Duration at 10 SPC.</t>
      </text>
    </comment>
    <comment authorId="0" ref="F81">
      <text>
        <t xml:space="preserve">+1 CNT per 3 SPC.
+25% Counter Damage at 10 SPC.</t>
      </text>
    </comment>
    <comment authorId="0" ref="M81">
      <text>
        <t xml:space="preserve">+1 CNT per 3 SPC.
+25% Counter Damage at 10 SPC.</t>
      </text>
    </comment>
    <comment authorId="0" ref="A94">
      <text>
        <t xml:space="preserve">Variants:
Indomitable: Weakened
Clear Mind: Uninispired
Sure Footed: Ensnared
Deadeye: Blind
Backup Clover: Unlucky
Unbreakable: Armorbreak</t>
      </text>
    </comment>
    <comment authorId="0" ref="J99">
      <text>
        <t xml:space="preserve">Research in the Lab!</t>
      </text>
    </comment>
    <comment authorId="0" ref="C104">
      <text>
        <t xml:space="preserve">Research in the Lab!</t>
      </text>
    </comment>
    <comment authorId="0" ref="H110">
      <text>
        <t xml:space="preserve">Can't trigger off itself.</t>
      </text>
    </comment>
    <comment authorId="0" ref="J114">
      <text>
        <t xml:space="preserve">Research in the Lab!</t>
      </text>
    </comment>
    <comment authorId="0" ref="J119">
      <text>
        <t xml:space="preserve">Research in the Lab!</t>
      </text>
    </comment>
    <comment authorId="0" ref="A132">
      <text>
        <t xml:space="preserve">Variants:
Relaxant: Aching
Antibody: Poison
Coagulant: Bleeding
Burn Heal: Burning
Soothe: Brainburn
Retainer: Manaburn</t>
      </text>
    </comment>
    <comment authorId="0" ref="C142">
      <text>
        <t xml:space="preserve">Research in the Lab!</t>
      </text>
    </comment>
    <comment authorId="0" ref="J142">
      <text>
        <t xml:space="preserve">Research in the Lab!</t>
      </text>
    </comment>
    <comment authorId="0" ref="A148">
      <text>
        <t xml:space="preserve">Cannot trigger off of revives from Autorevive, or other similar effects. You must be actually downed, then revived.</t>
      </text>
    </comment>
    <comment authorId="0" ref="C157">
      <text>
        <t xml:space="preserve">Research in the Lab!</t>
      </text>
    </comment>
    <comment authorId="0" ref="J162">
      <text>
        <t xml:space="preserve">Research in the Lab!</t>
      </text>
    </comment>
    <comment authorId="0" ref="A170">
      <text>
        <t xml:space="preserve">Variants:
Growing Strength: Empowered.
Schemer: Enlightened.
Like the Wind: Evasive.
Calm Breath: Focused.
Loaded Dice: Lucky. (grants a boost of 3)
Reinforced Plating: Guardian.
(Note: You may take say... both Growing Strength and Schemer, but just not two copies of the same thing.)
</t>
      </text>
    </comment>
    <comment authorId="0" ref="C175">
      <text>
        <t xml:space="preserve">Research in the Lab!</t>
      </text>
    </comment>
    <comment authorId="0" ref="A181">
      <text>
        <t xml:space="preserve">HP Regen will still not work if they can't regenerate HP in the first place, and MP Regen won't work if they can't regenerate MP.</t>
      </text>
    </comment>
    <comment authorId="0" ref="J185">
      <text>
        <t xml:space="preserve">Research in the Lab!</t>
      </text>
    </comment>
    <comment authorId="0" ref="C200">
      <text>
        <t xml:space="preserve">Research in the Lab!</t>
      </text>
    </comment>
    <comment authorId="0" ref="J200">
      <text>
        <t xml:space="preserve">Research in the Lab!</t>
      </text>
    </comment>
    <comment authorId="0" ref="F210">
      <text>
        <t xml:space="preserve">Simple Sandwich: Restore (8-8) HP, then gain Mending2 for three rounds.
Manabloom Biscuit: Restore (6-6) MP, then gain Energized2 for two rounds.
Hidden Shuriken: Deal (7-7) Slashing Damage. Range 1-4.
Firecracker: Apply Burning5 to a target for three rounds. Range 1-4.
Stimpack: Grants Empowered2 and Enlightened2 for two rounds.
Scouter: Grants Focused3 for two rounds.
Warp Powder: Teleport up to two spaces.
</t>
      </text>
    </comment>
    <comment authorId="0" ref="H214">
      <text>
        <t xml:space="preserve">Won't activate on a foe if they'd heal from the damage reflected.</t>
      </text>
    </comment>
    <comment authorId="0" ref="C218">
      <text>
        <t xml:space="preserve">Research in the Lab!</t>
      </text>
    </comment>
    <comment authorId="0" ref="J218">
      <text>
        <t xml:space="preserve">Research in the Lab!</t>
      </text>
    </comment>
    <comment authorId="0" ref="A229">
      <text>
        <t xml:space="preserve">If you obtain this perk mid-battle for whatever reason, it will contain a random spell.</t>
      </text>
    </comment>
    <comment authorId="0" ref="J238">
      <text>
        <t xml:space="preserve">Research in the Lab!</t>
      </text>
    </comment>
    <comment authorId="0" ref="F253">
      <text>
        <t xml:space="preserve">The following will be rerolled:
- N/A
- N/A
- N/A
- N/A
- N/A</t>
      </text>
    </comment>
    <comment authorId="0" ref="H262">
      <text>
        <t xml:space="preserve">This can apply to HIT rolls, Taming rolls, Hacking rolls, or other random-chance based effects.</t>
      </text>
    </comment>
    <comment authorId="0" ref="A267">
      <text>
        <t xml:space="preserve">The new summon cannot act on the round it was summoned.
In the case of Swarmers, the summon has the net %HP remaining between the Swarmers on the map, and the new summon is placed on the location of one of the living Swarmers.</t>
      </text>
    </comment>
    <comment authorId="0" ref="A282">
      <text>
        <t xml:space="preserve">Base: (9-9)</t>
      </text>
    </comment>
    <comment authorId="0" ref="H282">
      <text>
        <t xml:space="preserve">Base Main Hit: (16-16)
Base Secondary Hit: (6-6)
(The "splash" scales with STR at a half rate.)</t>
      </text>
    </comment>
    <comment authorId="0" ref="A283">
      <text>
        <t xml:space="preserve">Base: (11-14)</t>
      </text>
    </comment>
    <comment authorId="0" ref="F283">
      <text>
        <t xml:space="preserve">+1 STR
+2 AGI</t>
      </text>
    </comment>
    <comment authorId="0" ref="H283">
      <text>
        <t xml:space="preserve">Base: (12-15)</t>
      </text>
    </comment>
    <comment authorId="0" ref="M283">
      <text>
        <t xml:space="preserve">+2 STR</t>
      </text>
    </comment>
    <comment authorId="0" ref="A287">
      <text>
        <t xml:space="preserve">Base: (7-8)</t>
      </text>
    </comment>
    <comment authorId="0" ref="F287">
      <text>
        <t xml:space="preserve">+1 AGI
+2 SKI</t>
      </text>
    </comment>
    <comment authorId="0" ref="H287">
      <text>
        <t xml:space="preserve">Base: (7-8)</t>
      </text>
    </comment>
    <comment authorId="0" ref="M287">
      <text>
        <t xml:space="preserve">+6 MMP
+3 INT</t>
      </text>
    </comment>
    <comment authorId="0" ref="A291">
      <text>
        <t xml:space="preserve">Base: (11-13)</t>
      </text>
    </comment>
    <comment authorId="0" ref="D291">
      <text>
        <t xml:space="preserve">COUNTER: Disable
Range: 1-3
Deal (16-16) Electric Damage to your attacker's shields during regen. Won't damage HP. Scales with STR.
-----
Base: (16-16)</t>
      </text>
    </comment>
    <comment authorId="0" ref="F291">
      <text>
        <t xml:space="preserve">+2 STR
-1 RES</t>
      </text>
    </comment>
    <comment authorId="0" ref="H291">
      <text>
        <t xml:space="preserve">Base: (7-8)x2</t>
      </text>
    </comment>
    <comment authorId="0" ref="M291">
      <text>
        <t xml:space="preserve">+4 AGI
-2 RES</t>
      </text>
    </comment>
    <comment authorId="0" ref="A294">
      <text>
        <t xml:space="preserve">Base: (21-23)</t>
      </text>
    </comment>
    <comment authorId="0" ref="H294">
      <text>
        <t xml:space="preserve">Base: (9-11)</t>
      </text>
    </comment>
    <comment authorId="0" ref="A295">
      <text>
        <t xml:space="preserve">Base: (10-12)</t>
      </text>
    </comment>
    <comment authorId="0" ref="F295">
      <text>
        <t xml:space="preserve">+2 SKI
-1 DEF</t>
      </text>
    </comment>
    <comment authorId="0" ref="H295">
      <text>
        <t xml:space="preserve">Base: (13-15)</t>
      </text>
    </comment>
    <comment authorId="0" ref="M295">
      <text>
        <t xml:space="preserve">+1 MHP
+2 DEF
-1 SKI</t>
      </text>
    </comment>
    <comment authorId="0" ref="A298">
      <text>
        <t xml:space="preserve">Base: (6-8)</t>
      </text>
    </comment>
    <comment authorId="0" ref="A299">
      <text>
        <t xml:space="preserve">Base: (10-11)</t>
      </text>
    </comment>
    <comment authorId="0" ref="D299">
      <text>
        <t xml:space="preserve">COUNTER: Maw Block
Range: Any
This is rolled before the enemy hits you. If your counter roll succeeds, gain +4 AC against the attack, then restore HP equal to the damage blocked.</t>
      </text>
    </comment>
    <comment authorId="0" ref="F299">
      <text>
        <t xml:space="preserve">+2 MHP
+3 DEF
+1 RES</t>
      </text>
    </comment>
    <comment authorId="0" ref="H299">
      <text>
        <t xml:space="preserve">Base: (24-25)</t>
      </text>
    </comment>
    <comment authorId="0" ref="K299">
      <text>
        <t xml:space="preserve">COUNTER: Inky Bash
Range: 1
Deals (6-7) Crushing Damage to the attacker, then applies Blind3 to them for three rounds. Scales at a half-rate with STR.</t>
      </text>
    </comment>
    <comment authorId="0" ref="M299">
      <text>
        <t xml:space="preserve">+1 SKI</t>
      </text>
    </comment>
    <comment authorId="0" ref="H302">
      <text>
        <t xml:space="preserve">Base: (8-8)</t>
      </text>
    </comment>
    <comment authorId="0" ref="A303">
      <text>
        <t xml:space="preserve">Base: (5-5)x3</t>
      </text>
    </comment>
    <comment authorId="0" ref="F303">
      <text>
        <t xml:space="preserve">+1 STR</t>
      </text>
    </comment>
    <comment authorId="0" ref="H303">
      <text>
        <t xml:space="preserve">Base: (11-11)</t>
      </text>
    </comment>
    <comment authorId="0" ref="M303">
      <text>
        <t xml:space="preserve">+2 INT
-1 AGI</t>
      </text>
    </comment>
    <comment authorId="0" ref="H306">
      <text>
        <t xml:space="preserve">Base: (10-10)</t>
      </text>
    </comment>
    <comment authorId="0" ref="A307">
      <text>
        <t xml:space="preserve">Base: (8-8)</t>
      </text>
    </comment>
    <comment authorId="0" ref="D307">
      <text>
        <t xml:space="preserve">COUNTER: Bandage Up!
Range: Any
Apply Mending to yourself for two rounds with an intensity equal to half of what your Weapon Skill would provide, rounding up.</t>
      </text>
    </comment>
    <comment authorId="0" ref="F307">
      <text>
        <t xml:space="preserve">+3 MMP
+2 INT</t>
      </text>
    </comment>
    <comment authorId="0" ref="H307">
      <text>
        <t xml:space="preserve">Base: (9-11)</t>
      </text>
    </comment>
    <comment authorId="0" ref="K307">
      <text>
        <t xml:space="preserve">COUNTER: Launch Kick
Range: 1
Deal (6-7) Psychic Damage to your attacker. Knock them back 3 spaces. Scales with STR at a half-rate.
-----
Base: (4-5)</t>
      </text>
    </comment>
    <comment authorId="0" ref="M307">
      <text>
        <t xml:space="preserve">+1 MOV
-2 DEF</t>
      </text>
    </comment>
    <comment authorId="0" ref="A311">
      <text>
        <t xml:space="preserve">Base: (22-24)</t>
      </text>
    </comment>
    <comment authorId="0" ref="D311">
      <text>
        <t xml:space="preserve">COUNTER: Rifle Bash
Range: 1
Deals (7-8) Crushing Damage to the attacker. Scales at a half-rate with STR.</t>
      </text>
    </comment>
    <comment authorId="0" ref="F311">
      <text>
        <t xml:space="preserve">+3 SKI</t>
      </text>
    </comment>
    <comment authorId="0" ref="H311">
      <text>
        <t xml:space="preserve">Base: (9-9)</t>
      </text>
    </comment>
    <comment authorId="0" ref="K311">
      <text>
        <t xml:space="preserve">COUNTER: Feedback
Range: 1-3
Deal Psychic Damage to the attacker equal to however much damage was dealt to your SHP. This can deal up to (15) damage at once.</t>
      </text>
    </comment>
    <comment authorId="0" ref="M311">
      <text>
        <t xml:space="preserve">+4 RES
-2 DEF</t>
      </text>
    </comment>
    <comment authorId="0" ref="H314">
      <text>
        <t xml:space="preserve">Base: (7-8)</t>
      </text>
    </comment>
    <comment authorId="0" ref="A315">
      <text>
        <t xml:space="preserve">Base: (1-1)</t>
      </text>
    </comment>
    <comment authorId="0" ref="F315">
      <text>
        <t xml:space="preserve">+1 STR
+4 AGI
+1 INT
+4 SKI
+1 DEF
+1 RES
+1 SPC
+1 MOV</t>
      </text>
    </comment>
    <comment authorId="0" ref="H315">
      <text>
        <t xml:space="preserve">Base: (11-11)</t>
      </text>
    </comment>
    <comment authorId="0" ref="M315">
      <text>
        <t xml:space="preserve">+1 SKI
+1 RES</t>
      </text>
    </comment>
    <comment authorId="0" ref="H319">
      <text>
        <t xml:space="preserve">Base: (8-9)</t>
      </text>
    </comment>
    <comment authorId="0" ref="K319">
      <text>
        <t xml:space="preserve">COUNTER: Poison Jabs
Range: 1-2
Deal (3-3)x3 Poison Damage to your attacker. Every hit will apply Poison3 to them for three rounds. Scales with STR at a 1/6th rate.</t>
      </text>
    </comment>
    <comment authorId="0" ref="M319">
      <text>
        <t xml:space="preserve">+5 MHP
+1 SPC
-1 SKI</t>
      </text>
    </comment>
    <comment authorId="0" ref="H322">
      <text>
        <t xml:space="preserve">Bases: (3-4)</t>
      </text>
    </comment>
    <comment authorId="0" ref="H323">
      <text>
        <t xml:space="preserve">Base: (10-10)</t>
      </text>
    </comment>
    <comment authorId="0" ref="M323">
      <text>
        <t xml:space="preserve">+2 SPC</t>
      </text>
    </comment>
    <comment authorId="0" ref="L363">
      <text>
        <t xml:space="preserve">You start off each battle with a Divine Shield.</t>
      </text>
    </comment>
    <comment authorId="0" ref="E379">
      <text>
        <t xml:space="preserve">Takes up both Trinket slots!</t>
      </text>
    </comment>
    <comment authorId="0" ref="J379">
      <text>
        <t xml:space="preserve">You have a 66% chance to ignore Basic Damage Over Time effects.</t>
      </text>
    </comment>
    <comment authorId="0" ref="C383">
      <text>
        <t xml:space="preserve">If a foe resists the selected element, you ignore 30% of their resistance.
Ignupierce: Fire.
Glacpierce: Ice.
Tonipierce: Electric.
Terapierce: Earth.
Tenepierce: Dark.
Luxapierce: Light.
Aerapierce: Air.
Mentpierce: Psychic.
Aquapierce: Water.
Venopierce: Poison.</t>
      </text>
    </comment>
    <comment authorId="0" ref="K383">
      <text>
        <t xml:space="preserve">The first time you miss an attack, you may re-roll it.</t>
      </text>
    </comment>
    <comment authorId="0" ref="B387">
      <text>
        <t xml:space="preserve">Twice per battle, you or an ally within Range 1-2 may take a drink from the flask to restore 10 HP and 8 MP. This takes up your Item action.</t>
      </text>
    </comment>
    <comment authorId="0" ref="C387">
      <text>
        <t xml:space="preserve">Takes up both Trinket slots!</t>
      </text>
    </comment>
    <comment authorId="0" ref="J387">
      <text>
        <t xml:space="preserve">When guarding, you may perform a basic attack for 75% damage, but only on targets within Range 1-2. If your weapon doesn't target within Range 1-2, then you can't target anything.</t>
      </text>
    </comment>
    <comment authorId="0" ref="K387">
      <text>
        <t xml:space="preserve">Only one of this trinket may be equipped at a time.
Belongs to the shield family; no holding two of the same type.</t>
      </text>
    </comment>
    <comment authorId="0" ref="C391">
      <text>
        <t xml:space="preserve">When performing a successful meditation, your next spell gets +8 Buff Levels.
You still recover MP.</t>
      </text>
    </comment>
    <comment authorId="0" ref="D391">
      <text>
        <t xml:space="preserve">Only one of this trinket may be equipped at a time.
Belongs to the zen family; no holding two of the same type.</t>
      </text>
    </comment>
    <comment authorId="0" ref="K391">
      <text>
        <t xml:space="preserve">Replaces your Sprint action with Roll. Rolling grants 150% MOV, and gives you 250% DGE for the remainder of the turn. 
Rolling also allows you to move over all non-wall terrain with no penalties.</t>
      </text>
    </comment>
    <comment authorId="0" ref="L391">
      <text>
        <t xml:space="preserve">Only one of this trinket may be equipped at a time.
Belongs to the maneuver family; no holding two of the same type.</t>
      </text>
    </comment>
    <comment authorId="0" ref="B395">
      <text>
        <t xml:space="preserve">You obtain 1 Perk Slot.</t>
      </text>
    </comment>
    <comment authorId="0" ref="I395">
      <text>
        <t xml:space="preserve">If you have two perks of the same type, all perks of that type cost 1 Skillpoint less.</t>
      </text>
    </comment>
    <comment authorId="0" ref="J395">
      <text>
        <t xml:space="preserve">Only one of this trinket may be equipped at a time.</t>
      </text>
    </comment>
    <comment authorId="0" ref="A420">
      <text>
        <t xml:space="preserve">Variants:
Manifest Sword: Deals Slashing Damage. Range 1.
Manifest Dagger: Deals Piercing Damage. Range 1.
Manifest Club: Deals Crushing Damage. Range 1.
Manifest Shuriken: Deals Slashing Damage. Range 4-5.
Manifest Bow: Deals Piercing amage. Range 4-5.
Manifest Sling: Deals Crushing Damage. Range 4-5.</t>
      </text>
    </comment>
    <comment authorId="0" ref="E420">
      <text>
        <t xml:space="preserve">+12% DMG per Buff Level.</t>
      </text>
    </comment>
    <comment authorId="0" ref="F420">
      <text>
        <t xml:space="preserve">DMG scales with STR!
+1 Upper Range for ALL Variants at 6 STR and 5 SPC.
Armorpiercing Weapons at 8 STR. (Once you have this, gains Armorpierce1 per 5 SKI. Cannot be used with Shieldslipping Weapons. By default, you get Armorpierce1.)
Shieldslipping Weapons at 8 INT. (Once you have this, gains Slip1 per 5 SKI. Cannot be used with Armorpiercing Weapons. By default, you get Slip1.)</t>
      </text>
    </comment>
    <comment authorId="0" ref="A421">
      <text>
        <t xml:space="preserve">Base: (10-11)</t>
      </text>
    </comment>
    <comment authorId="0" ref="A425">
      <text>
        <t xml:space="preserve">Variants:
All Variants share the same range and damage.
Hidden Flame: Fire.
Hidden Shard: Ice.
Hidden Spark: Electric.
Hidden Rock: Earth.
Hidden Shade: Dark.
Hidden Glow: Light.
Hidden Flow: Air.
Hidden Eye: Psychic.
Hidden Dew: Water.
Hidden Toxin: Poison.
Hidden Pixel: Glitch.</t>
      </text>
    </comment>
    <comment authorId="0" ref="E425">
      <text>
        <t xml:space="preserve">+12% DMG per Buff Level.</t>
      </text>
    </comment>
    <comment authorId="0" ref="F425">
      <text>
        <t xml:space="preserve">DMG scales with INT!
+1 Type Held at 7 SPC. (This spell may have two variants assigned to it. You may choose a variant to use upon cast.)
Armorpiercing Force at 8 STR. (Once you have this, gains Armorpierce1 per 5 SKI. Cannot be used with Shieldslipping Weapons. By default, you get Armorpierce1.)
Shieldslipping Force at 8 INT. (Once you have this, gains Slip1 per 5 SKI. Cannot be used with Armorpiercing Weapons. By default, you get Slip1.)
(If you have both Armorpiercing Force and Shieldslipping Force, you may choose to use either Armorpierce or Slip when you cast this spell.)</t>
      </text>
    </comment>
    <comment authorId="0" ref="A426">
      <text>
        <t xml:space="preserve">Base: (10-11)</t>
      </text>
    </comment>
    <comment authorId="0" ref="E430">
      <text>
        <t xml:space="preserve">+12% HEAL per Buff Level.</t>
      </text>
    </comment>
    <comment authorId="0" ref="F430">
      <text>
        <t xml:space="preserve">Healing scales with INT!
+1 Upper Range per 7 INT.
-1 Cost at 7 SPC.</t>
      </text>
    </comment>
    <comment authorId="0" ref="A431">
      <text>
        <t xml:space="preserve">Base: (9-12)</t>
      </text>
    </comment>
    <comment authorId="0" ref="E439">
      <text>
        <t xml:space="preserve">+1 Target per 5 Buff Levels.</t>
      </text>
    </comment>
    <comment authorId="0" ref="F439">
      <text>
        <t xml:space="preserve">+1 Slow at 7 STR.
+1 Target per 5 STR and 3 SPC.
+1 Upper Range at 7 SPC.
Offend at 15 combined STR and SPC. (Optionally, you may apply Taunt to up to two targets you hit with Intimidation. Doing this costs 3 MP.)</t>
      </text>
    </comment>
    <comment authorId="0" ref="L439">
      <text>
        <t xml:space="preserve">+10% DMG per Buff Level.
+5% DoT Intensity per Buff Level.</t>
      </text>
    </comment>
    <comment authorId="0" ref="M439">
      <text>
        <t xml:space="preserve">DMG scales with STR! (half-rate)
+1 Non-Bleed DoT Power Increase per 5 STR or 4 INT- whatever gives more of a bonus!
Rend Heaven at 15 SKI. (The attack performed by this skill may now optionally be a single blow, with the sum of each damage roll.)
Not a Cut But Okay at 15 SPC. (You may also increase the intensity of a non-DoT debuff on the target by 1.)</t>
      </text>
    </comment>
    <comment authorId="0" ref="H440">
      <text>
        <t xml:space="preserve">Base Damage: (5-5)
Base Increase: 3</t>
      </text>
    </comment>
    <comment authorId="0" ref="E444">
      <text>
        <t xml:space="preserve">+1 Upper Range Limit at 2 Buff Levels.</t>
      </text>
    </comment>
    <comment authorId="0" ref="F444">
      <text>
        <t xml:space="preserve">+1 Secondary Target Upper Range at 6 SKI.
Status Pass at 9 INT. (Instead of trading ALL, you may simply opt to pass over ONE status effect from one target to the other.)
Status Clone at 9 SPC. (Instead of trading, you may simply opt to apply all status effects from one target onto the other.)</t>
      </text>
    </comment>
    <comment authorId="0" ref="L444">
      <text>
        <t xml:space="preserve">+5% Final AC Amount per Buff Level.</t>
      </text>
    </comment>
    <comment authorId="0" ref="M444">
      <text>
        <t xml:space="preserve">Forced Collapse at 10 SPC. (Gains a range of 1-3. This means you may cast it on foes and allies alike! Can't be used on bosses / elites.)</t>
      </text>
    </comment>
    <comment authorId="0" ref="A445">
      <text>
        <t xml:space="preserve">"Targeted" status effects like Taunt and Fear will have their target changed to be from you.
Can't move or otherwise alter Advanced status effects.</t>
      </text>
    </comment>
    <comment authorId="0" ref="A449">
      <text>
        <t xml:space="preserve">Variants:
All variants have the same stats.
Ignuveil: Fire.
Glacveil: Ice.
Toniveil: Electric.
Teraveil: Earth.
Teneveil: Dark.
Luxaveil: Light.
Aeraveil: Air.
Mentveil: Psychic.
Aquaveil: Water.
Venoveil: Poison.
Erroveil: Glitch.</t>
      </text>
    </comment>
    <comment authorId="0" ref="E449">
      <text>
        <t xml:space="preserve">+5% Guardian and Elveil Intensity per Buff Level. (Rounds down.)</t>
      </text>
    </comment>
    <comment authorId="0" ref="F449">
      <text>
        <t xml:space="preserve">+1 Guardian Power per 7 INT.
+1 Elveil Power per 4 INT and 3 DEF. (caps at Elveil5)
+1 Type Held at 7 SPC. (This spell may have two variants assigned to it. You may choose a variant to use upon cast.)</t>
      </text>
    </comment>
    <comment authorId="0" ref="L449">
      <text>
        <t xml:space="preserve">+10% CNT Increase per Buff Level.</t>
      </text>
    </comment>
    <comment authorId="0" ref="M449">
      <text>
        <t xml:space="preserve">+1 Bonus CNT per 3 AGI.
+1 Bonus CNT per 2 SKI.
+50% Counter Damage while active at 9 SKI.
Bonus Action at 9 AGI.</t>
      </text>
    </comment>
    <comment authorId="0" ref="A450">
      <text>
        <t xml:space="preserve">Base Guardian: 3
Base Elveil: 2</t>
      </text>
    </comment>
    <comment authorId="0" ref="E454">
      <text>
        <t xml:space="preserve">+10% DMG per Buff Level.
+5% Confused Intensity per Buff Level. (Rounds down.)</t>
      </text>
    </comment>
    <comment authorId="0" ref="F454">
      <text>
        <t xml:space="preserve">Damage scales with INT! 
+1 Confuse Power per 5 INT. (Caps at Confuse8.)
+1 Duration at 11 INT.</t>
      </text>
    </comment>
    <comment authorId="0" ref="L454">
      <text>
        <t xml:space="preserve">+5% Focused Intensity per Buff Level. (Rounds down.)</t>
      </text>
    </comment>
    <comment authorId="0" ref="M454">
      <text>
        <t xml:space="preserve">+1 Focused Power per 6 INT or 6 SKI; whatever's higher.
Shared Perspective at 6 SPC. (You may also cast this spell on yourself for 5 MP, after casting.)</t>
      </text>
    </comment>
    <comment authorId="0" ref="A455">
      <text>
        <t xml:space="preserve">Base: (3-4)
Base Confuse: 4</t>
      </text>
    </comment>
    <comment authorId="0" ref="H455">
      <text>
        <t xml:space="preserve">Base Intensity: 4</t>
      </text>
    </comment>
    <comment authorId="0" ref="E459">
      <text>
        <t xml:space="preserve">+5% Lucky Intensity per Buff Level. (Rounds down.)</t>
      </text>
    </comment>
    <comment authorId="0" ref="F459">
      <text>
        <t xml:space="preserve">+1 Lucky Intensity per 2 SKI. (Cap of Lucky15.)
Kritzkrieg at combined 20 STR and SKI. (You have a 1/3 chance to roll a Critical upon rolling a Mini-Crit during the duration of this spell.)
-2 Bonus Action cost at 8 SPC.</t>
      </text>
    </comment>
    <comment authorId="0" ref="J459">
      <text>
        <t xml:space="preserve">Research in the Lab!</t>
      </text>
    </comment>
    <comment authorId="0" ref="L459">
      <text>
        <t xml:space="preserve">+5% Final SHP Amount per Buff Level.</t>
      </text>
    </comment>
    <comment authorId="0" ref="M459">
      <text>
        <t xml:space="preserve">Forced Awakening at 10 SPC. (Gains a range of 1-3. This means you may cast it on foes and allies alike! Can't be used on bosses / elites.)</t>
      </text>
    </comment>
    <comment authorId="0" ref="A460">
      <text>
        <t xml:space="preserve">Base Lucky: 5</t>
      </text>
    </comment>
    <comment authorId="0" ref="E464">
      <text>
        <t xml:space="preserve">+5% Vampiric and Empowered Intensity per Buff Level. (Rounds down.)</t>
      </text>
    </comment>
    <comment authorId="0" ref="F464">
      <text>
        <t xml:space="preserve">+1 Empowered Intensity per 10 STR.
+1 Vampiric Intensity per 6 INT or 6 SKI; whatever's higher!
Mass Envenom at 10 AGI or 12 SPC. (This becomes a Free Action. -1 MP cost.)</t>
      </text>
    </comment>
    <comment authorId="0" ref="J464">
      <text>
        <t xml:space="preserve">Research in the Lab!</t>
      </text>
    </comment>
    <comment authorId="0" ref="L464">
      <text>
        <t xml:space="preserve">+5% Blind Intensity per Buff Level.</t>
      </text>
    </comment>
    <comment authorId="0" ref="M464">
      <text>
        <t xml:space="preserve">+1 Blind Intensity per 10 INT. (Cap of Blind6.)
+1 Upper Range at 10 SKI.</t>
      </text>
    </comment>
    <comment authorId="0" ref="A465">
      <text>
        <t xml:space="preserve">Base Vampiric: 2
Base Empowered: 1</t>
      </text>
    </comment>
    <comment authorId="0" ref="H465">
      <text>
        <t xml:space="preserve">Base Blind: 3</t>
      </text>
    </comment>
    <comment authorId="0" ref="C469">
      <text>
        <t xml:space="preserve">Research in the Lab!</t>
      </text>
    </comment>
    <comment authorId="0" ref="E469">
      <text>
        <t xml:space="preserve">+1 Upper Range Limit at 3 Buff Levels.</t>
      </text>
    </comment>
    <comment authorId="0" ref="F469">
      <text>
        <t xml:space="preserve">+1 Healblock Duration per 10 INT. (Max of 4 rounds.)
Multiabsorb at 10 SPC. (Absorption Field may now target up to three allies within range, and the healing is applied to all of them.)</t>
      </text>
    </comment>
    <comment authorId="0" ref="K469">
      <text>
        <t xml:space="preserve">Base: 12</t>
      </text>
    </comment>
    <comment authorId="0" ref="L469">
      <text>
        <t xml:space="preserve">+5% HIT per Buff Level.</t>
      </text>
    </comment>
    <comment authorId="0" ref="M469">
      <text>
        <t xml:space="preserve">+5% HIT per 3 STR.
-1 MP Cost per 5 INT.</t>
      </text>
    </comment>
    <comment authorId="0" ref="H471">
      <text>
        <t xml:space="preserve">Base HIT: 50%</t>
      </text>
    </comment>
    <comment authorId="0" ref="E474">
      <text>
        <t xml:space="preserve">+1 Upper Range Limit at 5 Buff Levels.</t>
      </text>
    </comment>
    <comment authorId="0" ref="F474">
      <text>
        <t xml:space="preserve">+1 Upper Range per 8 INT.
Quick Prototype at 10 SKI. (For non-HP values, this can be made into a Bonus Action for 4 MP.)
Lambda Function at 10 SPC. (You may choose up to two values to target at once. If either is altered, the action is completely negated.)</t>
      </text>
    </comment>
    <comment authorId="0" ref="L474">
      <text>
        <t xml:space="preserve">+10% DMG per Buff Level.</t>
      </text>
    </comment>
    <comment authorId="0" ref="M474">
      <text>
        <t xml:space="preserve">+1 Augmentation CRT per 2 SKI.
+5% Additive Critical Damage per 4 STR.
+1 Evasive Intensity per 8 AGI.
Double Augmentation at 10 INT. (You may target two allies within Range 1-3 when casting, giving them 66% of the CRT bonus, and reducing Evasive intensity by 2.)</t>
      </text>
    </comment>
    <comment authorId="0" ref="H475">
      <text>
        <t xml:space="preserve">Base Evasive: 3
Base CRT: 10</t>
      </text>
    </comment>
    <comment authorId="0" ref="F476">
      <text>
        <t xml:space="preserve">These are the following values you can choose to cast Encapsulate on.
-HP
-SHP
-MP
-Current Position
-Current Status Effects
-Current Alignment</t>
      </text>
    </comment>
    <comment authorId="0" ref="H476">
      <text>
        <t xml:space="preserve">Base DMG: +20%</t>
      </text>
    </comment>
    <comment authorId="0" ref="E479">
      <text>
        <t xml:space="preserve">+5% Enlightened / Knowledgable Intensity per level of MANAFUELLED. (This is only for the base increase, and not the additional bonus by not being hit.) (Rounds down.)</t>
      </text>
    </comment>
    <comment authorId="0" ref="F479">
      <text>
        <t xml:space="preserve">+1 Enlightened / Knowledgable Intensity per 9 INT.
+1 No-Hit Intensity per 9 SPC.</t>
      </text>
    </comment>
    <comment authorId="0" ref="H479">
      <text>
        <t xml:space="preserve">Variants:
All variants have the same stats.
Ignublight: Fire.
Glacblight: Ice.
Toniblight: Electric.
Terablight: Earth.
Teneblight: Dark.
Luxablight: Light.
Aerablight: Air.
Mentblight: Psychic.
Aquablight: Water.
Venoblight: Poison.
Erroblight: Glitch.</t>
      </text>
    </comment>
    <comment authorId="0" ref="L479">
      <text>
        <t xml:space="preserve">+10% DMG per Buff Level.
+5% Elblight Intensity per Buff Level. (Applied after the +2, if applicable.)</t>
      </text>
    </comment>
    <comment authorId="0" ref="M479">
      <text>
        <t xml:space="preserve">DMG scales with INT! (half-rate)
+1 Elblight Power per 5 INT. (Rounds down.)
+1 Elblight Duration at 12 INT.
-10% Resistance Threshold at 8 SPC.</t>
      </text>
    </comment>
    <comment authorId="0" ref="A480">
      <text>
        <t xml:space="preserve">Base: 2</t>
      </text>
    </comment>
    <comment authorId="0" ref="H480">
      <text>
        <t xml:space="preserve">Base Damage: (6-6)
Base Elblight: 2</t>
      </text>
    </comment>
    <comment authorId="0" ref="A481">
      <text>
        <t xml:space="preserve">Base: 1</t>
      </text>
    </comment>
    <comment authorId="0" ref="E484">
      <text>
        <t xml:space="preserve">+5% Empowered Intensity per Buff Level. (Rounds down.)</t>
      </text>
    </comment>
    <comment authorId="0" ref="F484">
      <text>
        <t xml:space="preserve">+1 Empower Intensity per 7 STR.
Shared Rage at 6 SPC. (You may also cast this spell on yourself for 7 MP after casting.)</t>
      </text>
    </comment>
    <comment authorId="0" ref="L484">
      <text>
        <t xml:space="preserve">+10% DMG per Buff Level.</t>
      </text>
    </comment>
    <comment authorId="0" ref="M484">
      <text>
        <t xml:space="preserve">DMG scales with INT! (third-rate)</t>
      </text>
    </comment>
    <comment authorId="0" ref="A485">
      <text>
        <t xml:space="preserve">Base: Empowered3</t>
      </text>
    </comment>
    <comment authorId="0" ref="H485">
      <text>
        <t xml:space="preserve">Base Damage: (6-7)</t>
      </text>
    </comment>
    <comment authorId="0" ref="E489">
      <text>
        <t xml:space="preserve">+10% DMG per Buff Level.
+5% Weaken Intensity per Buff Level. (For the case of the center foe, applied after the extra intensity is added.) (Rounds down.)</t>
      </text>
    </comment>
    <comment authorId="0" ref="F489">
      <text>
        <t xml:space="preserve">Damage scales with INT! (1/3 rate)
+1 Weaken Intensity per 10 INT.
+1 Central Weaken Strength per 5 INT and 5 SKI.
Mindclouding Sigil at 10 SPC. (Alternatively, you may opt to apply Uninspired in place of Weaken.)</t>
      </text>
    </comment>
    <comment authorId="0" ref="L489">
      <text>
        <t xml:space="preserve">+1 Upper Range Limit at 3 Buff Levels.</t>
      </text>
    </comment>
    <comment authorId="0" ref="M489">
      <text>
        <t xml:space="preserve">+1 Evasive Intensity per 7 AGI.
Applies Swift1 as well at 10 AGI.
-2 MP Cost at 10 INT.
+1 Duration at 10 SKI.
Zillyhoo at 10 SPC. (If you move through a wall and attack, or attack through a wall, you deal +20% DMG.)</t>
      </text>
    </comment>
    <comment authorId="0" ref="A490">
      <text>
        <t xml:space="preserve">Base: (4-5)</t>
      </text>
    </comment>
    <comment authorId="0" ref="H490">
      <text>
        <t xml:space="preserve">Base Evasive: 4</t>
      </text>
    </comment>
    <comment authorId="0" ref="A491">
      <text>
        <t xml:space="preserve">Base Weaken: 2
Base Central Bonus: 1</t>
      </text>
    </comment>
    <comment authorId="0" ref="C494">
      <text>
        <t xml:space="preserve">Research in the Lab!</t>
      </text>
    </comment>
    <comment authorId="0" ref="E494">
      <text>
        <t xml:space="preserve">+5% Brainburn Intensity per Buff Level.</t>
      </text>
    </comment>
    <comment authorId="0" ref="F494">
      <text>
        <t xml:space="preserve">Spellcasting Rage at 15 INT. (The target may now use spells while in this state.)
+1 Duration at 15 SKI.
Hyperberserk at 15 SPC. (Now optionally grants +50% Basic Attack DMG instead of the usual +20%.)</t>
      </text>
    </comment>
    <comment authorId="0" ref="L494">
      <text>
        <t xml:space="preserve">+1 Upper Range Limit at 7 Buff Levels.</t>
      </text>
    </comment>
    <comment authorId="0" ref="M494">
      <text>
        <t xml:space="preserve">+1 Duration at 8 STR and 8 INT.
Laser Offhand at 12 SKI. (Allows you to hit foes at Range 1 while active. This effect (and only this effect) will be applied for weapons that don't fit within the defined range.)
Increase Definition at 10 SPC. (This now applies to weapons with basic attacks that hit foes within 1-3.)</t>
      </text>
    </comment>
    <comment authorId="0" ref="H495">
      <text>
        <t xml:space="preserve">For special counters, if it falls within the legal range, the range of your counter is boosted.</t>
      </text>
    </comment>
    <comment authorId="0" ref="E499">
      <text>
        <t xml:space="preserve">+5% Slipthrough Intensity per Buff Level. (Rounds down.)</t>
      </text>
    </comment>
    <comment authorId="0" ref="F499">
      <text>
        <t xml:space="preserve">+1 Slipthrough Intensity per 8 INT.
System Knowledge at 6 INT, 8 RES, and 4 SPC. (You may use this as a Bonus Action to apply Slipthrough1 for a single round.)</t>
      </text>
    </comment>
    <comment authorId="0" ref="L499">
      <text>
        <t xml:space="preserve">+10% DMG per Buff Level.
+1 Buff Intensity at 6 Buff Levels.</t>
      </text>
    </comment>
    <comment authorId="0" ref="M499">
      <text>
        <t xml:space="preserve">DMG scales with STR! (fourth-rate)
+1 Empowered Intensity per 8 STR and 5 SKI.
+1 Focused Intensity per 8 SKI.
True Caucus at 12 SPC. (You may choose to fire one less round to buff one more ally within Range 1-3.)</t>
      </text>
    </comment>
    <comment authorId="0" ref="A500">
      <text>
        <t xml:space="preserve">Base Slipthrough: 3</t>
      </text>
    </comment>
    <comment authorId="0" ref="H500">
      <text>
        <t xml:space="preserve">Base: (4-4)x3
The buff cannot be self-targeted.</t>
      </text>
    </comment>
    <comment authorId="0" ref="E504">
      <text>
        <t xml:space="preserve">+5% Armorbreak Intensity per Buff Level. (Rounds down.)</t>
      </text>
    </comment>
    <comment authorId="0" ref="F504">
      <text>
        <t xml:space="preserve">+1 Armorbreak Strength per 10 INT.
+1 Armorbreak Duration at 10 SKI.
Blinding Light at 10 SPC. (Also applies Blind2 to all targets hit for the same duration as the Armorbreak.)</t>
      </text>
    </comment>
    <comment authorId="0" ref="L504">
      <text>
        <t xml:space="preserve">+10% DMG per Buff Level.
+5% Next Attack DMG per Buff Level. (additive)</t>
      </text>
    </comment>
    <comment authorId="0" ref="M504">
      <text>
        <t xml:space="preserve">DMG scales with STR! (half-rate)
+5% Next Attack DMG per 5 INT. (additive)
+1 Upper Range at 10 SKI.
Designated Marksman at 12 SPC. (When using this, target an ally within Range 1-2. Their next attack on the target gets the damage bonus.</t>
      </text>
    </comment>
    <comment authorId="0" ref="A505">
      <text>
        <t xml:space="preserve">Base: 3</t>
      </text>
    </comment>
    <comment authorId="0" ref="H505">
      <text>
        <t xml:space="preserve">Base Damage: (7-8)</t>
      </text>
    </comment>
    <comment authorId="0" ref="H506">
      <text>
        <t xml:space="preserve">Base DMG%: +25%</t>
      </text>
    </comment>
    <comment authorId="0" ref="E509">
      <text>
        <t xml:space="preserve">+10% DMG per Buff Level.
+5% Armorbreak Intensity per Buff Level. (Rounds down.)</t>
      </text>
    </comment>
    <comment authorId="0" ref="F509">
      <text>
        <t xml:space="preserve">Damage scales with INT! (2/3rd rate)
+1 Armorbreak Intensity per 7 INT.
Rusting Away at 12 SKI. (You may apply both Shieldjam and Silence for an additional 6 MP.)
Truly Useless at 15 SPC. (If you have more AC than the target, increase the intensity of the Armorbreak by 2. If you have more SHP than the target, increase the duration of the Shieldjam by 1. If you have more MP than the target, increase the duration of the Silence by 1.)</t>
      </text>
    </comment>
    <comment authorId="0" ref="L509">
      <text>
        <t xml:space="preserve">+10% DMG per Buff Level.
+1 Stun Duration at 8 Buff Levels.</t>
      </text>
    </comment>
    <comment authorId="0" ref="M509">
      <text>
        <t xml:space="preserve">DMG scales with the higher of STR and INT! (half-rate)
Toss Hammer at 10 SKI. (Also applies Aching3 for three rounds.)
Brunel Blessing at 10 SPC. (You may cast this as a Bonus Action for 50% more MP.)</t>
      </text>
    </comment>
    <comment authorId="0" ref="A510">
      <text>
        <t xml:space="preserve">Base Damage: (8-9)</t>
      </text>
    </comment>
    <comment authorId="0" ref="H510">
      <text>
        <t xml:space="preserve">Base: (4-4)</t>
      </text>
    </comment>
    <comment authorId="0" ref="A511">
      <text>
        <t xml:space="preserve">Base Armorbreak: 4</t>
      </text>
    </comment>
    <comment authorId="0" ref="E514">
      <text>
        <t xml:space="preserve">+10% DMG per Buff Level.</t>
      </text>
    </comment>
    <comment authorId="0" ref="F514">
      <text>
        <t xml:space="preserve">DMG scales with STR.
+1 Duration Removed at 10 SKI.
+1 Upper Range Limit at 10 STR.
Additional +5% DMG per Duration Removed at 10 SPC.</t>
      </text>
    </comment>
    <comment authorId="0" ref="L514">
      <text>
        <t xml:space="preserve">+1 Target per 3 Buff Levels.</t>
      </text>
    </comment>
    <comment authorId="0" ref="M514">
      <text>
        <t xml:space="preserve">+1 Guardian Intensity per 8 INT.
+1 Target at 10 INT or 10 DEF.
Crisis Shield at 10 DEF and 10 SPC. (When casting, you may opt to reduce the duration to one round. In return, increase the Guardian Intensity by 4, and the number of targets by 2.)</t>
      </text>
    </comment>
    <comment authorId="0" ref="A515">
      <text>
        <t xml:space="preserve">Base Damage: (8-8)
Base Duration: 2</t>
      </text>
    </comment>
    <comment authorId="0" ref="H515">
      <text>
        <t xml:space="preserve">Base Guardian: 3
Base Targets: 2</t>
      </text>
    </comment>
    <comment authorId="0" ref="A516">
      <text>
        <t xml:space="preserve">Base Range: 1-2
Base Expel Bonus: 10%</t>
      </text>
    </comment>
    <comment authorId="0" ref="F519">
      <text>
        <t xml:space="preserve">-1 MP Cost per 4 INT. (Minimum of 15 MP.)
+1 Entity Targeting Upper Range Limit per 6 INT.
Static Storm at 16 SPC. (You may instead choose a tile within the range to center the aura on. This increases the Upper Range on the aura by 1. Eternal Sun grants HP Regen equal to the HP Regen of an entity within Range 1-2 when cast.)</t>
      </text>
    </comment>
    <comment authorId="0" ref="E521">
      <text>
        <t xml:space="preserve">Note that the aura also applies to the caster, unless otherwise noted.
Backwind: Tiles in the aura take -1 MOV to enter, to a minimum of 0.5 MOV. The bearer of the aura does not benefit from this, and instead gets +1 MOV for the duration.
Eternal Sun: The bearer of the aura's HP Regen applies to all entities within the aura when they regen.
Stillness: Entities within the aura are unaffected by status effects, good or bad.
Elemental Charge: Entities within the aura gain a 30% weakness to an element selected by the caster, then a 30% resistance to a different element.
Consuming Fog: Entities within the aura may only target entities within Range 1-2 with their actions.
Eclipse: Entities in the aura only regenerate 25% of their missing SHP each round.</t>
      </text>
    </comment>
    <comment authorId="0" ref="E527">
      <text>
        <t xml:space="preserve">+10% Final Healing Amount per Buff Level. (This increase the amount of HP you have to spread between targets, and is not applied on a per-target basis.)
+1 Cost per level of MANAFUELLED. This replaces the normal cost increasing effect of Manafuelled.</t>
      </text>
    </comment>
    <comment authorId="0" ref="F527">
      <text>
        <t xml:space="preserve">+1 Bonus Healing per 2 INT. (You will not get more bonus healing than the amount of HP you expended originally.)
+1 Healing Target at 8 SKI.
Shield Transfusion at 7 RES and 5 SPC. (You may also opt to give your ally some Temporary SHP, cast from your own shields.)</t>
      </text>
    </comment>
    <comment authorId="0" ref="L527">
      <text>
        <t xml:space="preserve">+10% HEAL per Buff Level.</t>
      </text>
    </comment>
    <comment authorId="0" ref="M527">
      <text>
        <t xml:space="preserve">Healing scales with INT! (half-rate)
Can opt to not remove buffs at 10 INT.
Can opt to not heal at 7 SPC.
Quick Purity at 20 combined SKI and SPC. (You may make this a Bonus Action. It'll only remove 1 duration from buffs / debuffs, and will restore 66% HP.)</t>
      </text>
    </comment>
    <comment authorId="0" ref="A528">
      <text>
        <t xml:space="preserve">You may only spend as much HP as you have left. So you can't have 1 HP left then heal someone for 100.
Note that when casting this spell while under the effects of Enlightened, the amount of healing is increased by the percentage buff you have.</t>
      </text>
    </comment>
    <comment authorId="0" ref="H529">
      <text>
        <t xml:space="preserve">Base Healing: (6-6)</t>
      </text>
    </comment>
    <comment authorId="0" ref="E532">
      <text>
        <t xml:space="preserve">+5% Mending Intensity per Buff Level. (Rounds down.)</t>
      </text>
    </comment>
    <comment authorId="0" ref="F532">
      <text>
        <t xml:space="preserve">+1 Mending Intensity per 4 INT.
+1 Upper Range at 5 SPC.
Improved Disinfectant at 25 combined SKI and SPC. (Removes 1 Intensity from the status effects as well.)
Rapid Regeneration at 50 MHP (If casted on self, the Mending Intensity goes up by 25%.)</t>
      </text>
    </comment>
    <comment authorId="0" ref="J532">
      <text>
        <t xml:space="preserve">Research in the Lab!</t>
      </text>
    </comment>
    <comment authorId="0" ref="L532">
      <text>
        <t xml:space="preserve">+10% DelayedHeal Intensity per Buff Level.</t>
      </text>
    </comment>
    <comment authorId="0" ref="M532">
      <text>
        <t xml:space="preserve">+3 DelayedHeal Intensity per INT.
Emergency Response at 24 combined INT and SPC. (If a target with DelayedHeal takes 40% or more of their MHP as damage in a single blow, the duration ticks down by 1.)</t>
      </text>
    </comment>
    <comment authorId="0" ref="A533">
      <text>
        <t xml:space="preserve">Base: Mending7</t>
      </text>
    </comment>
    <comment authorId="0" ref="H533">
      <text>
        <t xml:space="preserve">Base: 25</t>
      </text>
    </comment>
    <comment authorId="0" ref="E537">
      <text>
        <t xml:space="preserve">+10% SHP per Buff Level.</t>
      </text>
    </comment>
    <comment authorId="0" ref="L537">
      <text>
        <t xml:space="preserve">+10% DMG / HEAL per Buff Level.
+1 Bounce at 6 Buff Levels.</t>
      </text>
    </comment>
    <comment authorId="0" ref="M537">
      <text>
        <t xml:space="preserve">DMG / Healing scales with INT! (third-rate)
+5% DMG / Healing per Bounce Number per 7 SKI. (Additive.)
Empowered Pulse at 12 SPC. (You may choose one hit of Ebb and Flow to have 50% increased DMG / Healing.)</t>
      </text>
    </comment>
    <comment authorId="0" ref="H538">
      <text>
        <t xml:space="preserve">Base: (4-5)</t>
      </text>
    </comment>
    <comment authorId="0" ref="A542">
      <text>
        <t xml:space="preserve">As a note, you may use the Glitch element instead of a Magical element.</t>
      </text>
    </comment>
    <comment authorId="0" ref="E542">
      <text>
        <t xml:space="preserve">+10% SHP per Buff Level.
+5% Elveil Intensity per Buff Level. (Rounds down.)</t>
      </text>
    </comment>
    <comment authorId="0" ref="F542">
      <text>
        <t xml:space="preserve">SHP scales with INT! (2/3rd rate)
+1 Elveil Intensity per 6 INT and 6 DEF or RES. (Cap of Elveil6.)
Elemental Attunement at 10 SPC. (If the target resists the element, grant (x)% more SHP, where x is their resistance value.)</t>
      </text>
    </comment>
    <comment authorId="0" ref="L542">
      <text>
        <t xml:space="preserve">+10% Healing Amount per Buff Level.</t>
      </text>
    </comment>
    <comment authorId="0" ref="M542">
      <text>
        <t xml:space="preserve">+10% Healing per 4 INT.
+1 Duration per 8 INT.
Healing Augment at 8 SPC. (Your next attack on an ally will mini-crit.)</t>
      </text>
    </comment>
    <comment authorId="0" ref="H543">
      <text>
        <t xml:space="preserve">Weapon, as in basic attack and weapon skill. Self-damage isn't affected by this, so don't kill yourself!
Also, the amount you heal is not affected by AC, SHP, or Resistances, Unless they're weak to healing. Then you have a problem.
-----
Base Healing: 100%</t>
      </text>
    </comment>
    <comment authorId="0" ref="E547">
      <text>
        <t xml:space="preserve">+10% HEAL per Buff Level.</t>
      </text>
    </comment>
    <comment authorId="0" ref="F547">
      <text>
        <t xml:space="preserve">Healing scales with INT! (2/3rd rate)
+1 Upper Range at 9 INT.
Can Center on Self at 5 SPC.</t>
      </text>
    </comment>
    <comment authorId="0" ref="L547">
      <text>
        <t xml:space="preserve">+10% Revival HP per Buff Level.</t>
      </text>
    </comment>
    <comment authorId="0" ref="M547">
      <text>
        <t xml:space="preserve">+1 Revival HP per INT.
Apply Autorevive at 10 INT and 8 SPC. (You may cast this on a living player to give them Autorevive. The power of the Autorevive is equal to the normal revival HP, divided by 2. Lasts for two turns.)
ohgodwhat at 12 SPC. (Applies Swift1, Guardian2, Empowered2, and Enlightened2 to the revived target for three rounds. Cannot be applied on Autorevive application.)</t>
      </text>
    </comment>
    <comment authorId="0" ref="A548">
      <text>
        <t xml:space="preserve">Base: (6-7)</t>
      </text>
    </comment>
    <comment authorId="0" ref="H548">
      <text>
        <t xml:space="preserve">Base: 25
...You may target enemies, but that seems like a bad idea somehow.</t>
      </text>
    </comment>
    <comment authorId="0" ref="E552">
      <text>
        <t xml:space="preserve">+10% HEAL per Buff Level.</t>
      </text>
    </comment>
    <comment authorId="0" ref="F552">
      <text>
        <t xml:space="preserve">Healing scales with INT! (double-rate)
+1 Autorevive Intensity per 2 SKI.
Mayenab at 12 INT. (Also removes 2 duration from all Basic debuffs on the target.)</t>
      </text>
    </comment>
    <comment authorId="0" ref="L552">
      <text>
        <t xml:space="preserve">+10% Revival HP per Buff Level.</t>
      </text>
    </comment>
    <comment authorId="0" ref="M552">
      <text>
        <t xml:space="preserve">+1 Revival HP per INT.
Apply Autorevive at 12 INT and 8 SPC. (You may cast this on a living player to give them Autorevive. The power of the Autorevive is equal to the normal revival HP. Lasts for four rounds.)</t>
      </text>
    </comment>
    <comment authorId="0" ref="A553">
      <text>
        <t xml:space="preserve">Base Healing: (14-15)
Base Autorevive: 5</t>
      </text>
    </comment>
    <comment authorId="0" ref="H553">
      <text>
        <t xml:space="preserve">Base: 10
...You may target enemies (if they have bodies), but that seems like a bad idea somehow.</t>
      </text>
    </comment>
    <comment authorId="0" ref="A554">
      <text>
        <t xml:space="preserve">Base Bonus: 150%</t>
      </text>
    </comment>
    <comment authorId="0" ref="E560">
      <text>
        <t xml:space="preserve">+5% Fear Intensity per Buff Level. (Rounds down.)</t>
      </text>
    </comment>
    <comment authorId="0" ref="F560">
      <text>
        <t xml:space="preserve">+1 Fear Intensity per 7 STR.
Doubled Effectiveness on Feared targets at combined 15 STR and SPC.</t>
      </text>
    </comment>
    <comment authorId="0" ref="L560">
      <text>
        <t xml:space="preserve">+1 Upper Range at 4 Buff Levels.</t>
      </text>
    </comment>
    <comment authorId="0" ref="M560">
      <text>
        <t xml:space="preserve">Bonus Action at 7 AGI.
+1 Upper Range at 10 INT.
+1 Lower Range at 3 SPC.</t>
      </text>
    </comment>
    <comment authorId="0" ref="E565">
      <text>
        <t xml:space="preserve">+10% DMG per Buff Level!</t>
      </text>
    </comment>
    <comment authorId="0" ref="F565">
      <text>
        <t xml:space="preserve">Damage scales with STR!
+1 Upper Range per 6 AGI. (max of 6)
+1 Move per 5 STR or INT, whatever's higher. (max of 6)
No Ally Damage at 3 SPC.</t>
      </text>
    </comment>
    <comment authorId="0" ref="L565">
      <text>
        <t xml:space="preserve">+1 PushedAround intensity at 6 Buff Levels.</t>
      </text>
    </comment>
    <comment authorId="0" ref="M565">
      <text>
        <t xml:space="preserve">+1 Move per 9 INT. (Max of 4.)
+1 PushedAround Duration per 9 SKI. (Max of 4.)
Crushing Grip at combined 20 SKI and SPC. (You may opt to use the movement action of PushedAround to instead reduce the foe's MOV by that much for the round.)</t>
      </text>
    </comment>
    <comment authorId="0" ref="A566">
      <text>
        <t xml:space="preserve">Base Movement: 3</t>
      </text>
    </comment>
    <comment authorId="0" ref="H566">
      <text>
        <t xml:space="preserve">This move ignores terrain effects besides walls.</t>
      </text>
    </comment>
    <comment authorId="0" ref="A567">
      <text>
        <t xml:space="preserve">Base: (6-7)
This move ignores terrain effects besides walls.</t>
      </text>
    </comment>
    <comment authorId="0" ref="I567">
      <text>
        <t xml:space="preserve">-During you action, you may move targets with PushedAround as many spaces as you did with Guiding Hand, minus one. You may not push things around on the round of application.
-Players inflicted with PushedAround may opt to push/pull themselves around at their own request, without help from the summoner. Use it as a boost or a retreat mechanism. Neat!</t>
      </text>
    </comment>
    <comment authorId="0" ref="E570">
      <text>
        <t xml:space="preserve">+10% Rending Portal DMG per Buff Level!
+1 Upper Portal Placement Range at 6 Buff Levels.</t>
      </text>
    </comment>
    <comment authorId="0" ref="F570">
      <text>
        <t xml:space="preserve">+3 MP Cost and -1 MP Tax per 10 combined AGI and INT. (Maximum of 21 MP Cost, and minimum of 1 MP tax.)
+1 Portal Spawning Upper Range at 14 INT.
+1 Portal Entry Range at 14 AGI. (Entities may enter portals from Range 1-2.)
Rending Portal at 10 SPC. (Enemies who travel through the portal take (7-8) Psychic Damage. Scales with INT at a half-rate.)</t>
      </text>
    </comment>
    <comment authorId="0" ref="L570">
      <text>
        <t xml:space="preserve">+1 Ally Targeted per 4 Buff Levels.</t>
      </text>
    </comment>
    <comment authorId="0" ref="M570">
      <text>
        <t xml:space="preserve">+1 Upper Range per 6 STR, 6 AGI, or 6 INT. (Chooses whatever's higher.)
Aggressive Charge at 12 STR and 6 SPC. (All moved allies gain Empowered3 for a round after use.)
Swift Charge at 12 AGI and 6 SPC. (All moves gain one additional tile of movement. Hey, it was cool to call it this, alright?)
Warp Charge at 12 INT and 6 SPC. (All movement from this spell gains the Teleport effect.)</t>
      </text>
    </comment>
    <comment authorId="0" ref="A571">
      <text>
        <t xml:space="preserve">Portals are linked upon creation, and are both lost when you are Downed or Killed. Entities may only travel between linked portals.
Laser-type spells may travel through portals. It costs 2 total range on a laser to enter a portal; one to enter the tile the portal occupies, then one to move to the other tile.
You may not stand on portals, but you may walk through them.
Enemies moving through your portals don't spend your MP.</t>
      </text>
    </comment>
    <comment authorId="0" ref="F572">
      <text>
        <t xml:space="preserve">You may either...
-spawn one portal within Range 1-3, then the other within Range 1-4 of that portal
-spawn both portals within Range 1-3 of you
-spawn one portal within Range 1, then the other within Range 1-5</t>
      </text>
    </comment>
    <comment authorId="0" ref="E575">
      <text>
        <t xml:space="preserve">+10% Tile HP per Buff Level.</t>
      </text>
    </comment>
    <comment authorId="0" ref="F575">
      <text>
        <t xml:space="preserve">+1 Glyph HP per 2 INT or 2 SKI.
+1 Tile Spawned at 7 INT.
+1 Tile Spawned at 7 SKI.
+1 Glyph Spawning Range per 5 SPC.</t>
      </text>
    </comment>
    <comment authorId="0" ref="L575">
      <text>
        <t xml:space="preserve">+10% Tiles Placed per Buff Level.</t>
      </text>
    </comment>
    <comment authorId="0" ref="M575">
      <text>
        <t xml:space="preserve">+1 Tiles Created per 6 INT.
+1 Upper Range per 7 INT.
World Paint at 8 SKI. (This obtains Wallhack.)
Swift Terraform at 8 SPC. (Terraform may be used as a Bonus Action to only alter 2 tiles, for 10 MP.)</t>
      </text>
    </comment>
    <comment authorId="0" ref="H576">
      <text>
        <t xml:space="preserve">Base: 3
You may also modify existing tiles on the map, including walls. Walls respawn after two turns, displacing whatever may be there. If possible. Otherwise, things get crushed.
You may terraform away enemy "tile entities", like what Force Barriers and Sticking Places are.
Cover tiles that are generated by this ability will have 25 HP and 5 DGE Bonus.</t>
      </text>
    </comment>
    <comment authorId="0" ref="A577">
      <text>
        <t xml:space="preserve">Base HP: 10</t>
      </text>
    </comment>
    <comment authorId="0" ref="H577">
      <text>
        <t xml:space="preserve">Of course, some very special tiles may also not be created.</t>
      </text>
    </comment>
    <comment authorId="0" ref="E580">
      <text>
        <t xml:space="preserve">+10% First Hit Damage per Buff Level
+5% Subsequent Hit Damage per Buff Level</t>
      </text>
    </comment>
    <comment authorId="0" ref="F580">
      <text>
        <t xml:space="preserve">+10% First Hit DMG / HIT per 3 STR and 2 SKI.
+5% Subsequent Hit DMG / HIT per 4 STR and 5 SKI.
I Saw That at 10 INT. (Triggers on foes that attack within the area, and not just move!)</t>
      </text>
    </comment>
    <comment authorId="0" ref="L580">
      <text>
        <t xml:space="preserve">+10% DMG per Buff Level.
+10% Tile HP per Buff Level.</t>
      </text>
    </comment>
    <comment authorId="0" ref="M580">
      <text>
        <t xml:space="preserve">DMG scales with INT! (half-rate)
+1 Bomb MHP per 2 INT.
+1 Bomb (but -1 DMG) per 8 INT.
Thorny Sap at 10 SPC. (Now applies ThornyRoot8. Removing this Root with an action will deal Unmoddable Damage equal to the intensity of the status to the one who removes it. +2 Intensity per 3 INT.)</t>
      </text>
    </comment>
    <comment authorId="0" ref="A581">
      <text>
        <t xml:space="preserve">Reloader weapons are treated like they have 50% base attack damage for the purpose of this spell.
If you have a Splash / Cone / Laser weapon, it is disabled for the purposes of this.</t>
      </text>
    </comment>
    <comment authorId="0" ref="H581">
      <text>
        <t xml:space="preserve">Base Bombs: 2
Base HP: 10
Bombs that are killed vanish without effect. Moving within Range 1 to attack them will still detonate the bomb.</t>
      </text>
    </comment>
    <comment authorId="0" ref="F582">
      <text>
        <t xml:space="preserve">-The first foe that moves within the area will be hit with your Basic Attack for 120% DMG, with +40% HIT.
-Every foe after that moves within the area will take 60% DMG, with +10% HIT.
-These attacks cannot be countered. You can only fire on a foe once per round.
-----
Base DMG: 120% / 60%
Base HIT: 40% / 10%</t>
      </text>
    </comment>
    <comment authorId="0" ref="H582">
      <text>
        <t xml:space="preserve">Base: (5-7)</t>
      </text>
    </comment>
    <comment authorId="0" ref="E585">
      <text>
        <t xml:space="preserve">+10% DMG per Buff Level.</t>
      </text>
    </comment>
    <comment authorId="0" ref="F585">
      <text>
        <t xml:space="preserve">DMG scales with INT!
+1 Upper Range per 10 INT.
Large Head at 12 SKI. (You may teleport an additional foe within Range 1 of your target. They do not take the damage.)
Surprise at 12 STR and 12 SPC. (If your Basic Attack is capable of hitting the target at its new position, you may perform your Basic Attack on them instead of dealing this spell's damage. If combined with Large Head, you may only strike the initial target.)
</t>
      </text>
    </comment>
    <comment authorId="0" ref="L585">
      <text>
        <t xml:space="preserve">+10% DMG per Buff Level.
+1 Disjoint at 5 Buff Levels.</t>
      </text>
    </comment>
    <comment authorId="0" ref="M585">
      <text>
        <t xml:space="preserve">DMG scales with the higher of STR and INT! (1/3rd rate)
Sealing Power at 15 SKI. (Apply Healblock for a round to all hit targets.)
+1 Disjoint at 7 and 18 SPC. (You may teleport to a tile within Range 1 of the tile you targeted, instead of directly onto that tile.)</t>
      </text>
    </comment>
    <comment authorId="0" ref="A587">
      <text>
        <t xml:space="preserve">Base: (10-11)</t>
      </text>
    </comment>
    <comment authorId="0" ref="H587">
      <text>
        <t xml:space="preserve">Base Damage: (5-5)x2</t>
      </text>
    </comment>
    <comment authorId="0" ref="E590">
      <text>
        <t xml:space="preserve">+10% Tile HP per Buff Level.</t>
      </text>
    </comment>
    <comment authorId="0" ref="F590">
      <text>
        <t xml:space="preserve">+1 Spawn HP per INT.
+1 Spawn AC per 3 INT and 4 DEF.
+1 Players Spawned Per Turn at 10 SPC.</t>
      </text>
    </comment>
    <comment authorId="0" ref="K590">
      <text>
        <t xml:space="preserve">Base: 21</t>
      </text>
    </comment>
    <comment authorId="0" ref="L590">
      <text>
        <t xml:space="preserve">+10% DMG per Buff Level.
+5% Lockdown Intensity per Buff Level. (Rounds down.)</t>
      </text>
    </comment>
    <comment authorId="0" ref="M590">
      <text>
        <t xml:space="preserve">DMG scales with INT! (1/3rd rate)
+1 Lockdown Intensity and +2 MP Cost per 6 INT.
Drowning in Malice at 17 SPC. (When applying Lockdown to a target that has Lockdown already, refresh its duration and add their intensities.)
</t>
      </text>
    </comment>
    <comment authorId="0" ref="H591">
      <text>
        <t xml:space="preserve">Base: (6-8)
You must choose either Taunt or Fear. No mixing the statuses!</t>
      </text>
    </comment>
    <comment authorId="0" ref="A592">
      <text>
        <t xml:space="preserve">Base HP: 40
Base AC: 1
The Spawn Point does not have a Zone of Control.</t>
      </text>
    </comment>
    <comment authorId="0" ref="H592">
      <text>
        <t xml:space="preserve">Base Lockdown: 3</t>
      </text>
    </comment>
    <comment authorId="0" ref="E599">
      <text>
        <t xml:space="preserve">-2% Effective Enemy HP per Buff Level. (When dealing damage to yourself, you take 2% less damage.)</t>
      </text>
    </comment>
    <comment authorId="0" ref="F599">
      <text>
        <t xml:space="preserve">-1% Effective Enemy HP per INT. (When dealing damage to yourself, you take 1% less damage.)
+5% Copy DMG per 4 INT.
+1 Upper Targeting Range per 7 SKI.
Specific Copy at 15 SKI. (When creating a copy of the target, they spawn with no debuffs.)
Double V at combined 30 INT and SPC. (When creating a copy of a foe that's part of a group [typically displayed as (1-3)Seekers], you may spend the HP and MP cost twice to create two copies of the foe. They each count as 0.5 summons.)</t>
      </text>
    </comment>
    <comment authorId="0" ref="L599">
      <text>
        <t xml:space="preserve">+1 Upper Range Limit at 4 Buff Levels.</t>
      </text>
    </comment>
    <comment authorId="0" ref="M599">
      <text>
        <t xml:space="preserve">-1 MP Cost per 8 INT. (Minimum of 8 MP.)
+1 Upper Range at 5 INT, 5 SKI, and 5 SPC.
Ashen Memory at 8 STR and 8 INT. (+1 Duration and Intensity to the Empowered and Enlightened.)</t>
      </text>
    </comment>
    <comment authorId="0" ref="A600">
      <text>
        <t xml:space="preserve">Elites, Bosses, summoners, and other certain foes cannot be copied.</t>
      </text>
    </comment>
    <comment authorId="0" ref="A601">
      <text>
        <t xml:space="preserve">This cannot be used if the damage sustained would kill you.</t>
      </text>
    </comment>
    <comment authorId="0" ref="E604">
      <text>
        <t xml:space="preserve">+10% DMG per Buff Level.</t>
      </text>
    </comment>
    <comment authorId="0" ref="F604">
      <text>
        <t xml:space="preserve">DMG scales with INT!
+1 Upper Spawning Range at 7 INT.
Double Illusion at 15 INT. (You may choose to spawn a second illusion when using this. Your illusions will only deal 66% DMG.)
Mobile Illusion at 8 SPC. (It can move four spaces in a turn, but not on the turn you summon it.)
Super Illusion at combined 20 INT and SPC.  (Entities are more likely to target the illusion. Even smart ones.)</t>
      </text>
    </comment>
    <comment authorId="0" ref="M604">
      <text>
        <t xml:space="preserve">+5% Familiar DMG / HEAL per 3 STR or INT- whatever's higher!
Chimera at 10 SKI and 10 SPC. (When creating a Familiar, you may opt to overwrite one active skill of the familiar with the active skill of another type of familiar.)
Personal Companion at 16 SPC. (You may spend 30 MP to cast this as a Bonus Action upon joining a battle.)</t>
      </text>
    </comment>
    <comment authorId="0" ref="A605">
      <text>
        <t xml:space="preserve">Base: (11-12)
The attacker takes damage no matter where they are when they hit the illusion. In addition, Illusory Traps exert Zones of Control- even if the enemy knows they're fake.
These entities don't count towards the Summoning Cap.</t>
      </text>
    </comment>
    <comment authorId="0" ref="H605">
      <text>
        <t xml:space="preserve">The damage transfer acts under bodyblocking rules: your AC, SHP, and Resistances all apply.</t>
      </text>
    </comment>
    <comment authorId="0" ref="L606">
      <text>
        <t xml:space="preserve">-Familiars all share your CRT, HIT, DGE, CAV, and MOV. They have 0 CNT. They all have 2 Retreat, and cannot be countered.
-Familiars are immune to Damage over Time status effects.
-Familiars can be summoned in one of a few various types.
-If both you and your Familiar are hit with a single splash attack, no damage is taken by the Familiar.</t>
      </text>
    </comment>
    <comment authorId="0" ref="M606">
      <text>
        <t xml:space="preserve">Pick a type when summoning a Familiar. It has two active abilites, and one passive ability.
(Note that damage scaling is not applied in this note, due to sanity reasons.)
-----
Raven:
Caw: Apply Uninspired2 and Unlucky5 to a target. Range 1-3.
Feather Burst: Deals (7-7) Piercing Damage to the target. Range 1-3. If you cast a spell against this target, it has +3 Buff Levels.
PASSIVE: Flight. This Familiar and their summoner obtain Flight for their movement.
-----
Cat:
Nuzzle: Restore (6-7) HP. Range 1.
True Vision: Target a foe within Range 1-5. Give it Ensnared5 for a round. Unavoidable.
PASSIVE: Helpful. The summoner may use their item action from the position of this Familiar. +1 Item Action to the summoner.
-----
Wisp:
Energy Channel: Deal (5-5) Mana Damage. Range 2-3. All damage dealt this way is given to your summoner as MP.
Hopeful Glow: Grant Empowered4 or Enlightened4 to a target within Range 1-2 for two rounds.
PASSIVE: Ghostly. This Familiar and their summoner obtain Spectral for their movement.
-----
Toad: (requires 10 STR or INT)
Bubble Bomb: Deal (8-8) Water Damage. Range 4-6.
Tongue Latch: Deal (5-6) Poison Damage to the target. Range 4-6. Move them one space in any direction. Won't harm allies.
PASSIVE: Uncroakable. Damage this Familiar takes is transferred to the summoner at a 33% rate. The summoner gains +2 AC while this Familiar is alive.
-----
Hare: (requires 10 AGI)
Carrot Saber: Deal (8-9) Slashing Damage. Range 1.
Spring Swap: Swap places with your summoner if they're within Range 1-5.
PASSIVE: Bouncy. This Familiar obtains Skirmisher for its movement, and gets +1 MOV and Retreat. The summoner also obtains Skirmisher while this Familiar is alive.
-----
Spider: (requires 10 SKI)
Web Blast: Deal (4-4) Crushing Damage to a target, then apply Slow2 to them for two rounds. Range 2-4.
Envenom Weapon: Give a target within Range 1 +20% DMG on their next Basic Attack. It'll also apply Poison4 to the target for three rounds if it's single-target.
PASSIVE: Stride. This familiar and their summoner take 2 less MOV to enter tiles that take additional MOV to enter.
-----
Dog: (requires 10 DEF)
Bark: Deals (5-5) Psychic Damage, then apply Weaken2 and Taunt to the target for two rounds. Range 1-3. The Taunt acts as if it was applied by your summoner.
Guard Dog: Apply (8-8) Temporary SHP to the target. Range 1.
PASSIVE: Inspiring! Grants +5 HP Regen to the summoner while this Familiar is alive.</t>
      </text>
    </comment>
    <comment authorId="0" ref="F609">
      <text>
        <t xml:space="preserve">+5% DMG per 4 STR. (Caps at 75%.)
+5% DGE and CNT per 4 AGI.  (Caps at 75%.)
+5% MHP and MMP per 4 INT.  (Caps at 75% / 100%.)
100% Healing at 10 SPC.</t>
      </text>
    </comment>
    <comment authorId="0" ref="L609">
      <text>
        <t xml:space="preserve">+5% Creature HP and DMG per Buff Level.</t>
      </text>
    </comment>
    <comment authorId="0" ref="M609">
      <text>
        <t xml:space="preserve">+10% Creature HP per 2 INT.
+10% Creature DMG per 4 INT.
+1 Max Corpses Targeted per 8 INT and 5 SPC.
Armorpierce2 on all creatures at 15 INT.
Unlock Flesh Golems at 10 STR and 10 INT.
Unlock Fallen at 10 INT and 10 SKI.
Safe and Sound at 8 SPC. (Chairians that would be killed by this spell's ability to use corpses are instead safely removed from the field, preventing Karma loss.)</t>
      </text>
    </comment>
    <comment authorId="0" ref="A610">
      <text>
        <t xml:space="preserve">Mirror Images inherit your equipment effects. They continue existing even after you are downed / killed. They cannot cast Summoning spells.
They take up two Summon Slots.</t>
      </text>
    </comment>
    <comment authorId="0" ref="A611">
      <text>
        <t xml:space="preserve">This 50% DMG is a "final modifier" applied after all other modifiers are applied.
The 50% DMG also applies to healing.</t>
      </text>
    </comment>
    <comment authorId="0" ref="H611">
      <text>
        <t xml:space="preserve">The target location of these creatures cannot be changed once spawned, but they do act the turn of spawning. If the creatures reach their zone and there's nothing of interest within range, they'll self-destruct.
Creatures will attempt to kill all foes that stand in their way on the way to the targeted zone. Upon death, the creatures do not leave bodies.</t>
      </text>
    </comment>
    <comment authorId="0" ref="M611">
      <text>
        <t xml:space="preserve">The base substats for these creatures are equal to yours.
---Zombies:
HP: 10 / 10
ATK: (5-6) Slashing, 1/1
MOV: 3
Zombies are slow and generic, but possess higher damage and HP.
---Skeletons:
HP: 7 / 7
ATK: (3-4) Piercing, 4-5/0
MOV: 4
Skeletons have the boon of having a ranged attack, but are stupidly fragile.
---Flesh Golems:
HP: 7 / 7 (1 AC)
ATK: (6-6) Crushing, 1-2/0
MOV: 2
When creating this creature, you combine all targeted corpses into this creature, spawning it in the centre of the targeted zone. 
For every corpse used in the creation of the Flesh Golem (besides the initial one), it gains +9 MHP, +3 DMG, and +1 AC. Percentage-based buffs are applied AFTER adding these numbers up.
---Fallen:
HP: 8 / 8
ATK: (2-3) Light, 2-3/1
MOV: 4
Fallen are weak, but can use their actions to restore (5-6) HP to an ally within Range 1-2, focusing healing over attacking. They also don't expire upon reaching their location.</t>
      </text>
    </comment>
    <comment authorId="0" ref="E614">
      <text>
        <t xml:space="preserve">+2.5% Summoning Points per Buff Level.</t>
      </text>
    </comment>
    <comment authorId="0" ref="L614">
      <text>
        <t xml:space="preserve">+10% DMG per Buff Level.</t>
      </text>
    </comment>
    <comment authorId="0" ref="M614">
      <text>
        <t xml:space="preserve">DMG / Shielding scales with INT! (2/3rd rate)
Piercing Stab at 10 SPC. (Stab now has Armorpierce3 and Slip3.)
Regenerative Microbes at 10 INT. (Hardened Carapace now applies Mending5 for four rounds.)
Pressurized Glants at 10 SKI. (Spike Burst is now Range 1-2.)
Hivemind at 30 combined INT and SPC. (You may have two Symbiotes at once.)</t>
      </text>
    </comment>
    <comment authorId="0" ref="H615">
      <text>
        <t xml:space="preserve">You may only have one ally Symbioted at a time. If the ally with the Symbiote dies, it vanishes.
The Symbiote takes up a Summon Slot. If you were to buff the Symbiote, instead give the buffs to the ally with the Symbiote.</t>
      </text>
    </comment>
    <comment authorId="0" ref="M616">
      <text>
        <t xml:space="preserve">Stab: Deal (6-7) Piercing Damage to a foe within Range 2-3 of your Symbioted target.
Spike Burst: Deal (4-5) Piercing Damage to all foes within Range 1 of your Symbioted target.
Hardened Carapace: Grant (6-8) Bonus SHP to the target.
-----
Stab Base: (6-7)
Spike Base: (4-5)
Microbe Base: (6-8)</t>
      </text>
    </comment>
    <comment authorId="0" ref="E623">
      <text>
        <t xml:space="preserve">+5% DMG per 2 Buff Levels. (Damage cannot exceed 100%.)</t>
      </text>
    </comment>
    <comment authorId="0" ref="F623">
      <text>
        <t xml:space="preserve">+5% DMG per 4 STR and 4 SKI. (Damage cannot exceed 100%.)
Radiant Dawn at 6 INT. (Applies Blind2 to the attack target for two rounds.)
Mist's Aid at 20 combined SKI and SPC. (This can heal an ally within Range 1-3 instead of yourself.)</t>
      </text>
    </comment>
    <comment authorId="0" ref="L623">
      <text>
        <t xml:space="preserve">+5% DMG per 2 Buff Levels. (Damage cannot exceed 100%.)</t>
      </text>
    </comment>
    <comment authorId="0" ref="M623">
      <text>
        <t xml:space="preserve">+5% DMG per 6 SKI. (Damage cannot exceed 100%.)
Depletion Strike at 10 STR. (All overkill damage to the target's MP hits the target for Glitch damage. Caps at the value of the target's MMP.)
Mana Leech at 10 INT. (You may set the MP cost to 0, and make your attack deal 50% DMG. You restore MP equal to the Mana Damage dealt.)
</t>
      </text>
    </comment>
    <comment authorId="0" ref="A624">
      <text>
        <t xml:space="preserve">Base: 60%</t>
      </text>
    </comment>
    <comment authorId="0" ref="H624">
      <text>
        <t xml:space="preserve">Base: 50%
Does not apply to attacks that already deal Mana Damage.</t>
      </text>
    </comment>
    <comment authorId="0" ref="E628">
      <text>
        <t xml:space="preserve">+1 DoT Intensity per 2 Buff Levels.
+1 Status Down Intensity per 3 Buff Levels.</t>
      </text>
    </comment>
    <comment authorId="0" ref="F628">
      <text>
        <t xml:space="preserve">+1 DoT Intensity per 6 SKI. (Except for Bleed.)
+1 Status Down Intensity at 14 SKI.
+1 Status Choice per 6 INT. (Max of 5 statuses.)
Prevention Collection at 12 SKI.
Special Collection at 12 SPC.</t>
      </text>
    </comment>
    <comment authorId="0" ref="L628">
      <text>
        <t xml:space="preserve">+5% DMG per Buff Level.</t>
      </text>
    </comment>
    <comment authorId="0" ref="M628">
      <text>
        <t xml:space="preserve">+5% DMG per 3 STR.
Predictive Blow at 12 SKI. (If your HIT is twice as high as the opponent's DGE, this is Unavoidable.)
Critical Focus at combined 20 SKI and SPC. (Your next Basic Attack also gets +10 CRT.)
</t>
      </text>
    </comment>
    <comment authorId="0" ref="A629">
      <text>
        <t xml:space="preserve">The status effect can be applied to a maximum of three different targets per basic attack.
No, you cannot apply multiple status effects with one use.</t>
      </text>
    </comment>
    <comment authorId="0" ref="H629">
      <text>
        <t xml:space="preserve">Base: +50%</t>
      </text>
    </comment>
    <comment authorId="0" ref="A630">
      <text>
        <t xml:space="preserve">Upon selecting this spell, choose some effects from this list.
-----
Damage Over Time:
(Aching5, 3)
(Poison3, 3)
(Burning4, 3)
(Brainburn4, 3)
(Bleed2, 3)
(Manaburn3, 3)
Status Down:
(Weaken2, 3)
(Uninspired2, 3)
(Ensnared2, 3)
(Blind2, 3)
Prevention: (Locked without 12 SKI.)
(Silence, 1)
(Healblock, 1)
Special: (Locked without 12 SPC.)
(Unlucky7, 3)
(Lockdown3, 3)
(Confused4, 3)</t>
      </text>
    </comment>
    <comment authorId="0" ref="E633">
      <text>
        <t xml:space="preserve">+5% DMG per 2 Buff Levels. </t>
      </text>
    </comment>
    <comment authorId="0" ref="F633">
      <text>
        <t xml:space="preserve">+5% DMG per 3 STR and 4 AGI.
Falling Plunge at 8 STR and 12 SPC. (If your attack hits at Range 1-2, double the Armorpierce and Slip provided.)
Elegant Flight at 12 AGI. (Your movement obtains Skirmisher as well.)</t>
      </text>
    </comment>
    <comment authorId="0" ref="L633">
      <text>
        <t xml:space="preserve">+1% DMG / HP at 7 Buff Levels.</t>
      </text>
    </comment>
    <comment authorId="0" ref="M633">
      <text>
        <t xml:space="preserve">+10% DMG at 50% HP or less per 6 STR. (This is added onto your final damage percentage.)
Vengeance at 12 SPC. (If there is at least one downed ally within Range 1-2 of you, this grants an additional +20% DMG. This is added onto your final damage percentage.)</t>
      </text>
    </comment>
    <comment authorId="0" ref="E642">
      <text>
        <t xml:space="preserve">+10% DMG per Buff Level.</t>
      </text>
    </comment>
    <comment authorId="0" ref="F642">
      <text>
        <t xml:space="preserve">DMG scales with STR! (half-rate)
DMG also scales with AGI! (half-rate)
+1 MOV upon cast at 9 AGI.
+1 Evasive Intensity per 8 SKI.</t>
      </text>
    </comment>
    <comment authorId="0" ref="L642">
      <text>
        <t xml:space="preserve">+10% DMG per Buff Level.
+10% HIT per Buff Level.</t>
      </text>
    </comment>
    <comment authorId="0" ref="M642">
      <text>
        <t xml:space="preserve">DMG scales with STR! (3/2 rate)
Still Counts at 6 AGI and 6 SKI. (If the foe misses you, Nothing Ventured still triggers, and for +10% DMG.)
Improved Taunt at 10 INT and 5 SPC. (Taunt is now applied for two rounds.)
Unavoidable at 10 SKI and 5 SPC.</t>
      </text>
    </comment>
    <comment authorId="0" ref="S642">
      <text>
        <t xml:space="preserve">+10% DMG per Buff Level.</t>
      </text>
    </comment>
    <comment authorId="0" ref="T642">
      <text>
        <t xml:space="preserve">DMG scales with STR!
+1 Upper Range (if you want) at 7 AGI.
Return to Cast Location after use at 7 SPC. (Optionally, you may choose to teleport to where you used the skill earlier immediately after use.)</t>
      </text>
    </comment>
    <comment authorId="0" ref="A643">
      <text>
        <t xml:space="preserve">Base: (5-6)
You can retreat after this, but you won't have Skrimisher or deal damage to foes.</t>
      </text>
    </comment>
    <comment authorId="0" ref="H643">
      <text>
        <t xml:space="preserve">Base: (14-16)</t>
      </text>
    </comment>
    <comment authorId="0" ref="O643">
      <text>
        <t xml:space="preserve">Base: (9-10)</t>
      </text>
    </comment>
    <comment authorId="0" ref="A644">
      <text>
        <t xml:space="preserve">Base Evasive: 3</t>
      </text>
    </comment>
    <comment authorId="0" ref="E647">
      <text>
        <t xml:space="preserve">+10% DMG per Buff Level.
+5% Armorpierce per Buff Level.
+5% Bleed Intensity per Buff Level. (Rounds down.)</t>
      </text>
    </comment>
    <comment authorId="0" ref="F647">
      <text>
        <t xml:space="preserve">DMG scales with STR!
+1 Bleed Power per 5 AGI and 5 SKI.
+1 Armorpierce per 2 STR and 3 SPC.</t>
      </text>
    </comment>
    <comment authorId="0" ref="L647">
      <text>
        <t xml:space="preserve">+10% DMG per Buff Level.
+5% Armorbreak Intensity per Buff Level. (Rounds down.)</t>
      </text>
    </comment>
    <comment authorId="0" ref="M647">
      <text>
        <t xml:space="preserve">DMG scales with INT!
+1 Armorbreak Power per 6 STR and 5 SKI.
+1 Lockdown Intensity per 4 SKI.
+1 Upper Range at 9 INT.
HE Nail at 13 SPC. (Instead of applying Lockdown to the target, you may choose to apply Primed1 for a round.)</t>
      </text>
    </comment>
    <comment authorId="0" ref="S647">
      <text>
        <t xml:space="preserve">+10% DMG per Buff Level.
+10% HEAL per Buff Level.</t>
      </text>
    </comment>
    <comment authorId="0" ref="T647">
      <text>
        <t xml:space="preserve">Base DMG scales with STR (half-rate) and INT! (2/3rd rate)
Healing scales with STR (2/3rd rate) and INT! (half-rate)
Healing may self-target at 7 SPC.
Needle Conjuration at 12 SPC. (You may target a tile within Range 1-3 when casting this spell. You may then cast this spell like you're standing on that tile.)</t>
      </text>
    </comment>
    <comment authorId="0" ref="A648">
      <text>
        <t xml:space="preserve">Base Damage: (8-9)
Base Armorpierce: 4</t>
      </text>
    </comment>
    <comment authorId="0" ref="H648">
      <text>
        <t xml:space="preserve">Base Damage: (8-9)
Base Armorbreak: 3
Base Lockdown: 5</t>
      </text>
    </comment>
    <comment authorId="0" ref="O648">
      <text>
        <t xml:space="preserve">Base Damage: (7-8)
Base Healing: (5-6)</t>
      </text>
    </comment>
    <comment authorId="0" ref="E652">
      <text>
        <t xml:space="preserve">+10% DMG per Buff Level.
+5% Weaken and Uninspired Intensity per Buff Level. (Rounds down.)</t>
      </text>
    </comment>
    <comment authorId="0" ref="F652">
      <text>
        <t xml:space="preserve">DMG scales with DEF and RES!
Galahad's Shield at 12 DEF or 12 RES. (You may opt to drop your damage to 66% to automatically Guard after use. Also increases base range to 1-2.)
Shield* Toss at 8 SPC. (You can drop your AC and SHP to 0 for a round to get +3 Upper Range to this attack, as well as +50% DMG.)</t>
      </text>
    </comment>
    <comment authorId="0" ref="L652">
      <text>
        <t xml:space="preserve">+10% DMG per Buff Level.</t>
      </text>
    </comment>
    <comment authorId="0" ref="M652">
      <text>
        <t xml:space="preserve">DMG scales with STR! (half-rate)
+1 Hits and +2 MP Cost per 5 AGI.
Serious Series at 12 SKI and SPC. (You may combine all of your individual hits into a singular hit. This cannot gain additional hits. These hits are treated like they rolled the maximum roll for damage, minus one.)</t>
      </text>
    </comment>
    <comment authorId="0" ref="A653">
      <text>
        <t xml:space="preserve">Base: (5-6)</t>
      </text>
    </comment>
    <comment authorId="0" ref="H653">
      <text>
        <t xml:space="preserve">Base: (3-4)x2</t>
      </text>
    </comment>
    <comment authorId="0" ref="E657">
      <text>
        <t xml:space="preserve">+10% DMG per Buff Level.</t>
      </text>
    </comment>
    <comment authorId="0" ref="F657">
      <text>
        <t xml:space="preserve">Base DMG scales with INT! (2/3rd rate)
Explosion DMG scales with INT!
x2 Base Damage when a Bleeding target explodes at 7 SPC. (This only applies to the AoE damage after you hit a foe.)
Epic Explosions at 20 combined INT and SKI. (Killing the foe hit by Ignite Blood will increase explosion damage by 50%, versus 25%.)</t>
      </text>
    </comment>
    <comment authorId="0" ref="L657">
      <text>
        <t xml:space="preserve">+10% DMG per Buff Level.
+5% DMG per level of Empowered. (If you have other sources of Buff Levels, and those grant more damage than the Empowered would provide, this is not applied.)</t>
      </text>
    </comment>
    <comment authorId="0" ref="M657">
      <text>
        <t xml:space="preserve">DMG scales with STR! (x2 rate)
+2 MP Cost per 3 STR.
+1 Burn Intensity per 3 INT or 5 SKI- whatever grants more.
Ashen Nidhoggr at 12 STR and 12 SKI. (This now has Range 1-3.)
Flare Blitz at 25 combined AGI and SPC. (Applies Swift2 to the user for two rounds. Given tickdown timers, this'll only benefit one of your movements.)</t>
      </text>
    </comment>
    <comment authorId="0" ref="Q657">
      <text>
        <t xml:space="preserve">Research in the Lab!</t>
      </text>
    </comment>
    <comment authorId="0" ref="S657">
      <text>
        <t xml:space="preserve">+10% DMG per Buff Level.
+5% Armorbreak Intensity per Buff Level.</t>
      </text>
    </comment>
    <comment authorId="0" ref="T657">
      <text>
        <t xml:space="preserve">DMG scales with STR!
+1 Armorbreak Intensity per 6 STR.
+1 Upper Range at 8 AGI.
Ultimate BM at 10 SKI. (When committing suicide with the optional effect, you have a 50% chance to live with 1 HP.)</t>
      </text>
    </comment>
    <comment authorId="0" ref="A658">
      <text>
        <t xml:space="preserve">Base: (6-7)
The explosion does not damage the original target of Ignite Blood.
If the hit target is killed, the explosion deals +25% damage.</t>
      </text>
    </comment>
    <comment authorId="0" ref="H658">
      <text>
        <t xml:space="preserve">Base Damage: (19-20)
Most Chairian foes are rightfully terrified of this spell, and will likely attempt to flee if targeted.</t>
      </text>
    </comment>
    <comment authorId="0" ref="O658">
      <text>
        <t xml:space="preserve">Base: (12-13)</t>
      </text>
    </comment>
    <comment authorId="0" ref="A659">
      <text>
        <t xml:space="preserve">Base: (9-9)</t>
      </text>
    </comment>
    <comment authorId="0" ref="H659">
      <text>
        <t xml:space="preserve">Base Intensity: 6</t>
      </text>
    </comment>
    <comment authorId="0" ref="O659">
      <text>
        <t xml:space="preserve">You obviously can't instagib Elites and Bosses.</t>
      </text>
    </comment>
    <comment authorId="0" ref="E662">
      <text>
        <t xml:space="preserve">+10% DMG per Buff Level.</t>
      </text>
    </comment>
    <comment authorId="0" ref="F662">
      <text>
        <t xml:space="preserve">DMG scales with INT! (half-rate)
+1 Armorpierce per 6 SKI.
+1 Hailstorm Duration at 10 INT.
Mobile Hailstorm at 8 SPC. (Move the Hailstorm 1 tile every round at 8 SPC. Can't be moved on the turn it spawns.)
Shardshot at 30 combined INT, SKI, and SPC. (Each round, as a Bonus Action, the Hailstorm may deal its damage to a target within Range 1-3.)</t>
      </text>
    </comment>
    <comment authorId="0" ref="L662">
      <text>
        <t xml:space="preserve">+10% DMG per Buff Level.
+1 Freeze Duration at 6 Buff Levels.</t>
      </text>
    </comment>
    <comment authorId="0" ref="M662">
      <text>
        <t xml:space="preserve">DMG scales with INT!
+1 Upper Range per 10 INT.
Avalanche Collapse at 14 INT. (Hits targets at Range 2 as well, but they take 40% of the DMG that they normally would.)
Chilling Presence at 12 SPC. (Tiles within the area where the attack would land take 1 additional MOV to enter for non-flying foes. This wears off once the attack impacts. Won't slow foes in the area of Avalanche Collapse.)</t>
      </text>
    </comment>
    <comment authorId="0" ref="S662">
      <text>
        <t xml:space="preserve">+10% DMG per Buff Level.
+1 Upper Range Limit at 7 Buff Levels.</t>
      </text>
    </comment>
    <comment authorId="0" ref="T662">
      <text>
        <t xml:space="preserve">DMG scales with INT (2/3rd rate) and the higher of DEF or RES! (half-rate)
+1 Guardian Intensity per 9 INT or 6 DEF: whatever grants a higher bonus!
+1 Slow Intensity at 12 DEF.
+1 Slow Duration at 12 RES.
Viking Special at 10 SPC. (The first foe to move within your range takes double damage from this attack.)</t>
      </text>
    </comment>
    <comment authorId="0" ref="A663">
      <text>
        <t xml:space="preserve">Base Damage: (6-7)
Base Armorpierce: 3
The tile lasts for 3 turns.</t>
      </text>
    </comment>
    <comment authorId="0" ref="H663">
      <text>
        <t xml:space="preserve">Base: (12-13)
Base Range: 5-8</t>
      </text>
    </comment>
    <comment authorId="0" ref="O663">
      <text>
        <t xml:space="preserve">Base Damage: (6-8)</t>
      </text>
    </comment>
    <comment authorId="0" ref="F664">
      <text>
        <t xml:space="preserve">- The Hailstorm lasts for three rounds.
- Tiles in the radius take 2 MOV to enter for foes.
- Entities cannot stand on the Hailstorm.</t>
      </text>
    </comment>
    <comment authorId="0" ref="O664">
      <text>
        <t xml:space="preserve">Base Guardian: 3</t>
      </text>
    </comment>
    <comment authorId="0" ref="E667">
      <text>
        <t xml:space="preserve">+10% DMG per Buff Level.</t>
      </text>
    </comment>
    <comment authorId="0" ref="F667">
      <text>
        <t xml:space="preserve">DMG scales with INT at a 5/4th rate!
+1 Stun Duration at 10 INT.
+1 CRT per 3 SKI.
Static Buildup at 8 AGI. (Deals +5% DMG per space moved before casting this turn.)</t>
      </text>
    </comment>
    <comment authorId="0" ref="L667">
      <text>
        <t xml:space="preserve">+10% DMG per Buff Level.
+5% Connected Targets per Buff Level.</t>
      </text>
    </comment>
    <comment authorId="0" ref="M667">
      <text>
        <t xml:space="preserve">Initial DMG scales with INT!
Proximity DMG scales with INT! (half-rate)
+1 Connected Target per 5 INT.
Shield Overload at 10 SKI. (The initial damage gains Slip(x/2), where x is the total amount of connected targets.)
Static Transfer at a combined 25 INT and SPC. (Allies now also connect foes to other foes, but don't take damage from the spell.)</t>
      </text>
    </comment>
    <comment authorId="0" ref="S667">
      <text>
        <t xml:space="preserve">+10% DMG per Buff Level.
+5% Multi-Target Healing and Slip Intensity per Buff Level.</t>
      </text>
    </comment>
    <comment authorId="0" ref="T667">
      <text>
        <t xml:space="preserve">DMG scales with INT! (2/3rd rate)
+1 Slip Intensity per 3 INT and 3 SKI.
+5% Extra Healing per 3 INT and 3 SPC.
Swarm Mechanics at 15 SPC. (If there are at least three foes and three allies within the targeted area, increase the damage and healing by 20%.)</t>
      </text>
    </comment>
    <comment authorId="0" ref="A668">
      <text>
        <t xml:space="preserve">Base: (11-13)</t>
      </text>
    </comment>
    <comment authorId="0" ref="H668">
      <text>
        <t xml:space="preserve">Base Main Hit: (7-8)
Base Connection Damage: (5-6)
Hits each foe once. That means that if a foe takes up multiple tiles, it'l still only hit them once.
Connected: If you're within Range 1 of the target, you're considered to be "connected" to them.</t>
      </text>
    </comment>
    <comment authorId="0" ref="O668">
      <text>
        <t xml:space="preserve">Base: (10-10)</t>
      </text>
    </comment>
    <comment authorId="0" ref="A669">
      <text>
        <t xml:space="preserve">x2 Shield Damage works like this:
-If the enemy has SHP, multiply the damage dealt by 2, then deal damage until the SHP is depleted.
-Once the target is out of SHP, divide the damage remaining by 2. This damage goes to the target's HP.</t>
      </text>
    </comment>
    <comment authorId="0" ref="H669">
      <text>
        <t xml:space="preserve">Base Cap: 4</t>
      </text>
    </comment>
    <comment authorId="0" ref="O669">
      <text>
        <t xml:space="preserve">Base +Healing: 20%
Base Slip: 4</t>
      </text>
    </comment>
    <comment authorId="0" ref="E672">
      <text>
        <t xml:space="preserve">+10% DMG per Buff Level.</t>
      </text>
    </comment>
    <comment authorId="0" ref="F672">
      <text>
        <t xml:space="preserve">DMG scales with the higher of STR and INT!
+1 Walls Targeted at 12 INT.
Collapsing Walls at 12 STR. (Impathable tiles targeted by this move are optionally transformed into Rubble.)
Tumbling Floors at 12 SPC. (You may choose to target individual entities instead of targeting walls. This will only harm the selected entity.)</t>
      </text>
    </comment>
    <comment authorId="0" ref="K672">
      <text>
        <t xml:space="preserve">Base: 17</t>
      </text>
    </comment>
    <comment authorId="0" ref="L672">
      <text>
        <t xml:space="preserve">+15% DMG per level of MANAFUELLED.
+10% DMG per level of ENLIGHTENED.</t>
      </text>
    </comment>
    <comment authorId="0" ref="M672">
      <text>
        <t xml:space="preserve">DMG scales with INT! (x2 rate)
+2 Cost per 3 INT.
+10% HIT when moving per 6 SKI. (Caps at 80%.)
Obliteration at 25 combined INT and SPC. (Your attack still deals damage to the target if it moves through a tile with HP. However, it must hit the tile first before hitting the foe. All overflow damage goes to the next tile, or the foe.)</t>
      </text>
    </comment>
    <comment authorId="0" ref="Q672">
      <text>
        <t xml:space="preserve">Research in the Lab!</t>
      </text>
    </comment>
    <comment authorId="0" ref="S672">
      <text>
        <t xml:space="preserve">+10% DMG per Buff Level.</t>
      </text>
    </comment>
    <comment authorId="0" ref="T672">
      <text>
        <t xml:space="preserve">Initial DMG scales with INT! (half-rate)
Second DMG scales with INT!
+1 Upper Range at 9 INT.
+1 Ensnared Power per 5 STR.
Earthquake Warning at combined 20 SKI and SPC. (Allies take no damage from the initial attack, and 50% damage from the second hit.)</t>
      </text>
    </comment>
    <comment authorId="0" ref="H673">
      <text>
        <t xml:space="preserve">Base Damage: (14-16)
Base Hit: 50%</t>
      </text>
    </comment>
    <comment authorId="0" ref="O673">
      <text>
        <t xml:space="preserve">Base: (4-6)</t>
      </text>
    </comment>
    <comment authorId="0" ref="A674">
      <text>
        <t xml:space="preserve">Base: (9-11)</t>
      </text>
    </comment>
    <comment authorId="0" ref="O674">
      <text>
        <t xml:space="preserve">Base Damage: (10-11)
Base Ensnare: 4</t>
      </text>
    </comment>
    <comment authorId="0" ref="E677">
      <text>
        <t xml:space="preserve">+10% DMG per Buff Level.</t>
      </text>
    </comment>
    <comment authorId="0" ref="F677">
      <text>
        <t xml:space="preserve">Base DMG scales with INT!
Explosion DMG scales with INT! (half-rate)
Corpse-Chain-Reaction at 9 INT and 6 SPC. (If the single-target ping of Corpse Explosion kills a target, their corpse explodes, dealing (6-7) Dark Damage to all foes within Range 1 of it.)
Safe and Sound at 8 SPC. (Chairians that would be killed by this spell's ability to use corpses are instead safely removed from the field, preventing Karma loss.)</t>
      </text>
    </comment>
    <comment authorId="0" ref="L677">
      <text>
        <t xml:space="preserve">+10% DMG per Buff Level.
+5% Slip Intensity per Buff Level.</t>
      </text>
    </comment>
    <comment authorId="0" ref="M677">
      <text>
        <t xml:space="preserve">DMG scales with INT! (2/3rd rate)
+1 Slip per Corpse per 5 INT and 6 SPC.
+1 Upper Corpse Destruction Range at 8 INT.
Lending Power at 14 INT and 5 SPC. (Downed Allies are not destroyed by the corpse destruction, but still grant bonus damage.)
Safe and Sound at 8 SPC. (Chairians that would be killed by this spell's ability to use corpses are instead safely removed from the field, preventing Karma loss.)</t>
      </text>
    </comment>
    <comment authorId="0" ref="A678">
      <text>
        <t xml:space="preserve">Base: (13-14)</t>
      </text>
    </comment>
    <comment authorId="0" ref="H678">
      <text>
        <t xml:space="preserve">Base Damage: (10-12)</t>
      </text>
    </comment>
    <comment authorId="0" ref="A679">
      <text>
        <t xml:space="preserve">Base: (6-7)</t>
      </text>
    </comment>
    <comment authorId="0" ref="M679">
      <text>
        <t xml:space="preserve">+20% DMG per downed entity destroyed.
+2 Slip per downed entity destroyed.
The target is silenced for two rounds if at least two entities are destroyed.
-----
Base Slip: 2</t>
      </text>
    </comment>
    <comment authorId="0" ref="E682">
      <text>
        <t xml:space="preserve">+10% DMG per Buff Level.</t>
      </text>
    </comment>
    <comment authorId="0" ref="F682">
      <text>
        <t xml:space="preserve">DMG scales with INT! (2/3 rate)
+1 Self Heal per 4 INT.
Outsource Healing at 10 SKI. (You may move the healing, causing it to deploy with Splash 1 at a tile within Range 1-5. You still restore HP, no matter the location.)
Blinding Ray at 7 SPC. (Applies Blind3 to hit foes for two rounds.)
Glorious Radiance at combined 30 INT and SPC. (You may opt to have +1 Upper Range on both the damage and healing radius, but have 66% DMG.)</t>
      </text>
    </comment>
    <comment authorId="0" ref="K682">
      <text>
        <t xml:space="preserve">Base: 18</t>
      </text>
    </comment>
    <comment authorId="0" ref="L682">
      <text>
        <t xml:space="preserve">+10% DMG per Buff Level.
+10% HEAL per Buff Level.</t>
      </text>
    </comment>
    <comment authorId="0" ref="M682">
      <text>
        <t xml:space="preserve">DMG scales with INT! (5/3 rate)
+2 MP Cost per 3 INT.
Heal Yourself and an Ally at 40 combined INT, SKI, and SPC.
Thankful Soul at 8 SPC. (Upon scoring an overkill of 10 or more damage, apply Mending3 for three round to the person you healed.)</t>
      </text>
    </comment>
    <comment authorId="0" ref="A683">
      <text>
        <t xml:space="preserve">Base: (8-9)</t>
      </text>
    </comment>
    <comment authorId="0" ref="H683">
      <text>
        <t xml:space="preserve">Base: (16-16)</t>
      </text>
    </comment>
    <comment authorId="0" ref="E687">
      <text>
        <t xml:space="preserve">+10% Damage Transfer Cap per Buff Level.</t>
      </text>
    </comment>
    <comment authorId="0" ref="F687">
      <text>
        <t xml:space="preserve">+2 Damage Transfer Cap per INT.
+5% DMG per 3 INT. (Caps at 75%.)
+1 Second Target Upper Range at 11 INT.
Deal Initial Damage Type (if you want) at 9 SPC.</t>
      </text>
    </comment>
    <comment authorId="0" ref="L687">
      <text>
        <t xml:space="preserve">+10% DMG per Buff Level.</t>
      </text>
    </comment>
    <comment authorId="0" ref="M687">
      <text>
        <t xml:space="preserve">DMG scales with INT! (Both of them.)
+1 Upper Range at 8 INT.
+1 Sleep Duration at 12 SKI.
Horrid Nightmare at 24 combined INT and SPC. (The target takes (6-6) Psychic Damage per turn while sleeping. This ignores AC and SHP, and won't wake up the target. This damage scales with INT at a 1/3rd rate.)</t>
      </text>
    </comment>
    <comment authorId="0" ref="Q687">
      <text>
        <t xml:space="preserve">Research in the Lab!</t>
      </text>
    </comment>
    <comment authorId="0" ref="S687">
      <text>
        <t xml:space="preserve">+10% DMG per Buff Level.
+5% Slip Intensity per Buff Level.</t>
      </text>
    </comment>
    <comment authorId="0" ref="T687">
      <text>
        <t xml:space="preserve">DMG scales with INT! (half-rate)
+1 Slip Power per 3 SKI.
False Verse at 16 SPC. (You may fire an additional round that deals no damage, but counts for the application of Silence and Brainburn. Landing 3 hits on one target applies only Silence.)</t>
      </text>
    </comment>
    <comment authorId="0" ref="A688">
      <text>
        <t xml:space="preserve">The initial target can't have a 50% Resistance (or higher) to Psychic. They can also attempt to dodge, but the second target cannot.</t>
      </text>
    </comment>
    <comment authorId="0" ref="H688">
      <text>
        <t xml:space="preserve">Initial Base: (6-8)
Sleeping Base: (11-12)</t>
      </text>
    </comment>
    <comment authorId="0" ref="O688">
      <text>
        <t xml:space="preserve">Base: (4-5)
Yes, you can spread your shots about. Wanna apply mass Brainburn? Go ahead.</t>
      </text>
    </comment>
    <comment authorId="0" ref="A689">
      <text>
        <t xml:space="preserve">Base Damage: 50%
Base Transfer: 25
Lasts for two turns.</t>
      </text>
    </comment>
    <comment authorId="0" ref="E692">
      <text>
        <t xml:space="preserve">+10% DMG per Buff Level.
+1 Rotation at 8 Buff Levels.</t>
      </text>
    </comment>
    <comment authorId="0" ref="F692">
      <text>
        <t xml:space="preserve">DMG scales with INT! (2/3 rate)
+1 Beam Distance per 5 INT.
+1 Turn Amount at 9 SKI.
Turning Turbulence at 18 combined INT and SPC. (Foes located at the point at which the beam turns take 20% increased damage.)</t>
      </text>
    </comment>
    <comment authorId="0" ref="J692">
      <text>
        <t xml:space="preserve">Research in the Lab!</t>
      </text>
    </comment>
    <comment authorId="0" ref="L692">
      <text>
        <t xml:space="preserve">+10% DMG per Buff Level.
+5% Projectile MOV per Buff Level.</t>
      </text>
    </comment>
    <comment authorId="0" ref="M692">
      <text>
        <t xml:space="preserve">DMG scales with INT!
+1 Projectile MOV per 6 AGI.
Like the Wind at 20 combined AGI and SPC. (Select a foe when using this skill. Their ZoC doesn't exist when plotting this skill's movement.)</t>
      </text>
    </comment>
    <comment authorId="0" ref="A693">
      <text>
        <t xml:space="preserve">Base: (7-10)</t>
      </text>
    </comment>
    <comment authorId="0" ref="H693">
      <text>
        <t xml:space="preserve">Base DMG: (10-11)</t>
      </text>
    </comment>
    <comment authorId="0" ref="A694">
      <text>
        <t xml:space="preserve">Base Range: 1-7</t>
      </text>
    </comment>
    <comment authorId="0" ref="H694">
      <text>
        <t xml:space="preserve">Base MOV: 8</t>
      </text>
    </comment>
    <comment authorId="0" ref="M694">
      <text>
        <t xml:space="preserve">These "projectiles" are affected by ZoC's. If the bolt can't enter Range 1 of the target within it's MOV worth of movement, the spell fails.
If you do not have Line of Sight to the target, this deals +20% DMG.</t>
      </text>
    </comment>
    <comment authorId="0" ref="E697">
      <text>
        <t xml:space="preserve">+10% DMG per Buff Level.</t>
      </text>
    </comment>
    <comment authorId="0" ref="F697">
      <text>
        <t xml:space="preserve">Initial DMG scales with INT! (1/2 rate)
Secondary DMG scales with INT! (3/2 rate)
Instant Suffocation at combined 30 INT and SKI. (You may apply the delayed effect instantly to a target within Range 1 of you, but the delayed effect will only deal as much damage as the initial hit.)
+1 Stasis Duration at 12 SPC.</t>
      </text>
    </comment>
    <comment authorId="0" ref="L697">
      <text>
        <t xml:space="preserve">+10% DMG per Buff Level.
Start at Buildup1 at 8 Buff Levels.</t>
      </text>
    </comment>
    <comment authorId="0" ref="M697">
      <text>
        <t xml:space="preserve">DMG scales with INT!
Sundering Stream at 10 INT. (Applies Sunder for a round to hit targets, even when not charged!)
Careful Spray at 10 SKI. (This will only hit allies for 50% damage.)
Hydro Pump at 8 STR and 8 SPC. (Buildup now stacks up to 4.)</t>
      </text>
    </comment>
    <comment authorId="0" ref="A698">
      <text>
        <t xml:space="preserve">Base: (7-8)</t>
      </text>
    </comment>
    <comment authorId="0" ref="H698">
      <text>
        <t xml:space="preserve">Base: (8-8)</t>
      </text>
    </comment>
    <comment authorId="0" ref="A699">
      <text>
        <t xml:space="preserve">Base: (14-14)</t>
      </text>
    </comment>
    <comment authorId="0" ref="M699">
      <text>
        <t xml:space="preserve">-Upon deciding to charge up, you gain a status effect called "Buildup0", which gains 1 stack during regen. It also consumes 4 MP every time it gains a stack. Buildup caps at 3.
-You may then use your action on a later round to fire off Super Soak for no MP, which gains additional bonuses based on the intensity of Buildup.
BONUSES:
+20% DMG per stack
+1 Upper Range per stack
Wide Laser at 3 stacks</t>
      </text>
    </comment>
    <comment authorId="0" ref="E702">
      <text>
        <t xml:space="preserve">+10% DMG per Buff Level.
+5% Gas Cloud Intensity per Buff Level. (Rounds down.)</t>
      </text>
    </comment>
    <comment authorId="0" ref="F702">
      <text>
        <t xml:space="preserve">DMG scales with INT! (1/3rd rate)
+1 Poison Intensity per 4 INT.
+1 Poison Duration at 14 INT.
Choking Gas at 7 SPC. (This now applies BadlyPoisoned.)
Suffocating Smog at combined 30 INT and SPC. (If a target would be Poisoned by this again and they are already Poisoned, increase the intensity of their Poison by 3.)</t>
      </text>
    </comment>
    <comment authorId="0" ref="L702">
      <text>
        <t xml:space="preserve">+10% DMG per Buff Level.
+5% Plague Intensity per Buff Level.</t>
      </text>
    </comment>
    <comment authorId="0" ref="M702">
      <text>
        <t xml:space="preserve">DMG scales with INT! (1/3rd rate)
+1 Plague Intensity per 3 INT.
+1 MP Cost per 3 INT.
Spreading Plague at 12 SKI. (The plague may spread to targets within Range 1-2 of infected entities. Does not spawn a bunch of 1/5 taunts.)
Antibody Revolt at 16 INT and 8 SPC. (The enemy's Regen is added on as additional damage when the plague deals damage. It cannot deal more additional damage than the intensity of the plague.)</t>
      </text>
    </comment>
    <comment authorId="0" ref="A703">
      <text>
        <t xml:space="preserve">Base: (5-5)</t>
      </text>
    </comment>
    <comment authorId="0" ref="H703">
      <text>
        <t xml:space="preserve">Base Damage: (4-4)
Base Intensity: 3</t>
      </text>
    </comment>
    <comment authorId="0" ref="F704">
      <text>
        <t xml:space="preserve">Entering a tile within Range 1 of it will apply Poisoned3 to the entity that entered it for three rounds. This poison is also applied to all entities who are in the initial area when created.
Moving into another tile within range of the cloud while within range of the cloud STILL applies Poison. This does not apply to external movement effects.
The cloud lasts for three rounds, ticking down at Regen.
-----
Base Poison: (Poison3, 3)</t>
      </text>
    </comment>
    <comment authorId="0" ref="L704">
      <text>
        <t xml:space="preserve">-Plague reads as (Plague3:Player, 4), and has the same effect as Poison. The player tag indicates who's allowed to spread the poison.
-At the end of the caster's turn, for every entity with Plague, they may copy the Plague status effect (duration, intensity, and all) to another target within Range 1 of the infected entity. This also deals the listed Poison damage upon spreading.
-Multiple plagues from different players can be stacked on a target, with each one dealing damage.
-You may not spread your plague to another entity that has your plague.</t>
      </text>
    </comment>
    <comment authorId="0" ref="E707">
      <text>
        <t xml:space="preserve">+10% DMG per Buff Level.</t>
      </text>
    </comment>
    <comment authorId="0" ref="F707">
      <text>
        <t xml:space="preserve">DMG scales with the higher of STR and INT! (4/5th rate)
+1 Upper Range per 8 SKI. (Cap of 1-5 Range.)
+10% Entropic Damage per 4 SPC. (Cap of 100%.)</t>
      </text>
    </comment>
    <comment authorId="0" ref="L707">
      <text>
        <t xml:space="preserve">+10% DMG per Buff Level.</t>
      </text>
    </comment>
    <comment authorId="0" ref="M707">
      <text>
        <t xml:space="preserve">DMG scales with INT! (5/4th rate)
+5% Unavoidable Percentage per 7 INT.
+5% Control Damage per 5 SKI. (Cap of 75%.)
Proxy Control at combined 30 SKI and SPC. (You may control the target even if they're not downed, as long as they're within the HP threshold for this attack to be Unavoidable.)</t>
      </text>
    </comment>
    <comment authorId="0" ref="S707">
      <text>
        <t xml:space="preserve">+10% DMG per Buff Level.
+1 CRT per Buff Level.</t>
      </text>
    </comment>
    <comment authorId="0" ref="T707">
      <text>
        <t xml:space="preserve">DMG scales with the higher of STR or INT!
+1 CRT per 3 SKI.
Unexisting Lances at 10 AGI. (Lances will no longer hit allies.)
Hands of Protemitor at a combined 30 SKI and SPC. (Pick a tile within Range 1 of one of your summons. You also fire a Terminus Lance from that tile, in the same direction as the cone.)</t>
      </text>
    </comment>
    <comment authorId="0" ref="A708">
      <text>
        <t xml:space="preserve">Base Damage: (10-10)
Base Range: 1-3</t>
      </text>
    </comment>
    <comment authorId="0" ref="H708">
      <text>
        <t xml:space="preserve">Base Damage: (13-14)
Base Unavoidable Percent: 10%</t>
      </text>
    </comment>
    <comment authorId="0" ref="A709">
      <text>
        <t xml:space="preserve">Base Entropic Damage: +50%</t>
      </text>
    </comment>
    <comment authorId="0" ref="F709">
      <text>
        <t xml:space="preserve">Against Rose Cultists and other Entropic foes, this attack...
-ignores Glitch resistance.
-deals +50% DMG.
-prevents SP from rising if it downs / kills them.
-----
Base DMG: +50%</t>
      </text>
    </comment>
    <comment authorId="0" ref="M709">
      <text>
        <t xml:space="preserve">-You may make a full action with that foe, including movement, attacking, and item use with your own items. This action has 50% DMG, however.
-If they have any summons directly tied to them (depend on their existence to survive), you may control them as well. They also have 50% DMG.
-After you control the foe, you may opt to instantly kill them. Alternatively, you can simply down them.
-----
Base Control Damage: 50%</t>
      </text>
    </comment>
    <comment authorId="0" ref="O709">
      <text>
        <t xml:space="preserve">Base Damage: (14-14)
Base +CRT: 3</t>
      </text>
    </comment>
    <comment authorId="0" ref="E712">
      <text>
        <t xml:space="preserve">+10% DMG per Buff Level.</t>
      </text>
    </comment>
    <comment authorId="0" ref="F712">
      <text>
        <t xml:space="preserve">DMG scales with INT! (4/3rd rate)
+1 Uninspired Intensity per 8 INT. (max Uninspired5.)
Shieldshock at 12 SKI. (MP overkill damage obtains Slip6.)</t>
      </text>
    </comment>
    <comment authorId="0" ref="A713">
      <text>
        <t xml:space="preserve">Base: (13-14)
Overkill damage still applies to foes without MP bars.</t>
      </text>
    </comment>
    <comment authorId="0" ref="F717">
      <text>
        <t xml:space="preserve">+1 Free Cast per Battle per 5 INT.
+1 DMG at 5 STR, 5 AGI, 5 INT, 5 SKI, 5 DEF, 5 RES, and 5 SPC.</t>
      </text>
    </comment>
    <comment authorId="0" ref="J717">
      <text>
        <t xml:space="preserve">Research in the Lab!</t>
      </text>
    </comment>
    <comment authorId="0" ref="K717">
      <text>
        <t xml:space="preserve">Base: 22</t>
      </text>
    </comment>
    <comment authorId="0" ref="L717">
      <text>
        <t xml:space="preserve">+10% DMG per Buff Level. (This applies to the additional damage this would deal through MHP% damage as well.</t>
      </text>
    </comment>
    <comment authorId="0" ref="M717">
      <text>
        <t xml:space="preserve">DMG scales with INT! (2/3rd rate)
+1 Max MHP Bonus Damage per INT.
+2 MP Cost per 3 INT.
+1% Target MHP Damage per 3 INT and 2 SKI. (Maximum of 20%.)
Meltdown of Dark Fog at 10 SPC. (Applies Curse to hit targets for two rounds.)
Meltdown of Pillars at 20 SPC. (Instead of casting the spell immediately, you may channel for a round. Your next cast of this is free, and is a Wide Laser.)</t>
      </text>
    </comment>
    <comment authorId="0" ref="H718">
      <text>
        <t xml:space="preserve">Base Damage: (8-8)
Base MHP: 10%
Base Max Bonus: 12</t>
      </text>
    </comment>
    <comment authorId="0" ref="A722">
      <text>
        <t xml:space="preserve">Variants:
All Variants share the same range and damage.
Overpowering Slash: Slashing.
Overpowering Stab: Piercing.
Overpowering Smash: Crushing.</t>
      </text>
    </comment>
    <comment authorId="0" ref="E722">
      <text>
        <t xml:space="preserve">+10% DMG per Buff Level.</t>
      </text>
    </comment>
    <comment authorId="0" ref="F722">
      <text>
        <t xml:space="preserve">DMG scales with STR! (4/3 rate)
+5% Overpower DMG per 3 STR and 2 SKI.</t>
      </text>
    </comment>
    <comment authorId="0" ref="A723">
      <text>
        <t xml:space="preserve">Base Damage: (8-9)
Base Bonus: 10%
This is single hit damage, so a (7-7) damage attack is stronger than a (5-5)x2 damage attack.
Against bosses, you compare your Basic Attack Damage to the boss's Counter Damage, times two.</t>
      </text>
    </comment>
    <comment authorId="0" ref="A727">
      <text>
        <t xml:space="preserve">Variants:
All Variants share the same range and damage.
Cleave: Slashing.
Multistab: Piercing.
Sweeping Blow: Crushing.</t>
      </text>
    </comment>
    <comment authorId="0" ref="E727">
      <text>
        <t xml:space="preserve">+10% DMG per Buff Level.
+5% Armorpierce per Buff Level.</t>
      </text>
    </comment>
    <comment authorId="0" ref="F727">
      <text>
        <t xml:space="preserve">DMG scales with STR!
+1 Armorpierce per 2 STR and 3 SPC.
Great Cleave at 25 combined STR and SKI. (Increase the Upper Range Limit by 1.)</t>
      </text>
    </comment>
    <comment authorId="0" ref="A728">
      <text>
        <t xml:space="preserve">Base: (9-10)</t>
      </text>
    </comment>
    <comment authorId="0" ref="A732">
      <text>
        <t xml:space="preserve">As a note, you may use the Glitch element instead of a Magical element.</t>
      </text>
    </comment>
    <comment authorId="0" ref="E732">
      <text>
        <t xml:space="preserve">+10% DMG per Buff Level.
+5% Elveil Intensity per Buff Level.</t>
      </text>
    </comment>
    <comment authorId="0" ref="F732">
      <text>
        <t xml:space="preserve">DMG scales with STR! (2/3rd rate)
+1 Elveil Intensity per 6 INT and 6 of either DEF or RES. (Cap of Elveil5.)
Quickfire Phials at 12 AGI. (This may become a Bonus Action. It'll deal 33% damage, however.)
Phial Party at 9 SPC. (You have have two variants of this spell in the same spell slot.)</t>
      </text>
    </comment>
    <comment authorId="0" ref="A733">
      <text>
        <t xml:space="preserve">Base: (7-8)</t>
      </text>
    </comment>
    <comment authorId="0" ref="A737">
      <text>
        <t xml:space="preserve">Variants:
All Variants share the same range and damage.
Twin Flames: Fire.
Twin Shards: Ice.
Twin Jolts: Electric.
Twin Spires: Earth.
Twin Eclipses: Dark.
Twin Photons: Light.
Twin Storms: Air.
Twin Distortions: Psychic.
Twin Seas: Water.
Twin Serpents: Poison.
Twin Errors: Glitch.</t>
      </text>
    </comment>
    <comment authorId="0" ref="E737">
      <text>
        <t xml:space="preserve">+10% DMG per Buff Level.</t>
      </text>
    </comment>
    <comment authorId="0" ref="F737">
      <text>
        <t xml:space="preserve">DMG scales with INT! (half-rate)
+1 Upper Range at 9 INT.
Duality at 10 SPC. (You may select a second element to use with this spell. You may mix the elements of bolts you use; one fire and one ice in an attack, for instance.)</t>
      </text>
    </comment>
    <comment authorId="0" ref="H737">
      <text>
        <t xml:space="preserve">Variants:
All Variants share the same range and damage.
Solar Singularity: Fire.
Polar Singularity: Ice.
Technological Singularity: Electric.
Creation Singularity: Earth.
Twilight Singularity: Dark.
Radiant Singularity: Light.
Nightmare Singularity: Psychic.
Turbulent Singularity: Air.
Whirlpool Singularity: Water.
Corroding Singularity: Poison.
Nullpointer Singularity: Glitch.</t>
      </text>
    </comment>
    <comment authorId="0" ref="L737">
      <text>
        <t xml:space="preserve">+10% DMG per Buff Level.</t>
      </text>
    </comment>
    <comment authorId="0" ref="M737">
      <text>
        <t xml:space="preserve">DMG scales with INT! (2/3rd rate)
Multilarity at 25 combined INT and SPC. (You may opt to cast this spell with Splash 2, but 66% damage.)
Controlled Blast at 8 SPC. (Deals half damage to allies.)</t>
      </text>
    </comment>
    <comment authorId="0" ref="A738">
      <text>
        <t xml:space="preserve">Base: (7-7)x2</t>
      </text>
    </comment>
    <comment authorId="0" ref="H738">
      <text>
        <t xml:space="preserve">Base: (8-9)</t>
      </text>
    </comment>
    <comment authorId="0" ref="E746">
      <text>
        <t xml:space="preserve">+10% DMG per Buff Level.
+5% Second Cast Chance per Buff Level.</t>
      </text>
    </comment>
    <comment authorId="0" ref="F746">
      <text>
        <t xml:space="preserve">+5% Second Cast Chance per 2 SPC. (Caps at 50%.)
Armageddon Bag at 20 SPC. (This become a Free Action. +1 MP per subsequent cast each round.)</t>
      </text>
    </comment>
    <comment authorId="0" ref="E751">
      <text>
        <t xml:space="preserve">+10% DMG per Buff Level.
+1 Ordo Duration at 5 Buff Levels.</t>
      </text>
    </comment>
    <comment authorId="0" ref="F751">
      <text>
        <t xml:space="preserve">Resolution DMG scales with STR!
Reassurance Healing scales with INT!
Resolve at 13 SPC and 11 STR. (Resolution has 1.5x DMG against Entropic entities.)
Revitalize at 6 INT and 6 SPC.  (Reassurance now applies Mending3 for three rounds. Gets +1 Mending intensity per 3 INT and 3 SPC thereafter. Cap of Mending8.)
Realize at a combined 40 SPC, INT and STR. (You must have 10 of each stat at least.) (Reinvigorate may now be used twice per battle.)</t>
      </text>
    </comment>
    <comment authorId="0" ref="F753">
      <text>
        <t xml:space="preserve">Resolution:
Deal (11-12) Glitch Damage. Range 1-2. Cone. Deals 1.25x damage against Entropic entities.
Reassurance:
Restores (11-12) HP. Range 1-2. Cone. Any Glitched / Cursed status is instantly cured.
Reinvigorate:
Grants the target an extra turn. Range 1-3. Can only be used once a battle. Can't be used on a target who has refreshed your action this round.
-----
Base Healing / Damage: (11-12)</t>
      </text>
    </comment>
    <comment authorId="0" ref="E756">
      <text>
        <t xml:space="preserve">-1 Base MP Cost per Buff Level. (Can't go below 0.)</t>
      </text>
    </comment>
    <comment authorId="0" ref="F756">
      <text>
        <t xml:space="preserve">-1 Base MP Cost per 3 INT. (Can't go below 0.)
-1 MP Drain / Round per 8 INT. (Minimum of 12 MP.)
-1 Weakened / Uninspired Intensity at 12 SKI.
Terminus at 16 SPC. (If you stop controlling the entity after at least one round of control, the entity takes (15-15) Glitch Damage. Scales with INT.)</t>
      </text>
    </comment>
    <comment authorId="0" ref="D758">
      <text>
        <t xml:space="preserve">The initial cast cost is 50% (after factoring in MHP / SHP / AC) against Rose Cult foes.
You may also cast this on Downed targets, reducing the initial casting cost by 50% (after adding in HP / SHP / AC cost modifiers). Targets controlled in this way are revived, then set to 1 MHP, 0 SHP, and 0 AC. There is no upkeep cost.
You CAN have multiple entities mind-controlled at once, but that seems like it'd cost an unethical amount of MP.</t>
      </text>
    </comment>
    <comment authorId="0" ref="E758">
      <text>
        <t xml:space="preserve">During Regen on every future round, you spend 15 MP to keep the entity on your side. If you cannot spend  / do not opt to spend this cost, you lose control of them.
-----
Base Upkeep: 15</t>
      </text>
    </comment>
    <comment authorId="0" ref="F758">
      <text>
        <t xml:space="preserve">While you have control of an entity, you have the effects of Weakened3 and Uninspired3, and cannot regenerate MP through any method but your natural regen.</t>
      </text>
    </comment>
    <comment authorId="0" ref="E761">
      <text>
        <t xml:space="preserve">+5% Credits per Buff Level.</t>
      </text>
    </comment>
    <comment authorId="0" ref="F761">
      <text>
        <t xml:space="preserve">+5 Credits per SPC.
+1 Item Max at 8 SPC.
Coupon at 15 SPC. (You may use this twice a battle.)</t>
      </text>
    </comment>
    <comment authorId="0" ref="A762">
      <text>
        <t xml:space="preserve">Base Credits: 50
Base Items: 3
Items that revive players cannot be purchased.
Items cannot be used on the round they were bought.</t>
      </text>
    </comment>
    <comment authorId="0" ref="A788">
      <text>
        <t xml:space="preserve">Base: 175</t>
      </text>
    </comment>
    <comment authorId="0" ref="F788">
      <text>
        <t xml:space="preserve">-3 SP per SPC. (Minimum of 115 SP.)
+1 DMG per SPC.
+5 SP on kill per 5 SPC. (Max of 60.)
+1 Upper Range at 10 SPC.</t>
      </text>
    </comment>
    <comment authorId="0" ref="A793">
      <text>
        <t xml:space="preserve">Base: 210</t>
      </text>
    </comment>
    <comment authorId="0" ref="F793">
      <text>
        <t xml:space="preserve">-3 SP per SPC. (Minimum of 150 SP.)
+1 Dragon AC per 3 SPC.
+1 Upper Weapon Range at 10 SPC.
Choose Weapon Element at 7 SKI and 7 SPC.</t>
      </text>
    </comment>
    <comment authorId="0" ref="A796">
      <text>
        <t xml:space="preserve">You obtain SP at half the rate while this special is active.</t>
      </text>
    </comment>
    <comment authorId="0" ref="A798">
      <text>
        <t xml:space="preserve">Base: 140</t>
      </text>
    </comment>
    <comment authorId="0" ref="F798">
      <text>
        <t xml:space="preserve">+7 SP Cap per SPC. (Maximum of 280 SP.)
+1 Healing Power per 6 SPC.</t>
      </text>
    </comment>
  </commentList>
</comments>
</file>

<file path=xl/comments4.xml><?xml version="1.0" encoding="utf-8"?>
<comments xmlns:r="http://schemas.openxmlformats.org/officeDocument/2006/relationships" xmlns="http://schemas.openxmlformats.org/spreadsheetml/2006/main">
  <authors>
    <author/>
  </authors>
  <commentList>
    <comment authorId="0" ref="AT1">
      <text>
        <t xml:space="preserve">offset: change as sheet grows / shrinks</t>
      </text>
    </comment>
    <comment authorId="0" ref="Z34">
      <text>
        <t xml:space="preserve">As an action, you may load a spell into your next Basic Attack, spending its cost in MP. You may also load Bonus Actions and Free Actions into this, spending MP accordingly. You may load multiple spells into your next Basic Attack by using this again afterwards.
Your next Basic Attack will cast those spells as if it was casted on the target's square, with +1 Buff Level.
If a spell is loaded while your Basic Attack doesn't have Reloader, that spell gains an additional +4 Buff Levels and +10 CRT.
While at least one spell is loaded, the loaded spells gain +2 Buff Levels and +5 CRT per:
-40 SP spent
-Spell cast on the target of Watching Over You (once per round)</t>
      </text>
    </comment>
    <comment authorId="0" ref="AD34">
      <text>
        <t xml:space="preserve">Base Mending: 6
Base Energized: 4
Base Guardian: 3</t>
      </text>
    </comment>
    <comment authorId="0" ref="AL34">
      <text>
        <t xml:space="preserve">For whatever reason, Bow Kid feels like they've visited the world of somebody's mind, and fulfilled somebody's promise...</t>
      </text>
    </comment>
    <comment authorId="0" ref="AM34">
      <text>
        <t xml:space="preserve">Bow Kid seems to love picking places dry. Make sure this habit doesn't get you murdered!</t>
      </text>
    </comment>
    <comment authorId="0" ref="AN34">
      <text>
        <t xml:space="preserve">Boshi has been spared the agony of the Apple. Unfortunately, he is now hungry. You just redacted his previous meal, so...</t>
      </text>
    </comment>
    <comment authorId="0" ref="AO34">
      <text>
        <t xml:space="preserve">Bow Kid isn't very lucky, as evidenced by them completely missing a Shuria with a three-hit weapon.
Times Beaned: 1</t>
      </text>
    </comment>
    <comment authorId="0" ref="AP34">
      <text>
        <t xml:space="preserve">Bow Kid would rather commit murder than pay for items.</t>
      </text>
    </comment>
    <comment authorId="0" ref="AQ34">
      <text>
        <t xml:space="preserve">Bow Kid partook in Omoquest to a large extent. Canonically, they read a book for a long time and imagined battles, but that's still work!</t>
      </text>
    </comment>
    <comment authorId="0" ref="AR34">
      <text>
        <t xml:space="preserve">Boshi and Hat Kid (mostly Hat Kid) scored the final blow on Maxim! One of the wicked-looking blades that was affixed to Nana during her spiel as Maxim's puppet. Cuts through most things like they were butter.</t>
      </text>
    </comment>
    <comment authorId="0" ref="AS34">
      <text>
        <t xml:space="preserve">Bow Kid got downed / killed twice in one battle. That's... that's harsh.</t>
      </text>
    </comment>
    <comment authorId="0" ref="C35">
      <text>
        <t xml:space="preserve">Every Skillpoint here is worth double!</t>
      </text>
    </comment>
    <comment authorId="0" ref="U35">
      <text>
        <t xml:space="preserve">Base: (21-23)</t>
      </text>
    </comment>
    <comment authorId="0" ref="X35">
      <text>
        <t xml:space="preserve">COUNTER: Timeclone Beatdown
Range: Any
You cannot counter normally. If your Watching Over You target is attacked, roll counter. On success, deal (16-17) Crushing Damage to the target.
Damage scales with STR at a halved rate.
-----
Base: (11-12)</t>
      </text>
    </comment>
    <comment authorId="0" ref="Z35">
      <text>
        <t xml:space="preserve">+2 STR
+2 INT
+3 RES
-2 AGI</t>
      </text>
    </comment>
    <comment authorId="0" ref="AL35">
      <text>
        <t xml:space="preserve">Boshi (and not Hat Kid) scored the final blow on R4-Sat0skr! This here is a cog from the set of treads he violently detonated!</t>
      </text>
    </comment>
    <comment authorId="0" ref="AM35">
      <text>
        <t xml:space="preserve">Bow Kid was tactically focus-fired during an enemy turn, and lived.
-A Bladedancer, a Gaiawall, a Splinter Spider, and a Morph. All of which had pretty good hit chances, and damage. Not enough, apparently.
-Two Eviscerators (with double flank bonus) and two Spotters completely failed to kill the guy. I swear.
Times Deemed Lucky: 2</t>
      </text>
    </comment>
    <comment authorId="0" ref="AN35">
      <text>
        <t xml:space="preserve">Bow Kid scored the rare and threatening Double Davis. That is, scoring two minicrits in a round.
okay maybe it was more like nine
Times Achieved: 1</t>
      </text>
    </comment>
    <comment authorId="0" ref="AO35">
      <text>
        <t xml:space="preserve">Bow Kid scored five or more minicrits in a round. That's actually just unethical.
Times Achieved: 1</t>
      </text>
    </comment>
    <comment authorId="0" ref="AP35">
      <text>
        <t xml:space="preserve">Adria was a completely different entity earlier in their lifecycle. Huh.
Crisis Count: 3 Boshi, Bow Kid, Hannah</t>
      </text>
    </comment>
    <comment authorId="0" ref="AQ35">
      <text>
        <t xml:space="preserve">Creation's Certificate! Bow Kid dealt an unethically high amount damage during a bonus, non-canonical boss fight.
Highest Non-Canon Damage Dealt: 605</t>
      </text>
    </comment>
    <comment authorId="0" ref="AR35">
      <text>
        <t xml:space="preserve">Hannah scored the finishing blow on the Netcore! It's a large chunk of the Netwyrm's gigantic brain. Holding it makes the user want to cram their friends through a tube.</t>
      </text>
    </comment>
    <comment authorId="0" ref="AS35">
      <text>
        <t xml:space="preserve">Hannah bullied someone into giving them what they wanted. Meanie.
People Bullied: 1 (Chi)</t>
      </text>
    </comment>
    <comment authorId="0" ref="C36">
      <text>
        <t xml:space="preserve">Every Skillpoint here is worth double!</t>
      </text>
    </comment>
    <comment authorId="0" ref="AD36">
      <text>
        <t xml:space="preserve">Base: 150</t>
      </text>
    </comment>
    <comment authorId="0" ref="AI36">
      <text>
        <t xml:space="preserve">-1 SP Cost per SPC (Minimum of 130 SP.)
+1 Mending per 2 SPC.
+1 Energized per 5 SPC.
+1 Guardian per 8 SPC.
Quick Fix at 16 SPC (Allies at 50% HP or lower are healed equal to the intensity of Mending.)</t>
      </text>
    </comment>
    <comment authorId="0" ref="AL36">
      <text>
        <t xml:space="preserve">Hannah was incredibly valuable in the battle against Electrophorus! The hollow shell of one of Electrophorus's phosphites. It's large enough that one could sit inside of it, and turn it into a little cubby. Still reeks of poison.</t>
      </text>
    </comment>
    <comment authorId="0" ref="AM36">
      <text>
        <t xml:space="preserve">Hannah managed to successfully learn the secrets of the Rebellion, and Outpost Unity!</t>
      </text>
    </comment>
    <comment authorId="0" ref="AN36">
      <text>
        <t xml:space="preserve">Adria really likes killing people. Six people, one turn. Who are you, Westeros?</t>
      </text>
    </comment>
    <comment authorId="0" ref="AO36">
      <text>
        <t xml:space="preserve">Adria scored the finishing blow on Purple Star! Well, technically, the Tem Mist did it. But she was the one giving them orders, so I guess it counts???
What does it look like? Uh, it's half a heart that's part black hole. It's amazing your Accomplishments section can hold it.</t>
      </text>
    </comment>
    <comment authorId="0" ref="Y38">
      <text>
        <t xml:space="preserve">Upon entering a battle, generate a spell by picking one element from each of the three categories below. You then gain access to this spell for the battle.
Some notes:
  -The spell has a base MP Cost of 18. 
  -Scaling is at a x/5 rate with INT, where "x" starts at 5. Getting +Scaling modifiers increases "x" by 1, and -Scaling modifiers decreases "x" by 1.
  -Prevention effects and Autorevive cannot be taken if you are using Splash as your Targeting.
-----
1) Targeting
Single Target: Targets within Range 2-7. +Scaling. -3 MP Cost.
Cone: Targets within Range 1-2, in a Cone.
Laser: Targets within Range 1-5, in a Laser. +1 MP Cost.
Splash: Targets within Range 4-7, with Splash1. -Scaling. +3 MP Cost.
Cantrip: Targets within Range 1-3. Bonus Action. --Scaling, and base damage / healing is reduced by 4. Status effect intensity is reduced by 2. -4 MP Cost.
-----
2) Payload
Raw Damage: Deal (13-14) Magical Damage. +3 CRT. -1 MP Cost.
Status: Deal (10-10) Magical Damage, and apply a status effect chosen on spell creation: (Bleed4, 3), (Weaken4, 2), (Uninspired4, 2), (Root, 2), (Silence, 2), (Glitched, 2). -Scaling.
Positioning: Deal (9-9) Magical Damage, and move all hit targets 2 spaces. (If using Single Target, gets +1 space.) -Scaling. +2 MP Cost.
Raw Healing: Restore (15-16) HP.  +Scaling. -1 MP Cost.
Buffing: Restore (10-10) HP, and apply a status effect chosen on spell creation: (Mending8, 4), (Empowered6, 3), (Enlightened6, 3), (Focused4, 3), (Evasive4, 3) (Autorevive7, 2). -Scaling. +2 MP Cost.
-----
3) Additional Effect
Boring: -3 MP Cost.
Potency: +Scaling. +2 MP Cost.
Critical: This spell gets +10 CRT.
Focused: This spell gets +10 HIT.
Restorative: This spell restores HP to you equal to the amount rolled for healing / damage.
Disjoint: This spell can be cast from the position of any of your summons. (This includes "drone" type effects, like from the Goddess's Servant.) -Scaling.</t>
      </text>
    </comment>
    <comment authorId="0" ref="AH38">
      <text>
        <t xml:space="preserve">+10% DMG per Buff Level.</t>
      </text>
    </comment>
    <comment authorId="0" ref="AI38">
      <text>
        <t xml:space="preserve">Initial DMG scales with INT! (1/2 rate)
Secondary DMG scales with INT! (3/2 rate)
Instant Suffocation at combined 30 INT and SKI. (You may apply the delayed effect instantly to a target within Range 1 of you, but the delayed effect will only deal as much damage as the initial hit.)
+1 Stasis Duration at 12 SPC.</t>
      </text>
    </comment>
    <comment authorId="0" ref="AD39">
      <text>
        <t xml:space="preserve">Base: (7-8)</t>
      </text>
    </comment>
    <comment authorId="0" ref="AL39">
      <text>
        <t xml:space="preserve">Adria is an esteemed engineer from the planet Neo Nedilia, where temporal science is at its most refined.</t>
      </text>
    </comment>
    <comment authorId="0" ref="AM39">
      <text>
        <t xml:space="preserve">Adria survived an encounter with a Malice crystal after it possessed her. Though now she's gonna be plagued by nightmares for weeks...</t>
      </text>
    </comment>
    <comment authorId="0" ref="AN39">
      <text>
        <t xml:space="preserve">Adria has cleared 30 battles! You are instrumental in the fight against the Sphere!</t>
      </text>
    </comment>
    <comment authorId="0" ref="AO39">
      <text>
        <t xml:space="preserve">Adria has befriended Mari, the scientist from Chaos's Mindscape.
Rating: Acquaintances</t>
      </text>
    </comment>
    <comment authorId="0" ref="AD40">
      <text>
        <t xml:space="preserve">Base: (14-14)</t>
      </text>
    </comment>
    <comment authorId="0" ref="V41">
      <text>
        <t xml:space="preserve">+4 MHP
+5 STR
+3 AGI
+5 SPC
-1 DEF</t>
      </text>
    </comment>
    <comment authorId="0" ref="W41">
      <text>
        <t xml:space="preserve">You start each battle with 10 charges of Chronodust. You may use the following actions at the cost of Chronodust.
-----
(0C) Check Time: Fully restore your Chronodust. You cannot use the freshly restored Chronodust this round.
(2C) Accelerate: Decrease the duration of a Status Effect on a target by one round. Range 1-3. If it is a Damage over Time effect, it deals damage. Bonus Action.
(2C) Lengthen: Increase the duration of a Status Effect on a target by one round. Range 1-3. Bonus Action.
(3C) Timely Displacement: As a Bonus Action after your turn, you may teleport to where you started this round.
(5C) Stop: Apply Stasis to a target for a round. Splash 1. Range 1-3.</t>
      </text>
    </comment>
    <comment authorId="0" ref="AH41">
      <text>
        <t xml:space="preserve">+10% Revival HP per Buff Level.</t>
      </text>
    </comment>
    <comment authorId="0" ref="AI41">
      <text>
        <t xml:space="preserve">+1 Revival HP per INT.
Apply Autorevive at 10 INT and 8 SPC. (You may cast this on a living player to give them Autorevive. The power of the Autorevive is equal to the normal revival HP, divided by 2. Lasts for two turns.)
ohgodwhat at 12 SPC. (Applies Swift1, Guardian2, Empowered2, and Enlightened2 to the revived target for three rounds. Cannot be applied on Autorevive application.)</t>
      </text>
    </comment>
    <comment authorId="0" ref="AD42">
      <text>
        <t xml:space="preserve">Base: 25
...You may target enemies, but that seems like a bad idea somehow.</t>
      </text>
    </comment>
    <comment authorId="0" ref="AO42">
      <text>
        <t xml:space="preserve">Highest damage that you've dealt in one action.
Only begins to record once you've dealt over 20 damage in one hit.</t>
      </text>
    </comment>
    <comment authorId="0" ref="AQ42">
      <text>
        <t xml:space="preserve">Highest damage that you've taken in one round. This is the raw value.
Only begins to record once you've taken over 20 damage in one round.</t>
      </text>
    </comment>
    <comment authorId="0" ref="X44">
      <text>
        <t xml:space="preserve">As a Bonus Action, you may drain all of your SHP, and 10 MP. Your next spell cast gets +2 Buff Levels, and an additional +1 Buff Level per 7 SHP drained.
You also obtain a random modifier for your next spell. Roll a D6.
- 1: No bonus. Boo.
- 2: The spell gets an additional +2 Buff Levels.
- 3: The spell refunds 25% of the MP you spent to cast it.
- 4: The spell ignores all of the target's AC and SHP, and gains Unavoidable.
- 5: The spell changes its Elemental type to the element the target is weakest to. Cannot shift between Physical and Magical, and vise-versa.
- 6: The spell is either set to 25 CRT, or gets +7 CRT- whatever gives you more of a bonus!</t>
      </text>
    </comment>
    <comment authorId="0" ref="AH44">
      <text>
        <t xml:space="preserve">+10% DMG per Buff Level.</t>
      </text>
    </comment>
    <comment authorId="0" ref="AI44">
      <text>
        <t xml:space="preserve">DMG scales with STR.
+1 Duration Removed at 10 SKI.
+1 Upper Range Limit at 10 STR.
Additional +5% DMG per Duration Removed at 10 SPC.</t>
      </text>
    </comment>
    <comment authorId="0" ref="AD46">
      <text>
        <t xml:space="preserve">Base Range: 1-2
Base Expel Bonus: 10%</t>
      </text>
    </comment>
    <comment authorId="0" ref="W47">
      <text>
        <t xml:space="preserve">If you try to cast a spell and do not have enough MP, gain MP equal to your (MP Regen * 5). This can only trigger once per round.
Then, if you have enough MP, cast the spell. Regardless, you then obtain Uninspired4 for three rounds. If you already have Uninspired, add 1 Intensity to it, and reset its duration.</t>
      </text>
    </comment>
    <comment authorId="0" ref="X47">
      <text>
        <t xml:space="preserve">The base cost of spells is decreased by 10%. Manafuel no longer increases the MP cost of spells.</t>
      </text>
    </comment>
    <comment authorId="0" ref="AH47">
      <text>
        <t xml:space="preserve">+10% DMG per Buff Level.</t>
      </text>
    </comment>
    <comment authorId="0" ref="AI47">
      <text>
        <t xml:space="preserve">DMG / Shielding scales with INT! (2/3rd rate)
Piercing Stab at 10 SPC. (Stab now has Armorpierce3 and Slip3.)
Regenerative Microbes at 10 INT. (Hardened Carapace now applies Mending5 for four rounds.)
Pressurized Glants at 10 SKI. (Spike Burst is now Range 1-2.)
Hivemind at 30 combined INT and SPC. (You may have two Symbiotes at once.)</t>
      </text>
    </comment>
    <comment authorId="0" ref="AD48">
      <text>
        <t xml:space="preserve">You may only have two allies Symbioted at a time. If the ally with the Symbiote dies, it vanishes.
The Symbiote takes up a Summon Slot. If you were to buff the Symbiote, instead give the buffs to the ally with the Symbiote.</t>
      </text>
    </comment>
    <comment authorId="0" ref="AI49">
      <text>
        <t xml:space="preserve">Stab: Deal (14-15) Piercing Damage to a foe within Range 2-3 of your Symbioted target. Has Armorpierce3 and Slip3.
Spike Burst: Deal (12-13) Piercing Damage to all foes within Range 1-2 of your Symbioted target.
Hardened Carapace: Grant (14-16) Bonus SHP to the target. Also applies Mending5 for four rounds.
-----
Stab Base: (6-7)
Spike Base: (4-5)
Microbe Base: (6-8)</t>
      </text>
    </comment>
    <comment authorId="0" ref="Z50">
      <text>
        <t xml:space="preserve">+10% HIT and +1 CRT per 4 SPC
+5% Damage per 5 SPC
I Will Keep You Safe at 13 SPC (While the person you are targeting with this trait is at 50% HP or less, you deal +20% damage and have +5 CRT to enemies within the area around them.)
I Will Have My Vengeance at 19 SPC (If the ally targeted by this trait becomes downed, the enemy that downed them acts as if they were in Range 1 of your target ally for the purposes of this trait until they are downed.)</t>
      </text>
    </comment>
    <comment authorId="0" ref="U52">
      <text>
        <t xml:space="preserve">Base Damage: +20%
Base HIT: +10%
Base CRT: +3</t>
      </text>
    </comment>
    <comment authorId="0" ref="U60">
      <text>
        <t xml:space="preserve">Base Damage: (9-9)
Base Healing: 50%</t>
      </text>
    </comment>
    <comment authorId="0" ref="Z60">
      <text>
        <t xml:space="preserve">When targeting allies with your Weapon Skill, you may apply the following buffs, where "x" is equal to your INT:
-Mending((x / 3) + 4)
-Energized((x / 4) + 2)
-Empowered((x / 5) + 1)
-Enlightened((x / 5) + 1)
-Lucky((x / 2) + 3)
-Evasive((x / 5) + 1)
-Swift1 (doesn't scale)
Intensities round down.</t>
      </text>
    </comment>
    <comment authorId="0" ref="AD60">
      <text>
        <t xml:space="preserve">Base Cost: 100 SP
You may use any effect of both effects in a round.</t>
      </text>
    </comment>
    <comment authorId="0" ref="AL60">
      <text>
        <t xml:space="preserve">The Author has gone to the world of the mind, and came here to fulfill the Chairheir's promise.</t>
      </text>
    </comment>
    <comment authorId="0" ref="AM60">
      <text>
        <t xml:space="preserve">The Author has proven themselves to be a successful duelist!
Duels Won: 2
Opponents Defeated:
Team Marron
Team Marron 2.0</t>
      </text>
    </comment>
    <comment authorId="0" ref="AN60">
      <text>
        <t xml:space="preserve">Auth was robbed by a couple of Iti. Namely, Pip and Pop. They DID insist for you to appear in person...</t>
      </text>
    </comment>
    <comment authorId="0" ref="AO60">
      <text>
        <t xml:space="preserve">The Author scored the final blow on Daikon. It appears to be a somewhat broken pocket watch. Tiny bits of chronological energy leak out of it.
Has turned grey because it was used in crafting. How sad.</t>
      </text>
    </comment>
    <comment authorId="0" ref="AP60">
      <text>
        <t xml:space="preserve">The Author partook in Omoquest to a large extent. Canonically, they read a book for a long time and imagined battles, but that's still work!</t>
      </text>
    </comment>
    <comment authorId="0" ref="AQ60">
      <text>
        <t xml:space="preserve">The Author scored the finishing blow on Lucid! While it didn't actually drop a memento, Auth can occasionally see its head mounted on a wall in his dreams. Nifty!</t>
      </text>
    </comment>
    <comment authorId="0" ref="AR60">
      <text>
        <t xml:space="preserve">The Author has performed the rather rude act of slaying 5 foes at once. Calm down, good sir.</t>
      </text>
    </comment>
    <comment authorId="0" ref="AS60">
      <text>
        <t xml:space="preserve">The Author caused an apocalypse of beans, which promptly summoned Mari to the field.</t>
      </text>
    </comment>
    <comment authorId="0" ref="C61">
      <text>
        <t xml:space="preserve">Every Skillpoint here is worth double!</t>
      </text>
    </comment>
    <comment authorId="0" ref="U61">
      <text>
        <t xml:space="preserve">Base: (13-14)</t>
      </text>
    </comment>
    <comment authorId="0" ref="X61">
      <text>
        <t xml:space="preserve">COUNTER: Night's Call
Range: Any
Apply a random buff from the Inkscalibur's list of buffs to yourself for two rounds with an intensity equal to 75% of what your Weapon Skill would provide, rounding up.</t>
      </text>
    </comment>
    <comment authorId="0" ref="Z61">
      <text>
        <t xml:space="preserve">+4 MMP
+2 INT
-2 STR</t>
      </text>
    </comment>
    <comment authorId="0" ref="AH61">
      <text>
        <t xml:space="preserve">Revive a Downed Ally from anywhere on the map at 75% HP. Give them +40% DMG for two rounds.
Dead allies may also be revived, but they'll be spawned within Range 1 of you.
-----
Base Healing: 50%
Base Damage+: 25%</t>
      </text>
    </comment>
    <comment authorId="0" ref="AI61">
      <text>
        <t xml:space="preserve">Deal (20-21) Light Damage to a target within Range 1-6, then reduce their damage by 40% for two rounds. This damage down doesn't apply to bosses or elites.
-----
Base Damage: (13-13)
Base Damage-: 25%</t>
      </text>
    </comment>
    <comment authorId="0" ref="AL61">
      <text>
        <t xml:space="preserve">The Author has accumulated 100+ Karma! People are probably pre-disposed to like you now, or something.</t>
      </text>
    </comment>
    <comment authorId="0" ref="AM61">
      <text>
        <t xml:space="preserve">Auth scored the rare and threatening Double Davis. That is, scoring two minicrits in a round.
Times Achieved: 1</t>
      </text>
    </comment>
    <comment authorId="0" ref="AN61">
      <text>
        <t xml:space="preserve">The Author died, came back via Autorevive, then lived with 1 HP from a follow-up attack.
You'd think that given how incredibly specific this is, it'd be hard for a second player to accomplish this. But no, apparently.</t>
      </text>
    </comment>
    <comment authorId="0" ref="AO61">
      <text>
        <t xml:space="preserve">A small figurine of the creature known as "Uboa", who might've been part of the Eliti, Yume. Also, the Author finished them off. Forgot to mention that.</t>
      </text>
    </comment>
    <comment authorId="0" ref="AP61">
      <text>
        <t xml:space="preserve">Auth found themselves a special someone. Auth and Nana are (probably) a happy couple!</t>
      </text>
    </comment>
    <comment authorId="0" ref="AQ61">
      <text>
        <t xml:space="preserve">Creation's Certificate! Auth dealt an unethically high amount damage during a bonus, non-canonical boss fight.
Highest Non-Canon Damage Dealt: 822</t>
      </text>
    </comment>
    <comment authorId="0" ref="AR61">
      <text>
        <t xml:space="preserve">The Author contributed heavily to defeating The Harlequin! This is a certificate noting that Auth is now legally allowed to host a circus on Sussui. Such power!</t>
      </text>
    </comment>
    <comment authorId="0" ref="AS61">
      <text>
        <t xml:space="preserve">The Author scored the finishing blow on the main Naclestial the fifth time around. 
The membership card is actually a ROBLOX Builder's Club giftcard. He hasn't used it yet. Score!</t>
      </text>
    </comment>
    <comment authorId="0" ref="C62">
      <text>
        <t xml:space="preserve">Every Skillpoint here is worth double!</t>
      </text>
    </comment>
    <comment authorId="0" ref="AD62">
      <text>
        <t xml:space="preserve">Base: 300</t>
      </text>
    </comment>
    <comment authorId="0" ref="AI62">
      <text>
        <t xml:space="preserve">-1 Effect Cost per SPC. (Minimum of 80 SP.)
DMG scales with SPC!
+5% Revival HP per 3 SPC and 3 INT.
+5% DMG Boost / Reduction per 4 SPC.
Cut With Moonlight at 15 SPC. (Whenever you use this special, gain Lucky10 for three rounds. Allies targeted obtain Lucky10 for three rounds, and foes targeted get Unlucky10 for three rounds.)</t>
      </text>
    </comment>
    <comment authorId="0" ref="AL62">
      <text>
        <t xml:space="preserve">The Author was instrumental in defeating Acacia, Cinderwitch! Through diplomacy! This document seems to be the official record of Acacia entering the Highchair. Seems she keeps it on her- is it a lucky charm?</t>
      </text>
    </comment>
    <comment authorId="0" ref="AM62">
      <text>
        <t xml:space="preserve">The Author has witnessed cooking that is best forgotten.</t>
      </text>
    </comment>
    <comment authorId="0" ref="X64">
      <text>
        <t xml:space="preserve">Grants +1 Spell Slot.</t>
      </text>
    </comment>
    <comment authorId="0" ref="Y64">
      <text>
        <t xml:space="preserve">Your Restorative Spells cost 15% less to cast.</t>
      </text>
    </comment>
    <comment authorId="0" ref="AH64">
      <text>
        <t xml:space="preserve">+10% Revival HP per Buff Level.</t>
      </text>
    </comment>
    <comment authorId="0" ref="AI64">
      <text>
        <t xml:space="preserve">+1 Revival HP per INT.
Apply Autorevive at 12 INT and 8 SPC. (The power of the Autorevive is equal to the normal revival HP. Lasts for four rounds.)</t>
      </text>
    </comment>
    <comment authorId="0" ref="AL64">
      <text>
        <t xml:space="preserve">The Author is on good terms with puppets, and their related- really, it's just Marron and Ette.
Rating: Friendzoned Hard</t>
      </text>
    </comment>
    <comment authorId="0" ref="AM64">
      <text>
        <t xml:space="preserve">The Author is on good terms with Stella Omorika. Even if she's not quite good at expressing her emotions.
Rating: Acquaintances</t>
      </text>
    </comment>
    <comment authorId="0" ref="AN64">
      <text>
        <t xml:space="preserve">Auth is on good terms with Chloe. Not Xavier, just Chloe. "Chloe Friend" didn't sound as good.
Rating: Acquaintances</t>
      </text>
    </comment>
    <comment authorId="0" ref="AO64">
      <text>
        <t xml:space="preserve">Auth is on good terms with Nana. By default, you also probably have good relations with Lutea and Beluta.
Rating: Girlfriend</t>
      </text>
    </comment>
    <comment authorId="0" ref="AD65">
      <text>
        <t xml:space="preserve">Base: 10
...You may target enemies (if they have bodies), but that seems like a bad idea somehow.</t>
      </text>
    </comment>
    <comment authorId="0" ref="AL65">
      <text>
        <t xml:space="preserve">The Author has written a few real books. Well, maybe not quite real books, but you surely get the point.</t>
      </text>
    </comment>
    <comment authorId="0" ref="AM65">
      <text>
        <t xml:space="preserve">The Author gets a +3 to Chairian History checks. Not that we ever roll for checks, but hey.</t>
      </text>
    </comment>
    <comment authorId="0" ref="AN65">
      <text>
        <t xml:space="preserve">The Author has cleared 30 battles! You are instrumental in the fight against the Sphere!</t>
      </text>
    </comment>
    <comment authorId="0" ref="V67">
      <text>
        <t xml:space="preserve">+14 MMP
+4 INT
+2 SKI
+2 DEF
+1 SPC
+4 CRT</t>
      </text>
    </comment>
    <comment authorId="0" ref="W67">
      <text>
        <t xml:space="preserve">Passively, you have Flight.
As a Bonus Action, you may Grasp a corpse or an ally in Range 1 of you. While they are Grasped, the target has Flight for an indefinite duration, but is bound to being in Range 1 of you at all times. They will move with you. Cannot target flying allies.
You may cancel Grasp at any time as a Bonus Action. The target may cancel Grasp at any time by moving out of Range 1 of you.</t>
      </text>
    </comment>
    <comment authorId="0" ref="X67">
      <text>
        <t xml:space="preserve">Meditation instantly succeeds when cast, and immediately gives MP. You may transfer your MP gain to an ally within Range 1.</t>
      </text>
    </comment>
    <comment authorId="0" ref="AH67">
      <text>
        <t xml:space="preserve">+10% HEAL per Buff Level.</t>
      </text>
    </comment>
    <comment authorId="0" ref="AI67">
      <text>
        <t xml:space="preserve">Healing scales with INT! (2/3rd rate)
+1 Upper Range at 9 INT.
Can Center on Self at 5 SPC.</t>
      </text>
    </comment>
    <comment authorId="0" ref="AD68">
      <text>
        <t xml:space="preserve">Base: (6-7)</t>
      </text>
    </comment>
    <comment authorId="0" ref="AO68">
      <text>
        <t xml:space="preserve">Highest damage that you've dealt in one action.
Only begins to record once you've dealt over 20 damage in one hit.</t>
      </text>
    </comment>
    <comment authorId="0" ref="AQ68">
      <text>
        <t xml:space="preserve">Highest damage that you've taken in one round. This is the raw value.
Only begins to record once you've taken over 20 damage in one round.</t>
      </text>
    </comment>
    <comment authorId="0" ref="X70">
      <text>
        <t xml:space="preserve">Whenever you are damaged by an element that you are resistant or weak to, gain stacks of Hanten equal to:
[(Pre-Resist/Weakness Damage * Decimal of Resist/Weakness%) / 2], rounding up.
You may have a max of 12 Hanten. You may spend up to 3 Hanten to reduce the cost of a spell by 5%, per point of Hanten used. Start each battle with 3 Hanten.</t>
      </text>
    </comment>
    <comment authorId="0" ref="Y70">
      <text>
        <t xml:space="preserve">Every turn, you may distribute up to 16 points of MP or HP between allies within Range 1-3. Cannot give more then 8 of each to one person. 
If Nana is in Range 1-3 during Regen, she receives 8 MP and HP for free.</t>
      </text>
    </comment>
    <comment authorId="0" ref="AG70">
      <text>
        <t xml:space="preserve">Base: 18</t>
      </text>
    </comment>
    <comment authorId="0" ref="AH70">
      <text>
        <t xml:space="preserve">+10% DMG per Buff Level.
+10% HEAL per Buff Level.</t>
      </text>
    </comment>
    <comment authorId="0" ref="AI70">
      <text>
        <t xml:space="preserve">DMG scales with INT! (5/3 rate)
+2 MP Cost per 3 INT.
Heal Yourself and an Ally at 40 combined INT, SKI, and SPC.
Thankful Soul at 8 SPC. (Upon scoring an overkill of 10 or more damage, apply Mending3 for three round to the person you healed.)</t>
      </text>
    </comment>
    <comment authorId="0" ref="AD71">
      <text>
        <t xml:space="preserve">Base: (16-16)</t>
      </text>
    </comment>
    <comment authorId="0" ref="W73">
      <text>
        <t xml:space="preserve">Start every battle with a Divine Shield. This Divine Shield takes three hits to break.</t>
      </text>
    </comment>
    <comment authorId="0" ref="X73">
      <text>
        <t xml:space="preserve">Whenever you revive an ally, both you and your target get Divine Shields.</t>
      </text>
    </comment>
    <comment authorId="0" ref="AH73">
      <text>
        <t xml:space="preserve">+10% SHP per Buff Level.
+5% Elveil Intensity per Buff Level. (Rounds down.)</t>
      </text>
    </comment>
    <comment authorId="0" ref="AI73">
      <text>
        <t xml:space="preserve">SHP scales with INT! (2/3rd rate)
+1 Elveil Intensity per 6 INT and 6 DEF or RES. (Cap of Elveil6.)
Elemental Attunement at 10 SPC. (If the target resists the element, grant (x)% more SHP, where x is their resistance value.)</t>
      </text>
    </comment>
    <comment authorId="0" ref="Z76">
      <text>
        <t xml:space="preserve">+1 AC at max stacks per 6 SPC. (Cap of +3.)
Locked Down at 10 SPC. (You may go over 5 stacks of Lamentation Lock for no additional benefit, other than having a buffer to not cast spells.)</t>
      </text>
    </comment>
    <comment authorId="0" ref="AH76">
      <text>
        <t xml:space="preserve">+10% HEAL per Buff Level.</t>
      </text>
    </comment>
    <comment authorId="0" ref="AI76">
      <text>
        <t xml:space="preserve">Healing scales with INT! (double-rate)
+1 Autorevive Intensity per 2 SKI.
Mayenab at 12 INT. (Also removes 2 duration from all Basic debuffs on the target.)</t>
      </text>
    </comment>
    <comment authorId="0" ref="AD77">
      <text>
        <t xml:space="preserve">Base Healing: (14-15)
Base Autorevive: 5</t>
      </text>
    </comment>
    <comment authorId="0" ref="Z78">
      <text>
        <t xml:space="preserve">Every stack of Lament gives you the following benefits:
+1 AC
-5% Spell Cost
+10% Elemental Resistance (in an element chosen at battle start)
At max stacks, gain +2 AC and +20% of the selected resistance.</t>
      </text>
    </comment>
    <comment authorId="0" ref="AD78">
      <text>
        <t xml:space="preserve">Base Bonus: 150%</t>
      </text>
    </comment>
    <comment authorId="0" ref="AI80">
      <text>
        <t xml:space="preserve">Specter DMG scales with INT! (1/3rd rate)
+1 Specter HP per 3 INT.
+1 Specter SHP per 3 INT and 3 RES.
Inky Blasts at 8 STR. (Your Specters may now attack at Range 1-4, and gain 1 Retreat.)
+1 Specter MOV at 12 INT.
Parting Gift at 14 SPC. (If a specter expires for any reason, you may choose a target within Range 1 of them. That target restores HP equal to the Specter's attack value.)</t>
      </text>
    </comment>
    <comment authorId="0" ref="AH82">
      <text>
        <t xml:space="preserve">-Ink Specters have 11 HP and 5 SHP, 0 AC, 4 MOV, and Flight. They share your other substats.
-They may deal (7-8) Dark Damage with a Range of 1-2, with no Retreat.
-They cannot cast spells, but may use their action to bodyguard an entity within Range 1, taking attacks directed towards them until it dies. This doesn't work against attacks that hit both of them at the same time.
-----
Base HP / SHP: 5
Base Damage: (4-5)
Base MOV: 3</t>
      </text>
    </comment>
    <comment authorId="0" ref="Z86">
      <text>
        <t xml:space="preserve">- Slash: After damaging an enemy, they take 40% of the HP Damage they took as Direct Damage. Your basic attack is Slashing.
- Blunt: Once per action, you can move one target 3 spaces (1 if Bonus/Free Action). Additionally, whenever you would move an enemy, you may forgo the movement to apply ExhaustedX for two rounds, where X is the movement value. This can stack. If this becomes Collapsed, the duration is set to 1. Your Basic Attack is Crushing.
- Pierce: Any Basic negative statuses you apply have doubled intensity. Channel Magic-type effects are unaffected. Your basic attack is Piercing.
- Guard: While in this stance, you have Immunized, are immune to movement effects, and your resistances are increased by 20%. Your basic attack is Unmoddable.</t>
      </text>
    </comment>
    <comment authorId="0" ref="AD86">
      <text>
        <t xml:space="preserve">Base Range: 1-5</t>
      </text>
    </comment>
    <comment authorId="0" ref="AL86">
      <text>
        <t xml:space="preserve">Asha has gone to the world of the mind, and came here to fulfill the Chairheir's promise.</t>
      </text>
    </comment>
    <comment authorId="0" ref="AM86">
      <text>
        <t xml:space="preserve">Asha was the first one to craft a Tier 3 item. They're green now. They follow the Terraria Progression, probably.</t>
      </text>
    </comment>
    <comment authorId="0" ref="AN86">
      <text>
        <t xml:space="preserve">Nettle is now officially a serial killer. I mean, you're on the Spherebreaker's side, so this can probably forgiven.
rip eight people</t>
      </text>
    </comment>
    <comment authorId="0" ref="AO86">
      <text>
        <t xml:space="preserve">Asha has stacked multiple bodies on one square. That's freaking brutal.</t>
      </text>
    </comment>
    <comment authorId="0" ref="AP86">
      <text>
        <t xml:space="preserve">Asha scored a counterattack kill with a stick-type weapon. Bonus points for doing this to Marron.</t>
      </text>
    </comment>
    <comment authorId="0" ref="AQ86">
      <text>
        <t xml:space="preserve">Asha scored the rare and threatening Double Davis. That is, scoring two minicrits in a round.
Times Achieved: 2</t>
      </text>
    </comment>
    <comment authorId="0" ref="AR86">
      <text>
        <t xml:space="preserve">Asha dealt over 500 freaking damage in a single round. Given the general scaling of damage in this game, this is some Disgaea-tier destruction.</t>
      </text>
    </comment>
    <comment authorId="0" ref="AS86">
      <text>
        <t xml:space="preserve">Asha scored the finishing blow of the Operator! You stole his tie! Or a copy of it, probably. Geez.
Also, you dealt 623 (587 w/ AC) damage to him in a single blow.</t>
      </text>
    </comment>
    <comment authorId="0" ref="C87">
      <text>
        <t xml:space="preserve">Every Skillpoint here is worth double!</t>
      </text>
    </comment>
    <comment authorId="0" ref="U87">
      <text>
        <t xml:space="preserve">Base: (18-23) ???</t>
      </text>
    </comment>
    <comment authorId="0" ref="X87">
      <text>
        <t xml:space="preserve">COUNTER: Snake's Prey.
Range: 1-3.
Deal (17-17) [Stance] Damage, and then perform an additional effect based on your current stance.
- Slash: Passive damage is increased to 100% for the purposes of this.
- Blunt: Apply Exhausted1 for three rounds.
- Pierce: Apply Bleed2 for two rounds.
- Guard: When you change stance to Guard, you can replace your counter with any other counter in this list. Otherwise, defaults to Slash. If you pick Slash, you only  get 60% HP -&gt; Direct Damage. If you pick Blunt, Exhausted doesn't stack.
All scale at half-rate with STR.
----
Base: (6-11)</t>
      </text>
    </comment>
    <comment authorId="0" ref="Z87">
      <text>
        <t xml:space="preserve">+2 SKI
+1 AGI
+2 STR</t>
      </text>
    </comment>
    <comment authorId="0" ref="AF87">
      <text>
        <t xml:space="preserve">Violet Blade: Deal (25-25) Slashing Damage. Range 1-2. Statuses that affect the damage of basic attacks affect this. (Singular Strike): Has Armorpierce10 or Slip10 (your choice).
-----
Base: (10-15)</t>
      </text>
    </comment>
    <comment authorId="0" ref="AG87">
      <text>
        <t xml:space="preserve">Duel: Deal (23-23) Crushing Damage. Range 2. Then, either push the target away from you as far as possible, or apply (Root, 1) and knock all enemies within Range 1 of them 1 space away from them.
-----
Base: (10-13)</t>
      </text>
    </comment>
    <comment authorId="0" ref="AH87">
      <text>
        <t xml:space="preserve">Laceration: Deal (15-15) Piercing Damage and apply (Lacerated5, 4). Range 1-3. Whenever a Lacerated target acts (including Bonus or Free), they gain (Poisoned5, 3), (Burning5, 3), (Brainburn5, 3), or (Jolted5, 3) at random; then reduce the intensity of Lacerated by 1. If no new DoT statuses can be added, give a random one from above +2 intensity and +1 duration. Lacerated is Basic, but cannot be duplicated.
-----
Base: (5-5)</t>
      </text>
    </comment>
    <comment authorId="0" ref="AI87">
      <text>
        <t xml:space="preserve">Afterimage: Immediately remove all Basic debuffs affecting you, and give two of your buffs +1 duration and the Stubborn prefix this round.</t>
      </text>
    </comment>
    <comment authorId="0" ref="AL87">
      <text>
        <t xml:space="preserve">Asha accidentally slew an ally. You, uh, okay there?
oopsies: 1</t>
      </text>
    </comment>
    <comment authorId="0" ref="AM87">
      <text>
        <t xml:space="preserve">Asha scored five or more minicrits in a round. That's actually just unethical.
Times Achieved: 1</t>
      </text>
    </comment>
    <comment authorId="0" ref="AN87">
      <text>
        <t xml:space="preserve">Nettle was a completely different entity earlier in their lifecycle. Huh.
Crisis Count: 4 (Toast, Nettle, Asha (who is Toast, but Asha), Nettle again (who is Nettle, but Nettle))</t>
      </text>
    </comment>
    <comment authorId="0" ref="AO87">
      <text>
        <t xml:space="preserve">Asha was the first one to craft a Tier 6 item. As of this version number, CraftCraft is now out of Early Access!</t>
      </text>
    </comment>
    <comment authorId="0" ref="AP87">
      <text>
        <t xml:space="preserve">Creation's Certificate! Nettle dealt a seriously unethically high amount damage during a bonus, non-canonical boss fight, like wow.
Highest Non-Canon Damage Dealt: 30,983</t>
      </text>
    </comment>
    <comment authorId="0" ref="AQ87">
      <text>
        <t xml:space="preserve">Asha has proven themselves to be a successful duelist!
Duels Won: 2
Opponents Defeated:
Team Marron
Team Marron 2.0</t>
      </text>
    </comment>
    <comment authorId="0" ref="AR87">
      <text>
        <t xml:space="preserve">Asha has respeced some unethical number of times. Will they ever find their place in life?
Instability: 2</t>
      </text>
    </comment>
    <comment authorId="0" ref="AS87">
      <text>
        <t xml:space="preserve">Nettle was instrumental in defeating Acacia, Cinderwitch! A barrel of a turret from one of Spark's airships. It's well worn, and won't be of much use... but its very presence would infuriate Spark.</t>
      </text>
    </comment>
    <comment authorId="0" ref="C88">
      <text>
        <t xml:space="preserve">Every Skillpoint here is worth double!</t>
      </text>
    </comment>
    <comment authorId="0" ref="AD88">
      <text>
        <t xml:space="preserve">Base: 250</t>
      </text>
    </comment>
    <comment authorId="0" ref="AI88">
      <text>
        <t xml:space="preserve">Mods:
-3 SP Cost per 2 SPC (Min. 100)
Damage scales with SPC!
Singular Strike at 10 SPC (Violet Blade has Slip or Armorpierce (your choice) equal to 33% of its base damage roll.)
"Avalanche" at 14 SPC (You can gain SP on the same turn you use this special, but only on actions you take before you use it.)
+1 Lacerate Duration at 17 SPC.
Counter Dice at 20 SPC (Gain Focused6 for one round on use.)</t>
      </text>
    </comment>
    <comment authorId="0" ref="AL88">
      <text>
        <t xml:space="preserve">Asha was instrumental in defeating Yung Venuz and the Nuclear Throne! Asha's bonus for having Throne Butt is that chairs are +5% more comf.
It occurs to you that YV didn't want to give you any real trophies for winning. rude</t>
      </text>
    </comment>
    <comment authorId="0" ref="AM88">
      <text>
        <t xml:space="preserve">Asha hit hard enough to end the world, probably. That's 1,000 damage in a round. I'd fit more 9's into the achievement name, but we don't have enough space.</t>
      </text>
    </comment>
    <comment authorId="0" ref="Z90">
      <text>
        <t xml:space="preserve">Choose THREE of the following Hats at the start of combat. You may use any of the selected hats as a Bonus Action each round.
You cannot use the same Hat twice in a row.
-----
Sprint: Gain +2 MOV for the round.
Brewing: Deal (15-15) Fire Damage to a foe within Range 2-4. Deals 300% DMG versus tiles.
Ice: Deal (12-12) Ice Damage to all foes within Range 1, and apply Slow1 to each for two rounds.
Dweller: Gain Spectral and Wallhack for the round.
Timestop: Gain +50% HIT and +50% DGE this round.</t>
      </text>
    </comment>
    <comment authorId="0" ref="AH90">
      <text>
        <t xml:space="preserve">+10% CNT Increase per Buff Level.</t>
      </text>
    </comment>
    <comment authorId="0" ref="AI90">
      <text>
        <t xml:space="preserve">+1 Bonus CNT per 3 AGI.
+1 Bonus CNT per 2 SKI.
+50% Counter Damage while active at 9 SKI.
Bonus Action at 9 AGI.</t>
      </text>
    </comment>
    <comment authorId="0" ref="AL90">
      <text>
        <t xml:space="preserve">Asha is on good terms with puppets, and their related- really, it's just Marron and Ette.
Rating: Girlfriend (w/ Marron), Friend (w/ Ette)</t>
      </text>
    </comment>
    <comment authorId="0" ref="AM90">
      <text>
        <t xml:space="preserve">Asha is on good terms with Chloe. Not Xavier, just Chloe. "Chloe Friend" didn't sound as good.
Rating: Friends</t>
      </text>
    </comment>
    <comment authorId="0" ref="AL91">
      <text>
        <t xml:space="preserve">Asha is bi
-lingual. Bilingual. She can speak a magic language, and is pretty experienced in using it. Also she's got a thing for Marron.</t>
      </text>
    </comment>
    <comment authorId="0" ref="AM91">
      <text>
        <t xml:space="preserve">With help from her friends, the crystal parasite occupying Asha's arm slot was removed! She still has her mechanical left arm, but she's kinda fond of that one at least.
She's still really good at punching.</t>
      </text>
    </comment>
    <comment authorId="0" ref="AN91">
      <text>
        <t xml:space="preserve">Asha has cleared 30 battles! You are instrumental in the fight against the Sphere!</t>
      </text>
    </comment>
    <comment authorId="0" ref="V93">
      <text>
        <t xml:space="preserve">+7 MHP
+5 STR
+1 AGI
+4 DEF
+2 SPC</t>
      </text>
    </comment>
    <comment authorId="0" ref="W93">
      <text>
        <t xml:space="preserve">Basic positive statuses you receive have +1 Duration. Basic negative statuses you receive have 1 duration (regardless of the initial duration).</t>
      </text>
    </comment>
    <comment authorId="0" ref="AH93">
      <text>
        <t xml:space="preserve">+10% DMG per Buff Level.
+5% DoT Intensity per Buff Level.</t>
      </text>
    </comment>
    <comment authorId="0" ref="AI93">
      <text>
        <t xml:space="preserve">DMG scales with STR! (half-rate)
+1 Non-Bleed DoT Power Increase per 5 STR or 4 INT- whatever gives more of a bonus!
Rend Heaven at 15 SKI. (The attack performed by this skill may now optionally be a single blow, with the sum of each damage roll.)
Not a Cut But Okay at 15 SPC. (You may also increase the intensity of a non-DoT debuff on the target by 1.)</t>
      </text>
    </comment>
    <comment authorId="0" ref="AD94">
      <text>
        <t xml:space="preserve">Base Intensity: 3
Base Damage: (5-5)</t>
      </text>
    </comment>
    <comment authorId="0" ref="AO94">
      <text>
        <t xml:space="preserve">Highest damage that you've dealt in one action.
Only begins to record once you've dealt over 20 damage in one hit.</t>
      </text>
    </comment>
    <comment authorId="0" ref="AQ94">
      <text>
        <t xml:space="preserve">Highest damage that you've taken in one round. This is the raw value.
Only begins to record once you've taken over 20 damage in one round.</t>
      </text>
    </comment>
    <comment authorId="0" ref="W96">
      <text>
        <t xml:space="preserve">Once per round, as a Bonus Action, target an entity within Range 1-3. Copy all negative effects on them to up three targets within Range 1-3 of them or you.</t>
      </text>
    </comment>
    <comment authorId="0" ref="X96">
      <text>
        <t xml:space="preserve">Only one of this trinket may be equipped at a time.</t>
      </text>
    </comment>
    <comment authorId="0" ref="AH96">
      <text>
        <t xml:space="preserve">+1 DoT Intensity per 2 Buff Levels.
+1 Status Down Intensity per 3 Buff Levels.</t>
      </text>
    </comment>
    <comment authorId="0" ref="AI96">
      <text>
        <t xml:space="preserve">+1 DoT Intensity per 6 SKI. (Except for Bleed.)
+1 Status Down Intensity at 14 SKI.
+1 Status Choice per 6 INT. (Max of 5 statuses.)
Prevention Collection at 12 SKI.
Special Collection at 12 SPC.</t>
      </text>
    </comment>
    <comment authorId="0" ref="AD97">
      <text>
        <t xml:space="preserve">The status effect can be applied to a maximum of three different targets per basic attack.
No, you cannot apply multiple status effects with one use.</t>
      </text>
    </comment>
    <comment authorId="0" ref="AD98">
      <text>
        <t xml:space="preserve">Upon selecting this spell, choose some effects from this list.
-----
Damage Over Time:
(Aching5, 3)
(Poison3, 3)
(Burning4, 3)
(Brainburn4, 3)
(Bleed2, 3)
(Manaburn3, 3)
Status Down:
(Weaken2, 3)
(Uninspired2, 3)
(Ensnared2, 3)
(Blind2, 3)
Prevention: (Locked without 12 SKI.)
(Silence, 1)
(Healblock, 1)
Special: (Locked without 12 SPC.)
(Unlucky7, 3)
(Lockdown3, 3)
(Confused4, 3)</t>
      </text>
    </comment>
    <comment authorId="0" ref="V99">
      <text>
        <t xml:space="preserve">If no foes within Range 1-5 have Line of Sight to you, your movement has Teleport.</t>
      </text>
    </comment>
    <comment authorId="0" ref="W99">
      <text>
        <t xml:space="preserve">When applying Status Effects to foes, you may spend 5 MP to apply another effect, from this list. Each lasts for two rounds.
-Manaburn5
-Unlucky10
-Blind4
-Ensnared4
-Mentblight3
-Erroblight3</t>
      </text>
    </comment>
    <comment authorId="0" ref="AH99">
      <text>
        <t xml:space="preserve">+1 Upper Range Limit at 7 Buff Levels.</t>
      </text>
    </comment>
    <comment authorId="0" ref="AI99">
      <text>
        <t xml:space="preserve">+1 Duration at 8 STR and 8 INT.
Laser Offhand at 12 SKI. (Allows you to hit foes at Range 1 while active. This effect (and only this effect) will be applied for weapons that don't fit within the defined range.)
Increase Definition at 10 SPC. (This now applies to weapons with basic attacks that hit foes within 1-3.)</t>
      </text>
    </comment>
    <comment authorId="0" ref="AD100">
      <text>
        <t xml:space="preserve">For special counters, if it falls within the legal range, the range of your counter is boosted.</t>
      </text>
    </comment>
    <comment authorId="0" ref="Z102">
      <text>
        <t xml:space="preserve">Versatile Offence at 10 SPC. (You may instead apply any Elblight, with -2 Intensity.)
+1 Single-Target Intensity at 18 SPC</t>
      </text>
    </comment>
    <comment authorId="0" ref="T103">
      <text>
        <t xml:space="preserve">As a Chairian, you have a passive 20% Weakness to Fire, and a 20% Resistance to Earth.
Fire attacks that would down you will instead kill you if they have 20% overkill or more.</t>
      </text>
    </comment>
    <comment authorId="0" ref="U103">
      <text>
        <t xml:space="preserve">Pierce Stance of The Serpent's Three Blades will not increase the intensity of this attack. 
When countering, apply in this order: Slash -&gt; Piercing -&gt; Blunt, based on whats legal, and ignoring those the target already has.
You cannot choose different elements in the same turn.</t>
      </text>
    </comment>
    <comment authorId="0" ref="U104">
      <text>
        <t xml:space="preserve">Base Intensity: +1</t>
      </text>
    </comment>
    <comment authorId="0" ref="Z112">
      <text>
        <t xml:space="preserve">Whoever has the pillow gets +9 SHP, +9 CRT, and +9 HIT. These bonuses increase by 1 per 4 INT.
You don't benefit from the SHP or HIT bonuses if the pillow is with you, but you do gain +10% Basic Attack DMG.
Your basic attack can be fired from either your location or the location of your pillow.
As a Bonus Action, you can use a different Bonus Action from the location of the pillow or return your pillow to you from anywhere on the map.
-----
Base Bonus: 3</t>
      </text>
    </comment>
    <comment authorId="0" ref="AM112">
      <text>
        <t xml:space="preserve">For whatever reason, Nidra feels like they've visited the world of somebody's mind, and fulfilled somebody's promise...</t>
      </text>
    </comment>
    <comment authorId="0" ref="AN112">
      <text>
        <t xml:space="preserve">Nidra was the first one to use their special! Fabulous!</t>
      </text>
    </comment>
    <comment authorId="0" ref="AO112">
      <text>
        <t xml:space="preserve">Nidra (probably would've) scored the last hit on DJ Headz, and was given this souvenir by Omorika. She also generally just did a ton of damage directly to him.</t>
      </text>
    </comment>
    <comment authorId="0" ref="AP112">
      <text>
        <t xml:space="preserve">Nidra got buffed to some stupid degree. With a buff she probably wasn't meant to have.</t>
      </text>
    </comment>
    <comment authorId="0" ref="AQ112">
      <text>
        <t xml:space="preserve">Nidra partook in Omoquest to a large extent. Canonically, they read a book for a long time and imagined battles, but that's still work!</t>
      </text>
    </comment>
    <comment authorId="0" ref="AR112">
      <text>
        <t xml:space="preserve">Nidra was a completely different entity earlier in their lifecycle. Huh.
Crisis Count: 1 (Comet)</t>
      </text>
    </comment>
    <comment authorId="0" ref="C113">
      <text>
        <t xml:space="preserve">Every Skillpoint here is worth double!</t>
      </text>
    </comment>
    <comment authorId="0" ref="U113">
      <text>
        <t xml:space="preserve">Base: (19-19) Air</t>
      </text>
    </comment>
    <comment authorId="0" ref="Z113">
      <text>
        <t xml:space="preserve">+1 INT
+1 SKI</t>
      </text>
    </comment>
    <comment authorId="0" ref="AI113">
      <text>
        <t xml:space="preserve">Hiberate has all of the effects of Sleep, and is considered an Advanced status effect.
Entities under the effects of Hibernate get +36 SHP, and restore 40% of their HP and 15% of their MP during Regen.
(Foes take 20% of their MHP and 10% of their MMP as damage.)
Hibernate wears off when the entity takes HP damage, or when the user says so.
-----
Base SHP: 20
Base HP Regen: 20%
Base MP Regen: 10%
Base effect: (Foes only regenerate 20% HP and 10% MP.)</t>
      </text>
    </comment>
    <comment authorId="0" ref="AM113">
      <text>
        <t xml:space="preserve">Nidra scored the finishing blow on the Yaga! The top fin of the Yaga, which doesn't actually seem to have much of a purpose since the damn thing already phases through the ground. Maybe it makes for good soup...?</t>
      </text>
    </comment>
    <comment authorId="0" ref="AN113">
      <text>
        <t xml:space="preserve">Nidra has done significant work to improve the House. I mean sure, it might not be YOUR house specifically, but who doesn't want a cool base?</t>
      </text>
    </comment>
    <comment authorId="0" ref="AO113">
      <text>
        <t xml:space="preserve">Nidra was given a boss-slaying achievement, then promptly had it taken away due to mistakes in the post. At least they have this consolation prize!</t>
      </text>
    </comment>
    <comment authorId="0" ref="AP113">
      <text>
        <t xml:space="preserve">Creation's Certificate! Nidra dealt an unethically high amount damage during a bonus, non-canonical boss fight.
Also got an assist on getting Nettle absurd amounts of damage, but that doesn't really count. Still, these few sentences are giving you credit!
Highest Non-Canon Damage Dealt: 384</t>
      </text>
    </comment>
    <comment authorId="0" ref="AQ113">
      <text>
        <t xml:space="preserve">Nidra scored the final blow on Nia and Her! It appears to be a power source of sorts, powered by... some weird entropic amalgam. That's not normal, but it's pretty to look at!</t>
      </text>
    </comment>
    <comment authorId="0" ref="AR113">
      <text>
        <t xml:space="preserve">Nidra survived the horrors of Yew's Mindscape, and managed to retrieve information on the whereabouts of Magnolia's father!</t>
      </text>
    </comment>
    <comment authorId="0" ref="C114">
      <text>
        <t xml:space="preserve">Every Skillpoint here is worth double!</t>
      </text>
    </comment>
    <comment authorId="0" ref="AD114">
      <text>
        <t xml:space="preserve">Base: 140</t>
      </text>
    </comment>
    <comment authorId="0" ref="AI114">
      <text>
        <t xml:space="preserve">-1 SP Required per SPC. (Minimum of 120 SP.)
+1 Hibernate SHP per SPC.
+10% HP Regen for allies per 6 SPC.
+5% MP Regen for allies per 7 SPC.
+1 Upper Range at 9 SPC.
Decaying Dream at 16 SPC. (Enemies under the effect of Hibernate instead lose 20% of their HP and 10% of their MP per round, instead of regenerating it. This damage won't wake them up.)</t>
      </text>
    </comment>
    <comment authorId="0" ref="AM114">
      <text>
        <t xml:space="preserve">Nidra was tactically focus-fired during an enemy turn, and lived.
-Nidra went deep during a round within the Chemical Laboratory. She was then jumped by a Mitocyst and two Needles... and lived with a lucky dodge despite having 2 DGE.</t>
      </text>
    </comment>
    <comment authorId="0" ref="L116">
      <text>
        <t xml:space="preserve">HP Regen will still not work if they can't regenerate HP in the first place, and MP Regen won't work if they can't regenerate MP.</t>
      </text>
    </comment>
    <comment authorId="0" ref="V116">
      <text>
        <t xml:space="preserve">(+6 MMP)
(+2 INT)
(+5 RES)</t>
      </text>
    </comment>
    <comment authorId="0" ref="W116">
      <text>
        <t xml:space="preserve">As a Bonus Action, you may target an ally in Range 1-2 with one of the following actions.
-----
-Power Nap: Target an ally. If they avoid taking HP damage this round, they gain Empowered6 and Enlightened6 for one round.
-Restful Nap:  Target an ally. If they avoid taking HP damage this round, any basic debuffs they have are shortened by two rounds and lose one intensity.
-Energizing Nap: Target an ally. If they avoid taking HP damage this round, any buffs they have last for an additional round and any basic buffs they have gain two intensity.</t>
      </text>
    </comment>
    <comment authorId="0" ref="X116">
      <text>
        <t xml:space="preserve">All basic status effects you apply last an additional round and gain two intensity.
You ignore Immunized and always apply Prevention effects on basic units with the Elite status effect. (Yes, that's a bit confusing.)</t>
      </text>
    </comment>
    <comment authorId="0" ref="Y116">
      <text>
        <t xml:space="preserve">Grants +1 Spell Slot.</t>
      </text>
    </comment>
    <comment authorId="0" ref="AG116">
      <text>
        <t xml:space="preserve">Base: 17</t>
      </text>
    </comment>
    <comment authorId="0" ref="AH116">
      <text>
        <t xml:space="preserve">+10% DMG per Buff Level.</t>
      </text>
    </comment>
    <comment authorId="0" ref="AI116">
      <text>
        <t xml:space="preserve">DMG scales with INT! (Both of them.)
+1 Upper Range at 8 INT.
+1 Sleep Duration at 12 SKI.
Horrid Nightmare at 24 combined INT and SPC. (The target takes (6-6) Psychic Damage per turn while sleeping. This ignores AC and SHP, and won't wake up the target. This damage scales with INT at a 1/3rd rate.)</t>
      </text>
    </comment>
    <comment authorId="0" ref="AM116">
      <text>
        <t xml:space="preserve">Nidra is on good terms with Stella Omorika. Even if she's not quite good at expressing her emotions.
Rating: Acquaintances</t>
      </text>
    </comment>
    <comment authorId="0" ref="AD117">
      <text>
        <t xml:space="preserve">Initial Base: (6-8)
Sleeping Base: (11-12)</t>
      </text>
    </comment>
    <comment authorId="0" ref="AM117">
      <text>
        <t xml:space="preserve">Has helped saved the world several times, mostly while asleep.</t>
      </text>
    </comment>
    <comment authorId="0" ref="AN117">
      <text>
        <t xml:space="preserve">Nidra has cleared 30 battles! You are instrumental in the fight against the Sphere!</t>
      </text>
    </comment>
    <comment authorId="0" ref="X119">
      <text>
        <t xml:space="preserve">Casting spells grant stacks of Melody.
Upon reaching 3 Melody, you may expend 3 stacks of Melody to cast a Bonus Action from the following list. Melody persists through battles. Max of 6 Melody.
-----
-Valor: Grant Empowered3 or Enlightened3 to all allies within Range 1, for two rounds. This buff also applies to yourself.
-Perseverance: Grant 12 Bonus SHP to all allies within Range 1. This buff also applies to yourself.
-Celerity: Grant Swift1 to all allies within Range 1, for two rounds. This buff also applies to yourself.</t>
      </text>
    </comment>
    <comment authorId="0" ref="Y119">
      <text>
        <t xml:space="preserve">While asleep, you are capable of movement, and have +1 MOV.</t>
      </text>
    </comment>
    <comment authorId="0" ref="Z119">
      <text>
        <t xml:space="preserve">You have a Magical (50%) resistance which can be changed with a Bonus Action.</t>
      </text>
    </comment>
    <comment authorId="0" ref="AG119">
      <text>
        <t xml:space="preserve">Base: 9</t>
      </text>
    </comment>
    <comment authorId="0" ref="AH119">
      <text>
        <t xml:space="preserve">+1 Upper Range Limit at 2 Buff Levels.</t>
      </text>
    </comment>
    <comment authorId="0" ref="AI119">
      <text>
        <t xml:space="preserve">+1 Secondary Target Upper Range at 6 SKI.
Status Pass at 9 INT. (Instead of trading ALL, you may simply opt to pass over ONE status effect from one target to the other.)
Status Clone at 9 SPC. (Instead of trading, you may simply opt to apply all status effects from one target onto the other.)</t>
      </text>
    </comment>
    <comment authorId="0" ref="Z120">
      <text>
        <t xml:space="preserve">From Prismatic Shield. Defaults to Fire!</t>
      </text>
    </comment>
    <comment authorId="0" ref="AD120">
      <text>
        <t xml:space="preserve">"Targeted" status effects like Taunt and Fear will have their target changed to be from you.
Can't move or otherwise alter Advanced status effects.</t>
      </text>
    </comment>
    <comment authorId="0" ref="AO120">
      <text>
        <t xml:space="preserve">Highest damage that you've dealt in one action.
Only begins to record once you've dealt over 20 damage in one hit.</t>
      </text>
    </comment>
    <comment authorId="0" ref="AQ120">
      <text>
        <t xml:space="preserve">Highest damage that you've taken in one round. This is the raw value.
Only begins to record once you've taken over 20 damage in one round.</t>
      </text>
    </comment>
    <comment authorId="0" ref="X122">
      <text>
        <t xml:space="preserve">Once per battle, you may increase a Splash Spell's Splash value by 1 and change its element within the same type.
(This also extends to "All foes within Range 1" type effects, but only if it effectively works like Splash.)</t>
      </text>
    </comment>
    <comment authorId="0" ref="Y122">
      <text>
        <t xml:space="preserve">When using Cone, Splash, or Laser moves, they'll deal 50% less damage to allies.</t>
      </text>
    </comment>
    <comment authorId="0" ref="Z122">
      <text>
        <t xml:space="preserve">Your spells cost 20% less MP to cast.</t>
      </text>
    </comment>
    <comment authorId="0" ref="AG122">
      <text>
        <t xml:space="preserve">Base: 14</t>
      </text>
    </comment>
    <comment authorId="0" ref="AH122">
      <text>
        <t xml:space="preserve">+10% Damage Transfer Cap per Buff Level.</t>
      </text>
    </comment>
    <comment authorId="0" ref="AI122">
      <text>
        <t xml:space="preserve">+2 Damage Transfer Cap per INT.
+5% DMG per 3 INT. (Caps at 75%.)
+1 Second Target Upper Range at 11 INT.
Deal Initial Damage Type (if you want) at 9 SPC.</t>
      </text>
    </comment>
    <comment authorId="0" ref="AD123">
      <text>
        <t xml:space="preserve">The initial target can't have a 50% Resistance (or higher) to Psychic. They can also attempt to dodge, but the second target cannot.</t>
      </text>
    </comment>
    <comment authorId="0" ref="AD124">
      <text>
        <t xml:space="preserve">Base Damage: 50%
Base Transfer: 25
Lasts for two turns.</t>
      </text>
    </comment>
    <comment authorId="0" ref="V125">
      <text>
        <t xml:space="preserve">As a bonus action, you may spend (4*X) HP to immediately put yourself or an entity in Range 1-3 to sleep for 2 rounds, where X is the amount of times you have used it this battle beforehand. Sleep applied in this way won't vanish if the target takes damage that doesn't impact their HP.</t>
      </text>
    </comment>
    <comment authorId="0" ref="W125">
      <text>
        <t xml:space="preserve">If you would otherwise apply Sleep to an entity immune to it,  instead give it the Daydreams effect for the same duration. Daydreams does nothing, but is considered Sleep for other effects.</t>
      </text>
    </comment>
    <comment authorId="0" ref="AG125">
      <text>
        <t xml:space="preserve">Base: 13</t>
      </text>
    </comment>
    <comment authorId="0" ref="AH125">
      <text>
        <t xml:space="preserve">+10% SHP per Buff Level.</t>
      </text>
    </comment>
    <comment authorId="0" ref="Z128">
      <text>
        <t xml:space="preserve">+5% HP regen per 5 SPC.
+5% MP regen per 8 SPC.
+5% DMG per 6 SPC.
Forevermore at 15 SPC. (Sleep you apply takes three actions or instances of damage to remove, instead of two.)</t>
      </text>
    </comment>
    <comment authorId="0" ref="U129">
      <text>
        <t xml:space="preserve">Note that effects that explicitly "wake up" the target (like Last Dream) will bypass the two instances it'd normally take to dispel your sleep.</t>
      </text>
    </comment>
    <comment authorId="0" ref="Z130">
      <text>
        <t xml:space="preserve">While sleeping, you restore 25% of your HP and 15% of your MP during regen. You also gain 25% more DMG.
-----
Base HP: 10%
Base MP: 5%
Base +DMG: 15%</t>
      </text>
    </comment>
    <comment authorId="0" ref="U138">
      <text>
        <t xml:space="preserve">Base: (46-46)
Base MP DMG%: 50%</t>
      </text>
    </comment>
    <comment authorId="0" ref="Z138">
      <text>
        <t xml:space="preserve">You may now obtain up to 3 stacks of Concentration. A single stack is gained by hitting a foe with your Basic Attack, or having a successful meditation. You may only gain one stack a round.
You may expend Concentration to gain various effects.
(1C) Judgement Cut: You may perform a Basic Attack at a range of 1-4. Optionally, you may teleport to Range 1 of your target after the attack.
(1C) Mirage Edge: Deal (16-19) Mana Damage to a target in Range 1-4. This scales with STR at a 2/3rd rate. Bonus Action.
(1C) Devil Trigger: This round, gain Empowered4, Evasive4, Focused4 and Vampiric5. Bonus Action.
(3C) Cast Judgement: Perform a Basic Attack on all foes within Range 1-3. They cannot counter. Your entire weapon gets Reloader1. All buffs have a halved effect when you use this.
-----
Mirage Edge Base: (10-12)</t>
      </text>
    </comment>
    <comment authorId="0" ref="AD138">
      <text>
        <t xml:space="preserve">Base Damage: (23-25)
Base CRT: 20</t>
      </text>
    </comment>
    <comment authorId="0" ref="AM138">
      <text>
        <t xml:space="preserve">Simeon has gone to the world of the mind, and came here to fulfill the Chairheir's promise.</t>
      </text>
    </comment>
    <comment authorId="0" ref="AN138">
      <text>
        <t xml:space="preserve">Simeon was the first player to Overkill something! As of v1.1.8, when the mechanic was formalized, anyway!</t>
      </text>
    </comment>
    <comment authorId="0" ref="AO138">
      <text>
        <t xml:space="preserve">Simeon scored the rare and threatening Double Davis. That is, scoring two minicrits in a round.</t>
      </text>
    </comment>
    <comment authorId="0" ref="AP138">
      <text>
        <t xml:space="preserve">Simeon was a completely different entity earlier in their lifecycle. Huh.
Crisis Count: 1 (Simeon)</t>
      </text>
    </comment>
    <comment authorId="0" ref="C139">
      <text>
        <t xml:space="preserve">Every Skillpoint here is worth double!</t>
      </text>
    </comment>
    <comment authorId="0" ref="U139">
      <text>
        <t xml:space="preserve">Base: (18-18)</t>
      </text>
    </comment>
    <comment authorId="0" ref="X139">
      <text>
        <t xml:space="preserve">COUNTER: Deflect
Range: 1-2
Reduce the damage taken from the enemy attack by 66%, then deal (14-17) Mana Damage to them. Scales with SKI at a fourth rate.
-----
Base: (12-14)</t>
      </text>
    </comment>
    <comment authorId="0" ref="Z139">
      <text>
        <t xml:space="preserve">+2 AGI
+3 SKI
-2 DEF</t>
      </text>
    </comment>
    <comment authorId="0" ref="C140">
      <text>
        <t xml:space="preserve">Every Skillpoint here is worth double!</t>
      </text>
    </comment>
    <comment authorId="0" ref="AD140">
      <text>
        <t xml:space="preserve">Base: 170</t>
      </text>
    </comment>
    <comment authorId="0" ref="AI140">
      <text>
        <t xml:space="preserve">-2 SP Required per SPC. (Minimum of 130.)
DMG scales with SPC! (x2 rate)
+1 CRT per 3 SPC.
Regular Rounds at 12 SPC. (You may opt to deal Piercing damage instead of Light damage.)</t>
      </text>
    </comment>
    <comment authorId="0" ref="Y142">
      <text>
        <t xml:space="preserve">Twice per battle, as part of movement, you may teleport to Range 1 of an impathable tile within Range 1-5 if you're also in Range 1 of an impathable tile.</t>
      </text>
    </comment>
    <comment authorId="0" ref="AH142">
      <text>
        <t xml:space="preserve">+10% CNT Increase per Buff Level.</t>
      </text>
    </comment>
    <comment authorId="0" ref="AI142">
      <text>
        <t xml:space="preserve">+1 Bonus CNT per 3 AGI.
+1 Bonus CNT per 2 SKI.
+50% Counter Damage while active at 9 SKI.
Bonus Action at 9 AGI.</t>
      </text>
    </comment>
    <comment authorId="0" ref="Y145">
      <text>
        <t xml:space="preserve">Until the first time you take HP damage in a round, you gain a Divine Shield during regen AND your Basic Attacks have Wallhack.
You also start each battle with Divine Shield, and may have up to two active at a time.</t>
      </text>
    </comment>
    <comment authorId="0" ref="AH145">
      <text>
        <t xml:space="preserve">+5% DMG per Buff Level.</t>
      </text>
    </comment>
    <comment authorId="0" ref="AI145">
      <text>
        <t xml:space="preserve">+5% DMG per 3 STR.
Predictive Blow at 12 SKI. (If your HIT is twice as high as the opponent's DGE, this is Unavoidable.)
Critical Focus at combined 20 SKI and SPC. (Your next Basic Attack also gets +10 CRT.)</t>
      </text>
    </comment>
    <comment authorId="0" ref="L146">
      <text>
        <t xml:space="preserve">Can't trigger off itself.</t>
      </text>
    </comment>
    <comment authorId="0" ref="AD146">
      <text>
        <t xml:space="preserve">Base: +50%</t>
      </text>
    </comment>
    <comment authorId="0" ref="AO146">
      <text>
        <t xml:space="preserve">Highest damage that you've dealt in one action.
Only begins to record once you've dealt over 20 damage in one hit.</t>
      </text>
    </comment>
    <comment authorId="0" ref="AQ146">
      <text>
        <t xml:space="preserve">Highest damage that you've taken in one round. This is the raw value.
Only begins to record once you've taken over 20 damage in one round.</t>
      </text>
    </comment>
    <comment authorId="0" ref="AD147">
      <text>
        <t xml:space="preserve">Hits each foe only once.</t>
      </text>
    </comment>
    <comment authorId="0" ref="W148">
      <text>
        <t xml:space="preserve">If an enemy attacks you within Range 1, deal (7-10) Slashing Damage to them before their attack connects, scaling with SKI at a third-rate. This also applies Weaken2 for two rounds.
If this downs / kills the target, you don't take damage. This activates regardless of a successful counter.
Triggers once per round.
-----
Base Damage: (4-6)</t>
      </text>
    </comment>
    <comment authorId="0" ref="X148">
      <text>
        <t xml:space="preserve">You ignore 20% of a foe's Slashing Resistance. Against targets with no Slashing Resistance, your Slashing attacks apply Armorbreak3 or an Elblight2 of your choice for two rounds.</t>
      </text>
    </comment>
    <comment authorId="0" ref="Y148">
      <text>
        <t xml:space="preserve">As a Bonus Action, you may deal (8-8) Slashing damage in Range 1, with +50% HIT. 
You may instead use your full action to deal (14-14) Slashing damage in Range 1, with +100% HIT and +10 CRT; this is Unavoidable and Lethal to any target with 33% MHP or less. 
Both of these scale at a half-rate with STR. Using either of these disables Thorns for this round.
-----
Base DMG, Bonus: (8-8)
Base DMG, Full: (14-14)</t>
      </text>
    </comment>
    <comment authorId="0" ref="AH148">
      <text>
        <t xml:space="preserve">+10% DMG per Buff Level.
+10% HIT per Buff Level.</t>
      </text>
    </comment>
    <comment authorId="0" ref="AI148">
      <text>
        <t xml:space="preserve">DMG scales with STR! (3/2 rate)
Still Counts at 6 AGI and 6 SKI. (If the foe misses you, Nothing Ventured still triggers, and for +10% DMG.)
Improved Taunt at 10 INT and 5 SPC. (Taunt is now applied for two rounds.)
Unavoidable at 10 SKI and 5 SPC.</t>
      </text>
    </comment>
    <comment authorId="0" ref="AD149">
      <text>
        <t xml:space="preserve">Base: (14-16)</t>
      </text>
    </comment>
    <comment authorId="0" ref="Z154">
      <text>
        <t xml:space="preserve">+1 DGE per 3 SPC.
-5% DMG Taken per 7 SPC.</t>
      </text>
    </comment>
    <comment authorId="0" ref="U155">
      <text>
        <t xml:space="preserve">Base DMG: 75%
Base DGE: 6</t>
      </text>
    </comment>
    <comment authorId="0" ref="U164">
      <text>
        <t xml:space="preserve">Base: (16-16)</t>
      </text>
    </comment>
    <comment authorId="0" ref="Z164">
      <text>
        <t xml:space="preserve">Techinques:
-Swap element of your attack to the enemy's highest weakness. Cannot target Esoteric weaknesses.
-Gain +6 Armorpierce.
-Gain +9 Slip.
-Gain Unavoidable and Uncounterable.
-Apply Healblock for a round.</t>
      </text>
    </comment>
    <comment authorId="0" ref="AD164">
      <text>
        <t xml:space="preserve">Base Damage: 18-20
Base Glacpierce: 3</t>
      </text>
    </comment>
    <comment authorId="0" ref="AM164">
      <text>
        <t xml:space="preserve">For whatever reason, Crya feels like they've visited the world of somebody's mind, and fulfilled somebody's promise...</t>
      </text>
    </comment>
    <comment authorId="0" ref="AN164">
      <text>
        <t xml:space="preserve">Crya scored the rare and threatening Double Davis. That is, scoring two minicrits in a round.</t>
      </text>
    </comment>
    <comment authorId="0" ref="AO164">
      <text>
        <t xml:space="preserve">Creation's Certificate! Crya dealt an unethically high amount damage during a bonus, non-canonical boss fight.
Highest Non-Canon Damage Dealt: 1,103</t>
      </text>
    </comment>
    <comment authorId="0" ref="AP164">
      <text>
        <t xml:space="preserve">Destiny was a completely different entity earlier in their lifecycle. Huh.
Crisis Count: 2 (Destiny, Crya)</t>
      </text>
    </comment>
    <comment authorId="0" ref="AQ164">
      <text>
        <t xml:space="preserve">Crya was responsible for restoring the morale of a shaken Minor NPC. Now they can return to the field to... get their resolve broken once again.</t>
      </text>
    </comment>
    <comment authorId="0" ref="AR164">
      <text>
        <t xml:space="preserve">Destiny scored five or more minicrits in a round. That's actually just unethical.
Times Achieved: 1</t>
      </text>
    </comment>
    <comment authorId="0" ref="C165">
      <text>
        <t xml:space="preserve">Every Skillpoint here is worth double!</t>
      </text>
    </comment>
    <comment authorId="0" ref="U165">
      <text>
        <t xml:space="preserve">Base: (21-21)</t>
      </text>
    </comment>
    <comment authorId="0" ref="X165">
      <text>
        <t xml:space="preserve">COUNTER: Dominion Force
Range: 1-3
Perform a basic counter, then apply PushedAround2 to the target for three rounds. On any form of Critical Hit, deal +25% DMG and apply PushedAround3 instead, and stun the target for two rounds.</t>
      </text>
    </comment>
    <comment authorId="0" ref="Z165">
      <text>
        <t xml:space="preserve">+3 AGI
+2 SKI
+2 CRT</t>
      </text>
    </comment>
    <comment authorId="0" ref="AM165">
      <text>
        <t xml:space="preserve">Destiny was instrumental in the battle against El Iti! So much so, that she got 4 golds. The only medal she's missing is most healing. #medalsareeverything</t>
      </text>
    </comment>
    <comment authorId="0" ref="AN165">
      <text>
        <t xml:space="preserve">Destiny has proven themselves to be a successful duelist!
Duels Won: 1
Opponents Defeated:
Droplet's Totally Legit Team</t>
      </text>
    </comment>
    <comment authorId="0" ref="C166">
      <text>
        <t xml:space="preserve">Every Skillpoint here is worth double!</t>
      </text>
    </comment>
    <comment authorId="0" ref="AD166">
      <text>
        <t xml:space="preserve">Base: 180</t>
      </text>
    </comment>
    <comment authorId="0" ref="AI166">
      <text>
        <t xml:space="preserve">-2 SP cost per SPC (Min. 140)
Damage scales with SPC!
+1 Glacpierce Intensity per 5 SPC. (Cap of Glacpierce8.)
Selective Death at 6 SPC and 6 AGI. (Allies and any other designated targets no longer take any damage from this.)
Subzero Focus at 13 SPC. (Gain 1 Stack of In The Zone for each enemy hit.)</t>
      </text>
    </comment>
    <comment authorId="0" ref="X168">
      <text>
        <t xml:space="preserve">When you damage an enemy, gain 1 stack of Bloodthirst, which gives +10% DMG on your Basic Attack and Weapon Skill, as well as +1 AC. Stacks additively up to 4 times, and you can gain up to two stacks a round.
While you are at maximum stacks, you have +3 Buff Levels and an additional +10% Basic Attack and Weapon Skill Damage.
When you spend a round not attacking an enemy, lose all Bloodthirst stacks and gain Armorbreak3 until you attack an enemy again.</t>
      </text>
    </comment>
    <comment authorId="0" ref="AH168">
      <text>
        <t xml:space="preserve">+10% DMG per Buff Level.</t>
      </text>
    </comment>
    <comment authorId="0" ref="AI168">
      <text>
        <t xml:space="preserve">DMG scales with STR! (half-rate)
DMG also scales with AGI! (half-rate)
+1 MOV upon cast at 9 AGI.
+1 Evasive Intensity per 8 SKI.</t>
      </text>
    </comment>
    <comment authorId="0" ref="AD169">
      <text>
        <t xml:space="preserve">Base: (5-6)
You can retreat after this, but you won't have Skrimisher or deal damage to foes.</t>
      </text>
    </comment>
    <comment authorId="0" ref="AM169">
      <text>
        <t xml:space="preserve">Destiny has cleared 30 battles! You are instrumental in the fight against the Sphere!</t>
      </text>
    </comment>
    <comment authorId="0" ref="AD170">
      <text>
        <t xml:space="preserve">Base Evasive: 3</t>
      </text>
    </comment>
    <comment authorId="0" ref="V171">
      <text>
        <t xml:space="preserve">+5 AGI
+5 SKI
+3 CNT
+4 DGE</t>
      </text>
    </comment>
    <comment authorId="0" ref="W171">
      <text>
        <t xml:space="preserve">As a bonus action, you may inflict an entity within Range 1-4 with Observed. While Observed, they have -40% DGE, HIT, CNT and CAV. Observed is a special status effect and cannot be removed normally. The effects of this are halved against bosses / elites.
As a mutually exclusive bonus action, you may remove Observed from a target. You cannot inflict more than one target with Observed at a time.</t>
      </text>
    </comment>
    <comment authorId="0" ref="X171">
      <text>
        <t xml:space="preserve">Your movement has Skirmisher.</t>
      </text>
    </comment>
    <comment authorId="0" ref="AG171">
      <text>
        <t xml:space="preserve">Base: 7</t>
      </text>
    </comment>
    <comment authorId="0" ref="AH171">
      <text>
        <t xml:space="preserve">+1 Slip level per 2 Buff Levels. (Cannot exceed Slip5.)
+1 Armorpierce level per 2 Buff Levels. (Cannot exceed Armorpierce5.)</t>
      </text>
    </comment>
    <comment authorId="0" ref="AI171">
      <text>
        <t xml:space="preserve">+1 Armorpierce level per 6 SKI.
(Cannot exceed Armorpierce8.)
+1 Slip level per 6 STR.
(Cannot exceed Slip8.)</t>
      </text>
    </comment>
    <comment authorId="0" ref="AD172">
      <text>
        <t xml:space="preserve">Base Armorpierce: 4
Base Slip: 4</t>
      </text>
    </comment>
    <comment authorId="0" ref="AO172">
      <text>
        <t xml:space="preserve">Highest damage that you've dealt in one action.
Only begins to record once you've dealt over 20 damage in one hit.</t>
      </text>
    </comment>
    <comment authorId="0" ref="AQ172">
      <text>
        <t xml:space="preserve">Highest damage that you've taken in one round. This is the raw value.
Only begins to record once you've taken over 20 damage in one round.</t>
      </text>
    </comment>
    <comment authorId="0" ref="Y174">
      <text>
        <t xml:space="preserve">The first time you take any blow that would down you, ignore it and survive it with 10 HP OR your current HP: whichever is lower.
You then gain Stasis for a round, then gain Evasive4, Empowered4, and Mending15 for two rounds. This Stasis will vanish during your regen. Can only activate once per battle.
After Clutch is used up, you may regain Clutch after downing 5 enemies without being downed again. (These cannot be assists.)</t>
      </text>
    </comment>
    <comment authorId="0" ref="AH174">
      <text>
        <t xml:space="preserve">+5% DMG per 2 Buff Levels.</t>
      </text>
    </comment>
    <comment authorId="0" ref="AI174">
      <text>
        <t xml:space="preserve">+5% DMG per 3 STR and 4 AGI.
Falling Plunge at 8 STR and 12 SPC. (If your attack hits at Range 1-2, double the Armorpierce and Slip provided.)
Elegant Flight at 12 AGI. (Your movement obtains Skirmisher as well.)</t>
      </text>
    </comment>
    <comment authorId="0" ref="W177">
      <text>
        <t xml:space="preserve">As a Bonus Action once per battle, you may give any Basic Attack or Weapon Skill +25% DMG, Slip7, Armorpierce3 and the ability to apply Bleed4 for a round. You then get +2 Retreat for the round. If this is not charged and you avoid an attack, this can be used again.</t>
      </text>
    </comment>
    <comment authorId="0" ref="X177">
      <text>
        <t xml:space="preserve">If a foe resists Slashing, ignore up to 30% of their resistance to it.</t>
      </text>
    </comment>
    <comment authorId="0" ref="Z180">
      <text>
        <t xml:space="preserve">+1 CRT granted per 6 SPC.
+1 HIT and CNT per 7 SPC and SKI.
Ultra Instinct at 10 SPC. (If you have 3 stacks, you gain Hyperevasive and Direct Hit.)</t>
      </text>
    </comment>
    <comment authorId="0" ref="U181">
      <text>
        <t xml:space="preserve">All these are considered additions to your base stats and cannot be removed by debuff effects.</t>
      </text>
    </comment>
    <comment authorId="0" ref="Z182">
      <text>
        <t xml:space="preserve">You can obtain In The Zone by...
- Downing / Killing foes
- Dealing 60 Damage (Foes you down are not added to the counter.)
You may spend at least one stack of In The Zone to perform a Gravity Crush as a Bonus Action, dealing (13-14) Unavoidable Psychic Damage to a target within Range 1-4, with Armorpierce6 and Slip6. If you use more than one stack, you gain +1 T.Bounce in Range 1-2 per extra stack.
Stacks of In The Zone grant...
+3 CRT
+3 HIT
+1 DGE
+3 CNT
+1 CAV
-----
Base Modifier: +1
Base Damage: (6-7)</t>
      </text>
    </comment>
    <comment authorId="0" ref="L190">
      <text>
        <t xml:space="preserve">If you obtain this perk mid-battle for whatever reason, it will contain a random spell.</t>
      </text>
    </comment>
    <comment authorId="0" ref="U190">
      <text>
        <t xml:space="preserve">Base: (6-7)</t>
      </text>
    </comment>
    <comment authorId="0" ref="AD190">
      <text>
        <t xml:space="preserve">Base Damage: (20-21)
Base Poison: 2
Base Weaken: 2</t>
      </text>
    </comment>
    <comment authorId="0" ref="AM190">
      <text>
        <t xml:space="preserve">Brutishace destroyed the first downed enemy / corpse. RIP in peace, Chairian Fighter 1.</t>
      </text>
    </comment>
    <comment authorId="0" ref="AN190">
      <text>
        <t xml:space="preserve">Brutishace was the first to die in this game's most brutal possible way. Ouch.</t>
      </text>
    </comment>
    <comment authorId="0" ref="AO190">
      <text>
        <t xml:space="preserve">Brutishace has consumed some absurd amount of tea.</t>
      </text>
    </comment>
    <comment authorId="0" ref="AP190">
      <text>
        <t xml:space="preserve">Brutishace scored the finishing blow on the Mitocyst Infestation! This is the Purple Core belonging to the last Mitosystem. It's oddly squishly, like a chunk of raw meat. Poison seeps from the various cracks within it.</t>
      </text>
    </comment>
    <comment authorId="0" ref="C191">
      <text>
        <t xml:space="preserve">Every Skillpoint here is worth double!</t>
      </text>
    </comment>
    <comment authorId="0" ref="U191">
      <text>
        <t xml:space="preserve">Base: (12-13)</t>
      </text>
    </comment>
    <comment authorId="0" ref="Z191">
      <text>
        <t xml:space="preserve">+2 INT
+1 SKI</t>
      </text>
    </comment>
    <comment authorId="0" ref="C192">
      <text>
        <t xml:space="preserve">Every Skillpoint here is worth double!</t>
      </text>
    </comment>
    <comment authorId="0" ref="AD192">
      <text>
        <t xml:space="preserve">Base: 280</t>
      </text>
    </comment>
    <comment authorId="0" ref="AI192">
      <text>
        <t xml:space="preserve">-4 SP required per SPC. (Minimum of 200.)
Damage scales with SPC! (half-rate)
+1 Poison Intensity per 4 SPC.
+1 Weaken Intensity per 7 SPC. (Cap of Weaken5.)
+1 Friendly Healing per enemy killed per 6 SPC.
+1 Friendly Healing Base at 10 SPC.
+1 to Splash at 15 SPC. (Splash at this range has 50% DMG.)</t>
      </text>
    </comment>
    <comment authorId="0" ref="Y194">
      <text>
        <t xml:space="preserve">When you are applied with Elblight, Armorbreak, Slow, Unlucky, Blind, or Ensnared, you obtain Empowered1 and Enlightened1 for the same duration as that debuff.
Additionally, Weaken and Uninspired placed upon you has -1 Intensity.</t>
      </text>
    </comment>
    <comment authorId="0" ref="Z194">
      <text>
        <t xml:space="preserve">When you get Silenced, obtain Empowered2 with the same duration as the Silence.
Won't stack with Debufff Detachment.</t>
      </text>
    </comment>
    <comment authorId="0" ref="AG194">
      <text>
        <t xml:space="preserve">Base: 12</t>
      </text>
    </comment>
    <comment authorId="0" ref="AH194">
      <text>
        <t xml:space="preserve">+10% DMG per Buff Level.</t>
      </text>
    </comment>
    <comment authorId="0" ref="AI194">
      <text>
        <t xml:space="preserve">Damage scales with INT! (half-rate)
+1 Upper Range per 9 INT.
66% Healing at 14 SPC.
Heals Self at 8 SPC. (You are now effected by the healing of Drain Life.)</t>
      </text>
    </comment>
    <comment authorId="0" ref="AD195">
      <text>
        <t xml:space="preserve">Base Damage: (6-7)
Base Range: 2-4</t>
      </text>
    </comment>
    <comment authorId="0" ref="AM195">
      <text>
        <t xml:space="preserve">Brutishace has done a wide array of things, from banishing royal ghosts from towers, and transforming his home into the ultimate wizarding lair.</t>
      </text>
    </comment>
    <comment authorId="0" ref="AN195">
      <text>
        <t xml:space="preserve">Back in his glory days, Brutishace invaded and took over the castle of his dimension's insane deity and slew his two top bodyguards. This would have challenged twenty people, but he managed to do it himself.</t>
      </text>
    </comment>
    <comment authorId="0" ref="V197">
      <text>
        <t xml:space="preserve">+2 MHP
+6 MMP
+4 INT
+2 SKI</t>
      </text>
    </comment>
    <comment authorId="0" ref="W197">
      <text>
        <t xml:space="preserve">As a Bonus Action, for 7 MP, you may spawn a Skeleton within Range 1-3. This acts as a nondescript corpse. The first time you do this every battle is free.</t>
      </text>
    </comment>
    <comment authorId="0" ref="X197">
      <text>
        <t xml:space="preserve">Every time you remove a body from the field, restore 4 MP.</t>
      </text>
    </comment>
    <comment authorId="0" ref="AH197">
      <text>
        <t xml:space="preserve">+10% HEAL per Buff Level.</t>
      </text>
    </comment>
    <comment authorId="0" ref="AI197">
      <text>
        <t xml:space="preserve">Healing scales with INT! (2/3rd rate)
+1 Upper Range at 9 INT.
Can Center on Self at 5 SPC.</t>
      </text>
    </comment>
    <comment authorId="0" ref="AD198">
      <text>
        <t xml:space="preserve">Base: (6-7)</t>
      </text>
    </comment>
    <comment authorId="0" ref="AO198">
      <text>
        <t xml:space="preserve">Highest damage that you've dealt in one action.
Only begins to record once you've dealt over 20 damage in one hit.</t>
      </text>
    </comment>
    <comment authorId="0" ref="AQ198">
      <text>
        <t xml:space="preserve">Highest damage that you've taken in one round. This is the raw value.
Only begins to record once you've taken over 20 damage in one round.</t>
      </text>
    </comment>
    <comment authorId="0" ref="X200">
      <text>
        <t xml:space="preserve">Drain Life and Vitality Leech have Armorpierce1 and deal 10% more damage.
Drain Life also restores 10% more HP, and Vitality Leech has one more point of healing.
Hitting two or more foes with Drain Life will now also apply Mending6 for two turns to a friendly within the spell's healing radius.
Probably worthless if your name isn't Brutishace.</t>
      </text>
    </comment>
    <comment authorId="0" ref="Y200">
      <text>
        <t xml:space="preserve">Once per battle, you may cast a spell that deals Dark Damage with Manafuelled5. This may be done again upon successful meditation, or if you're hit with a Light attack.</t>
      </text>
    </comment>
    <comment authorId="0" ref="AH200">
      <text>
        <t xml:space="preserve">+10% DMG per Buff Level.</t>
      </text>
    </comment>
    <comment authorId="0" ref="AI200">
      <text>
        <t xml:space="preserve">DMG scales with INT! (half-rate)
+1 Upper Range at 9 INT.
Duality at 10 SPC. (You may select a second element to use with this spell. You may mix the elements of bolts you use; one fire and one ice in an attack, for instance.)</t>
      </text>
    </comment>
    <comment authorId="0" ref="AD201">
      <text>
        <t xml:space="preserve">Base: (7-7)</t>
      </text>
    </comment>
    <comment authorId="0" ref="X203">
      <text>
        <t xml:space="preserve">Your damaging spells may spawn one Specter Mine in a tile targeted by the spell.
As a Bonus Action on a round where you didn't create the mine, you may detonate the mine and deal (11-12) Dark Damage to all targets within Range 1 of it. Apply Healblock to one damaged foe for two rounds.</t>
      </text>
    </comment>
    <comment authorId="0" ref="Z206">
      <text>
        <t xml:space="preserve">Healing scales with SPC! (third-rate)
Self Healing at 10 SPC. (If healing an ally with this trait, you recover 50% of what your ally heals.)</t>
      </text>
    </comment>
    <comment authorId="0" ref="U207">
      <text>
        <t xml:space="preserve">Base: (5-6)
Downing foes with Status Effects also grants you the heal.</t>
      </text>
    </comment>
    <comment authorId="0" ref="Z208">
      <text>
        <t xml:space="preserve">As a Bonus Action, you may destroy a corpse within range of your weapon.</t>
      </text>
    </comment>
    <comment authorId="0" ref="AH209">
      <text>
        <t xml:space="preserve">+10% Revival HP per Buff Level.</t>
      </text>
    </comment>
    <comment authorId="0" ref="AI209">
      <text>
        <t xml:space="preserve">+1 Revival HP per INT.
Apply Autorevive at 12 INT and 8 SPC. (The power of the Autorevive is equal to the normal revival HP. Lasts for four rounds.)</t>
      </text>
    </comment>
    <comment authorId="0" ref="AD210">
      <text>
        <t xml:space="preserve">Base: 10
...You may target enemies (if they have bodies), but that seems like a bad idea somehow.</t>
      </text>
    </comment>
    <comment authorId="0" ref="L216">
      <text>
        <t xml:space="preserve">Won't activate on a foe if they'd heal from the damage reflected.</t>
      </text>
    </comment>
    <comment authorId="0" ref="U216">
      <text>
        <t xml:space="preserve">Bouquet of Thorns (20 MP): Perform your Basic Attack in a Range 1-5 Laser with Wallhack, dealing Glitch Damage. Has 75% DMG, applied as a final modifier. All hit targets obtain Aching6 for three rounds.
+1 Aching Intensity per 6 STR.
Full Bloom at 10 SPC. (You have +20 CRT against the target on the end tile of the laser.)</t>
      </text>
    </comment>
    <comment authorId="0" ref="AD216">
      <text>
        <t xml:space="preserve">Base DMG: +40%
Base MOV: 1</t>
      </text>
    </comment>
    <comment authorId="0" ref="AM216">
      <text>
        <t xml:space="preserve">For whatever reason, Irongutta feels like they've visited the world of somebody's mind, and fulfilled somebody's promise...</t>
      </text>
    </comment>
    <comment authorId="0" ref="AN216">
      <text>
        <t xml:space="preserve">Irongutta killed himself. It's not as bad as it sounds- he killed an evil, salt-fueled clone of himself.</t>
      </text>
    </comment>
    <comment authorId="0" ref="AO216">
      <text>
        <t xml:space="preserve">Irongutta was the first one to tame a creature from the wilds! A cute little Sapsqueal. Maybe he should name it.</t>
      </text>
    </comment>
    <comment authorId="0" ref="AP216">
      <text>
        <t xml:space="preserve">Irongutta scored the rare and threatening Double Davis. That is, scoring two minicrits in a round.
Times Achieved: 1</t>
      </text>
    </comment>
    <comment authorId="0" ref="AQ216">
      <text>
        <t xml:space="preserve">Irongutta managed to pull off four full actions in a single round. That's only a little bit excessive!</t>
      </text>
    </comment>
    <comment authorId="0" ref="AR216">
      <text>
        <t xml:space="preserve">Irongutta is a certified mechanic! This skill will probably never be relevant again! Says the GM.</t>
      </text>
    </comment>
    <comment authorId="0" ref="C217">
      <text>
        <t xml:space="preserve">Every Skillpoint here is worth double!</t>
      </text>
    </comment>
    <comment authorId="0" ref="U217">
      <text>
        <t xml:space="preserve">Base: (26-27)</t>
      </text>
    </comment>
    <comment authorId="0" ref="X217">
      <text>
        <t xml:space="preserve">COUNTER: Laughing Mad
Range: Any
Perform a normal counterattack if the attacker is within your weapon range. Then, gain Empowered6 for three rounds.</t>
      </text>
    </comment>
    <comment authorId="0" ref="Z217">
      <text>
        <t xml:space="preserve">+1 MOV
+6 CRT
-2 INT
-2 DEF</t>
      </text>
    </comment>
    <comment authorId="0" ref="AM217">
      <text>
        <t xml:space="preserve">Irongutta has proven themselves to be a successful duelist!
Duels Won: 1
Opponents Defeated:
Team Marron 2.0</t>
      </text>
    </comment>
    <comment authorId="0" ref="AN217">
      <text>
        <t xml:space="preserve">Creation's Certificate! Irognutta dealt an unethically high amount damage during a bonus, non-canonical boss fight.
Highest Non-Canon Damage Dealt: 236</t>
      </text>
    </comment>
    <comment authorId="0" ref="AO217">
      <text>
        <t xml:space="preserve">Irongutta slew a Gazyer! Stare into the abyss, and the abyss stares back. Or in this case, gently nudge the abyss, and the abyss attempts to tear all of your limbs off.</t>
      </text>
    </comment>
    <comment authorId="0" ref="AP217">
      <text>
        <t xml:space="preserve">Irongutta scored the finishing blow on Yulania, Ars Alas! This the main eye of Ars Alas, which held Yulania's soul in place. Not his actual eyeball. That'd be weird.</t>
      </text>
    </comment>
    <comment authorId="0" ref="AQ217">
      <text>
        <t xml:space="preserve">Irongutta dealt over 500 freaking damage in a single round. Given the general scaling of damage in this game, this is some Disgaea-tier destruction.</t>
      </text>
    </comment>
    <comment authorId="0" ref="C218">
      <text>
        <t xml:space="preserve">Every Skillpoint here is worth double!</t>
      </text>
    </comment>
    <comment authorId="0" ref="AD218">
      <text>
        <t xml:space="preserve">Base: 200</t>
      </text>
    </comment>
    <comment authorId="0" ref="AI218">
      <text>
        <t xml:space="preserve">-3 SP required per SPC. (Minimum of 140 SP).
+10% DMG per 3 SPC.
+1 MOV at 8 SPC.
66% Chance to Ignore Being Downed at 13 SPC. (You have a 66% chance to survive attacks that'd down you with 1 HP.)</t>
      </text>
    </comment>
    <comment authorId="0" ref="Z220">
      <text>
        <t xml:space="preserve">As a Bonus Action, you may spend 8 MP to deal (13-13) Light and (8-8) Mana Damage to a target within Range 1-5. Also applies Manaburn6 for two rounds.</t>
      </text>
    </comment>
    <comment authorId="0" ref="AH220">
      <text>
        <t xml:space="preserve">+5% Empowered Intensity per Buff Level. (Rounds down.)</t>
      </text>
    </comment>
    <comment authorId="0" ref="AI220">
      <text>
        <t xml:space="preserve">+1 Empower Intensity per 7 STR.
Shared Rage at 6 SPC. (You may also cast this spell on yourself for 7 MP after casting.)</t>
      </text>
    </comment>
    <comment authorId="0" ref="AM220">
      <text>
        <t xml:space="preserve">Irongutta is on good terms with Nia. And maybe, by extension, the Chaos Butterfly. Actually, scratch that last bit.
Rating: Acquaintances</t>
      </text>
    </comment>
    <comment authorId="0" ref="AD221">
      <text>
        <t xml:space="preserve">Base: Empowered3</t>
      </text>
    </comment>
    <comment authorId="0" ref="AM221">
      <text>
        <t xml:space="preserve">Irongutta has slain a Greater Daemon using only an engine block.</t>
      </text>
    </comment>
    <comment authorId="0" ref="AN221">
      <text>
        <t xml:space="preserve">Irongutta has cleared 30 battles! You are instrumental in the fight against the Sphere!</t>
      </text>
    </comment>
    <comment authorId="0" ref="L223">
      <text>
        <t xml:space="preserve">Variants:
Indomitable: Weakened
Clear Mind: Uninispired
Sure Footed: Ensnared
Deadeye: Blind
Backup Clover: Unlucky
Unbreakable: Armorbreak</t>
      </text>
    </comment>
    <comment authorId="0" ref="V223">
      <text>
        <t xml:space="preserve">+7 MHP
+5 STR
+1 AGI
+4 DEF
+2 SPC</t>
      </text>
    </comment>
    <comment authorId="0" ref="W223">
      <text>
        <t xml:space="preserve">Your Basic Attacks have Armorpierce3, Slip4, and ignore half of the target's resistances. This applies to each hit.</t>
      </text>
    </comment>
    <comment authorId="0" ref="X223">
      <text>
        <t xml:space="preserve">Once per battle as a Bonus Action, you may teleport to a Spawn tile on the map. When you do this, restore (30-30) HP and (15-15) MP, and gain Swift2 for a round.</t>
      </text>
    </comment>
    <comment authorId="0" ref="AH223">
      <text>
        <t xml:space="preserve">+10% DMG per Buff Level!</t>
      </text>
    </comment>
    <comment authorId="0" ref="AI223">
      <text>
        <t xml:space="preserve">Damage scales with STR!
+1 Upper Range per 6 AGI. (max of 6)
+1 Move per 5 STR or INT, whatever's higher. (max of 6)
No Ally Damage at 3 SPC.</t>
      </text>
    </comment>
    <comment authorId="0" ref="AD224">
      <text>
        <t xml:space="preserve">Base Movement: 3</t>
      </text>
    </comment>
    <comment authorId="0" ref="AO224">
      <text>
        <t xml:space="preserve">Highest damage that you've dealt in one action.
Only begins to record once you've dealt over 20 damage in one hit.</t>
      </text>
    </comment>
    <comment authorId="0" ref="AQ224">
      <text>
        <t xml:space="preserve">Highest damage that you've taken in one round. This is the raw value.
Only begins to record once you've taken over 20 damage in one round.</t>
      </text>
    </comment>
    <comment authorId="0" ref="AD225">
      <text>
        <t xml:space="preserve">Base: (6-7)
This move ignores terrain effects besides walls.</t>
      </text>
    </comment>
    <comment authorId="0" ref="X226">
      <text>
        <t xml:space="preserve">Twice per battle, you may modify your Basic Attack for this round only to hit at Range 4-7, with Splash 1 and no retreat. It'll deal 75% DMG, applied as a final modifier. Cannot use two rounds in a row.
You may also center the explosion on yourself. This will harm you for 50% of the explosion's damage, but you'll then get 4 Retreat with Flying.</t>
      </text>
    </comment>
    <comment authorId="0" ref="AH226">
      <text>
        <t xml:space="preserve">+5% Aching Intensity per Buff Level. (Rounds down.)</t>
      </text>
    </comment>
    <comment authorId="0" ref="AI226">
      <text>
        <t xml:space="preserve">+1 Aching Intensity per 6 STR.
Full Bloom at 10 SPC. (You have +20 CRT and no damage penalty against the target on the end tile of the laser.)</t>
      </text>
    </comment>
    <comment authorId="0" ref="AD228">
      <text>
        <t xml:space="preserve">Base Intensity: 6</t>
      </text>
    </comment>
    <comment authorId="0" ref="X229">
      <text>
        <t xml:space="preserve">If all of your movement during the Movement Phase is taken in the same direction this round, you may opt to keep moving in that direction until you hit a wall or entity, up to as many additional tiles as you have MOV. (You are considered to have hit an entity if you have enough MOV left to enter their square.) At any point during the charge, you may rotate your charging angle ninety degrees once.
If you move into an entity, deal (10-10) Crushing Damage with Armorpierce5 to them, with +10% DMG per tile moved before impact. You will take 50% of this damage. 
If you move into a wall or fail to move into anything, you still take 50% of the above damage value.</t>
      </text>
    </comment>
    <comment authorId="0" ref="Y229">
      <text>
        <t xml:space="preserve">You have Skirmisher.</t>
      </text>
    </comment>
    <comment authorId="0" ref="Z232">
      <text>
        <t xml:space="preserve">+1 Armorpierce upon trigger per 3 SPC.
Quick Trigger at 8 SPC. (Now triggers if you have moved at least 3 spaces before attacking.)
Overflowing Force at 16 SPC. (Per extra space moved over the cap, you deal +5% additional damage. This extra bonus caps at +20%.)</t>
      </text>
    </comment>
    <comment authorId="0" ref="Z234">
      <text>
        <t xml:space="preserve">-You get +30% Bonus DMG on the attack. However, you may not retreat.
-When you down / kill an enemy with an attack or spell boosted by Unstoppable Force, apply Fear2 for two rounds to a target within Range 1 of the slain foe. You also obtain +1 Duration on all Basic Buffs present on you.</t>
      </text>
    </comment>
    <comment authorId="0" ref="AM242">
      <text>
        <t xml:space="preserve">Hoshi and Angel have gone to the world of the mind, and came here to fulfill the Chairheir's promise.</t>
      </text>
    </comment>
    <comment authorId="0" ref="AN242">
      <text>
        <t xml:space="preserve">Keiko discovered that you're allowed to have SOME flair on your character sheets. </t>
      </text>
    </comment>
    <comment authorId="0" ref="AO242">
      <text>
        <t xml:space="preserve">Keiko was the first one to score a Mini-crit! It even dropped the enemy Chairian Cannoneer.</t>
      </text>
    </comment>
    <comment authorId="0" ref="AP242">
      <text>
        <t xml:space="preserve">Keiko has cleared a puzzle! We're proud of you for being smart... or solving the GM's moon logic. Either way, we're still proud.
Puzzles Solved: 1</t>
      </text>
    </comment>
    <comment authorId="0" ref="AQ242">
      <text>
        <t xml:space="preserve">Keiko has successfully hacked a database using nothing but a scanner and a SMW game cart. Hacking. It's weird, right?</t>
      </text>
    </comment>
    <comment authorId="0" ref="AR242">
      <text>
        <t xml:space="preserve">Keiko was a completely different entity earlier in their lifecycle. Huh.
Crisis Count: 3 (Nobu, Monika, Keiko)</t>
      </text>
    </comment>
    <comment authorId="0" ref="C243">
      <text>
        <t xml:space="preserve">Every Skillpoint here is worth double!</t>
      </text>
    </comment>
    <comment authorId="0" ref="Q243">
      <text>
        <t xml:space="preserve">The following will be rerolled:
- N/A
- N/A
- N/A
- N/A
- N/A</t>
      </text>
    </comment>
    <comment authorId="0" ref="U243">
      <text>
        <t xml:space="preserve">Base: (5-6)x2</t>
      </text>
    </comment>
    <comment authorId="0" ref="Z243">
      <text>
        <t xml:space="preserve">+1 RES
+1 SKI
+1 SPC</t>
      </text>
    </comment>
    <comment authorId="0" ref="AI243">
      <text>
        <t xml:space="preserve">- You get 5 + (SPC / 2) Skillpoints to build with. The summon cannot have a stat with more than 8 Skillpoints applied to it.
- Summons may have one weapon and two trinkets, each up to or equivalent to a T3 item of the same type. They may spawn with either a Hat or Armor, but not both. The tier of equipment they may spawn with is equal to the tier of the Starter Equipment, minus 1.
- Upon spawning, the summon cannot act, but they can still move.
- Summons cannot have any Summoning-type spells or spells with a revival effect.
- Summons do not have a Trait or Perks, nor do they have a Special.
- Summons left at the end of the battle refund (HP% / 2.5) SP.
-----
Base Skillpoint Hardcap: 4</t>
      </text>
    </comment>
    <comment authorId="0" ref="AM243">
      <text>
        <t xml:space="preserve">Keiko used the Entropic Key's Purge ability against an Eliti, disconnecting it. Whatever that means.
Victims:
-Calypse</t>
      </text>
    </comment>
    <comment authorId="0" ref="AN243">
      <text>
        <t xml:space="preserve">Keiko isn't very lucky, as evidenced by her getting mini-crit. By an attack with 30 base damage. Ouch indeed.
Times Beaned: 1</t>
      </text>
    </comment>
    <comment authorId="0" ref="AO243">
      <text>
        <t xml:space="preserve">Keiko has proven themselves to be a successful duelist!
Duels Won: 1
Opponents Defeated:
Team Acacia</t>
      </text>
    </comment>
    <comment authorId="0" ref="C244">
      <text>
        <t xml:space="preserve">Every Skillpoint here is worth double!</t>
      </text>
    </comment>
    <comment authorId="0" ref="AD244">
      <text>
        <t xml:space="preserve">Base: 250</t>
      </text>
    </comment>
    <comment authorId="0" ref="AI244">
      <text>
        <t xml:space="preserve">-2 SP Required per SPC. (Minimum of 210 SP.)
+1 Skillpoint Hard Cap per 4 SPC. (Maximum of 8.)
Equipment Surplus at 15 SPC. (Summons may now spawn with either a Hat or Armor - but not both, obviously.  The tier limit still applies.)</t>
      </text>
    </comment>
    <comment authorId="0" ref="Y246">
      <text>
        <t xml:space="preserve">If an attack against you deals 33% of your MHP or more in damage in one hit, gain Knowledgeable3 for two rounds. This counts SHP damage.</t>
      </text>
    </comment>
    <comment authorId="0" ref="AH246">
      <text>
        <t xml:space="preserve">+10% Revival HP per Buff Level.</t>
      </text>
    </comment>
    <comment authorId="0" ref="AI246">
      <text>
        <t xml:space="preserve">+1 Revival HP per INT.
Apply Autorevive at 12 INT and 8 SPC. (The power of the Autorevive is equal to the normal revival HP. Lasts for four rounds.)</t>
      </text>
    </comment>
    <comment authorId="0" ref="AD247">
      <text>
        <t xml:space="preserve">Base: 10
...You may target enemies (if they have bodies), but that seems like a bad idea somehow.</t>
      </text>
    </comment>
    <comment authorId="0" ref="AD248">
      <text>
        <t xml:space="preserve">Base Guardian Intensity: 2
Base Vampiric Intensity: 3</t>
      </text>
    </comment>
    <comment authorId="0" ref="AH249">
      <text>
        <t xml:space="preserve">+1 PushedAround intensity at 6 Buff Levels.</t>
      </text>
    </comment>
    <comment authorId="0" ref="AI249">
      <text>
        <t xml:space="preserve">+1 Move per 9 INT. (Max of 4.)
+1 PushedAround Duration per 9 SKI. (Max of 4.)
Crushing Grip at combined 20 SKI and SPC. (You may opt to use the movement action of PushedAround to instead reduce the foe's MOV by that much for the round.)</t>
      </text>
    </comment>
    <comment authorId="0" ref="AD250">
      <text>
        <t xml:space="preserve">This move ignores terrain effects besides walls.</t>
      </text>
    </comment>
    <comment authorId="0" ref="AM250">
      <text>
        <t xml:space="preserve">Became Monika on: 2017-12-26</t>
      </text>
    </comment>
    <comment authorId="0" ref="AO250">
      <text>
        <t xml:space="preserve">Highest damage that you've dealt in one action.
Only begins to record once you've dealt over 20 damage in one hit.</t>
      </text>
    </comment>
    <comment authorId="0" ref="AQ250">
      <text>
        <t xml:space="preserve">Highest damage that you've taken in one round. This is the raw value.
Only begins to record once you've taken over 20 damage in one round.</t>
      </text>
    </comment>
    <comment authorId="0" ref="AE251">
      <text>
        <t xml:space="preserve">-During you action, you may either move targets with PushedAround as many spaces as you did with Guiding Hand, or reduce their MOV by that many tiles, minus one. You may not push things around on the round of application.
-Players inflicted with PushedAround may opt to push/pull themselves around at their own request, without help from the summoner. Use it as a boost or a retreat mechanism. Neat!</t>
      </text>
    </comment>
    <comment authorId="0" ref="W252">
      <text>
        <t xml:space="preserve">Double the amount of SP you can hold. Casting cost remains the same.
In case of "SP Cap" specials, you may only expend as much SP as your normal SP Cap at once.</t>
      </text>
    </comment>
    <comment authorId="0" ref="AH252">
      <text>
        <t xml:space="preserve">+10% DMG per Buff Level.
+5% Second Cast Chance per Buff Level.</t>
      </text>
    </comment>
    <comment authorId="0" ref="AI252">
      <text>
        <t xml:space="preserve">+5% Second Cast Chance per 2 SPC. (Caps at 50%.)
Armageddon Bag at 20 SPC. (This become a Free Action. +1 MP per subsequent cast each round.)</t>
      </text>
    </comment>
    <comment authorId="0" ref="AD253">
      <text>
        <t xml:space="preserve">Base: (8-9)</t>
      </text>
    </comment>
    <comment authorId="0" ref="X255">
      <text>
        <t xml:space="preserve">Sticking Power: You may now stand on the same tile as an ally, and allies can stand on the same tile as you. Only one other unit can be on a tile with you. Treat each other as if you were in Range 1 of the other.
Attacks against a unit occupying the same tile as another still target only one of them, excluding any keywords that target multiple opponents (Splash, Laser, Cone).</t>
      </text>
    </comment>
    <comment authorId="0" ref="AH255">
      <text>
        <t xml:space="preserve">+10% DMG per Buff Level.
+10% HEAL per Buff Level.</t>
      </text>
    </comment>
    <comment authorId="0" ref="AI255">
      <text>
        <t xml:space="preserve">Base DMG scales with STR (half-rate) and INT! (2/3rd rate)
Healing scales with STR (2/3rd rate) and INT! (half-rate)
Healing may self-target at 7 SPC.
Needle Conjuration at 12 SPC. (You may target a tile within Range 1-3 when casting this spell. You may then cast this spell like you're standing on that tile.)</t>
      </text>
    </comment>
    <comment authorId="0" ref="AD256">
      <text>
        <t xml:space="preserve">Base Damage: (7-8)
Base Healing: (5-6)</t>
      </text>
    </comment>
    <comment authorId="0" ref="Z258">
      <text>
        <t xml:space="preserve">+1 OHP Cap per 2 SPC.
+1 Upper Range at 10 SPC and 6 SKI.
Protector Papers at 13 SPC.
(Keiko can now spend 12 OHP to instead grant Divine Shield to her target.)</t>
      </text>
    </comment>
    <comment authorId="0" ref="AH258">
      <text>
        <t xml:space="preserve">+1% Damage Negation per Buff Level.
+2% Miracle Chance per Buff Level. (You must have the required SPC Modifier to obtain this benefit.)</t>
      </text>
    </comment>
    <comment authorId="0" ref="AI258">
      <text>
        <t xml:space="preserve">+1% per INT (max. 40%)
Miracle at 15 SPC (This spell now has a 33% chance of preventing a lethal blow, leaving the target with 1 HP.  This consumes Salvation if triggered.)</t>
      </text>
    </comment>
    <comment authorId="0" ref="U259">
      <text>
        <t xml:space="preserve">This swap cannot be performed two rounds in a row.
You also have +1 Spell Slot, but one of your spell slots (in addition to the new spellslot) are locked to specific characters, and can only be used while they're active.</t>
      </text>
    </comment>
    <comment authorId="0" ref="AD259">
      <text>
        <t xml:space="preserve">Base: 20%</t>
      </text>
    </comment>
    <comment authorId="0" ref="Y260">
      <text>
        <t xml:space="preserve">- Your CNT increases by 20%, and counter damage by 20%.
- If rolling the maximum number on your Basic Attack would down the foe, it will always roll the highest number.</t>
      </text>
    </comment>
    <comment authorId="0" ref="Z260">
      <text>
        <t xml:space="preserve">- You act like you have 10% higher Elemental Resistances. This only applies to visible ones.
- Leftover SHP is converted to HP at a 5:1 Ratio during Regen.</t>
      </text>
    </comment>
    <comment authorId="0" ref="AF265">
      <text>
        <t xml:space="preserve">All SP gain is +50% Higher.</t>
      </text>
    </comment>
    <comment authorId="0" ref="AD267">
      <text>
        <t xml:space="preserve">Base Charge Cost: 120</t>
      </text>
    </comment>
    <comment authorId="0" ref="Y268">
      <text>
        <t xml:space="preserve">- You may also swap this weapon to have a Range of 4-6 using an action, or upon entering a battle. You may swap it back using an action. You may also do this after performing a Basic Attack. 
- As a Bonus Action, you may remove a Flux Mutation from an ally or enemy within your Basic Attack range.</t>
      </text>
    </comment>
    <comment authorId="0" ref="Z268">
      <text>
        <t xml:space="preserve">If you have Ordo, as an action, you may deal deal (60-62) Glitch Damage with Vampiric2 in a Range 1-6 Wide Laser, benefiting from Ordo. Won't harm allies. Then, dispel it. Scales with STR at a 5/3rd rate. Grants the entire weapon Reloader1: not just this weapon skill.
A few other notes:
-This attack applies Purging for two rounds. Downing a foe who is under the effects of Purging may result in something nice!
-If the target is Entropic, this deals 200% DMG, ignores Glitch Resistance, and will remove empty their SP bar if they're a Basic foe. In addition, it ignores their AC, SHP, Divine Shields, and obtains Unavoidable.
- If the target is the Chaos Butterfly, applies Armorbreak6 to them for three rounds, regardless of what resistances they may have. If they already have Armorbreak, increase its intensity by 2 and refresh the duration.
-----
Base: (40-42)</t>
      </text>
    </comment>
    <comment authorId="0" ref="AD268">
      <text>
        <t xml:space="preserve">Base: 360
(Cast Cost * Charges Held)</t>
      </text>
    </comment>
    <comment authorId="0" ref="AF268">
      <text>
        <t xml:space="preserve"> -1 SP to cast per SPC. (Cap of 100 SP cost.)
+1 Charge Limit per 8 SPC. (Gain enough SP Cap to earn another use of this special.)
Arachne Sense at 15 SPC. (Whenever you use this special, gain +1 to all non-MOV substats for the rest of the battle. On the fifth use only, gain +1 MOV.)</t>
      </text>
    </comment>
    <comment authorId="0" ref="AG268">
      <text>
        <t xml:space="preserve">DMG scales with SPC! (half-rate)
-1 SP Required per SPC. (Minimum of 100 SP.)
+1 Charge Limit per 8 SPC. (Gain enough SP Cap to earn another use of this special.)
Degrading Reality at 15 SPC. (Whenever you damage an enemy through this special, pick a non-MOV substat and subtract -4 from it.  Cannot lower HIT below 10.)
(On minibosses or bosses, instead inflict Blind4 or Ensnared4 for 2 rounds.)</t>
      </text>
    </comment>
    <comment authorId="0" ref="AL268">
      <text>
        <t xml:space="preserve">For whatever reason, Venia feels like they've visited the world of somebody's mind, and fulfilled somebody's promise...</t>
      </text>
    </comment>
    <comment authorId="0" ref="AM268">
      <text>
        <t xml:space="preserve">Venia "scored" the finishing blow on the main Naclestial. The membership is fake.</t>
      </text>
    </comment>
    <comment authorId="0" ref="AN268">
      <text>
        <t xml:space="preserve">Venia got downed / killed twice in one battle. That's... that's harsh.</t>
      </text>
    </comment>
    <comment authorId="0" ref="AO268">
      <text>
        <t xml:space="preserve">Venia made five items in one round. Please don't do this for this accomplishment, people reading this.</t>
      </text>
    </comment>
    <comment authorId="0" ref="AP268">
      <text>
        <t xml:space="preserve">Venia was a completely different entity earlier in their lifecycle. Huh.
Crisis Count: 1 (Mr. Krabs)</t>
      </text>
    </comment>
    <comment authorId="0" ref="AQ268">
      <text>
        <t xml:space="preserve">Venia was the first one to craft a Tier 4 item. That's like, halfway there!</t>
      </text>
    </comment>
    <comment authorId="0" ref="AR268">
      <text>
        <t xml:space="preserve">Venia murdered an encounter before it could even happen. That's cold. Fortunately, the GM usually has things in store...</t>
      </text>
    </comment>
    <comment authorId="0" ref="AS268">
      <text>
        <t xml:space="preserve">Venia scored the rare and threatening Double Davis. That is, scoring two minicrits in a round.
Times Achieved: 3</t>
      </text>
    </comment>
    <comment authorId="0" ref="C269">
      <text>
        <t xml:space="preserve">Every Skillpoint here is worth double!</t>
      </text>
    </comment>
    <comment authorId="0" ref="U269">
      <text>
        <t xml:space="preserve">Base: (25-26)</t>
      </text>
    </comment>
    <comment authorId="0" ref="X269">
      <text>
        <t xml:space="preserve">COUNTER: Lost in the Leaves
Range: Basic Attack Range
Perform a normal counter attack. Against non-boss Entropic foes, your counter will automatically succeed.
If countering an Entropic foe, deal an additional (5-5)x3 Glitch Damage to them, with Armorpierce4 and Slip6. If you have Ordo active, add an additional hit, and refresh its duration.
This special counter scales with STR at a fifth rate.
-----
Base: (3-3)x3</t>
      </text>
    </comment>
    <comment authorId="0" ref="Z269">
      <text>
        <t xml:space="preserve">+2 STR
+2 INT
+2 SPC</t>
      </text>
    </comment>
    <comment authorId="0" ref="AD269">
      <text>
        <t xml:space="preserve">Base Damage: (10-10)</t>
      </text>
    </comment>
    <comment authorId="0" ref="AL269">
      <text>
        <t xml:space="preserve">Venia didn't actually score the final blow on Droplet, but certainly pestered her enough to claim this as a spoil. Just icing on the cake, it seems.</t>
      </text>
    </comment>
    <comment authorId="0" ref="AM269">
      <text>
        <t xml:space="preserve">Venia used the Entropic Key's Purge ability against an Eliti, disconnecting it. Whatever that means.
Victims:
-Lucid
-Maxim
-Netwyrm Core</t>
      </text>
    </comment>
    <comment authorId="0" ref="AN269">
      <text>
        <t xml:space="preserve">Venia has proven themselves to be a successful duelist!
Duels Won: 1
Opponents Defeated:
Team Acacia</t>
      </text>
    </comment>
    <comment authorId="0" ref="AO269">
      <text>
        <t xml:space="preserve">Venia has stacked multiple bodies on one square. That's freaking brutal.</t>
      </text>
    </comment>
    <comment authorId="0" ref="AP269">
      <text>
        <t xml:space="preserve">Venia created the spell Salvation. Pushing the limits of crafting!</t>
      </text>
    </comment>
    <comment authorId="0" ref="AQ269">
      <text>
        <t xml:space="preserve">Venia (or at least, Mr. Krabs) was involved in bringing about the end of reality. This probably isn't good for your resume.</t>
      </text>
    </comment>
    <comment authorId="0" ref="AR269">
      <text>
        <t xml:space="preserve">Stands for "Oh? You're approaching me? Instead of running away, you're coming right to me?"
Anyway, Venia dealt 100+ DMG in a single counter. This is a little insane.
Times Done: 2</t>
      </text>
    </comment>
    <comment authorId="0" ref="AS269">
      <text>
        <t xml:space="preserve">Venia did generally a lot of damage to Nia and Her! A piece of broken metal jutted out of her body when all was said and done- it looked a lot like a fencing foil of sorts, only broken at the blade.</t>
      </text>
    </comment>
    <comment authorId="0" ref="C270">
      <text>
        <t xml:space="preserve">Every Skillpoint here is worth double!</t>
      </text>
    </comment>
    <comment authorId="0" ref="AD270">
      <text>
        <t xml:space="preserve">Base Charge Cost: 120</t>
      </text>
    </comment>
    <comment authorId="0" ref="AL270">
      <text>
        <t xml:space="preserve">Venia found themselves a special someone. Venia and Nia are (probably) a happy couple!</t>
      </text>
    </comment>
    <comment authorId="0" ref="AM270">
      <text>
        <t xml:space="preserve">Venia managed to pull off four full actions in a single round. That's only a little bit excessive!</t>
      </text>
    </comment>
    <comment authorId="0" ref="AN270">
      <text>
        <t xml:space="preserve">Venia scored five or more minicrits in a round. That's actually just unethical.
Times Achieved: 1</t>
      </text>
    </comment>
    <comment authorId="0" ref="AO270">
      <text>
        <t xml:space="preserve">Venia dealt over 500 freaking damage in a single round. Given the general scaling of damage in this game, this is some Disgaea-tier destruction.</t>
      </text>
    </comment>
    <comment authorId="0" ref="AP270">
      <text>
        <t xml:space="preserve">Venia contributed heavily to defeating the Origin Butterfly! This artifact is a piece of the Butterfly itself! Its damaged, and mostly useless... but it's a nice memory of when she beat up god.
Has been destroyed, but it's here in spirit.</t>
      </text>
    </comment>
    <comment authorId="0" ref="AQ270">
      <text>
        <t xml:space="preserve">Venia got buffed to some stupid degree. 11 unique positive effects, with one of those being the incredibly powerful Protoaura.</t>
      </text>
    </comment>
    <comment authorId="0" ref="AR270">
      <text>
        <t xml:space="preserve">Creation's Certificate! Venia dealt an unethically high amount damage during a bonus, non-canonical boss fight.
Highest Non-Canon Damage Dealt: 2,982</t>
      </text>
    </comment>
    <comment authorId="0" ref="AS270">
      <text>
        <t xml:space="preserve">Venia contributed heavily to defeating Linseed on the Duneyrr! Looks like she has executive access to the Duneyrr's control systems now.</t>
      </text>
    </comment>
    <comment authorId="0" ref="AL271">
      <text>
        <t xml:space="preserve">Venia killed infinite things in one action.</t>
      </text>
    </comment>
    <comment authorId="0" ref="AM271">
      <text>
        <t xml:space="preserve">Nidra survived the horrors of Yew's Mindscape, and managed to retrieve information on the whereabouts of Magnolia's father!</t>
      </text>
    </comment>
    <comment authorId="0" ref="AN271">
      <text>
        <t xml:space="preserve">Venia slew a Bizark! To scuttle a ship is to forcibly sink it, sometimes by forcibly putting holes into it. That sorta happened to the Bizark, except it just sorta straight up died.</t>
      </text>
    </comment>
    <comment authorId="0" ref="AO271">
      <text>
        <t xml:space="preserve">Venia hit hard enough to end the world, probably. That's 1,000 damage in a round. I'd fit more 9's into the achievement name, but we don't have enough space.</t>
      </text>
    </comment>
    <comment authorId="0" ref="AP271">
      <text>
        <t xml:space="preserve">Venia contributed heavily to defeating the Dream of Unity! From the wreckage, Venia found a USB with the plans for the damn thing. Might as well keep it safe.</t>
      </text>
    </comment>
    <comment authorId="0" ref="AQ271">
      <text>
        <t xml:space="preserve">Venia scored the final blow on the Fell God's Skull! Though it was shattered into thousands of pieces, a passing Chairian was kind enough to forge it back together, and put it on a (stupidly massive) wall mount!
Though... isn't the wall over your fireplace getting a bit crowded by this point? Just saying.</t>
      </text>
    </comment>
    <comment authorId="0" ref="AR271">
      <text>
        <t xml:space="preserve">Venia contributed 110% to the Airship. As in, literally. But not really literally, as the percentages are divided between the systems, but still. That's a whole subsystem and a bit!</t>
      </text>
    </comment>
    <comment authorId="0" ref="AS271">
      <text>
        <t xml:space="preserve">Venia ate a critical attack to the face, and countered with a critical attack against the same foe.
Thrice.</t>
      </text>
    </comment>
    <comment authorId="0" ref="V272">
      <text>
        <t xml:space="preserve">+2 MP Regen
+4 STR
+2 INT
+4 SPC</t>
      </text>
    </comment>
    <comment authorId="0" ref="W272">
      <text>
        <t xml:space="preserve">You may gain SP on the same turn you use your special, but not from your special itself.
If a special grants you a status effect, then actions benefiting from it won't grant SP unless they would otherwise. Locked specials still won't gain SP.</t>
      </text>
    </comment>
    <comment authorId="0" ref="V273">
      <text>
        <t xml:space="preserve">Fire (30%)
Ice (40%)
Water (40%)
Glitch (30%)
Earth (-20%)
Poison (-20%)</t>
      </text>
    </comment>
    <comment authorId="0" ref="AH273">
      <text>
        <t xml:space="preserve">+10% DMG per Buff Level.
+1 Ordo Duration at 5 Buff Levels.</t>
      </text>
    </comment>
    <comment authorId="0" ref="AI273">
      <text>
        <t xml:space="preserve">Resolution DMG scales with STR!
Reassurance Healing scales with INT!
Resolve at 13 SPC and 11 STR. (Resolution has 1.5x DMG against Entropic entities.)
Revitalize at 6 INT and 6 SPC.  (Reassurance now applies Mending3 for three rounds. Gets +1 Mending intensity per 3 INT and 3 SPC thereafter. Cap of Mending8.)
Realize at a combined 40 SPC, INT and STR. (You must have 10 of each stat at least.) (Reinvigorate may now be used twice per battle.)</t>
      </text>
    </comment>
    <comment authorId="0" ref="AL273">
      <text>
        <t xml:space="preserve">Mr. Krabs owns the most popular establishment in all of Bikini Bottom.
...Or used to, until a paradox ate him. Venia stole the ownership, so now its hers.</t>
      </text>
    </comment>
    <comment authorId="0" ref="AM273">
      <text>
        <t xml:space="preserve">Venia has cleared 30 battles! You are instrumental in the fight against the Sphere!</t>
      </text>
    </comment>
    <comment authorId="0" ref="AQ273">
      <text>
        <t xml:space="preserve">Venia is on good terms with Chloe. Not Xavier, just Chloe. "Chloe Friend" didn't sound as good.
Rating: Friends</t>
      </text>
    </comment>
    <comment authorId="0" ref="AR273">
      <text>
        <t xml:space="preserve">Venia would probably wife Nia if she had the time, and if they didn't literally just start their romance right now.
Rating: Girlfriend</t>
      </text>
    </comment>
    <comment authorId="0" ref="AS273">
      <text>
        <t xml:space="preserve">Venia is aiN's, now and forevermore.
Rating: Damned</t>
      </text>
    </comment>
    <comment authorId="0" ref="V275">
      <text>
        <t xml:space="preserve">+2 HP Regen
+2 MP Regen
+2 STR
+3 INT
+5 SPC</t>
      </text>
    </comment>
    <comment authorId="0" ref="W275">
      <text>
        <t xml:space="preserve">As a bonus action, you may spend 12 HP and gain Ordo for 2 rounds.
The first time you use this every battle is free.</t>
      </text>
    </comment>
    <comment authorId="0" ref="AI275">
      <text>
        <t xml:space="preserve">Resolution:
Deal (22-24) Glitch Damage. Range 1-2. Cone. Deals 1.5x damage against Entropic entities.
Reassurance:
Restores (21-22) HP. Range 1-2. Cone. Any Glitched / Cursed status is instantly cured. Applies Mending7 for three rounds as well.
Reinvigorate:
Grants the target an extra turn. Range 1-3. Can only be used twice a battle. Can't be used on a target who has refreshed your action this round.
-----
Base Healing / Damage: (11-12)</t>
      </text>
    </comment>
    <comment authorId="0" ref="AH276">
      <text>
        <t xml:space="preserve">+10% DMG per Buff Level.
+1 Stun Duration at 8 Buff Levels.</t>
      </text>
    </comment>
    <comment authorId="0" ref="AI276">
      <text>
        <t xml:space="preserve">DMG scales with the higher of STR and INT! (half-rate)
Toss Hammer at 10 SKI. (Also applies Aching3 for three rounds.)
Brunel Blessing at 10 SPC. (You may cast this as a Bonus Action for 50% more MP.)</t>
      </text>
    </comment>
    <comment authorId="0" ref="AO276">
      <text>
        <t xml:space="preserve">Highest damage that you've dealt in one action.
Only begins to record once you've dealt over 20 damage in one hit.</t>
      </text>
    </comment>
    <comment authorId="0" ref="AQ276">
      <text>
        <t xml:space="preserve">Highest damage that you've taken in one round. This is the raw value.
Only begins to record once you've taken over 20 damage in one round.</t>
      </text>
    </comment>
    <comment authorId="0" ref="AD277">
      <text>
        <t xml:space="preserve">Base: (4-4)</t>
      </text>
    </comment>
    <comment authorId="0" ref="X278">
      <text>
        <t xml:space="preserve">Upon using at least 100 SP from your special in a single round, either obtain Lucky10, Empowered5, Enlightened5, Focused4, and Evasive4 for three rounds, or remove (SP Spent / 100, rounding down) duration from all debuffs on you.
These bonuses are applied before your special activates.
-----
(Lucky10, 3)
(Empowered5, 3)
(Enlightened5, 3)
(Focused4, 3)
(Evasive4, 3)</t>
      </text>
    </comment>
    <comment authorId="0" ref="AH279">
      <text>
        <t xml:space="preserve">+10% DMG per Buff Level.
+10% HEAL per Buff Level.</t>
      </text>
    </comment>
    <comment authorId="0" ref="AI279">
      <text>
        <t xml:space="preserve">Base DMG scales with STR (half-rate) and INT! (2/3rd rate)
Healing scales with STR (2/3rd rate) and INT! (half-rate)
Healing may self-target at 7 SPC.
Needle Conjuration at 12 SPC. (You may target a tile within Range 1-3 when casting this spell. You may then cast this spell like you're standing on that tile.)</t>
      </text>
    </comment>
    <comment authorId="0" ref="AD280">
      <text>
        <t xml:space="preserve">Base Damage: (7-8)
Base Healing: (5-6)</t>
      </text>
    </comment>
    <comment authorId="0" ref="W281">
      <text>
        <t xml:space="preserve">Your counters deal +50% damage. You have +2 Lower Range for counters only.</t>
      </text>
    </comment>
    <comment authorId="0" ref="X281">
      <text>
        <t xml:space="preserve">Whenever you have Ordo, you have the effects of Evasive2 and Focused2 on top of its usual effects. (This is separate from the actual Evasive2 and Focused2 and can stack).</t>
      </text>
    </comment>
    <comment authorId="0" ref="Z284">
      <text>
        <t xml:space="preserve">+1 tile moved per 10 SPC.  (Maximum of 3 tiles.)
Permeating Hope at 15 SPC.  (This movement is Teleporter movement.)
Echoing Hope at 20 SPC.  (If your target also has Ordo, move them one more tile.)</t>
      </text>
    </comment>
    <comment authorId="0" ref="T285">
      <text>
        <t xml:space="preserve">As a Transcendent of Water, you have +20% Water and Ice resistance, but have a +20% Earth and Poison weakness.
In addition, you ignore the negative effects of all water tiles and treat them as plain for movement.</t>
      </text>
    </comment>
    <comment authorId="0" ref="U286">
      <text>
        <t xml:space="preserve">Base Movement: 1</t>
      </text>
    </comment>
    <comment authorId="0" ref="U294">
      <text>
        <t xml:space="preserve">Base Bonus: 2
</t>
      </text>
    </comment>
    <comment authorId="0" ref="Z294">
      <text>
        <t xml:space="preserve">All-Out: +25% DMG. All physical resistances are turned into weaknesses.
Siege: Increase your Upper Range Limit by 2, assuming your Basic Attack is not a Cone.
Endure: +30% MHP, -20% DMG. +2 AC. You have a 50% chance to ignore the application of DoT status effects.
Sabotage: After you damage an enemy, move it two tiles or remove 1 Duration from a status effect it has. Applies once per round, and only to the main summon.
Generalist: Increase all non-AC substats by 30%.</t>
      </text>
    </comment>
    <comment authorId="0" ref="AM294">
      <text>
        <t xml:space="preserve">Daskter has had bad luck. Consistent bad luck, across multiple rounds. This isn't standard RNG. This is ADVANCED RNG!</t>
      </text>
    </comment>
    <comment authorId="0" ref="AN294">
      <text>
        <t xml:space="preserve">Daskter had 6 summons or more at the same time! Basically, enough to make the GM say "enough".</t>
      </text>
    </comment>
    <comment authorId="0" ref="AO294">
      <text>
        <t xml:space="preserve">Daskter found some majestic way to screw up. Namely, he woke up an Observer that was incredibly close to the house, causing it damage.</t>
      </text>
    </comment>
    <comment authorId="0" ref="AP294">
      <text>
        <t xml:space="preserve">Daskter contributed 110% to the Airship. As in, literally. But not really literally, as the percentages are divided between the systems, but still. That's a whole subsystem and a bit!</t>
      </text>
    </comment>
    <comment authorId="0" ref="AQ294">
      <text>
        <t xml:space="preserve">Daskter slew a Gazyer! Stare into the abyss, and the abyss stares back. Or in this case, gently nudge the abyss, and the abyss attempts to tear all of your limbs off.</t>
      </text>
    </comment>
    <comment authorId="0" ref="AR294">
      <text>
        <t xml:space="preserve">Daskter isn't very lucky, as evidenced by...
- generally just missing at critical times
- them missing what would've been an absolutely MASSIVE Venoblight application. This failure resulted in them getting a hangover for no good reason.
- getting the fabled 0.43% chance to fail to kill a target
Times Beaned: see Fossil Facsimile</t>
      </text>
    </comment>
    <comment authorId="0" ref="C295">
      <text>
        <t xml:space="preserve">Every Skillpoint here is worth double!</t>
      </text>
    </comment>
    <comment authorId="0" ref="U295">
      <text>
        <t xml:space="preserve">Base: (15-16)</t>
      </text>
    </comment>
    <comment authorId="0" ref="Z295">
      <text>
        <t xml:space="preserve">+4 INT</t>
      </text>
    </comment>
    <comment authorId="0" ref="AD295">
      <text>
        <t xml:space="preserve">Base SP Cost: 250</t>
      </text>
    </comment>
    <comment authorId="0" ref="AH295">
      <text>
        <t xml:space="preserve">Cast Incantation. The summon does not count towards the Summon Cap. It gains the Veterancy buff, granting +25% DMG and Immunized. It also spawns with 3 Stars. If a Veteran summon already exists, remove it. 
This is a full action. Due to Aces, your other summons also obtain 3 Stars, and all future summons will have 3 Stars.
-----
(Veterancy) (+25% DMG. Has the effects of Immunized.)
Base Veterancy Damage: +10%</t>
      </text>
    </comment>
    <comment authorId="0" ref="AI295">
      <text>
        <t xml:space="preserve">  - This round, whenever one your of your summon uses an action, your other summons may also use that action from their position, sharing the range of the original action. Each summon can only repeat an action once.
  - In the case of Swarmers, only the main creature may perform the action.
  - Your Summons gain Enlightened7 and Empowered10 for a round.
  - This Special is a Bonus Action.</t>
      </text>
    </comment>
    <comment authorId="0" ref="AM295">
      <text>
        <t xml:space="preserve">Daskter has obtained the rights to captain the Airship! It comes with a snazzy hat.</t>
      </text>
    </comment>
    <comment authorId="0" ref="AN295">
      <text>
        <t xml:space="preserve">Creation's Certificate! Daskter dealt an unethically high amount damage during a bonus, non-canonical boss fight.
Highest Non-Canon Damage Dealt: 1,469</t>
      </text>
    </comment>
    <comment authorId="0" ref="AO295">
      <text>
        <t xml:space="preserve">Daskter scored the finishing blow on the main Naclestial the sixth time around. 
It's... legit! Though, it looks like he was kicked out of the clan for cheating. damn</t>
      </text>
    </comment>
    <comment authorId="0" ref="C296">
      <text>
        <t xml:space="preserve">Every Skillpoint here is worth double!</t>
      </text>
    </comment>
    <comment authorId="0" ref="AD296">
      <text>
        <t xml:space="preserve">Base: 450</t>
      </text>
    </comment>
    <comment authorId="0" ref="AI296">
      <text>
        <t xml:space="preserve">-2 SP Required per SPC. (Minimum of 210.)
-----
Veteran:
+5% Veterancy DMG per 6 SPC.
Aces at 20 SPC. (For the rest of the battle, your summons spawn with 3 Stars.)
-----
Reserves:
+5% Summon HIT per 5 SPC.
+5% Summon DMG per 7 SPC.
+5% Summon MHP per 8 SPC.</t>
      </text>
    </comment>
    <comment authorId="0" ref="V298">
      <text>
        <t xml:space="preserve">+2 MHP
+4 STR
+4 INT
+2 SKI
+2 SPC</t>
      </text>
    </comment>
    <comment authorId="0" ref="W298">
      <text>
        <t xml:space="preserve">Your Summons obtain the skills For The Cause and Undying Loyalty.
Undying Loyalty (0 MP): Revive yourself with 50% HP.
For The Cause (0 MP): Perform your Basic Attack on a target with +100% DMG, then instantly down yourself. Apply Cursed and Armorbreak5 to the target for three rounds. Unavoidable. Can only be used at 50% HP or below.</t>
      </text>
    </comment>
    <comment authorId="0" ref="X298">
      <text>
        <t xml:space="preserve">You have a Divine Shield. It cannot be broken while one of your summons is within Range 1 of you, unless it'd absorb a hit that'd deal 30+ DMG to you.</t>
      </text>
    </comment>
    <comment authorId="0" ref="AH298">
      <text>
        <t xml:space="preserve">+2% Summoning Points per Buff Level.</t>
      </text>
    </comment>
    <comment authorId="0" ref="Q299">
      <text>
        <t xml:space="preserve">Simple Sandwich: Restore (8-8) HP, then gain Mending2 for three rounds.
Manabloom Biscuit: Restore (6-6) MP, then gain Energized2 for two rounds.
Hidden Shuriken: Deal (7-7) Slashing Damage. Range 1-4.
Firecracker: Apply Burning5 to a target for three rounds. Range 1-4.
Stimpack: Grants Empowered2 and Enlightened2 for two rounds.
Scouter: Grants Focused3 for two rounds.
Warp Powder: Teleport up to two spaces.</t>
      </text>
    </comment>
    <comment authorId="0" ref="AM299">
      <text>
        <t xml:space="preserve">Daskter has cleared 30 battles! You are instrumental in the fight against the Sphere!</t>
      </text>
    </comment>
    <comment authorId="0" ref="V301">
      <text>
        <t xml:space="preserve">+4 MHP
+10 MMP
+8 INT
+3 SPC
-3 STR</t>
      </text>
    </comment>
    <comment authorId="0" ref="W301">
      <text>
        <t xml:space="preserve">All of your summons obtain the following skills:
First Strike (0 MP): If you're at full HP, your next Attack on a target you haven't attacked deals +66% DMG. Reloader2. Bonus Action.
Fortify (66% of MMP): Gain Empowered6, Enlightened6, and Guardian2 until you move, whether by your own power or an external force. Bonus Action. Can't be used if you've moved this round.</t>
      </text>
    </comment>
    <comment authorId="0" ref="AG301">
      <text>
        <t xml:space="preserve">Base Cost: 23</t>
      </text>
    </comment>
    <comment authorId="0" ref="AH301">
      <text>
        <t xml:space="preserve">+10% DMG per Buff Level.</t>
      </text>
    </comment>
    <comment authorId="0" ref="AI301">
      <text>
        <t xml:space="preserve">DMG scales with INT! (5/4th rate)
+5% Unavoidable Percentage per 7 INT.
+5% Control Damage per 5 SKI. (Cap of 75%.)
Proxy Control at combined 30 SKI and SPC. (You may control the target even if they're not downed, as long as they're within the HP threshold for this attack to be Unavoidable.)</t>
      </text>
    </comment>
    <comment authorId="0" ref="AD302">
      <text>
        <t xml:space="preserve">Base Damage: (13-14)
Base Unavoidable Percent: 10%</t>
      </text>
    </comment>
    <comment authorId="0" ref="AO302">
      <text>
        <t xml:space="preserve">Highest damage that you've dealt in one action.
Only begins to record once you've dealt over 20 damage in one hit.</t>
      </text>
    </comment>
    <comment authorId="0" ref="AQ302">
      <text>
        <t xml:space="preserve">Highest damage that you've taken in one round. This is the raw value.
Only begins to record once you've taken over 20 damage in one hit.</t>
      </text>
    </comment>
    <comment authorId="0" ref="AD303">
      <text>
        <t xml:space="preserve">Base +Healing: 20%
Base Slip: 4</t>
      </text>
    </comment>
    <comment authorId="0" ref="AI303">
      <text>
        <t xml:space="preserve">-You may make a full action with that foe, including movement, attacking, and item use with your own items. This action has 60% DMG, however.
-If they have any summons directly tied to them (depend on their existence to survive), you may control them as well. They also have 60% DMG.
-After you control the foe, you may opt to instantly kill them. Alternatively, you can simply down them.
-----
Base Control Damage: 50%</t>
      </text>
    </comment>
    <comment authorId="0" ref="V304">
      <text>
        <t xml:space="preserve">Your spells have Manafuelled3, with the exception of Incantation. Incantation instead gets 7 extra points to spend.</t>
      </text>
    </comment>
    <comment authorId="0" ref="AG304">
      <text>
        <t xml:space="preserve">Base Cost: 15</t>
      </text>
    </comment>
    <comment authorId="0" ref="AH304">
      <text>
        <t xml:space="preserve">+10% Tiles Placed per Buff Level.</t>
      </text>
    </comment>
    <comment authorId="0" ref="AI304">
      <text>
        <t xml:space="preserve">+1 Tiles Created per 6 INT.
+1 Upper Range per 7 INT.
World Paint at 8 SKI. (This obtains Wallhack.)
Swift Terraform at 8 SPC. (Terraform may be used as a Bonus Action to only alter 2 tiles, for 10 MP.)</t>
      </text>
    </comment>
    <comment authorId="0" ref="AD305">
      <text>
        <t xml:space="preserve">Base: 3
You may also modify existing tiles on the map, including walls. Walls respawn after two turns, displacing whatever may be there. If possible. Otherwise, things get crushed.
You may terraform away enemy "tile entities", like what Force Barriers and Sticking Places are.
Cover tiles that are generated by this ability will have 25 HP and 5 DGE Bonus.</t>
      </text>
    </comment>
    <comment authorId="0" ref="AD306">
      <text>
        <t xml:space="preserve">Of course, some very special tiles may also not be created.</t>
      </text>
    </comment>
    <comment authorId="0" ref="W307">
      <text>
        <t xml:space="preserve">When using Summoning Spells, you have Intellect4.</t>
      </text>
    </comment>
    <comment authorId="0" ref="X307">
      <text>
        <t xml:space="preserve">Your summons have +25% DMG, applied after calculations.</t>
      </text>
    </comment>
    <comment authorId="0" ref="Y307">
      <text>
        <t xml:space="preserve">Only one of this trinket may be equipped at a time.
Belongs to the summon family; no holding two of the same type.</t>
      </text>
    </comment>
    <comment authorId="0" ref="Z310">
      <text>
        <t xml:space="preserve">1 Star: 
+1 Evasive Intensity per 7 SPC. (Maximum of Evasive6.)
2 Stars:
+5% MHP per 8 SPC. (Maximum of +25% HP.)
3 Stars
+1 Armorpierce at 10 SPC.
Trained Combatants at 18 SPC. (Your first summon in a battle begins at 1 Star.)</t>
      </text>
    </comment>
    <comment authorId="0" ref="W312">
      <text>
        <t xml:space="preserve">EXP can be obtained by...
-Taking Damage (x0.5)
-Dealing Damage (x1)
-Healing Allies (x1)
-Applying Status Effects (x5)</t>
      </text>
    </comment>
    <comment authorId="0" ref="X312">
      <text>
        <t xml:space="preserve">Obtaining 1 Star Rank will unlock the skill "Smoke Cover"!
Smoke Cover (20% MMP): Target an entity within Range 1-3. Foes get Blind5 for a round, while an ally will get Evasive6 for a round. Bonus Action. Can be used once per battle.
-----
Base Evasive: 3</t>
      </text>
    </comment>
    <comment authorId="0" ref="Y312">
      <text>
        <t xml:space="preserve">Obtaining 2 Stars Rank will grant the summon +25% MHP, retaining the entity's current HP percentage.
-----
Base MHP: +15%</t>
      </text>
    </comment>
    <comment authorId="0" ref="Z312">
      <text>
        <t xml:space="preserve">Obtaining 3 Stars Rank will give your summon's attacks Armorpierce3, as well as grant all of your summons +10% DMG.</t>
      </text>
    </comment>
    <comment authorId="0" ref="U320">
      <text>
        <t xml:space="preserve">The first Orderlancer used each round has the following effects:
-This attacks applies Purging for two rounds. Downing a foe who is under the effects of Purging may result in something nice!
-If the target is Entropic, this deals 150% DMG, removes 100 SP if they're a Basic foe, is Unavoidable, and ignores Glitch Resistance, AC, SHP, and Divine Shields</t>
      </text>
    </comment>
    <comment authorId="0" ref="AD320">
      <text>
        <t xml:space="preserve">Base Free Actions: 3
Base Range boost: +1</t>
      </text>
    </comment>
    <comment authorId="0" ref="AM320">
      <text>
        <t xml:space="preserve">For whatever reason, Eren feels like they've visited the world of somebody's mind, and fulfilled somebody's promise...</t>
      </text>
    </comment>
    <comment authorId="0" ref="AN320">
      <text>
        <t xml:space="preserve">Eren was a completely different entity earlier in their lifecycle. Huh.
Crisis Count: 2 (Eren, Echoss)</t>
      </text>
    </comment>
    <comment authorId="0" ref="AO320">
      <text>
        <t xml:space="preserve">Echoss scored the rare and threatening Double Davis. That is, scoring two minicrits in a round.
Times Achieved: 3</t>
      </text>
    </comment>
    <comment authorId="0" ref="AP320">
      <text>
        <t xml:space="preserve">Echoss (probably him, anyway) was involved in bringing about the end of reality. This probably isn't good for your resume.</t>
      </text>
    </comment>
    <comment authorId="0" ref="AQ320">
      <text>
        <t xml:space="preserve">Echoss scored five or more minicrits in a round. That's actually just unethical.
Times Achieved: 2</t>
      </text>
    </comment>
    <comment authorId="0" ref="AR320">
      <text>
        <t xml:space="preserve">Creation's Certificate! Echoss dealt an unethically high amount damage during a bonus, non-canonical boss fight.
Notably, this one is the original. How shiny!
Highest Non-Canon Damage Dealt: 3575</t>
      </text>
    </comment>
    <comment authorId="0" ref="C321">
      <text>
        <t xml:space="preserve">Every Skillpoint here is worth double!</t>
      </text>
    </comment>
    <comment authorId="0" ref="U321">
      <text>
        <t xml:space="preserve">Base: (5-6)x3</t>
      </text>
    </comment>
    <comment authorId="0" ref="X321">
      <text>
        <t xml:space="preserve">COUNTER: Swirling Petals
Range: 4-6
Perform a normal counter attack.
If countering an Entropic foe, deal an additional (5-5)x3 Glitch Damage to them, with Armorpierce3 and Slip3 as well as ignoring Glitch resistance. This special counter scales with STR at a fifth rate.
Base Initial: (5-5)x3</t>
      </text>
    </comment>
    <comment authorId="0" ref="Z321">
      <text>
        <t xml:space="preserve">+1 STR
+3 SPC</t>
      </text>
    </comment>
    <comment authorId="0" ref="AD321">
      <text>
        <t xml:space="preserve">Base Multiplier: +10%
Example: at 0 SPC, the base T0 conserve rate would go from 40% to 44%.
Current Values:
T0: 90%
T1: 75%
T2: 60%
T3: 45%
T4: 30%
T5: 15%
T6+: N/A</t>
      </text>
    </comment>
    <comment authorId="0" ref="AM321">
      <text>
        <t xml:space="preserve">Eren has performed the rather rude act of slaying 5 foes at once. Calm down, good sir.</t>
      </text>
    </comment>
    <comment authorId="0" ref="AN321">
      <text>
        <t xml:space="preserve">Eren has cleared a puzzle! We're proud of you for being smart... or solving the GM's moon logic. Either way, we're still proud.
Puzzles Solved: 1</t>
      </text>
    </comment>
    <comment authorId="0" ref="AO321">
      <text>
        <t xml:space="preserve">Echoss dealt over 500 freaking damage in a single round. Given the general scaling of damage in this game, this is some Disgaea-tier destruction.</t>
      </text>
    </comment>
    <comment authorId="0" ref="AP321">
      <text>
        <t xml:space="preserve">Echoss hit hard enough to end the world, probably. That's 1,000 damage in a round. I'd fit more 9's into the achievement name, but we don't have enough space.</t>
      </text>
    </comment>
    <comment authorId="0" ref="C322">
      <text>
        <t xml:space="preserve">Every Skillpoint here is worth double!</t>
      </text>
    </comment>
    <comment authorId="0" ref="AD322">
      <text>
        <t xml:space="preserve">Base: 250</t>
      </text>
    </comment>
    <comment authorId="0" ref="AI322">
      <text>
        <t xml:space="preserve">-2 SP cost per SPC (minimum of 180)
+10% conservation bonus per 4 SPC (caps at 50%)
+1 Upper Range per 5 SPC (caps at +5)
+1 Free Item Action per 8 SPC (caps at 6)
Item Conservation at 12 SPC (select a single item you use this turn to have guaranteed conservation)
Self-Item at a combined 30 SPC and SKI. (You may use any item you use this turn on yourself as well as its intended target.)</t>
      </text>
    </comment>
    <comment authorId="0" ref="Y324">
      <text>
        <t xml:space="preserve">When you obtain Focused, you automatically gain Empowered6 for the same duration as the buff.</t>
      </text>
    </comment>
    <comment authorId="0" ref="Z324">
      <text>
        <t xml:space="preserve">As a Free Action, you may spend (x) MP to apply Oversight(x/5) to a target within Range 1-4. Targets with Oversight are always treated like they're within range of you when targeted individually with an item. Can be triggered as many times as the intensity.</t>
      </text>
    </comment>
    <comment authorId="0" ref="AD324">
      <text>
        <t xml:space="preserve">Variants:
All variants have the same stats.
Ignuveil: Fire.
Glacveil: Ice.
Toniveil: Electric.
Teraveil: Earth.
Teneveil: Dark.
Luxaveil: Light.
Aeraveil: Air.
Mentveil: Psychic.
Aquaveil: Water.
Venoveil: Poison.
Erroveil: Glitch.</t>
      </text>
    </comment>
    <comment authorId="0" ref="AH324">
      <text>
        <t xml:space="preserve">+5% Focused Intensity per Buff Level. (Rounds down.)</t>
      </text>
    </comment>
    <comment authorId="0" ref="AI324">
      <text>
        <t xml:space="preserve">+1 Focused Power per 6 INT or 6 SKI; whatever's higher.
Shared Perspective at 6 SPC. (You may also cast this spell on yourself for 5 MP, after casting.)</t>
      </text>
    </comment>
    <comment authorId="0" ref="AD325">
      <text>
        <t xml:space="preserve">Base Intensity: 4</t>
      </text>
    </comment>
    <comment authorId="0" ref="AM325">
      <text>
        <t xml:space="preserve">Echoss is on good terms with Chloe. Not Xavier, just Chloe. "Chloe Friend" didn't sound as good.
Rating: Friends</t>
      </text>
    </comment>
    <comment authorId="0" ref="AN325">
      <text>
        <t xml:space="preserve">Echoss is on good terms with Stella Omorika. Even if she's not quite good at expressing her emotions.
Rating: Acquaintances</t>
      </text>
    </comment>
    <comment authorId="0" ref="AO325">
      <text>
        <t xml:space="preserve">Eren is on good terms with Maple! Their tight-knit social structure also probably means that he's bros with a lot of other Scarlets, too!
Rating: Friends</t>
      </text>
    </comment>
    <comment authorId="0" ref="Y327">
      <text>
        <t xml:space="preserve">You have Skirmisher, Flight, Spectral, and Wallhack.</t>
      </text>
    </comment>
    <comment authorId="0" ref="Z327">
      <text>
        <t xml:space="preserve">Two of your Physical weaknesses are set to 10%, and the third is sent to 20%. No amount of extra Physical resistance can increase them until this armor is removed.</t>
      </text>
    </comment>
    <comment authorId="0" ref="AH327">
      <text>
        <t xml:space="preserve">+10% DMG per Buff Level.
+1 Stun Duration at 8 Buff Levels.</t>
      </text>
    </comment>
    <comment authorId="0" ref="AI327">
      <text>
        <t xml:space="preserve">DMG scales with the higher of STR and INT! (half-rate)
Toss Hammer at 10 SKI. (Also applies Aching3 for three rounds.)
Brunel Blessing at 10 SPC. (You may cast this as a Bonus Action for 50% more MP.)</t>
      </text>
    </comment>
    <comment authorId="0" ref="Z328">
      <text>
        <t xml:space="preserve">20%: Crushing
10%: Slashing
10%: Piercing</t>
      </text>
    </comment>
    <comment authorId="0" ref="AD328">
      <text>
        <t xml:space="preserve">Base: (4-4)</t>
      </text>
    </comment>
    <comment authorId="0" ref="AO328">
      <text>
        <t xml:space="preserve">Highest damage that you've dealt in one action.
Only begins to record once you've dealt over 20 damage in one hit.</t>
      </text>
    </comment>
    <comment authorId="0" ref="AQ328">
      <text>
        <t xml:space="preserve">Highest damage that you've taken in one action.
Only begins to record once you've taken over 20 damage in one hit.</t>
      </text>
    </comment>
    <comment authorId="0" ref="X330">
      <text>
        <t xml:space="preserve">You start each battle with two Energy Drinks, which you may use as an Item Action. These restore (18-18) MP to a target within Range 1-3. 
These are considered Tier 4 items.</t>
      </text>
    </comment>
    <comment authorId="0" ref="Y330">
      <text>
        <t xml:space="preserve">You obtain two item actions per round.</t>
      </text>
    </comment>
    <comment authorId="0" ref="Z330">
      <text>
        <t xml:space="preserve">As a Bonus Action, you may use Scavenge. This lets you spawn a temporary consumable item for this battle, the tier differing based on how long it's been since the last use of Scavenge.
1 Round: T1-T2
2 Rounds: T1-T4
3+ Rounds: T1-T6</t>
      </text>
    </comment>
    <comment authorId="0" ref="AI330">
      <text>
        <t xml:space="preserve">+5% Familiar DMG / HEAL per 3 STR or INT- whatever's higher!
Chimera at 10 SKI and 10 SPC. (When creating a Familiar, you may opt to overwrite one active skill of the familiar with the active skill of another type of familiar.)
Personal Companion at 16 SPC. (You may spend 30 MP to cast this as a Bonus Action upon joining a battle.)</t>
      </text>
    </comment>
    <comment authorId="0" ref="AD331">
      <text>
        <t xml:space="preserve">The damage transfer acts under bodyblocking rules: your AC, SHP, and Resistances all apply.</t>
      </text>
    </comment>
    <comment authorId="0" ref="AH332">
      <text>
        <t xml:space="preserve">-Familiars all share your CRT, HIT, DGE, CAV, and MOV. They have 0 CNT. They all have 2 Retreat, and cannot be countered.
-Familiars are immune to Damage over Time status effects.
-Familiars can be summoned in one of a few various types.
-If both you and your Familiar are hit with a single splash attack, no damage is taken by the Familiar.</t>
      </text>
    </comment>
    <comment authorId="0" ref="AI332">
      <text>
        <t xml:space="preserve">Pick a type when summoning a Familiar. It has two active abilites, and one passive ability. Chimera is enabled.
(Note that damage scaling is not applied in this note, due to sanity reasons.)
-----
Raven:
Caw: Apply Uninspired2 and Unlucky5 to a target. Range 1-3.
Feather Burst: Deals (7-7) Piercing Damage to the target. Range 1-3. If you cast a spell against this target, it has +3 Buff Levels.
PASSIVE: Flight. This Familiar and their summoner obtain Flight for their movement.
-----
Cat:
Nuzzle: Restore (6-7) HP. Range 1.
True Vision: Target a foe within Range 1-5. Give it Ensnared5 for a round. Unavoidable.
PASSIVE: Helpful. The summoner may use their item action from the position of this Familiar. +1 Item Action to the summoner.
-----
Wisp:
Energy Channel: Deal (5-5) Mana Damage. Range 2-3. All damage dealt this way is given to your summoner as MP.
Hopeful Glow: Grant Empowered4 or Enlightened4 to a target within Range 1-2 for two rounds.
PASSIVE: Ghostly. This Familiar and their summoner obtain Spectral for their movement.
-----
Toad: (requires 10 STR or INT)
Bubble Bomb: Deal (8-8) Water Damage. Range 4-6.
Tongue Latch: Deal (5-6) Poison Damage to the target. Range 4-6. Move them one space in any direction. Won't harm allies.
PASSIVE: Uncroakable. Damage this Familiar takes is transferred to the summoner at a 33% rate. The summoner gains +2 AC while this Familiar is alive.
-----
Hare: (requires 10 AGI)
Carrot Saber: Deal (8-9) Slashing Damage. Range 1.
Spring Swap: Swap places with your summoner if they're within Range 1-5.
PASSIVE: Bouncy. This Familiar obtains Skirmisher for its movement, and gets +1 MOV and Retreat. The summoner also obtains Skirmisher while this Familiar is alive.
-----
Spider: (requires 10 SKI)
Web Blast: Deal (4-4) Crushing Damage to a target, then apply Slow2 to them for two rounds. Range 2-4.
Envenom Weapon: Give a target within Range 1 +20% DMG on their next Basic Attack. It'll also apply Poison4 to the target for three rounds if it's single-target.
PASSIVE: Stride. This familiar and their summoner take 2 less MOV to enter tiles that take additional MOV to enter.
-----
Dog: (requires 10 DEF)
Bark: Deals (5-5) Psychic Damage, then apply Weaken2 and Taunt to the target for two rounds. Range 1-3. The Taunt acts as if it was applied by your summoner.
Guard Dog: Apply (8-8) Temporary SHP to the target. Range 1.
PASSIVE: Inspiring! Grants +5 HP Regen to the summoner while this Familiar is alive.</t>
      </text>
    </comment>
    <comment authorId="0" ref="W333">
      <text>
        <t xml:space="preserve">Increases the Upper Range Limit of your Consumable Items and Basic Attack by 1, as long as the upper range is already higher than 1.</t>
      </text>
    </comment>
    <comment authorId="0" ref="X333">
      <text>
        <t xml:space="preserve">Three times per battle, as a Bonus Action, you may trigger one of the following effects.
- Your next non-cone Basic Attack or Item +3 Upper Range Limit.
- Turn a Basic Attack or Item into a Range 1-4 Laser that begins on the tile targeted by the action. Does not work on multi-hit or AoE items / basic attacks. Range buffs will only increase how far out the item can be tossed.</t>
      </text>
    </comment>
    <comment authorId="0" ref="Y333">
      <text>
        <t xml:space="preserve">If Echoss and Chloe are within Range 1 of one another, Echoss can use Chloe as an item with a range of 1-5. 
Upon use, Chloe teleports to within Range 1 of the target and performs a Basic Attack on the target, benefitting from all buffs Echoss has to item actions.
Can't be used more than once per round. Can't be conserved, but can be "doubled", letting Chloe strike twice. Please be responsible with your Chloe.</t>
      </text>
    </comment>
    <comment authorId="0" ref="Z333">
      <text>
        <t xml:space="preserve">Only one of this trinket may be equipped at a time.</t>
      </text>
    </comment>
    <comment authorId="0" ref="Z336">
      <text>
        <t xml:space="preserve">+5% conservation chance per 4 SPC (max of 60% on T0s)
Double Up! at 10 SPC (You have a flat 20% chance to use an item twice.) (Does not work on consumables that can't be conserved, can trigger at the same time as conserve. Dupes that aren't used are put into the in-battle inventory.)</t>
      </text>
    </comment>
    <comment authorId="0" ref="U337">
      <text>
        <t xml:space="preserve">T0 items have a 40% chance base to be conserved, and the chance goes down by 10% every tier higher the item is.
T0: 60%
T1: 50%
T2: 40%
T3: 30%
T4: 20%
T5: 10%
T6: 0%
T7+: no
-----
Base Conservation Percentage (T0): 40%</t>
      </text>
    </comment>
    <comment authorId="0" ref="AD346">
      <text>
        <t xml:space="preserve">Base MP: 25</t>
      </text>
    </comment>
    <comment authorId="0" ref="AM346">
      <text>
        <t xml:space="preserve">Creation's Certificate! Kalis dealt an unethically high amount damage during a bonus, non-canonical boss fight.
Highest Non-Canon Damage Dealt: 1,689</t>
      </text>
    </comment>
    <comment authorId="0" ref="AN346">
      <text>
        <t xml:space="preserve">Kalis scored the rare and threatening Double Davis. That is, scoring two minicrits in a round.
Times Achieved: 2</t>
      </text>
    </comment>
    <comment authorId="0" ref="AO346">
      <text>
        <t xml:space="preserve">Kalis managed to pull off four full actions in a single round. That's only a little bit excessive!</t>
      </text>
    </comment>
    <comment authorId="0" ref="AP346">
      <text>
        <t xml:space="preserve">Kalis was the last person to push around the Red Strings of the Puppet That Tells Lies! Kalis now has red string wrapped around their finger. It grants a +3 to style.</t>
      </text>
    </comment>
    <comment authorId="0" ref="C347">
      <text>
        <t xml:space="preserve">Every Skillpoint here is worth double!</t>
      </text>
    </comment>
    <comment authorId="0" ref="U347">
      <text>
        <t xml:space="preserve">Base: (17-18)</t>
      </text>
    </comment>
    <comment authorId="0" ref="Z347">
      <text>
        <t xml:space="preserve">+2 INT
+8 CRT</t>
      </text>
    </comment>
    <comment authorId="0" ref="AD347">
      <text>
        <t xml:space="preserve">Base Intellect: 5</t>
      </text>
    </comment>
    <comment authorId="0" ref="AI347">
      <text>
        <t xml:space="preserve">-Only your first spell this round can be affected by buffs.
-All spells may be affected by debuffs. </t>
      </text>
    </comment>
    <comment authorId="0" ref="C348">
      <text>
        <t xml:space="preserve">Every Skillpoint here is worth double!</t>
      </text>
    </comment>
    <comment authorId="0" ref="AD348">
      <text>
        <t xml:space="preserve">Base: 215</t>
      </text>
    </comment>
    <comment authorId="0" ref="AI348">
      <text>
        <t xml:space="preserve">-3 SP Required per SPC. (Minimum of 155 SP.)
+1 MP Total per 2 SPC.</t>
      </text>
    </comment>
    <comment authorId="0" ref="Y350">
      <text>
        <t xml:space="preserve">Start each battle with 2 charges of Fruit. Once per round, when you cast a Status or Restorative spell, gain a charge of Fruit.
As a Free Action, you may consume a charge of Fruit to use any of the following effects on  yourself, or a target within Range 1-3:
Everfruit: Restore (8-8) HP. Remove 1 duration from all negative statuses on the target.
Wingfig: Restore (8-8) MP. Either remove a Flux Mutation from the target, or apply one.
Warpmelon: Restore (5-5) HP and (5-5) MP. Teleport the target 3 spaces.</t>
      </text>
    </comment>
    <comment authorId="0" ref="Z350">
      <text>
        <t xml:space="preserve">You gain +1 Perk Slot. Supportive Perks cost 1 KP less.</t>
      </text>
    </comment>
    <comment authorId="0" ref="AG350">
      <text>
        <t xml:space="preserve">Base: 10</t>
      </text>
    </comment>
    <comment authorId="0" ref="AH350">
      <text>
        <t xml:space="preserve">+1 Upper Range Limit at 2 Buff Levels.</t>
      </text>
    </comment>
    <comment authorId="0" ref="AI350">
      <text>
        <t xml:space="preserve">+1 Secondary Target Upper Range at 6 SKI.
Status Pass at 9 INT. (Instead of trading ALL, you may simply opt to pass over ONE status effect from one target to the other.)
Status Clone at 9 SPC. (Instead of trading, you may simply opt to apply all status effects from one target onto the other.)</t>
      </text>
    </comment>
    <comment authorId="0" ref="AD351">
      <text>
        <t xml:space="preserve">"Targeted" status effects like Taunt and Fear will have their target changed to be from you.
Can't move or otherwise alter Advanced status effects.</t>
      </text>
    </comment>
    <comment authorId="0" ref="V353">
      <text>
        <t xml:space="preserve">+4 MHP
+4 MMP
+6 INT
+2 SPC
-3 DEF</t>
      </text>
    </comment>
    <comment authorId="0" ref="W353">
      <text>
        <t xml:space="preserve">Once per battle, as a Bonus Action, you may split into two. Each copy of yourself has 50% of your MHP and SHP, but full other stats. These halves cannot take full/move/item actions on the round they form if you have already taken that kind of action this round. This consumes both of your summon slots.
You may control both halves of yourself. Each one deals 50% DMG, applied as a final modifier. As a Bonus Action (for both halves), if your halves are within Range 1 of one another, they may re-merge into the full you. You cannot take full/move/item actions on the round you re-form if either of your clones have already taken that kind of action this round.
If both halves of you are slain, you automatically re-form at the location of the half of you to die last.
Both of you share a SP Gauge, and charges of limited-use equipment. They also share charges on traits, and whatever counters the trait might have.
(HP and MP percentages remain the same when dividing, and are averaged when combining.)</t>
      </text>
    </comment>
    <comment authorId="0" ref="X353">
      <text>
        <t xml:space="preserve">You have +1 Spell Slot. The spell in this slot gets Manafueled2.</t>
      </text>
    </comment>
    <comment authorId="0" ref="AH353">
      <text>
        <t xml:space="preserve">+5% Lucky Intensity per Buff Level. (Rounds down.)</t>
      </text>
    </comment>
    <comment authorId="0" ref="AI353">
      <text>
        <t xml:space="preserve">+1 Lucky Intensity per 2 SKI. (Cap of Lucky15.)
Kritzkrieg at combined 20 STR and SKI. (You have a 1/3 chance to roll a Critical upon rolling a Mini-Crit during the duration of this spell.)
-2 Bonus Action cost at 8 SPC.</t>
      </text>
    </comment>
    <comment authorId="0" ref="AD354">
      <text>
        <t xml:space="preserve">Base Lucky: 5</t>
      </text>
    </comment>
    <comment authorId="0" ref="AO354">
      <text>
        <t xml:space="preserve">Highest damage that you've dealt in one action.
Only begins to record once you've dealt over 20 damage in one hit.</t>
      </text>
    </comment>
    <comment authorId="0" ref="AQ354">
      <text>
        <t xml:space="preserve">Highest damage that you've taken in one action.
Only begins to record once you've taken over 20 damage in one hit.</t>
      </text>
    </comment>
    <comment authorId="0" ref="X356">
      <text>
        <t xml:space="preserve">As a Bonus Action, you may drain all of your SHP, and 10 MP. Your next spell cast gets +2 Buff Levels, and an additional +1 Buff Level per 7 SHP drained.
You also obtain a random modifier for your next spell. Roll a D6.
- 1: No bonus. Boo.
- 2: The spell gets an additional +2 Buff Levels.
- 3: The spell refunds 25% of the MP you spent to cast it.
- 4: The spell ignores all of the target's AC and SHP, and gains Unavoidable.
- 5: The spell changes its Elemental type to the element the target is weakest to. Cannot shift between Physical and Magical, and vise-versa.
- 6: The spell is either set to 25 CRT, or gets +7 CRT- whatever gives you more of a bonus!</t>
      </text>
    </comment>
    <comment authorId="0" ref="AH356">
      <text>
        <t xml:space="preserve">+10% DMG per Buff Level!</t>
      </text>
    </comment>
    <comment authorId="0" ref="AI356">
      <text>
        <t xml:space="preserve">Damage scales with STR!
+1 Upper Range per 6 AGI. (max of 6)
+1 Move per 5 STR or INT, whatever's higher. (max of 6)
No Ally Damage at 3 SPC.</t>
      </text>
    </comment>
    <comment authorId="0" ref="AD357">
      <text>
        <t xml:space="preserve">Base Movement: 3</t>
      </text>
    </comment>
    <comment authorId="0" ref="AD358">
      <text>
        <t xml:space="preserve">Base: (6-7)
This move ignores terrain effects besides walls.</t>
      </text>
    </comment>
    <comment authorId="0" ref="Z359">
      <text>
        <t xml:space="preserve">When attacked, you have a 20% chance to obtain 20 SP. If this triggers and the attack would down / kill you, you instead survive with 1 HP. The SP gain will only trigger once per round, unless the attack would down / kill you.
Automatically triggers against the first blow that'd down / kill you.</t>
      </text>
    </comment>
    <comment authorId="0" ref="AH359">
      <text>
        <t xml:space="preserve">+10% DMG per Buff Level.
+5% Armorbreak Intensity per Buff Level. (Rounds down.)</t>
      </text>
    </comment>
    <comment authorId="0" ref="AI359">
      <text>
        <t xml:space="preserve">DMG scales with INT!
+1 Armorbreak Power per 6 STR and 5 SKI.
+1 Lockdown Intensity per 4 SKI.
+1 Upper Range at 9 INT.
HE Nail at 13 SPC. (Instead of applying Lockdown to the target, you may choose to apply Primed1 for a round.)</t>
      </text>
    </comment>
    <comment authorId="0" ref="AD360">
      <text>
        <t xml:space="preserve">Base Damage: (8-9)
Base Armorbreak: 3
Base Lockdown: 5</t>
      </text>
    </comment>
    <comment authorId="0" ref="Z362">
      <text>
        <t xml:space="preserve">+1 CRT/Entropy at 7 SPC.
+3 MP restored at 12 SPC. (This is a separate bonus.)</t>
      </text>
    </comment>
    <comment authorId="0" ref="AH362">
      <text>
        <t xml:space="preserve">+10% DMG per Buff Level.
+1 Stun Duration at 8 Buff Levels.</t>
      </text>
    </comment>
    <comment authorId="0" ref="AI362">
      <text>
        <t xml:space="preserve">DMG scales with the higher of STR and INT! (half-rate)
Toss Hammer at 10 SKI. (Also applies Aching3 for three rounds.)
Brunel Blessing at 10 SPC. (You may cast this as a Bonus Action for 50% more MP.)</t>
      </text>
    </comment>
    <comment authorId="0" ref="Z363">
      <text>
        <t xml:space="preserve">Entropy grants +5 CRT per stack.
AoE spells only grant a single stack of Entropy if they score no crits, but spells that attack multiple times can grant multiple stacks of Entropy.
(As a note, Bounce does not count as AoE for the purposes of this trait.)
-----
Base CRT: +4</t>
      </text>
    </comment>
    <comment authorId="0" ref="AD363">
      <text>
        <t xml:space="preserve">Base: (4-4)</t>
      </text>
    </comment>
    <comment authorId="0" ref="Z364">
      <text>
        <t xml:space="preserve">- First, restore MP based on the stacks of Entropy you have, equal to (3 * x) + 3 MP.
- You then roll a random spell. During your next turn, you may cast that spell as a Free Action. It still costs MP. This trait will not trigger if the critical hit was guaranteed via a source from the holder, whether from Primed or other similar effects.
- You may only store one spell through Entropy at a time. Spells from this source cannot trigger Entropic Accumulation.</t>
      </text>
    </comment>
    <comment authorId="0" ref="Z372">
      <text>
        <t xml:space="preserve">Gladius:
Passively, you have +10 CRT and +30% CNT. You may choose to deal Slashing Damage with your Basic Attacks instead of your current element.
Hammer:
Passively, your Basic Attacks have Armorpierce8 and Slip5. They also apply Burned5 for three rounds to the target, and other foes within Range 1 of them.
Lance:
Passively, your spells obtain +40% HIT and the effects of Manafueled4. Your Basic Attack Range is 4-5. You may switch off of this form by using a spell or a Basic Attack.
Whip:
Passively, your Basic Attacks are locked to a Range 2 Cone, and have 66% of its base damage. Has +30% DMG versus Burning targets.
Star:
Passively, your Basic Attacks will heal allies instead of damaging them. They will also restore MP equal to 50% of the healing. Your Basic Attack Range is 1-3. Can be switched to at the start of your turn as a Bonus Action, but it cannot be switched off again that round.</t>
      </text>
    </comment>
    <comment authorId="0" ref="AM372">
      <text>
        <t xml:space="preserve">The Reflector contributed heavily in the fight against the First Sin! It's a bunch of the First Sin's spider eyes, loving arranged into an... eye. Which is also in the shape of a bouquet. Nice.</t>
      </text>
    </comment>
    <comment authorId="0" ref="AN372">
      <text>
        <t xml:space="preserve">The Reflector has performed the rather rude act of slaying 5 foes at once. Calm down, good sir / madam / tem / whatever you are at the moment.</t>
      </text>
    </comment>
    <comment authorId="0" ref="AO372">
      <text>
        <t xml:space="preserve">The Reflector dealt over 500 freaking damage in a single round. Given the general scaling of damage in this game, this is some Disgaea-tier destruction.</t>
      </text>
    </comment>
    <comment authorId="0" ref="AP372">
      <text>
        <t xml:space="preserve">The Reflector contributed massively to the battle against the Mitocyst Infestation! A chunk of matter taken from a Mitocyst, which still has life. If not properly controlled, it'll eventually take up the rest of the space in your Accomplishments section.</t>
      </text>
    </comment>
    <comment authorId="0" ref="AQ372">
      <text>
        <t xml:space="preserve">The Reflector managed to successfully learn the secrets of the Rebellion, and Outpost Unity!</t>
      </text>
    </comment>
    <comment authorId="0" ref="AR372">
      <text>
        <t xml:space="preserve">The Reflector scored the last hit on Cappa! Not so much a skull cap as a cap made of Cappa's skull. When worn, fills one's head with delusions of justice.</t>
      </text>
    </comment>
    <comment authorId="0" ref="C373">
      <text>
        <t xml:space="preserve">Every Skillpoint here is worth double!</t>
      </text>
    </comment>
    <comment authorId="0" ref="U373">
      <text>
        <t xml:space="preserve">Base: (23-24)</t>
      </text>
    </comment>
    <comment authorId="0" ref="X373">
      <text>
        <t xml:space="preserve">COUNTER: Solar Lash
Range: Current Basic Attack Range
Perform a basic counterattack. Based on your current form, this has different properties.
Gladius:
+50% Counter Damage. This has a range of 1-4.
Hammer:
Applies Burned5 to the attacker for three rounds.
Lance:
This has +50% HIT.
Whip:
Deals 33% DMG and Stuns the attacker for a round.
Star:
Doesn't deal damage, and instead applies Blind6 for two rounds.</t>
      </text>
    </comment>
    <comment authorId="0" ref="Z373">
      <text>
        <t xml:space="preserve">+2 STR
+2 SKI</t>
      </text>
    </comment>
    <comment authorId="0" ref="AI373">
      <text>
        <t xml:space="preserve">A Thyme Vortex is a pathable tile with the basic properties of Thyme Matter, except that you and your allies can spend 1 MOV while within Range 1 of a Thyme Vortex (including on top of it) to move to within Range 0-1 of any other Thyme Vortex.
In addition, Thyme Vortices have 30 HP and can be destroyed; doing so turns them into normal Thyme Matter.</t>
      </text>
    </comment>
    <comment authorId="0" ref="AM373">
      <text>
        <t xml:space="preserve">Star was incredibly valuable in the battle against Spark. Perhaps because of them, the war between the Spherebreakers, the Sphere, and the Chairian people can finally end...</t>
      </text>
    </comment>
    <comment authorId="0" ref="AN373">
      <text>
        <t xml:space="preserve">Star has proven themselves to be a successful duelist!
Duels Won: 1
Opponents Defeated:
Droplet's Totally Legit Team</t>
      </text>
    </comment>
    <comment authorId="0" ref="C374">
      <text>
        <t xml:space="preserve">Every Skillpoint here is worth double!</t>
      </text>
    </comment>
    <comment authorId="0" ref="AD374">
      <text>
        <t xml:space="preserve">Base: 250</t>
      </text>
    </comment>
    <comment authorId="0" ref="AI374">
      <text>
        <t xml:space="preserve">-1 SP required per vortex per SPC. (Minimum of 40 SP.) (Base: 63.)
- Healthy Thyme at 7 SPC. (Thyme Vortices don't deal damage to your allies. You and allies that start the round within Range 1 of a Thyme Vortex are healed for (7-7) HP.)
- Inside Job at 10 SPC and 10 INT. (Iti no longer heal from your Thyme Vortices and take damage instead.)
- Thymefield Crush at 14 SPC and 14 STR. (Enemies that start their turn within Range 1 of a Thyme Vortex take (7-7) Thyme damage, as if they were standing on it.)</t>
      </text>
    </comment>
    <comment authorId="0" ref="Y376">
      <text>
        <t xml:space="preserve">Twice per battle, as part of movement, you may teleport to Range 1 of an impathable tile anywhere on the map if you're also in Range 1 of an impathable tile.</t>
      </text>
    </comment>
    <comment authorId="0" ref="AH376">
      <text>
        <t xml:space="preserve">+5% DMG per 2 Buff Levels.</t>
      </text>
    </comment>
    <comment authorId="0" ref="AI376">
      <text>
        <t xml:space="preserve">+5% DMG per 3 STR and 4 AGI.
Falling Plunge at 8 STR and 12 SPC. (If your attack hits at Range 1-2, double the Armorpierce and Slip provided.)
Elegant Flight at 12 AGI. (Your movement obtains Skirmisher as well.)</t>
      </text>
    </comment>
    <comment authorId="0" ref="AM377">
      <text>
        <t xml:space="preserve">The Thaumaturge is on good terms with Stella Omorika. Even if she's not quite good at expressing her emotions.
Rating: Friends</t>
      </text>
    </comment>
    <comment authorId="0" ref="V379">
      <text>
        <t xml:space="preserve">+5 AGI
+2 SKI
+3 SPC
+1 MOV</t>
      </text>
    </comment>
    <comment authorId="0" ref="W379">
      <text>
        <t xml:space="preserve">Twice per battle, as a Bonus Action, you may give yourself Swift1 for the round, and your movement will obtain Teleport.</t>
      </text>
    </comment>
    <comment authorId="0" ref="X379">
      <text>
        <t xml:space="preserve">Passively, you have Flight.
As a Bonus Action, you may Grasp a corpse or ally within Range 1 of you. While they are Grasped, the target has all special movement types you have for an indefinite duration, but is bound to being within Range 1 of you at all times. They will move with you.
You may cancel Grasp at any time as a Bonus Action. The target may cancel Grasp at any time by moving out of Range 1 of you.</t>
      </text>
    </comment>
    <comment authorId="0" ref="AH379">
      <text>
        <t xml:space="preserve">+1 Upper Range at 4 Buff Levels.</t>
      </text>
    </comment>
    <comment authorId="0" ref="AI379">
      <text>
        <t xml:space="preserve">Bonus Action at 7 AGI.
+1 Upper Range at 10 INT.
+1 Lower Range at 3 SPC.</t>
      </text>
    </comment>
    <comment authorId="0" ref="AD380">
      <text>
        <t xml:space="preserve">Base Damage: (10-12)</t>
      </text>
    </comment>
    <comment authorId="0" ref="AO380">
      <text>
        <t xml:space="preserve">Highest damage that you've dealt in one action.
Only begins to record once you've dealt over 20 damage in one hit.</t>
      </text>
    </comment>
    <comment authorId="0" ref="AQ380">
      <text>
        <t xml:space="preserve">Highest damage that you've taken in one action.
Only begins to record once you've taken over 20 damage in one hit.</t>
      </text>
    </comment>
    <comment authorId="0" ref="W382">
      <text>
        <t xml:space="preserve">Twice per battle, you may obtain Swift1 and Evasive2 for a round. This increases to Swift2 and Evasive3 if you have at least 70% Dark Resistance.</t>
      </text>
    </comment>
    <comment authorId="0" ref="AH382">
      <text>
        <t xml:space="preserve">+10% HEAL per Buff Level.</t>
      </text>
    </comment>
    <comment authorId="0" ref="AI382">
      <text>
        <t xml:space="preserve">Healing scales with INT! (half-rate)
Can opt to not remove buffs at 10 INT.
Can opt to not heal at 7 SPC.
Quick Purity at 20 combined SKI and SPC. (You may make this a Bonus Action. It'll only remove 1 duration from buffs / debuffs, and will restore 66% HP.)</t>
      </text>
    </comment>
    <comment authorId="0" ref="AD384">
      <text>
        <t xml:space="preserve">Base Healing: (6-6)</t>
      </text>
    </comment>
    <comment authorId="0" ref="W385">
      <text>
        <t xml:space="preserve">You lose access to standard Consumable items while in battle. You then obtain access to an infinite number of the following Consumable items:
Infinidagger: Deal (7-9) Piercing Damage. Range 1-4.
Infinisyringe: Restore (7-9) HP. Range 1-4.
Infinipizza: Gain Mending5 and Energized3 for three rounds. Range 1-4.
(Mending5, 3)
(Energized3, 3)
Infinifruit: Gain Swift1 for a round. Range 1-4.
Infinidrop: Add one of these items to the mid-battle inventory, for anyone else to use.</t>
      </text>
    </comment>
    <comment authorId="0" ref="Z388">
      <text>
        <t xml:space="preserve">-  Photonic Traveler at 8 SPC. (Your Retreat this turn has Teleport.)
- Heliopause at 12 SPC. (Enemies damaged under the effect of this trait receive Slow1 for one turn. Allies healed under the effect of this trait receive Swift1 for one turn.)
- Hyperaccelerant at 16 SPC. (Per extra space moved over the cap, you deal +5% additional damage/healing. This extra bonus caps at +20%.)</t>
      </text>
    </comment>
    <comment authorId="0" ref="T389">
      <text>
        <t xml:space="preserve">As an Iti, you have +20% Thyme resistance, but +10% Glitch weakness. In addition, you are healed by Thyme Matter, but only by (7-7) (like bosses and elites).</t>
      </text>
    </comment>
    <comment authorId="0" ref="U389">
      <text>
        <t xml:space="preserve">Only triggers on the first healing/damaging action taken after the movement.
...Can theoretically trigger more than once if you move 10+ spaces in one round.</t>
      </text>
    </comment>
    <comment authorId="0" ref="Z390">
      <text>
        <t xml:space="preserve">- You get +20% bonus damage/healing on the effect.
- You gain +1 Retreat this turn.</t>
      </text>
    </comment>
    <comment authorId="0" ref="L398">
      <text>
        <t xml:space="preserve">If you obtain this perk mid-battle for whatever reason, it will contain a random spell.</t>
      </text>
    </comment>
    <comment authorId="0" ref="AD398">
      <text>
        <t xml:space="preserve">Base Damage/Heal: 20-20</t>
      </text>
    </comment>
    <comment authorId="0" ref="C399">
      <text>
        <t xml:space="preserve">Every Skillpoint here is worth double!</t>
      </text>
    </comment>
    <comment authorId="0" ref="U399">
      <text>
        <t xml:space="preserve">Base: (16-17)
</t>
      </text>
    </comment>
    <comment authorId="0" ref="Z399">
      <text>
        <t xml:space="preserve">+1 INT
+3 DEF</t>
      </text>
    </comment>
    <comment authorId="0" ref="AI399">
      <text>
        <t xml:space="preserve">On allies:
- Heals them instead of damaging them.
- Applies Invigorated with intensity equal to its cap for three rounds.
- Applies Immunized for three rounds.
On enemies:
- Applies Weakened4 and Uninspired4 for two rounds. (Base: 2)</t>
      </text>
    </comment>
    <comment authorId="0" ref="C400">
      <text>
        <t xml:space="preserve">Every Skillpoint here is worth double!</t>
      </text>
    </comment>
    <comment authorId="0" ref="AD400">
      <text>
        <t xml:space="preserve">Base: 250</t>
      </text>
    </comment>
    <comment authorId="0" ref="AI400">
      <text>
        <t xml:space="preserve">-2 SP Required per SPC. (Minimum of 210 SP.)
DMG scales with SPC!
+1 Weaken / Uninspired Intensity per 6 SPC.
Gaia's Mercy at 7 SPC. (This ability is not able to kill foes, though it may down them.)
Nature's Protector at 14 SPC. (When casting this ability, you always count as being inside the area for the purpose of obtaining effects.)</t>
      </text>
    </comment>
    <comment authorId="0" ref="Y402">
      <text>
        <t xml:space="preserve">When you obtain Empowered or Enlightened, you automatically gain 20 SP, as well as Focused4 for the same duration as the buff.
Note that obtaining a buff while you have it will not grant SP.</t>
      </text>
    </comment>
    <comment authorId="0" ref="AH402">
      <text>
        <t xml:space="preserve">+10% HEAL per Buff Level.</t>
      </text>
    </comment>
    <comment authorId="0" ref="AI402">
      <text>
        <t xml:space="preserve">Healing scales with INT! (half-rate)
Can opt to not remove buffs at 10 INT.
Can opt to not heal at 7 SPC.
Quick Purity at 20 combined SKI and SPC. (You may make this a Bonus Action. It'll only remove 1 duration from buffs / debuffs, and will restore 66% HP.)</t>
      </text>
    </comment>
    <comment authorId="0" ref="AD404">
      <text>
        <t xml:space="preserve">Base Healing: (6-6)</t>
      </text>
    </comment>
    <comment authorId="0" ref="Y405">
      <text>
        <t xml:space="preserve">Once per round, as a Bonus Action, you may transform any positive status effect you have into Ordo, for the same duration as the status effect.
If you would be downed or killed and you have Ordo, dispel it, and survive the blow with 1 HP.</t>
      </text>
    </comment>
    <comment authorId="0" ref="Z405">
      <text>
        <t xml:space="preserve">Reduce the cost to enter terrain by 1 if it costs more than 1 MOV to enter. This may not reduce the cost to less than 1 MOV.</t>
      </text>
    </comment>
    <comment authorId="0" ref="AH405">
      <text>
        <t xml:space="preserve">+5% Mending Intensity per Buff Level. (Rounds down.)</t>
      </text>
    </comment>
    <comment authorId="0" ref="AI405">
      <text>
        <t xml:space="preserve">+1 Mending Intensity per 4 INT.
+1 Upper Range at 5 SPC.
Improved Disinfectant at 25 combined SKI and SPC. (Removes 1 Intensity from the status effects as well.)
Rapid Regeneration at 50 MHP (If casted on self, the Mending Intensity goes up by 25%.)</t>
      </text>
    </comment>
    <comment authorId="0" ref="AD406">
      <text>
        <t xml:space="preserve">Base: Mending7</t>
      </text>
    </comment>
    <comment authorId="0" ref="AO406">
      <text>
        <t xml:space="preserve">Highest damage that you've dealt in one action.
Only begins to record once you've dealt over 20 damage in one hit.</t>
      </text>
    </comment>
    <comment authorId="0" ref="AQ406">
      <text>
        <t xml:space="preserve">Highest damage that you've taken in one action.
Only begins to record once you've taken over 20 damage in one hit.</t>
      </text>
    </comment>
    <comment authorId="0" ref="W408">
      <text>
        <t xml:space="preserve">You have two different Basic Attacks: the one granted by your weapon, and the Golden Revolver. You cannot use both at the same time.
The Golden Revolver deals (12-17) Piercing Damage, with a range of 3-5 and a retreat of 1. It can fire three times before running out of ammo. It scales with STR at a 4/5th rate.
It can also be fired along with your normal Basic Attack as a Bonus Action, dealing 33% DMG.
-----
Base: (10-12)</t>
      </text>
    </comment>
    <comment authorId="0" ref="X408">
      <text>
        <t xml:space="preserve">Your Basic Attacks get +1 Upper Damage Range per 6 SKI. This applies to the Golden Revolver as well.</t>
      </text>
    </comment>
    <comment authorId="0" ref="AD408">
      <text>
        <t xml:space="preserve">Variants:
All variants have the same stats.
Ignuveil: Fire.
Glacveil: Ice.
Toniveil: Electric.
Teraveil: Earth.
Teneveil: Dark.
Luxaveil: Light.
Aeraveil: Air.
Mentveil: Psychic.
Aquaveil: Water.
Venoveil: Poison.
Erroveil: Glitch.</t>
      </text>
    </comment>
    <comment authorId="0" ref="AH408">
      <text>
        <t xml:space="preserve">+5% Guardian and Elveil Intensity per Buff Level. (Rounds down.)</t>
      </text>
    </comment>
    <comment authorId="0" ref="AI408">
      <text>
        <t xml:space="preserve">+1 Guardian Power per 7 INT.
+1 Elveil Power per 4 INT and 3 DEF. (caps at Elveil5)
+1 Type Held at 7 SPC. (This spell may have two variants assigned to it. You may choose a variant to use upon cast.)</t>
      </text>
    </comment>
    <comment authorId="0" ref="AD409">
      <text>
        <t xml:space="preserve">Base Guardian: 3
Base Elveil: 2</t>
      </text>
    </comment>
    <comment authorId="0" ref="V411">
      <text>
        <t xml:space="preserve">Double the amount of SP you can hold. Casting cost remains the same.
In case of "SP Cap" specials, you may only expend as much SP as your normal SP Cap at once.</t>
      </text>
    </comment>
    <comment authorId="0" ref="W411">
      <text>
        <t xml:space="preserve">Twice per battle as a Bonus Action, you may dispel a single basic status effect from yourself, then target a tile within Range 1-5.
For this round, entities within a 3x3 zone (centered on the targeted tile) act as if they have that status effect.</t>
      </text>
    </comment>
    <comment authorId="0" ref="X411">
      <text>
        <t xml:space="preserve">The KP cost of Supportive Perks goes down by 1.</t>
      </text>
    </comment>
    <comment authorId="0" ref="AH411">
      <text>
        <t xml:space="preserve">+5% Empowered Intensity per Buff Level. (Rounds down.)</t>
      </text>
    </comment>
    <comment authorId="0" ref="AI411">
      <text>
        <t xml:space="preserve">+1 Empower Intensity per 7 STR.
Shared Rage at 6 SPC. (You may also cast this spell on yourself for 7 MP after casting.)</t>
      </text>
    </comment>
    <comment authorId="0" ref="AD412">
      <text>
        <t xml:space="preserve">Base: Empowered3</t>
      </text>
    </comment>
    <comment authorId="0" ref="Z414">
      <text>
        <t xml:space="preserve">+1 Max. Invigorated Intensity per 7 SPC.
Shared Sterilize at 10 SPC. (When you apply Invigorated to an ally, you may reduce the duration of a status affecting you by 1 round.)</t>
      </text>
    </comment>
    <comment authorId="0" ref="AH414">
      <text>
        <t xml:space="preserve">+10% Revival HP per Buff Level.</t>
      </text>
    </comment>
    <comment authorId="0" ref="AI414">
      <text>
        <t xml:space="preserve">+1 Revival HP per INT.
Apply Autorevive at 10 INT and 8 SPC. (The power of the Autorevive is equal to the normal revival HP, divided by 2. Lasts for two turns.)
ohgodwhat at 12 SPC. (Applies Swift1, Guardian2, Empowered2, and Enlightened2 to the revived target for three rounds. Cannot be applied on Autorevive application.)</t>
      </text>
    </comment>
    <comment authorId="0" ref="AD415">
      <text>
        <t xml:space="preserve">Base: 25
...You may target enemies, but that seems like a bad idea somehow.</t>
      </text>
    </comment>
    <comment authorId="0" ref="Z416">
      <text>
        <t xml:space="preserve">A player under the effects of Invigorated adds its intensity to all basic buffs affecting them until the duration expires.
The Invigorated Intensity is equal to the number of effects removed, to no more than 6.
Due to Shared Sterilization, When you apply Invigorated to an ally, you may reduce the duration of a status affecting you by 1 round.
-----
Base Invigorated Cap: 4</t>
      </text>
    </comment>
    <comment authorId="0" ref="U424">
      <text>
        <t xml:space="preserve">All actions scale at a half-rate with STR, unless otherwise noted. The Planning cost of each action is within parentheses.
Jaunt+Ping(1): Move 3 tiles with Teleport.
Ping+Tap(1): Deal (7-7) Direct Damage, and recover (7-7) HP. Range 1-4. Damage and healing scale at a fourth rate with STR.
Get+Void(1): Move a target one square towards you, and give them Armorbreak2. Range 1-7.
Crash+Breach(2): Deal (12-13) Crushing Damage. Range 1-3. Your next damaging action within Turn() deals +50% DMG.
Spark+Purge(2): Deal (11-11) Electric Damage to all foes within Range 1. Hit targets obtain Jolted4 for three rounds.
Process(2): Target up to four tiles within Range 1-3. Change them to other tile types present on the map, or within the Rules section. These tiles cannot have an HP value associated with them.
Help+Flood(3): Spawn an allied Hound within Range 1. Its Basic Attack hits in a cone for (10-11) Electric Damage at Range 1, scaling with your STR at a third-rate. When you use Turn() with at least 5 Planning, they may move two tiles and then use their Basic Attack as a Bonus Action.
Act+Cull(3): Perform a normal action. This cannot be followed by any other actions from Turn(). One target of an attack during this can be inflicted with Stun for a round.
-----
Ping+Tap() Base: (3-3)
Crash+Breach() Base: (7-8)
Spark+Purge() Base: (6-6)
Help+Flood() Base: (7-7)</t>
      </text>
    </comment>
    <comment authorId="0" ref="Z424">
      <text>
        <t xml:space="preserve">Greatsword: Your action automatically targets the foe with the highest HP in its range. Deals +25% DMG, and obtains Unavoidable. Only works for single-target attacks.
Greatbow: Your action gets +50% HIT.
Rapier: You may move 2 spaces before or after using the action. It also gets +5 CRT.
Flames: Your action applies Burned8 for three rounds to up to three targets it hits.
Spear: Your action gains Armorpierce4 and Slip6.
Catalyst: Your action deals Thyme damage.</t>
      </text>
    </comment>
    <comment authorId="0" ref="AD424">
      <text>
        <t xml:space="preserve">Base Mending / Energized: 5
Base Empowered / Enlightened: 3
Base Swift: 1</t>
      </text>
    </comment>
    <comment authorId="0" ref="AM424">
      <text>
        <t xml:space="preserve">For whatever reason, Bauhaus feels like they've visited the world of somebody's mind, and fulfilled somebody's promise...</t>
      </text>
    </comment>
    <comment authorId="0" ref="AN424">
      <text>
        <t xml:space="preserve">Bauhaus was the first member of the team to be downed. Don't feel bad; it was gonna happen to someone eventually.</t>
      </text>
    </comment>
    <comment authorId="0" ref="AO424">
      <text>
        <t xml:space="preserve">Bauhaus was the first one to craft a Tier 2 item. That's only the start of what you can create!</t>
      </text>
    </comment>
    <comment authorId="0" ref="AP424">
      <text>
        <t xml:space="preserve">Bauhaus found some majestic way to screw up. Namely, finding a way to tip off Acacia to the party's location.</t>
      </text>
    </comment>
    <comment authorId="0" ref="AQ424">
      <text>
        <t xml:space="preserve">Bauhaus has performed the rather rude act of slaying 5 foes at once. Calm down, good sir.</t>
      </text>
    </comment>
    <comment authorId="0" ref="AR424">
      <text>
        <t xml:space="preserve">Bauhaus isn't very lucky. Ever needed to kill an enemy to take cover from a delayed wide beam, but failed to nail the kill despite having really good odds?
Probably not, but Terry did. RIP.
Times Beaned: 1</t>
      </text>
    </comment>
    <comment authorId="0" ref="C425">
      <text>
        <t xml:space="preserve">Every Skillpoint here is worth double!</t>
      </text>
    </comment>
    <comment authorId="0" ref="U425">
      <text>
        <t xml:space="preserve">Base: (24-24)</t>
      </text>
    </comment>
    <comment authorId="0" ref="Z425">
      <text>
        <t xml:space="preserve">+2 STR
+2 INT
+1 SPC</t>
      </text>
    </comment>
    <comment authorId="0" ref="AM425">
      <text>
        <t xml:space="preserve">Bauhaus has respeced some unethical number of times. Will they ever find their place in life?
Instability: 9</t>
      </text>
    </comment>
    <comment authorId="0" ref="AN425">
      <text>
        <t xml:space="preserve">Bauhaus was a completely different entity earlier in their lifecycle. Huh.
Crisis Count: 3 (Terry, Adrian, Lukas)</t>
      </text>
    </comment>
    <comment authorId="0" ref="AO425">
      <text>
        <t xml:space="preserve">Creation's Certificate! Lukas dealt an unethically high amount damage during a bonus, non-canonical boss fight.
Highest Non-Canon Damage Dealt: 510</t>
      </text>
    </comment>
    <comment authorId="0" ref="AP425">
      <text>
        <t xml:space="preserve">Bauhaus has proven themselves to be a successful duelist!
Duels Won: 1
Opponents Defeated:
Droplet's Totally Legit Team</t>
      </text>
    </comment>
    <comment authorId="0" ref="AQ425">
      <text>
        <t xml:space="preserve">Bauhaus scored the final blow on the Wolf of Varying Goodness! While the Hunter didn't leave anything of value behind, the Wolf certainly left a cool accomplishment on Bauhaus's body.</t>
      </text>
    </comment>
    <comment authorId="0" ref="C426">
      <text>
        <t xml:space="preserve">Every Skillpoint here is worth double!</t>
      </text>
    </comment>
    <comment authorId="0" ref="AD426">
      <text>
        <t xml:space="preserve">Base: 300</t>
      </text>
    </comment>
    <comment authorId="0" ref="AI426">
      <text>
        <t xml:space="preserve">+5 SP Cap per SPC. (Maximum of 400 SP.)
+1 Mending / Energized Intensity per 4 SPC.
+1 Empowered / Enlightened Intensity per 8 SPC.
+1 Swift Intensity at 15 SPC.</t>
      </text>
    </comment>
    <comment authorId="0" ref="Y428">
      <text>
        <t xml:space="preserve">When you gain a buff you don't already have, increase its intensity by 1 and gain 11 SP.
If it is Swift or an Advanced buff, increase its duration by 1 instead. Unique buffs from specials or traits do not increase in intensity or duration.</t>
      </text>
    </comment>
    <comment authorId="0" ref="AH428">
      <text>
        <t xml:space="preserve">+10% First Hit Damage per Buff Level
+5% Subsequent Hit Damage per Buff Level</t>
      </text>
    </comment>
    <comment authorId="0" ref="AI428">
      <text>
        <t xml:space="preserve">+10% First Hit DMG / HIT per 3 STR and 2 SKI.
+5% Subsequent Hit DMG / HIT per 4 STR and 5 SKI.
I Saw That at 10 INT. (Triggers on foes that attack within the area, and not just move!)</t>
      </text>
    </comment>
    <comment authorId="0" ref="AD429">
      <text>
        <t xml:space="preserve">If you have a Splash / Cone / Laser weapon, it is disabled for the purposes of this.</t>
      </text>
    </comment>
    <comment authorId="0" ref="AM429">
      <text>
        <t xml:space="preserve">Bauhaus has cleared 30 battles! You are instrumental in the fight against the Sphere!</t>
      </text>
    </comment>
    <comment authorId="0" ref="AI430">
      <text>
        <t xml:space="preserve">-The first foe that moves within the area will be hit with your Basic Attack for 220% DMG, with +140% HIT.
-Every foe after that moves within the area will take 80% DMG, with +30% HIT.
-These attacks cannot be countered. You can only fire on a foe once per round.
-----
Base DMG: 120% / 60%
Base HIT: 40% / 10%</t>
      </text>
    </comment>
    <comment authorId="0" ref="Z431">
      <text>
        <t xml:space="preserve">Every time you assist in downing a foe, gain a stack of LOVE. Maximum of 10 Stacks. If you assist using a single-target Basic Attack, gain two stacks of LOVE instead. LOVE cannot be lost, and doesn't persist between battles.
Each stack grants the following bonus:
- +5% DMG
- +1 CRT
At 5 stacks of LOVE, gain +25% MHP, and -25% Spell Cost.
At 10 stacks of LOVE, gain an additional +25% HP, and turn all of your Minicrits into Fullcrits for the rest of the battle.</t>
      </text>
    </comment>
    <comment authorId="0" ref="AH431">
      <text>
        <t xml:space="preserve">+5% Empowered Intensity per Buff Level. (Rounds down.)</t>
      </text>
    </comment>
    <comment authorId="0" ref="AI431">
      <text>
        <t xml:space="preserve">+1 Empower Intensity per 7 STR.
Shared Rage at 6 SPC. (You may also cast this spell on yourself for 7 MP after casting.)</t>
      </text>
    </comment>
    <comment authorId="0" ref="AD432">
      <text>
        <t xml:space="preserve">Base: Empowered3</t>
      </text>
    </comment>
    <comment authorId="0" ref="AO432">
      <text>
        <t xml:space="preserve">Highest damage that you've dealt in one action.
Only begins to record once you've dealt over 20 damage in one hit.</t>
      </text>
    </comment>
    <comment authorId="0" ref="AQ432">
      <text>
        <t xml:space="preserve">Highest damage that you've taken in one round. This is the raw value.
Only begins to record once you've taken over 20 damage in one round.</t>
      </text>
    </comment>
    <comment authorId="0" ref="AD433">
      <text>
        <t xml:space="preserve">Base Intensity: 6</t>
      </text>
    </comment>
    <comment authorId="0" ref="X434">
      <text>
        <t xml:space="preserve">When you down a foe or spend at least 100 SP on using your special, you obtain a stack of Protoenergy. You may only obtain Protoenergy once per round.
Protoenergy grants +10% Basic Attack Damage, +1 Buff Level, and +1 AC per stack, and only wears off upon death. Cap of 5.
You may expend 5 stacks of Protoenergy to get Double Action for that round.</t>
      </text>
    </comment>
    <comment authorId="0" ref="Y434">
      <text>
        <t xml:space="preserve">Takes up both Trinket slots!</t>
      </text>
    </comment>
    <comment authorId="0" ref="AH434">
      <text>
        <t xml:space="preserve">+10% DMG per Buff Level.</t>
      </text>
    </comment>
    <comment authorId="0" ref="AI434">
      <text>
        <t xml:space="preserve">DMG scales with INT!
+1 Upper Range per 10 INT.
Large Head at 12 SKI. (You may teleport an additional foe within Range 1 of your target. They do not take the damage.)
Surprise at 12 STR and 12 SPC. (If your Basic Attack is capable of hitting the target at its new position, you may perform your Basic Attack on them instead of dealing this spell's damage. If combined with Large Head, you may only strike the initial target.)</t>
      </text>
    </comment>
    <comment authorId="0" ref="AD435">
      <text>
        <t xml:space="preserve">Base: Empowered3</t>
      </text>
    </comment>
    <comment authorId="0" ref="AD436">
      <text>
        <t xml:space="preserve">Base: (10-11)</t>
      </text>
    </comment>
    <comment authorId="0" ref="Z440">
      <text>
        <t xml:space="preserve">+1 Splinter Edge per 8 SPC. (As a bonus action, you may consume a Splinter Edge to apply Taunt to a target of your basic attack this turn.)
+50% Taunt counter damage at 12 SPC.</t>
      </text>
    </comment>
    <comment authorId="0" ref="U441">
      <text>
        <t xml:space="preserve">If the Counter would grant you an effect that'd reduce the damage you'd take from an attack, gain a buff that reduces damage from the next attack you'd take by however much the counter would reduce it by.</t>
      </text>
    </comment>
    <comment authorId="0" ref="U442">
      <text>
        <t xml:space="preserve">Base Bonus Actions: 2</t>
      </text>
    </comment>
    <comment authorId="0" ref="Z442">
      <text>
        <t xml:space="preserve">Whenever an enemy you have Taunted attacks you, consume Taunt to automatically counter with +100% damage, regardless of counter range.
You may apply Taunt on enemies that are immune to it. This does nothing but let you proc this trait on them.
----
Base: +50%</t>
      </text>
    </comment>
    <comment authorId="0" ref="AD450">
      <text>
        <t xml:space="preserve">Base SP Cost: 60
The number of rounds this lasts for rounds down. Not that you'd ever spend extra, but...</t>
      </text>
    </comment>
    <comment authorId="0" ref="AM450">
      <text>
        <t xml:space="preserve">Zedros has cleared a puzzle! We're proud of you for being smart... or solving the GM's moon logic. Either way, we're still proud.
Puzzles Solved: 1</t>
      </text>
    </comment>
    <comment authorId="0" ref="AN450">
      <text>
        <t xml:space="preserve">Zedros scored the finishing blow on the Gallow, a horrifying bird that strung up Chairians in the woods.</t>
      </text>
    </comment>
    <comment authorId="0" ref="AO450">
      <text>
        <t xml:space="preserve">Zedros has had absurd luck with the Cover terrain type, absorbing a rather lethal barrage that really should've ended him.</t>
      </text>
    </comment>
    <comment authorId="0" ref="AP450">
      <text>
        <t xml:space="preserve">Zedros scored the finishing blow on Neru, obliterating all three of her remaining turrets in a single blow!</t>
      </text>
    </comment>
    <comment authorId="0" ref="AQ450">
      <text>
        <t xml:space="preserve">Remiel scored the rare and threatening Double Davis. That is, scoring two minicrits in a round.
Times Achieved: 1</t>
      </text>
    </comment>
    <comment authorId="0" ref="AR450">
      <text>
        <t xml:space="preserve">Remiel was incredibly valuable in the fight against the Tamaugachi! A whistle found inside of the Tamaugachi's corpse. It probably belonged to some unfortunate soul who was overpowered by the beast and killed.</t>
      </text>
    </comment>
    <comment authorId="0" ref="C451">
      <text>
        <t xml:space="preserve">Every Skillpoint here is worth double!</t>
      </text>
    </comment>
    <comment authorId="0" ref="U451">
      <text>
        <t xml:space="preserve">Base: (19-19)</t>
      </text>
    </comment>
    <comment authorId="0" ref="Z451">
      <text>
        <t xml:space="preserve">+8 MMP</t>
      </text>
    </comment>
    <comment authorId="0" ref="AD451">
      <text>
        <t xml:space="preserve">Base MP Gain: 15</t>
      </text>
    </comment>
    <comment authorId="0" ref="AI451">
      <text>
        <t xml:space="preserve">Rainfall removes your MP Cap. Effects based on your MMP (like meditating) still use your original MMP.
While active, you may have any number of targets benefit from Brown Mantle at once, and you can immediately Mantle any number of allies.
Allied units with Brown Mantle may give you MP at a 4:3 ratio.</t>
      </text>
    </comment>
    <comment authorId="0" ref="AM451">
      <text>
        <t xml:space="preserve">Remiel has killed generally just a lot of things in one action.
Highest Kills in One Action: 12</t>
      </text>
    </comment>
    <comment authorId="0" ref="AN451">
      <text>
        <t xml:space="preserve">Remiel isn't very lucky, as evidenced by failing 14 17% CRT rolls in a row. Wow.
Times Beaned: 1</t>
      </text>
    </comment>
    <comment authorId="0" ref="AO451">
      <text>
        <t xml:space="preserve">Remiel dealt over 500 freaking damage in a single round. Given the general scaling of damage in this game, this is some Disgaea-tier destruction.</t>
      </text>
    </comment>
    <comment authorId="0" ref="AP451">
      <text>
        <t xml:space="preserve">Remiel scored the final hit against YV... and his Nuclear Throne, at the same time! It is a known fact that all Triangle-based entities wear hats, whether it is Bill Cipher's top hat, Phineas Flynn's surprisingly camoflagued helmets, they all wear them! YV's is actually made of money. Cool.
...You have a feeling he cobbled this together out of some spare dollars. It occurs to you that YV didn't want to give you any real trophies for winning. rude</t>
      </text>
    </comment>
    <comment authorId="0" ref="AQ451">
      <text>
        <t xml:space="preserve">Remiel slew a Bizark! To scuttle a ship is to forcibly sink it, sometimes by forcibly putting holes into it. That sorta happened to the Bizark, except it just sorta straight up died.</t>
      </text>
    </comment>
    <comment authorId="0" ref="AR451">
      <text>
        <t xml:space="preserve">Remiel spent over 100 MP in a round! Only slightly excessive!</t>
      </text>
    </comment>
    <comment authorId="0" ref="C452">
      <text>
        <t xml:space="preserve">Every Skillpoint here is worth double!</t>
      </text>
    </comment>
    <comment authorId="0" ref="AD452">
      <text>
        <t xml:space="preserve">Base: 300</t>
      </text>
    </comment>
    <comment authorId="0" ref="AI452">
      <text>
        <t xml:space="preserve">-1 SP Required per 2 SPC. (Minimum of 50 SP.)
+1 MP Gain / Round per 3 SPC.
Rainy Day Dream Away at 8 SPC. (Allied units with Brown Mantle may give you MP at a 4:3 ratio.)
Soft Sunlight at 16 SPC. (As a Bonus Action, you may remove 1 round of duration from Rainfall to immediately gain MP equal to the amount you'd get from using this special for a round of duration..)</t>
      </text>
    </comment>
    <comment authorId="0" ref="Y454">
      <text>
        <t xml:space="preserve">Whenever you perform a full action, spawn two Seeker Missiles within Range 1 of you. They have 1 HP, 10 DGE, 5 MOV with Flying, and can perform your Basic Attack at Range 1 at the cost of their life, with 50% DMG as a Final Modifier.
Missiles also have the Tap passive. These cannot act on the round they spawn. They are also considered summons, but do not benefit from any equipment effects that'd buff summons. No missiles are spawned while your Basic Attack is Reloading.
-----
PASSIVE: Tap. If a foe kills you with a single-target, full-action Basic Attack, they may spend 8 MP to take another action. If this action misses or glances, assuming the blow would've kill you, they may still take another action.</t>
      </text>
    </comment>
    <comment authorId="0" ref="AH454">
      <text>
        <t xml:space="preserve">-1 Base MP Cost per Buff Level. (Can't go below 0.)</t>
      </text>
    </comment>
    <comment authorId="0" ref="AI454">
      <text>
        <t xml:space="preserve">-1 Base MP Cost per 3 INT. (Can't go below 0.)
-1 MP Drain / Round per 8 INT. (Minimum of 12 MP.)
-1 Weakened / Uninspired Intensity at 12 SKI.
Terminus at 16 SPC. (If you stop controlling the entity after at least one round of control, the entity takes (15-15) Glitch Damage. Scales with INT.)</t>
      </text>
    </comment>
    <comment authorId="0" ref="Q455">
      <text>
        <t xml:space="preserve">The following will be rerolled:
- Scrambled
- Polymorphic
- Dual Wielding
- Chaotic
- Shiny</t>
      </text>
    </comment>
    <comment authorId="0" ref="AG456">
      <text>
        <t xml:space="preserve">The initial cast cost is 50% (after factoring in MHP / SHP / AC) against Rose Cult foes.
You may also cast this on Downed targets, reducing the initial casting cost by 50% (after adding in HP / SHP / AC cost modifiers). Targets controlled in this way are revived, then set to 1 MHP, 0 SHP, and 0 AC. There is no upkeep cost.
You CAN have multiple entities mind-controlled at once, but that seems like it'd cost an unethical amount of MP.</t>
      </text>
    </comment>
    <comment authorId="0" ref="AH456">
      <text>
        <t xml:space="preserve">During Regen on every future round, you spend 14 MP to keep the entity on your side. If you cannot spend  / do not opt to spend this cost, you lose control of them.
-----
Base Upkeep: 15</t>
      </text>
    </comment>
    <comment authorId="0" ref="AI456">
      <text>
        <t xml:space="preserve">While you have control of an entity, you have the effects of Weakened2 and Uninspired2, and cannot regenerate MP through any method but your natural regen.</t>
      </text>
    </comment>
    <comment authorId="0" ref="Y457">
      <text>
        <t xml:space="preserve">Until the first time you take HP damage in a round, you gain a Divine Shield during regen AND your Basic Attacks have Wallhack.
You also start each battle with Divine Shield, and may have up to two active at a time.</t>
      </text>
    </comment>
    <comment authorId="0" ref="AH457">
      <text>
        <t xml:space="preserve">+5% Lucky Intensity per Buff Level. (Rounds down.)</t>
      </text>
    </comment>
    <comment authorId="0" ref="AI457">
      <text>
        <t xml:space="preserve">+1 Lucky Intensity per 2 SKI. (Cap of Lucky15.)
Kritzkrieg at combined 20 STR and SKI. (You have a 1/3 chance to roll a Critical upon rolling a Mini-Crit during the duration of this spell.)
-2 Bonus Action cost at 8 SPC.</t>
      </text>
    </comment>
    <comment authorId="0" ref="AD458">
      <text>
        <t xml:space="preserve">Base Lucky: 5</t>
      </text>
    </comment>
    <comment authorId="0" ref="AO458">
      <text>
        <t xml:space="preserve">Highest damage that you've dealt in one action.
Only begins to record once you've dealt over 20 damage in one hit.</t>
      </text>
    </comment>
    <comment authorId="0" ref="AQ458">
      <text>
        <t xml:space="preserve">Highest damage that you've taken in one round.
Only begins to record once you've taken over 20 damage in one round.</t>
      </text>
    </comment>
    <comment authorId="0" ref="V460">
      <text>
        <t xml:space="preserve">Improve your Trait to Tier 4. I'm not sure what this entails, but get creative?</t>
      </text>
    </comment>
    <comment authorId="0" ref="W460">
      <text>
        <t xml:space="preserve">Only one of this trinket may be equipped at a time.</t>
      </text>
    </comment>
    <comment authorId="0" ref="AH460">
      <text>
        <t xml:space="preserve">+10% First Hit Damage per Buff Level
+5% Subsequent Hit Damage per Buff Level</t>
      </text>
    </comment>
    <comment authorId="0" ref="AI460">
      <text>
        <t xml:space="preserve">+10% First Hit DMG / HIT per 3 STR and 2 SKI.
+5% Subsequent Hit DMG / HIT per 4 STR and 5 SKI.
I Saw That at 10 INT. (Triggers on foes that attack within the area, and not just move!)</t>
      </text>
    </comment>
    <comment authorId="0" ref="AD461">
      <text>
        <t xml:space="preserve">Reloader weapons are treated like they have 50% base attack damage for the purpose of this spell.
If you have a Splash / Cone / Laser weapon, it is disabled for the purposes of this.</t>
      </text>
    </comment>
    <comment authorId="0" ref="AI462">
      <text>
        <t xml:space="preserve">-The first foe that moves within the area will be hit with your Basic Attack for 180% DMG, with +100% HIT.
-Every foe after that moves within the area will take 80% DMG, with +30% HIT.
-These attacks cannot be countered. You can only fire on a foe once per round.
-----
Base DMG: 120% / 60%
Base HIT: 40% / 10%</t>
      </text>
    </comment>
    <comment authorId="0" ref="W463">
      <text>
        <t xml:space="preserve">Your Basic Attacks also damage all foes within Range 1 of you for 50% of its damage, not counting the initial target.
If you are Remiel, this may either use the stats of your own Basic Attack, or that of an entity with Brown Mantle.</t>
      </text>
    </comment>
    <comment authorId="0" ref="AI463">
      <text>
        <t xml:space="preserve">+1 Free Cast per Battle per 5 INT.
+1 DMG at 5 STR, 5 AGI, 5 INT, 5 SKI, 5 DEF, 5 RES, and 5 SPC.</t>
      </text>
    </comment>
    <comment authorId="0" ref="Z466">
      <text>
        <t xml:space="preserve">+1% MP Gain per SPC.
Heavy Weather at 10 SPC. If an ally with Brown Mantle has Empowered, Enlightened, Lucky, Focused, or Knowledgeable, your actions benefit from the same buff with half intensity. This doesn't stack with your own buffs.</t>
      </text>
    </comment>
    <comment authorId="0" ref="Z468">
      <text>
        <t xml:space="preserve">Brown Mantle: Remiel's MP takes damage before your HP. You may use Remiel's MP as your own. Remiel may act as if it was at your location. On enemies, Remiel may additionally control you (as Relinquish Will). While anyone has Brown Mantle, Remiel obtains 60% MP from all non-Regen sources as a Final Modifier.
Brown Mantle cannot be removed or copied by external means.
If Remiel's MP drops to 0, or you are downed, you lose Brown Mantle and Remiel appears in a random adjacent square.
You may give or transfer Brown Mantle to an ally in Range 1-3 as a Bonus Action. When you cast Relinquish Will, you may give or transfer Brown Mantle to the target, replacing the normal effects (including upkeep/debuffs).
-----
Base MP Recovery: 50%</t>
      </text>
    </comment>
    <comment authorId="0" ref="L476">
      <text>
        <t xml:space="preserve">Won't activate on a foe if they'd heal from the damage reflected.</t>
      </text>
    </comment>
    <comment authorId="0" ref="Z476">
      <text>
        <t xml:space="preserve">Downs / assists done while holding this weapon will be recorded, even between battles. Upon reaching certain milestones, this weapon will receive a permanent upgrade.
Each milestone presents two upgrades. Only one from each can be taken.
Downs: 7 / 10
-----
(1 Downs): Choose a Weapon Ability.
WEAPON SKILL: Ruptured Tail. Deal (12-13) Crushing Damage in a Range 1 Cone. Has Armorpierce3, and applies Slow1 and Ensnared3 to all foes hit for two rounds.
-----
(3 Downs): Choose a Stats Specialization. Also give this weapon +1 Base DMG.
+2 STR, +4 CRT.
-----
(6 Downs): Choose an Additional Passive. Also give this weapon +1 Base DMG.
Increases the Intensity of all Status Effects applied by this weapon by 1.
-----
(10 Downs): Choose an Ultimate Effect. Also give this weapon +1 Base DMG, and make it Tier 6.
A) Increase the Duration of all Status Effects applied by this weapon by 1.
B) The first time you down a foe during a battle, obtain Empowered4, Enlightened4, and Mending10 for three rounds.</t>
      </text>
    </comment>
    <comment authorId="0" ref="AD476">
      <text>
        <t xml:space="preserve">Base Ensnared: 3</t>
      </text>
    </comment>
    <comment authorId="0" ref="AM476">
      <text>
        <t xml:space="preserve">Lily was a completely different entity earlier in their lifecycle. Huh.
Crisis Count: 6? (Several Anime Girls, Miki-chan, Koharu, Tsukiko Akagi, Arisa, Koharu)</t>
      </text>
    </comment>
    <comment authorId="0" ref="C477">
      <text>
        <t xml:space="preserve">Every Skillpoint here is worth double!</t>
      </text>
    </comment>
    <comment authorId="0" ref="U477">
      <text>
        <t xml:space="preserve">Base: (16-18)</t>
      </text>
    </comment>
    <comment authorId="0" ref="Z477">
      <text>
        <t xml:space="preserve">+2 STR
+4 CRT</t>
      </text>
    </comment>
    <comment authorId="0" ref="C478">
      <text>
        <t xml:space="preserve">Every Skillpoint here is worth double!</t>
      </text>
    </comment>
    <comment authorId="0" ref="AD478">
      <text>
        <t xml:space="preserve">Base: 240</t>
      </text>
    </comment>
    <comment authorId="0" ref="AI478">
      <text>
        <t xml:space="preserve">-2 SP Required per SPC. (Minimum of 200 SP.)
+1 Ensnared Intensity per 8 SPC. (Maximum of Ensnared5.)
Graphical Glitches at 13 SPC. (Inflicts Blind with equal intensity to Ensnared.)
Random Ground Suffocation at 17 SPC. (All enemies targeted gain Aching8 for 2 rounds. Enemies in Range 1 instead gain Aching20.)</t>
      </text>
    </comment>
    <comment authorId="0" ref="Y480">
      <text>
        <t xml:space="preserve">The first two foes you down each battle drop a Stolen Present, holding 40 Credits.</t>
      </text>
    </comment>
    <comment authorId="0" ref="AH480">
      <text>
        <t xml:space="preserve">+10% DMG per Buff Level.
+5% Armorpierce per Buff Level.</t>
      </text>
    </comment>
    <comment authorId="0" ref="AI480">
      <text>
        <t xml:space="preserve">DMG scales with STR!
+1 Armorpierce per 2 STR and 3 SPC.
Great Cleave at 25 combined STR and SKI. (Increase the Upper Range Limit by 1.)</t>
      </text>
    </comment>
    <comment authorId="0" ref="AD481">
      <text>
        <t xml:space="preserve">Base: (9-10)</t>
      </text>
    </comment>
    <comment authorId="0" ref="Y483">
      <text>
        <t xml:space="preserve">If you'd take more than 30 damage in a single hit (before factoring in AC), reduce all damage beyond 30 by 33%.</t>
      </text>
    </comment>
    <comment authorId="0" ref="AH483">
      <text>
        <t xml:space="preserve">+10% DMG per Buff Level.</t>
      </text>
    </comment>
    <comment authorId="0" ref="AI483">
      <text>
        <t xml:space="preserve">DMG scales with STR! (half-rate)
DMG also scales with AGI! (half-rate)
+1 MOV upon cast at 9 AGI.
+1 Evasive Intensity per 8 SKI.</t>
      </text>
    </comment>
    <comment authorId="0" ref="AD484">
      <text>
        <t xml:space="preserve">Base: (5-6)
You can retreat after this, but you won't have Skrimisher or deal damage to foes.</t>
      </text>
    </comment>
    <comment authorId="0" ref="AO484">
      <text>
        <t xml:space="preserve">Highest damage that you've dealt in one action.
Only begins to record once you've dealt over 20 damage in one hit.</t>
      </text>
    </comment>
    <comment authorId="0" ref="AQ484">
      <text>
        <t xml:space="preserve">Highest damage that you've taken in one round. This is the raw value.
Only begins to record once you've taken over 20 damage in one round.</t>
      </text>
    </comment>
    <comment authorId="0" ref="AD485">
      <text>
        <t xml:space="preserve">Base Evasive: 3</t>
      </text>
    </comment>
    <comment authorId="0" ref="W486">
      <text>
        <t xml:space="preserve">Upon using at least 100 SP from your special in a single round, you obtain Lucky5, Empowered4, Enlightened4, and Focused4 for three rounds.
These bonuses are applied before your special activates.</t>
      </text>
    </comment>
    <comment authorId="0" ref="X486">
      <text>
        <t xml:space="preserve">For every 9 MP spent on spells, gain a stack of Icicle Fall. Maximum of 9 stacks.
Up to 3 stacks of Icicle Fall can be spent at once, each one dealing (6-6) Ice Damage to a foe within Range 2-4, using your HIT. Bonus Action.</t>
      </text>
    </comment>
    <comment authorId="0" ref="AH486">
      <text>
        <t xml:space="preserve">+10% CNT Increase per Buff Level.</t>
      </text>
    </comment>
    <comment authorId="0" ref="AI486">
      <text>
        <t xml:space="preserve">+1 Bonus CNT per 3 AGI.
+1 Bonus CNT per 2 SKI.
+50% Counter Damage while active at 9 SKI.
Bonus Action at 9 AGI.</t>
      </text>
    </comment>
    <comment authorId="0" ref="W489">
      <text>
        <t xml:space="preserve">Your Basic Attacks also damage all foes within Range 1 of you for 50% of its damage, not counting the initial target.</t>
      </text>
    </comment>
    <comment authorId="0" ref="Z492">
      <text>
        <t xml:space="preserve">WEAPONS Power+ at 10 STR and 10 SPC. (+3 CRT per level.)
DEXTERITY Power+ at 10 AGI or SKI and 10 SPC. (Direct Hit on all attacks at Level 2. Hyperevasive at Level 4.)
CONSTITUTION Power+ at 10 DEF or RES and 10 SPC. (+25% chance to resist Poison per level.)
Powerlevelling at 20 SPC. (At the start of battle, pick a Skill. It instantly gains 50 EXP.)</t>
      </text>
    </comment>
    <comment authorId="0" ref="U494">
      <text>
        <t xml:space="preserve">Each skill levels up at the following EXP amounts:
Level 0: 0 EXP
Level 1: 50 EXP
Level 2: 100 EXP
Level 3: 150 EXP
Level 4: 200 EXP
The level cap is 4.</t>
      </text>
    </comment>
    <comment authorId="0" ref="X494">
      <text>
        <t xml:space="preserve">WEAPONS EXP Sources:
Dealing Damage (x1)
Defeating Foes (x10)
Per level of WEAPONS, you get:
- +5% Basic Attack DMG
- +1 Buff Level (per 2 levels)
- +3 CRT</t>
      </text>
    </comment>
    <comment authorId="0" ref="Y494">
      <text>
        <t xml:space="preserve">DEXTERITY EXP Sources:
Counter Damage (x2)
Dodging Attacks (x20)
Per level of DEXTERITY, you get:
- +1 HIT
- +1 DGE
- +1 CNT
- +1 CAV
- Direct Hit (at level 2)
- Hyperevasive (at level 4)</t>
      </text>
    </comment>
    <comment authorId="0" ref="Z494">
      <text>
        <t xml:space="preserve">CONSTITUTION EXP Sources:
Taking Damage (x1)
Per level of CONSTITUTION, you get:
- +1 HP Regen per level
- +1 AC
- +25% Poison Status Resist</t>
      </text>
    </comment>
    <comment authorId="0" ref="AI502">
      <text>
        <t xml:space="preserve">-Combine the MHP and MMP of your characters, then set the values to 100%, rounding up.
-Restore HP and MP to full.
-Add the SHP, AC, and dodge values of each character together, then multiply them by 75%.
-Gain access to the spells of both characters and gain Knowledgeable6. You also gain access to triggerable equipment effects
-Disable trait abilities.
-----
Base HP: 75%
Base Knowledgeable: 2</t>
      </text>
    </comment>
    <comment authorId="0" ref="AM502">
      <text>
        <t xml:space="preserve">For whatever reason, Calibri, EN, and Verdana feel like they've visited the world of somebody's mind, and fulfilled somebody's promise...</t>
      </text>
    </comment>
    <comment authorId="0" ref="AN502">
      <text>
        <t xml:space="preserve">Calibri has obtained Nia's blessing to "pursue" Chloe. Not that it'll actually help him win her over. In fact, it'll probably actively detract from his efforts.</t>
      </text>
    </comment>
    <comment authorId="0" ref="AO502">
      <text>
        <t xml:space="preserve">...There's a cloud of static here, from a direct attack on the Accomplishment Section.
The Operative has forgiven you by this point, but still.</t>
      </text>
    </comment>
    <comment authorId="0" ref="AP502">
      <text>
        <t xml:space="preserve">A leftover cell from Reisz that was meant to spawn a Hound. Fortunately, it's faulty, and is now a great trophy.</t>
      </text>
    </comment>
    <comment authorId="0" ref="AQ502">
      <text>
        <t xml:space="preserve">EN made a """cake"""! By that though, we mean EN sinned. That's the best way to put it.
Sins Committed: 2</t>
      </text>
    </comment>
    <comment authorId="0" ref="AR502">
      <text>
        <t xml:space="preserve">Calibri has done significant work to improve the House. I mean sure, it might not be YOUR house specifically, but who doesn't want a cool base?</t>
      </text>
    </comment>
    <comment authorId="0" ref="C503">
      <text>
        <t xml:space="preserve">Every Skillpoint here is worth double!</t>
      </text>
    </comment>
    <comment authorId="0" ref="U503">
      <text>
        <t xml:space="preserve">Base: (19-20)</t>
      </text>
    </comment>
    <comment authorId="0" ref="X503">
      <text>
        <t xml:space="preserve">COUNTER: Heroine's Duty
Range: 1-5
Perform a regular counterattack with Unavoidable. 
If you are the target of the attack and are below 33% HP, or if your Loyalty target is the target of the attack and is below 33% HP, perform a regular counterattack again.
Works even if the attack downs you or your Loyalty target. If this case, the attack will automatically be a Critical Hit.</t>
      </text>
    </comment>
    <comment authorId="0" ref="Z503">
      <text>
        <t xml:space="preserve">+4 SKI</t>
      </text>
    </comment>
    <comment authorId="0" ref="AM503">
      <text>
        <t xml:space="preserve">EN was the first one to craft a Tier 5 item. It occurs to you that these achievements will end at v1.4.</t>
      </text>
    </comment>
    <comment authorId="0" ref="AN503">
      <text>
        <t xml:space="preserve">Verdana was a completely different entity earlier in their lifecycle. Huh.
Crisis Count: 1 (EN)</t>
      </text>
    </comment>
    <comment authorId="0" ref="AO503">
      <text>
        <t xml:space="preserve">Verdana scored the final blow on Nia and Her! It appears to be a power source of sorts, powered by... some weird entropic amalgam. That's not normal, but it's pretty to look at!</t>
      </text>
    </comment>
    <comment authorId="0" ref="AP503">
      <text>
        <t xml:space="preserve">Creation's Certificate! Verdana dealt an unethically high amount damage during a bonus, non-canonical boss fight.
Highest Non-Canon Damage Dealt: 30,983</t>
      </text>
    </comment>
    <comment authorId="0" ref="AQ503">
      <text>
        <t xml:space="preserve">Calibri scored the finishing blow against El Iti's... payload! He did the most important possible job. Pushing the payload. Into the grave. Why can't more people just push the payload?</t>
      </text>
    </comment>
    <comment authorId="0" ref="AR503">
      <text>
        <t xml:space="preserve">Calibri has obtained Legal Rights To a Vault by landing the finishing blow on the Glyph Vault Turret! As the one who liberated it, Calibri now owns the lower 1/10th of the Sky Labs. Such power!</t>
      </text>
    </comment>
    <comment authorId="0" ref="C504">
      <text>
        <t xml:space="preserve">Every Skillpoint here is worth double!</t>
      </text>
    </comment>
    <comment authorId="0" ref="AD504">
      <text>
        <t xml:space="preserve">Base: 400</t>
      </text>
    </comment>
    <comment authorId="0" ref="AI504">
      <text>
        <t xml:space="preserve">The SPC value of all 3 characters contributes to the scaling of this special.
-----
+1% HP, MMP, and Transformation DMG per SPC.
+1 Transformation Duration at 20 SPC.
-1 End To Entropy SP Cost per 2 SPC. (Minimum of 120 SP.)
-2 Butterfly Swatter SP Cost per SPC. (Minimum of 350 SP.)
-----
+1 Focused Intensity for All Seeing Judgement per 6 of Calibri's SPC.
+1 Lockdown Intensity for Gravity Well per 6 of Verdana's SPC.
+1 Temporary SHP for Blade Blockade per 2 of Lato's SPC.
</t>
      </text>
    </comment>
    <comment authorId="0" ref="AM504">
      <text>
        <t xml:space="preserve">Verdana got stomped into the ground by Acacia, and obtained the prize of major brain hemorrhaging.</t>
      </text>
    </comment>
    <comment authorId="0" ref="AN504">
      <text>
        <t xml:space="preserve">Calibri has proven themselves to be a successful duelist!
Duels Won: 1
Opponents Defeated:
Droplet's Totally Legit Team</t>
      </text>
    </comment>
    <comment authorId="0" ref="Y506">
      <text>
        <t xml:space="preserve">Once per battle, as a Bonus Action, grant Focused10 and Lucky20 to yourself and an ally in Range 1-3 for a round.</t>
      </text>
    </comment>
    <comment authorId="0" ref="Z506">
      <text>
        <t xml:space="preserve">At the start of battle, mark an ally with Protectorate. If an enemy downs, kills, or procs the autorevive of you or the Protectorate, for the rest of the battle, all attacks you or the Protectorate make on that enemy deal +50% DMG. Against bosses, this is reduced to +20%.</t>
      </text>
    </comment>
    <comment authorId="0" ref="AH506">
      <text>
        <t xml:space="preserve">+5% Empowered Intensity per Buff Level. (Rounds down.)</t>
      </text>
    </comment>
    <comment authorId="0" ref="AI506">
      <text>
        <t xml:space="preserve">+1 Empower Intensity per 7 STR.
Shared Rage at 6 SPC. (You may also cast this spell on yourself for 7 MP after casting.)</t>
      </text>
    </comment>
    <comment authorId="0" ref="AD507">
      <text>
        <t xml:space="preserve">Base: Empowered3</t>
      </text>
    </comment>
    <comment authorId="0" ref="AM507">
      <text>
        <t xml:space="preserve">Calibri is on good terms with Chloe. Not Xavier, just Chloe. "Chloe Friend" didn't sound as good.
Rating: Friends</t>
      </text>
    </comment>
    <comment authorId="0" ref="AN507">
      <text>
        <t xml:space="preserve">Calibri, EN, and Verdana have cleared  a collective 30 battles! You are instrumental in the fight against the Sphere!</t>
      </text>
    </comment>
    <comment authorId="0" ref="AO507">
      <text>
        <t xml:space="preserve">She won't admit it, but...
Ranking: idk</t>
      </text>
    </comment>
    <comment authorId="0" ref="Z509">
      <text>
        <t xml:space="preserve">Every time you assist in downing a foe, gain a stack of LOVE. Maximum of 10 Stacks. If you assist using a single-target Basic Attack, gain two stacks of LOVE instead. LOVE cannot be lost, and doesn't persist between battles.
Each stack grants the following bonus:
- +5% DMG
- +1 CRT
At 5 stacks of LOVE, gain +25% MHP, and -25% Spell Cost.
At 10 stacks of LOVE, gain an additional +25% HP, and turn all of your Minicrits into Fullcrits for the rest of the battle.</t>
      </text>
    </comment>
    <comment authorId="0" ref="AH509">
      <text>
        <t xml:space="preserve">+5% Lucky Intensity per Buff Level. (Rounds down.)</t>
      </text>
    </comment>
    <comment authorId="0" ref="AI509">
      <text>
        <t xml:space="preserve">+1 Lucky Intensity per 2 SKI. (Cap of Lucky15.)
Kritzkrieg at combined 20 STR and SKI. (You have a 1/3 chance to roll a Critical upon rolling a Mini-Crit during the duration of this spell.)
-2 Bonus Action cost at 8 SPC.</t>
      </text>
    </comment>
    <comment authorId="0" ref="AD510">
      <text>
        <t xml:space="preserve">Base Lucky: 5</t>
      </text>
    </comment>
    <comment authorId="0" ref="AO510">
      <text>
        <t xml:space="preserve">Highest damage that you've dealt in one action.
Only begins to record once you've dealt over 20 damage in one hit.</t>
      </text>
    </comment>
    <comment authorId="0" ref="AQ510">
      <text>
        <t xml:space="preserve">Highest damage that you've taken in one round. This is the raw value.
Only begins to record once you've taken over 20 damage in one round.</t>
      </text>
    </comment>
    <comment authorId="0" ref="W512">
      <text>
        <t xml:space="preserve">If you have 20% HP or greater and take a blow that would Down you, survive it with 1 HP. Triggers up to once per battle.</t>
      </text>
    </comment>
    <comment authorId="0" ref="X512">
      <text>
        <t xml:space="preserve">Thrice per battle, you may use your action to obtain Ordo for four rounds, then restore (16-18) HP. If Elem's Will has triggered, it is refreshed and the HP restoration is doubled. You may also make this a Bonus Action, negating all healing this would apply.</t>
      </text>
    </comment>
    <comment authorId="0" ref="AH512">
      <text>
        <t xml:space="preserve">+10% DMG per Buff Level.
+1 Ordo Duration at 5 Buff Levels.</t>
      </text>
    </comment>
    <comment authorId="0" ref="AI512">
      <text>
        <t xml:space="preserve">Resolution DMG scales with STR!
Reassurance Healing scales with INT!
Resolve at 13 SPC and 11 STR. (Resolution has 1.5x DMG against Entropic entities.)
Revitalize at 6 INT and 6 SPC.  (Reassurance now applies Mending3 for three rounds. Gets +1 Mending intensity per 3 INT and 3 SPC thereafter. Cap of Mending8.)
Realize at a combined 40 SPC, INT and STR. (You must have 10 of each stat at least.) (Reinvigorate may now be used twice per battle.)</t>
      </text>
    </comment>
    <comment authorId="0" ref="AI514">
      <text>
        <t xml:space="preserve">Resolution:
Deal (25-26) Glitch Damage. Range 1-2. Cone. Deals 1.5x damage against Entropic entities.
Reassurance:
Restores (16-17) HP and applies Mending3 for three rounds. Range 1-2. Cone. Any Glitched / Cursed status is instantly cured.
Reinvigorate:
Grants the target an extra turn. Range 1-3. Can be used twice per battle. Can't be used on a target who has refreshed your action this round.
-----
Base Healing / Damage: (11-12)</t>
      </text>
    </comment>
    <comment authorId="0" ref="X515">
      <text>
        <t xml:space="preserve">Effect: Doubleparry.
When in Range 1-3 of each other and countering the same enemy, both of your counterattacks land before the enemy attack.
-----
You may create a custom buff for use in this slot. The only requirement is that it much affect both you and your ship in some way, and be distance based. Finding a way to "unify" your builds is encouraged.</t>
      </text>
    </comment>
    <comment authorId="0" ref="Y515">
      <text>
        <t xml:space="preserve">You and the ally you're closest to (in terms of relationship), hereby dubbed your "ship", gain a variety of bonuses.
-You and your ship obtain the base stats and resistances this trinket grants.
-This item may inherit the stats and effects of another trinket your ship is holding. If it is a two-slot item, you must have a slot open to copy it.
-If your ship is downed, your next attack deals 200% DMG. If you're downed, your ship's next attack deals 200% DMG. No, you may not get an ally to down you for this boost.</t>
      </text>
    </comment>
    <comment authorId="0" ref="Z515">
      <text>
        <t xml:space="preserve">Stats inherited from the Runeblade charm:
+3 DGE
+3 CNT
Your counters deal +50% damage. Additive. If you avoid the enemy's attack, your Counter gains Armorpierce7 and Slip10.
If you perform a Minicrit or a Crit on a counter attack, upgrade it to a Crit or an Ubercrit respectively. After the hit connects, apply Armorbreak3 to them for three rounds.
Additionally, you have a cap of 200% Bonus Counter Damage, as opposed to 150%.</t>
      </text>
    </comment>
    <comment authorId="0" ref="X516">
      <text>
        <t xml:space="preserve">Slashing (30%)
Piercing (-10%)</t>
      </text>
    </comment>
    <comment authorId="0" ref="U520">
      <text>
        <t xml:space="preserve">If you are revived (even while alive), you may swap to the other character as a Free Action.
You will however, retain your percentage of HP and MP, and all statuses... then you'll restore the amount of HP you'd be revived by.</t>
      </text>
    </comment>
    <comment authorId="0" ref="V520">
      <text>
        <t xml:space="preserve">Once per battle, you may swap to your other character as a Bonus Action, retaining HP and MP percentages. You may use them as normal for the round.
Once the round ends (after they regen), your other character is swapped back in.</t>
      </text>
    </comment>
    <comment authorId="0" ref="W520">
      <text>
        <t xml:space="preserve">Your off-field characters may make a full action from the position of your on-field character. This uses that on-field character's full action too.
Can only be done once per character per battle.</t>
      </text>
    </comment>
    <comment authorId="0" ref="AN522">
      <text>
        <t xml:space="preserve">Highest damage that you've dealt in one action.
Only begins to record once you've dealt over 20 damage in one hit.</t>
      </text>
    </comment>
    <comment authorId="0" ref="AP522">
      <text>
        <t xml:space="preserve">Highest damage that you've taken in one round. This is the raw value.
Only begins to record once you've taken over 20 damage in one round.</t>
      </text>
    </comment>
    <comment authorId="0" ref="C529">
      <text>
        <t xml:space="preserve">Every Skillpoint here is worth double!</t>
      </text>
    </comment>
    <comment authorId="0" ref="U529">
      <text>
        <t xml:space="preserve">Base: (15-16)</t>
      </text>
    </comment>
    <comment authorId="0" ref="X529">
      <text>
        <t xml:space="preserve">COUNTER: Elemental Lash
Range: 1-5
Perform a basic counterattack on the attacker. Deals Slashing, Light, or Earth damage based on what'd deal the most damage, and gets +10% Counter Damage per tile between you and the target.</t>
      </text>
    </comment>
    <comment authorId="0" ref="Z529">
      <text>
        <t xml:space="preserve">+2 MHP
+1 INT
+2 DEF</t>
      </text>
    </comment>
    <comment authorId="0" ref="C530">
      <text>
        <t xml:space="preserve">Every Skillpoint here is worth double!</t>
      </text>
    </comment>
    <comment authorId="0" ref="Y532">
      <text>
        <t xml:space="preserve">Twice per battle, as a bonus action, choose an ally in range 1-3. Any instance of non-self-inflicted damage they take this round will target you instead, even if it's from a multi-hit attack that hits both of you.</t>
      </text>
    </comment>
    <comment authorId="0" ref="Z532">
      <text>
        <t xml:space="preserve">During the regen phase, if you do not already have Autorevive, gain Autorevive1 for infinity rounds. If an Autorevive triggered on you last round, do not gain one this round.</t>
      </text>
    </comment>
    <comment authorId="0" ref="AH532">
      <text>
        <t xml:space="preserve">+10% DMG per Buff Level.
+5% Weaken and Uninspired Intensity per Buff Level. (Rounds down.)</t>
      </text>
    </comment>
    <comment authorId="0" ref="AI532">
      <text>
        <t xml:space="preserve">DMG scales with DEF and RES!
Galahad's Shield at 12 DEF or 12 RES. (You may opt to drop your damage to 66% to automatically Guard after use. Also increases base range to 1-2.)
Shield* Toss at 8 SPC. (You can drop your AC and SHP to 0 for a round to get +3 Upper Range to this attack, as well as +50% DMG.)</t>
      </text>
    </comment>
    <comment authorId="0" ref="AD533">
      <text>
        <t xml:space="preserve">Base: (5-6)</t>
      </text>
    </comment>
    <comment authorId="0" ref="V535">
      <text>
        <t xml:space="preserve">+5 MMP
+5 INT
+7 DEF
-1 MOV</t>
      </text>
    </comment>
    <comment authorId="0" ref="W535">
      <text>
        <t xml:space="preserve">As a bonus action, you may deal (6-6)x2 Fire or Light damage. Range 1-3.
If you used a full action spell this round, double the damage.</t>
      </text>
    </comment>
    <comment authorId="0" ref="X535">
      <text>
        <t xml:space="preserve">You have Manafuelled2.</t>
      </text>
    </comment>
    <comment authorId="0" ref="Y535">
      <text>
        <t xml:space="preserve">You cannot be downed or killed. If you would take damage that puts you at or below 0 HP, your HP just goes negative instead. While you have negative HP, healing and HP regen effectiveness on yourself is reduced by 50%, along with some other caveats.
-Upon hitting negative HP, gain Exhausted2 and Sundered.
-If your negative HP is greater than half of your MHP, convert Exhausted to Collapsed.
-Being healed to positive HP again still leaves you with Exhausted1 for the rest of the round if it wasn't from a Revive effect.
Additionally, while you have Collapsed, you cannot be targeted by enemies.</t>
      </text>
    </comment>
    <comment authorId="0" ref="AH535">
      <text>
        <t xml:space="preserve">+1 Target per 3 Buff Levels.</t>
      </text>
    </comment>
    <comment authorId="0" ref="AI535">
      <text>
        <t xml:space="preserve">+1 Guardian Intensity per 8 INT.
+1 Target at 10 INT or 10 DEF.
Crisis Shield at 10 DEF and 10 SPC. (When casting, you may opt to reduce the duration to one round. In return, increase the Guardian Intensity by 4, and the number of targets by 2.)</t>
      </text>
    </comment>
    <comment authorId="0" ref="AD536">
      <text>
        <t xml:space="preserve">Base Guardian: 3</t>
      </text>
    </comment>
    <comment authorId="0" ref="AO536">
      <text>
        <t xml:space="preserve">Highest damage that you've dealt in one action.
Only begins to record once you've dealt over 20 damage in one hit.</t>
      </text>
    </comment>
    <comment authorId="0" ref="AQ536">
      <text>
        <t xml:space="preserve">Highest damage that you've taken in one action.
Only begins to record once you've taken over 20 damage in one hit.</t>
      </text>
    </comment>
    <comment authorId="0" ref="W538">
      <text>
        <t xml:space="preserve">This adorable, not at all ominous critter will fly by your shoulder for the battle. Their actions are all bonus actions, and they may use one per round.
[Construct]: Summon a cover tile named "Crystal Spire" within Range 1-2, which has 20 HP, 10 DGE bonus, and 6 AC.
[Deconstruct]: Destroy all tiles in a Range 1 cone. For each tile destroyed, recover (2-2) HP and (2-2) MP.
[Curtail]: Deal (10-10) Physical damage to an enemy in Range 1-2 and apply Weakened3 for one round.
[Amplify]: Grant +3 buff levels to any spells cast by your current owner this round.
[Reconnaissance]: Move from your current owner to one of their allies and stay with them instead. Range 1-2.</t>
      </text>
    </comment>
    <comment authorId="0" ref="AH538">
      <text>
        <t xml:space="preserve">+12% HEAL per Buff Level.</t>
      </text>
    </comment>
    <comment authorId="0" ref="AI538">
      <text>
        <t xml:space="preserve">Healing scales with INT!
+1 Upper Range per 7 INT.
-1 Cost at 7 SPC.</t>
      </text>
    </comment>
    <comment authorId="0" ref="AD539">
      <text>
        <t xml:space="preserve">Base: (9-12)</t>
      </text>
    </comment>
    <comment authorId="0" ref="W541">
      <text>
        <t xml:space="preserve">When Guarding, deal (10-12) Earth damage to all enemies in Range 1-2 of you. Apply Ensnared3 for two rounds to all targets hit. | If you get hit three or more times during a round where you Guarded, proc this effect again after the third hit, stacking the Ensnared intensity if it hits the same enemies multiple times.</t>
      </text>
    </comment>
    <comment authorId="0" ref="X541">
      <text>
        <t xml:space="preserve">You gain +3 AC while Guarding, and if your next action after a turn where you Guarded is a full action spell, it gains +2 Buff Levels.</t>
      </text>
    </comment>
    <comment authorId="0" ref="Y541">
      <text>
        <t xml:space="preserve">Only one of this trinket may be equipped at a time.
Belongs to the shield family; no holding two of the same type.</t>
      </text>
    </comment>
    <comment authorId="0" ref="AH541">
      <text>
        <t xml:space="preserve">+10% DMG per Buff Level.
+5% Lockdown Intensity per Buff Level. (Rounds down.)</t>
      </text>
    </comment>
    <comment authorId="0" ref="AI541">
      <text>
        <t xml:space="preserve">Damage scales with INT!
+1 Lockdown Intensity per 4 SKI.
+1 Slow Strength at 16 SPC.
Gravity Well at a combined 30 INT and SKI. (You may choose to inflict the Lockdown, and ONLY the Lockdown, to all targets in Splash1 of the initial target.)</t>
      </text>
    </comment>
    <comment authorId="0" ref="AD542">
      <text>
        <t xml:space="preserve">Base Damage: (11-12)
Base Slow Intensity: 1
Base Lockdown Intensity: 3</t>
      </text>
    </comment>
    <comment authorId="0" ref="U546">
      <text>
        <t xml:space="preserve">If you are revived (even while alive), you may swap to the other character as a Free Action.
You will however, retain your percentage of HP and MP, and all statuses... then you'll restore the amount of HP you'd be revived by.</t>
      </text>
    </comment>
    <comment authorId="0" ref="V546">
      <text>
        <t xml:space="preserve">Once per battle, you may swap to your other character as a Bonus Action, retaining HP and MP percentages. You may use them as normal for the round.
Once the round ends (after they regen), your other character is swapped back in.</t>
      </text>
    </comment>
    <comment authorId="0" ref="W546">
      <text>
        <t xml:space="preserve">Your off-field characters may make a full action from the position of your on-field character. This uses that on-field character's full action too.
Can only be done once per character per battle.</t>
      </text>
    </comment>
    <comment authorId="0" ref="W554">
      <text>
        <t xml:space="preserve">WITH SCALING
Normal: (29-29)
Burst: (58-58) (Reloader1)
Swarm: (9-10)x3
Quickfire: (14-14) (bonus action)
Trickshot: (19-19) (bounce)
---
BASE VALUES
Normal: (21-21)
Burst: (42-42) (x2 damage scaling, enhanced elemental benefit, Reloader1)
Swarm: (7-7)x3 (x1/3 damage scaling, reduced elemental template benefit)
Quickfire: (10-10) (x1/2 damage scaling, reduced elemental template benefit, basic attacks are bonus actions)
Trickshot: (14-14) (x2/3 damage scaling, basic attacks bounce)</t>
      </text>
    </comment>
    <comment authorId="0" ref="X554">
      <text>
        <t xml:space="preserve">Fighter: 1-2
Ranger: 3-5
Sniper: 6-9
Artillery: 2-7 (basic attacks gain splash1, basic attacks connect after enemy movement)</t>
      </text>
    </comment>
    <comment authorId="0" ref="Y554">
      <text>
        <t xml:space="preserve">Hold your ground: 0 (incoming attacks deal 20% less damage)
Cautious Maneuver: 1
Skirmisher: 2 (incoming attacks deal 20% more damage)
I GOTTA GET OUT OF HERE: =MOV (all incoming attacks automatically minicrit)</t>
      </text>
    </comment>
    <comment authorId="0" ref="Z554">
      <text>
        <t xml:space="preserve">All Physical templates have Direct Hit, all Magical templates grant +2 buff levels, Esoteric templates get no bonuses. Debuffs apply to everything hit by the attack.
PHYSICAL:
Slashing: Basic attacks deal an additional 15% of the target's MHP as damage, capped at 30. (30%/cap 60 if Burst, 7.5%/cap 15 if Quickfire, 5%/cap 10 if Swarm, 0.75% base if boss target)
Piercing: Basic attacks gain Armorpierce6. (Inflicts Armorbreak instead if Burst, AP3 if Quickfire, AP2 if Swarm)
Crushing: Basic attacks deal 100% more damage to enemy shields.
MAGICAL:
Fire: Basic attacks apply Burning8 for three rounds. (Burning16 if Burst, two rounds if Quickfire, one round if Swarm)
Ice: Basic attacks apply Slow1 and Ensnared4 for one round. (Frozen instead of Slow/Ensnared if Burst, only Ensnared2 if Quickfire, only Ensnared1 if Swarm)
Electric: Basic attacks apply Jolted8 for three rounds. (Also stuns the target if Burst, two rounds if Quickfire, one round if Swarm)
Earth: Basic attacks apply Weakened4 for two rounds. (Four rounds if Burst, W2 if Quickfire, W1 if Swarm)
Dark: Basic attacks apply Uninspired4 for two rounds. (Four rounds if Burst, U2 if Quickfire, U1 if Swarm)
Light: Basic attacks heal for 100% of the damage they would deal if they hit an ally.
Psychic: Basic attacks apply Brainburn8 for three rounds. (+Confused8 if Burst, Brainburn4 if Quickfire, Brainburn2 if Swarm)
Air: Basic attacks deal 50% more damage to Flying enemies.
Poison: Basic attacks apply Poisoned8 for three rounds. (16 if Burst, 4 if Quickfire, 2 if Swarm)
Water: Basic attacks apply Stasis for one round to the target if they are above 75% HP. (50% if Burst, at full HP if Quickfire, Swarm can't apply Stasis but can still deal Water damage)
ESOTERIC:
Mana: Basic attacks apply Manaburn8 to the target for three rounds. (+ExposedMana if Burst, MB4 if Quickfire, MB2 if Swarm)
Thyme: Basic attacks apply Curse and Unlucky10 to the target for three rounds. (Unlucky20 if Burst, two rounds if Quickfire, one round if Swarm)
Glitch: Basic attacks apply Glitched and Aching8 to the target for three rounds. (16 if Burst, 4 if Quickfire, 2 if Swarm)</t>
      </text>
    </comment>
    <comment authorId="0" ref="C555">
      <text>
        <t xml:space="preserve">Every Skillpoint here is worth double!</t>
      </text>
    </comment>
    <comment authorId="0" ref="U555">
      <text>
        <t xml:space="preserve">Base: ???</t>
      </text>
    </comment>
    <comment authorId="0" ref="Z555">
      <text>
        <t xml:space="preserve">+1 STR
+1 SKI
+1 INT
+3 SPC</t>
      </text>
    </comment>
    <comment authorId="0" ref="C556">
      <text>
        <t xml:space="preserve">Every Skillpoint here is worth double!</t>
      </text>
    </comment>
    <comment authorId="0" ref="X558">
      <text>
        <t xml:space="preserve">Mirror Images created by you perfectly share your stats, as well as your HP, MP, and SHP pools. They also take up two summon slots. If both you and your Mirror Image target the same foe, you both deal +20% DMG.</t>
      </text>
    </comment>
    <comment authorId="0" ref="AI558">
      <text>
        <t xml:space="preserve">+5% DMG per 4 STR. (Caps at 75%.)
+5% DGE and CNT per 4 AGI.  (Caps at 75%.)
+5% MHP and MMP per 4 INT.  (Caps at 75% / 100%.)
100% Healing at 10 SPC.</t>
      </text>
    </comment>
    <comment authorId="0" ref="AD559">
      <text>
        <t xml:space="preserve">Mirror Images inherit your equipment effects. They continue existing even after you are downed / killed. They cannot cast Summoning spells.
They take up two Summon Slots.</t>
      </text>
    </comment>
    <comment authorId="0" ref="AD560">
      <text>
        <t xml:space="preserve">This 50% DMG is a "final modifier" applied after all other modifiers are applied.
The 50% DMG also applies to healing.</t>
      </text>
    </comment>
    <comment authorId="0" ref="V561">
      <text>
        <t xml:space="preserve">+12 MHP
+4 STR
+5 DEF
+7 RES
-3 AGI
-1 MOV</t>
      </text>
    </comment>
    <comment authorId="0" ref="W561">
      <text>
        <t xml:space="preserve">Once per round as a Bonus Action, you may give a target within Range 1-4 Shared Guard for the round. Your SHP will take damage before them while active.</t>
      </text>
    </comment>
    <comment authorId="0" ref="X561">
      <text>
        <t xml:space="preserve">Once per battle as a Bonus Action, you may teleport to a Spawn tile on the map. When you do this, restore (30-30) HP and (15-15) MP, and gain Swift2 for a round.</t>
      </text>
    </comment>
    <comment authorId="0" ref="AD561">
      <text>
        <t xml:space="preserve">Modified by Invincibility Field!</t>
      </text>
    </comment>
    <comment authorId="0" ref="AH561">
      <text>
        <t xml:space="preserve">+10% SHP per Buff Level.</t>
      </text>
    </comment>
    <comment authorId="0" ref="AO562">
      <text>
        <t xml:space="preserve">Highest damage that you've dealt in one action.
Only begins to record once you've dealt over 20 damage in one hit.</t>
      </text>
    </comment>
    <comment authorId="0" ref="AQ562">
      <text>
        <t xml:space="preserve">Highest damage that you've taken in one action.
Only begins to record once you've taken over 20 damage in one hit.</t>
      </text>
    </comment>
    <comment authorId="0" ref="W564">
      <text>
        <t xml:space="preserve">Your base SHP is tripled, but you only regenerate 25% of it during regen. Guarding will recover 50% of your SHP.
If you use the spell Overload, it instead restores 50% of your SHP. This can "overheal", becoming Temporary SHP.</t>
      </text>
    </comment>
    <comment authorId="0" ref="X564">
      <text>
        <t xml:space="preserve">Shield Gate: If an attack depletes your SHP, negate overkill to your HP equal to twice your SHP before the attack. Caps at 30 overkill negation..</t>
      </text>
    </comment>
    <comment authorId="0" ref="AH564">
      <text>
        <t xml:space="preserve">+5% Credits per Buff Level.</t>
      </text>
    </comment>
    <comment authorId="0" ref="AI564">
      <text>
        <t xml:space="preserve">+5 Credits per SPC.
+1 Item Max at 8 SPC.
Coupon at 15 SPC. (You may use this twice a battle.)</t>
      </text>
    </comment>
    <comment authorId="0" ref="AD565">
      <text>
        <t xml:space="preserve">Base Credits: 50
Base Items: 3
Items that revive players cannot be purchased.
Items cannot be used on the round they were bought.</t>
      </text>
    </comment>
    <comment authorId="0" ref="AH567">
      <text>
        <t xml:space="preserve">+1 DoT Intensity per 2 Buff Levels.
+1 Status Down Intensity per 3 Buff Levels.</t>
      </text>
    </comment>
    <comment authorId="0" ref="AI567">
      <text>
        <t xml:space="preserve">+1 DoT Intensity per 6 SKI. (Except for Bleed.)
+1 Status Down Intensity at 14 SKI.
+1 Status Choice per 6 INT. (Max of 5 statuses.)
Prevention Collection at 12 SKI.
Special Collection at 12 SPC.</t>
      </text>
    </comment>
    <comment authorId="0" ref="AD568">
      <text>
        <t xml:space="preserve">The status effect can be applied to a maximum of three different targets per basic attack.
No, you cannot apply multiple status effects with one use.</t>
      </text>
    </comment>
    <comment authorId="0" ref="AD569">
      <text>
        <t xml:space="preserve">Upon selecting this spell, choose some effects from this list.
-----
Damage Over Time:
(Aching5, 3)
(Poison3, 3)
(Burning4, 3)
(Brainburn4, 3)
(Bleed2, 3)
(Manaburn3, 3)
Status Down:
(Weaken2, 3)
(Uninspired2, 3)
(Ensnared2, 3)
(Blind2, 3)
Prevention: (Locked without 12 SKI.)
(Silence, 1)
(Healblock, 1)
Special: (Locked without 12 SPC.)
(Unlucky7, 3)
(Lockdown3, 3)
(Confused4, 3)</t>
      </text>
    </comment>
    <comment authorId="0" ref="U572">
      <text>
        <t xml:space="preserve">If you are revived (even while alive), you may swap to the other character as a Free Action.
You will however, retain your percentage of HP and MP, and all statuses... then you'll restore the amount of HP you'd be revived by.</t>
      </text>
    </comment>
    <comment authorId="0" ref="V572">
      <text>
        <t xml:space="preserve">Once per battle, you may swap to your other character as a Bonus Action, retaining HP and MP percentages. You may use them as normal for the round.
Once the round ends (after they regen), your other character is swapped back in.</t>
      </text>
    </comment>
    <comment authorId="0" ref="W572">
      <text>
        <t xml:space="preserve">Your off-field characters may make a full action from the position of your on-field character. This uses that on-field character's full action too.
Can only be done once per character per battle.</t>
      </text>
    </comment>
    <comment authorId="0" ref="U580">
      <text>
        <t xml:space="preserve">Therefore, Minicrits deal 200% DMG, Criticals deal 250% DMG...</t>
      </text>
    </comment>
    <comment authorId="0" ref="AD580">
      <text>
        <t xml:space="preserve">Base Intensity: 3
Base Duration 3</t>
      </text>
    </comment>
    <comment authorId="0" ref="AM580">
      <text>
        <t xml:space="preserve">Emerald has gone to the world of the mind, and came here to fulfill the Chairheir's promise.</t>
      </text>
    </comment>
    <comment authorId="0" ref="AN580">
      <text>
        <t xml:space="preserve">Emerald has paid respects to some fallen Chairians. He also got paid in sweet sweet Karma.</t>
      </text>
    </comment>
    <comment authorId="0" ref="AO580">
      <text>
        <t xml:space="preserve">Emerald has proven themselves to be a successful duelist!
Duels Won: 1
Opponents Defeated:
Team Marron</t>
      </text>
    </comment>
    <comment authorId="0" ref="AP580">
      <text>
        <t xml:space="preserve">Emerald is on good terms with puppets, and their related- really, it's just Marron and Ette.
Rating: Speaking Terms...?</t>
      </text>
    </comment>
    <comment authorId="0" ref="AQ580">
      <text>
        <t xml:space="preserve">Stands for "Oh? You're approaching me? Instead of running away, you're coming right to me?"
Anyway, Yato dealt 100+ DMG in a single counter. This is a little insane.</t>
      </text>
    </comment>
    <comment authorId="0" ref="C581">
      <text>
        <t xml:space="preserve">Every Skillpoint here is worth double!</t>
      </text>
    </comment>
    <comment authorId="0" ref="U581">
      <text>
        <t xml:space="preserve">Base: (14-16)</t>
      </text>
    </comment>
    <comment authorId="0" ref="Z581">
      <text>
        <t xml:space="preserve">+2 SKI
+1 STR</t>
      </text>
    </comment>
    <comment authorId="0" ref="AI581">
      <text>
        <t xml:space="preserve">In the following text, "x" is equal to the intensity of Phoenix.
Phoenix grants the effects of the following status effects. It will be additive with standard instances of those statuses.
- Empowered(x)
- Lucky(x)
- Focused(x)
- Direct Hit
When you perform a Basic Attack against a foe that is Marked, your attacks get Armorpierce(x), Slip(x * 2), and get an additional +35% DMG.
When you are Downed you will instantly revive with (x * 10)% HP and deal (x * 5) Fire Damage to all foes within Range 1. Phoenix and all other negative status effects will be dispelled, and then you will obtain Weaken5 and Unlucky5 for two rounds.
-----
Base Marked Damage: +20%</t>
      </text>
    </comment>
    <comment authorId="0" ref="C582">
      <text>
        <t xml:space="preserve">Every Skillpoint here is worth double!</t>
      </text>
    </comment>
    <comment authorId="0" ref="AD582">
      <text>
        <t xml:space="preserve">Base: 200</t>
      </text>
    </comment>
    <comment authorId="0" ref="AI582">
      <text>
        <t xml:space="preserve">-2 SP required per SPC. (Minimum of 180 SP.)
+5% Marked Damage per 5 SPC.
+1 Phoenix Intensity per 7 SPC.
Arrows of the Phoenix at 11 SPC. (Your Basic Attack can now optionally deal Fire Damage, and apply Burned(x) for three rounds.)
Light Eternal at 18 SPC. (When you are downed with Phoenix and it has more than one round remaining, revive with 25% HP and remove a round from it instead of performing the usual death effects. Also grants +1 Duration to Phoenix.)</t>
      </text>
    </comment>
    <comment authorId="0" ref="X584">
      <text>
        <t xml:space="preserve">Until you score a Critical Hit, you get +25 CRT each battle. This Critical Hit is Lethal against targets with 80 base MHP or less, as long as you're targeting a single entity.
The CRT applies for each hit in the attack, but only one enemy can be hit with the Lethal effect.
For the purposes of this calculation, every point of base SHP is counted as 2 MHP, and every point of base AC is counted as 5 MHP.</t>
      </text>
    </comment>
    <comment authorId="0" ref="AI584">
      <text>
        <t xml:space="preserve">+5% Familiar DMG / HEAL per 3 STR or INT- whatever's higher!
Chimera at 10 SKI and 10 SPC. (When creating a Familiar, you may opt to overwrite one active skill of the familiar with the active skill of another type of familiar.)
Personal Companion at 16 SPC. (You may spend 30 MP to cast this as a Bonus Action upon joining a battle.)</t>
      </text>
    </comment>
    <comment authorId="0" ref="AD585">
      <text>
        <t xml:space="preserve">The damage transfer acts under bodyblocking rules: your AC, SHP, and Resistances all apply.</t>
      </text>
    </comment>
    <comment authorId="0" ref="AH586">
      <text>
        <t xml:space="preserve">-Familiars all share your CRT, HIT, DGE, CAV, and MOV. They have 0 CNT. They all have 2 Retreat, and cannot be countered.
-Familiars are immune to Damage over Time status effects.
-Familiars can be summoned in one of a few various types.
-If both you and your Familiar are hit with a single splash attack, no damage is taken by the Familiar.</t>
      </text>
    </comment>
    <comment authorId="0" ref="AI586">
      <text>
        <t xml:space="preserve">Pick a type when summoning a Familiar. It has two active abilites, and one passive ability. Chimera is enabled.
(Note that damage scaling is not applied in this note, due to sanity reasons.)
-----
Raven:
Caw: Apply Uninspired2 and Unlucky5 to a target. Range 1-3.
Feather Burst: Deals (7-7) Piercing Damage to the target. Range 1-3. If you cast a spell against this target, it has +3 Buff Levels.
PASSIVE: Flight. This Familiar and their summoner obtain Flight for their movement.
-----
Cat:
Nuzzle: Restore (6-7) HP. Range 1.
True Vision: Target a foe within Range 1-5. Give it Ensnared5 for a round. Unavoidable.
PASSIVE: Helpful. The summoner may use their item action from the position of this Familiar. +1 Item Action to the summoner.
-----
Wisp:
Energy Channel: Deal (5-5) Mana Damage. Range 2-3. All damage dealt this way is given to your summoner as MP.
Hopeful Glow: Grant Empowered4 or Enlightened4 to a target within Range 1-2 for two rounds.
PASSIVE: Ghostly. This Familiar and their summoner obtain Spectral for their movement.
-----
Toad: (requires 10 STR or INT)
Bubble Bomb: Deal (8-8) Water Damage. Range 4-6.
Tongue Latch: Deal (5-6) Poison Damage to the target. Range 4-6. Move them one space in any direction. Won't harm allies.
PASSIVE: Uncroakable. Damage this Familiar takes is transferred to the summoner at a 33% rate. The summoner gains +2 AC while this Familiar is alive.
-----
Hare: (requires 10 AGI)
Carrot Saber: Deal (8-9) Slashing Damage. Range 1.
Spring Swap: Swap places with your summoner if they're within Range 1-5.
PASSIVE: Bouncy. This Familiar obtains Skirmisher for its movement, and gets +1 MOV and Retreat. The summoner also obtains Skirmisher while this Familiar is alive.
-----
Spider: (requires 10 SKI)
Web Blast: Deal (4-4) Crushing Damage to a target, then apply Slow2 to them for two rounds. Range 2-4.
Envenom Weapon: Give a target within Range 1 +20% DMG on their next Basic Attack. It'll also apply Poison4 to the target for three rounds if it's single-target.
PASSIVE: Stride. This familiar and their summoner take 2 less MOV to enter tiles that take additional MOV to enter.
-----
Dog: (requires 10 DEF)
Bark: Deals (5-5) Psychic Damage, then apply Weaken2 and Taunt to the target for two rounds. Range 1-3. The Taunt acts as if it was applied by your summoner.
Guard Dog: Apply (8-8) Temporary SHP to the target. Range 1.
PASSIVE: Inspiring! Grants +5 HP Regen to the summoner while this Familiar is alive.</t>
      </text>
    </comment>
    <comment authorId="0" ref="V587">
      <text>
        <t xml:space="preserve">+6 MHP
+5 STR
+3 SKI
+5 DEF
-8 MMP</t>
      </text>
    </comment>
    <comment authorId="0" ref="W587">
      <text>
        <t xml:space="preserve">As a Bonus Action, target a basic foe within Range 1-3. Engage in a Duel with them. You can only duel one foe at a time, and cannot duel another foe until it ends.
Until either participant of the Duel is downed, they deal +50% DMG to one another, and -50% DMG to any entities not in the duel. They also take -50% DMG from any entity not in the duel. Buffs / debuffs are unaffected.
As an action, either entity in the duel may spend their full action to end the duel forcefully. You cannot duel an entity if they broke a duel as their previous action.</t>
      </text>
    </comment>
    <comment authorId="0" ref="X587">
      <text>
        <t xml:space="preserve">Your attacks that only hit one target deal +20% DMG.</t>
      </text>
    </comment>
    <comment authorId="0" ref="AH587">
      <text>
        <t xml:space="preserve">+5% Focused Intensity per Buff Level.</t>
      </text>
    </comment>
    <comment authorId="0" ref="AI587">
      <text>
        <t xml:space="preserve">+1 Focused Power per 6 INT or 6 SKI; whatever's higher.
Shared Perspective at 6 SPC. (You may also cast this spell on yourself for 5 MP, after casting.)</t>
      </text>
    </comment>
    <comment authorId="0" ref="AD588">
      <text>
        <t xml:space="preserve">Base Intensity: 4</t>
      </text>
    </comment>
    <comment authorId="0" ref="AO588">
      <text>
        <t xml:space="preserve">Highest damage that you've dealt in one action.
Only begins to record once you've dealt over 20 damage in one hit.</t>
      </text>
    </comment>
    <comment authorId="0" ref="AQ588">
      <text>
        <t xml:space="preserve">Highest damage that you've taken in one round. This is the raw value.
Only begins to record once you've taken over 20 damage in one round.</t>
      </text>
    </comment>
    <comment authorId="0" ref="U589">
      <text>
        <t xml:space="preserve">(True Heroine's Charm)</t>
      </text>
    </comment>
    <comment authorId="0" ref="AD589">
      <text>
        <t xml:space="preserve">Base Weaken: 2
Base Central Bonus: 1</t>
      </text>
    </comment>
    <comment authorId="0" ref="V590">
      <text>
        <t xml:space="preserve">+2 CRT
+3 HIT
+2 CNT
-5 MHP</t>
      </text>
    </comment>
    <comment authorId="0" ref="W590">
      <text>
        <t xml:space="preserve">If you take a blow that would Down you, survive it with 1 HP.
Triggers up to once per battle.</t>
      </text>
    </comment>
    <comment authorId="0" ref="X590">
      <text>
        <t xml:space="preserve">Once per battle as a Bonus Action, obtain Empowered3 and Enlightened3 for three rounds. Then, choose one of DirectHit, Focused3, or Lucky5 to obtain for three rounds as well.
If this is available when Samurai's Will triggers, it is automatically used, and you obtain a Divine Shield.</t>
      </text>
    </comment>
    <comment authorId="0" ref="AH590">
      <text>
        <t xml:space="preserve">+10% First Hit Damage per Buff Level
+5% Subsequent Hit Damage per Buff Level</t>
      </text>
    </comment>
    <comment authorId="0" ref="AI590">
      <text>
        <t xml:space="preserve">+10% First Hit DMG / HIT per 3 STR and 2 SKI.
+5% Subsequent Hit DMG / HIT per 4 STR and 5 SKI.
I Saw That at 10 INT. (Triggers on foes that attack within the area, and not just move!)</t>
      </text>
    </comment>
    <comment authorId="0" ref="AD591">
      <text>
        <t xml:space="preserve">Reloader weapons are treated like they have 50% base attack damage for the purpose of this spell.
If you have a Splash / Cone / Laser weapon, it is disabled for the purposes of this.</t>
      </text>
    </comment>
    <comment authorId="0" ref="AI592">
      <text>
        <t xml:space="preserve">-The first foe that moves within the area will be hit with your Basic Attack for 200% DMG, with +120% HIT.
-Every foe after that moves within the area will take 90% DMG, with +40% HIT.
-These attacks cannot be countered. You can only fire on a foe once per round.
-----
Base DMG: 120% / 60%
Base HIT: 40% / 10%</t>
      </text>
    </comment>
    <comment authorId="0" ref="X593">
      <text>
        <t xml:space="preserve">If an enemy attacks you within Range 1, deal (10-12) Slashing Damage to them before their attack connects, scaling with SKI at a third-rate.
If this downs / kills the target, you don't take damage. This activates regardless of a successful counter.
Triggers once per round.
-----
Base: (5-7)</t>
      </text>
    </comment>
    <comment authorId="0" ref="Y593">
      <text>
        <t xml:space="preserve">Once per battle, as a Bonus Action, obtain the Watchful3 buff for a round.
This makes you unable to counter when attacked, but causes you to roll counter against enemies who attack allies within Range 1-2 of you. Triggers once per enemy action. Remove 1 Intensity from this effect when you do this, dispelling it if it hits 0.</t>
      </text>
    </comment>
    <comment authorId="0" ref="Z593">
      <text>
        <t xml:space="preserve">Only one of this trinket may be equipped at a time.</t>
      </text>
    </comment>
    <comment authorId="0" ref="Z596">
      <text>
        <t xml:space="preserve">+1 CRT and +5% HIT per 4 SPC. (Cap of +10 CRT.)
+5% Opportunity Attack DMG / HIT per 6 SPC.
Dual Perception at 10 SPC.  (You now have two marks.  When attacking an unmarked enemy, you may choose which of your marks you wish to replace.)
Cloaked Under the Wings of the Phoenix at 16 SPC. (When you down a Marked foe, gain a Divine Shield.)</t>
      </text>
    </comment>
    <comment authorId="0" ref="Z598">
      <text>
        <t xml:space="preserve">When you attack a Marked enemy with an action that doesn't target any other foes (or allies), it deals +20% DMG, and gets +40% HIT and +9 CRT. When you down a Marked foe, gain a Divine Shield.
Marked targets have -20% HIT and -20% CAV when attacking you. 
You automatically attack a Marked enemy that'd move out of your Basic Attack Range or Line of Sight, with 75% HIT and 65% DMG.
-----
Base HIT: +20%
Base CRT: +5
Base Opportunity Attack HIT: 60%
Base Opportunity Attack DMG: 50%</t>
      </text>
    </comment>
    <comment authorId="0" ref="AD606">
      <text>
        <t xml:space="preserve">Base Taunt Range: 1-2
Base Damage Modifier: 70%</t>
      </text>
    </comment>
    <comment authorId="0" ref="AM606">
      <text>
        <t xml:space="preserve">Bergilmir has gone to the world of the mind, and came here to fulfill the Chairheir's promise.</t>
      </text>
    </comment>
    <comment authorId="0" ref="AN606">
      <text>
        <t xml:space="preserve">Bergilmir has proven themselves to be a successful duelist!
Duels Won: 1
Opponents Defeated:
Team Marron</t>
      </text>
    </comment>
    <comment authorId="0" ref="AO606">
      <text>
        <t xml:space="preserve">Bergilmir simply refused to die. Plain and simple. We're talking 200 points of non-reduced damage here.</t>
      </text>
    </comment>
    <comment authorId="0" ref="AP606">
      <text>
        <t xml:space="preserve">Bergilmir dealt over 500 freaking damage in a single round. Given the general scaling of damage in this game, this is some Disgaea-tier destruction.</t>
      </text>
    </comment>
    <comment authorId="0" ref="C607">
      <text>
        <t xml:space="preserve">Every Skillpoint here is worth double!</t>
      </text>
    </comment>
    <comment authorId="0" ref="U607">
      <text>
        <t xml:space="preserve">Base: (16-17)</t>
      </text>
    </comment>
    <comment authorId="0" ref="X607">
      <text>
        <t xml:space="preserve">COUNTER: Flash Freeze
Range: 1-3
Deal (8-8) Ice Damage to the attacker. Freeze them for a round.</t>
      </text>
    </comment>
    <comment authorId="0" ref="Z607">
      <text>
        <t xml:space="preserve">+2 MHP
+2 STR
+1 SPC</t>
      </text>
    </comment>
    <comment authorId="0" ref="AI607">
      <text>
        <t xml:space="preserve">The counter pulse deals ((x / 2) + 8) Ice Damage to all foes within Range 1-3, where "x" is the amount of damage you took, not including damage reduction.
The total amount of damage caps at 68. The blast will still trigger, even if you are downed.
-----
Base Damage: 3
Base Cap: 50</t>
      </text>
    </comment>
    <comment authorId="0" ref="C608">
      <text>
        <t xml:space="preserve">Every Skillpoint here is worth double!</t>
      </text>
    </comment>
    <comment authorId="0" ref="AD608">
      <text>
        <t xml:space="preserve">Base: 200</t>
      </text>
    </comment>
    <comment authorId="0" ref="AI608">
      <text>
        <t xml:space="preserve">-2 SP required per SPC. (Minimum of 160 SP.)
+1 DMG Cap per SPC.
+1 Base DMG per 3 SPC.
Aegis of Ice at 9 SPC. (The amount of damage you take is reduced by 3% for each foe within the taunt range, down to a minimum of 40%.)
Battlecry at 18 SPC. (+1 Upper Taunt Range.)</t>
      </text>
    </comment>
    <comment authorId="0" ref="Y610">
      <text>
        <t xml:space="preserve">Start each battle with 2 charges of Fruit. Once per round, when you cast a Status or Restorative spell, gain a charge of Fruit.
As a Free Action, you may consume a charge of Fruit to use any of the following effects on  yourself, or a target within Range 1-3:
Everfruit: Restore (8-8) HP. Remove 1 duration from all negative statuses on the target.
Wingfig: Restore (8-8) MP. Either remove a Flux Mutation from the target, or apply one.
Warpmelon: Restore (5-5) HP and (5-5) MP. Teleport the target 3 spaces.</t>
      </text>
    </comment>
    <comment authorId="0" ref="Z610">
      <text>
        <t xml:space="preserve">You gain +1 Perk Slot. Supportive Perks cost 1 KP less.</t>
      </text>
    </comment>
    <comment authorId="0" ref="AH610">
      <text>
        <t xml:space="preserve">+10% First Hit Damage per Buff Level
+5% Subsequent Hit Damage per Buff Level</t>
      </text>
    </comment>
    <comment authorId="0" ref="AI610">
      <text>
        <t xml:space="preserve">+10% First Hit DMG / HIT per 3 STR and 2 SKI.
+5% Subsequent Hit DMG / HIT per 4 STR and 5 SKI.
I Saw That at 10 INT. (Triggers on foes that attack within the area, and not just move!)</t>
      </text>
    </comment>
    <comment authorId="0" ref="AM610">
      <text>
        <t xml:space="preserve">Bergilmir is on good terms with Chloe. Not Xavier, just Chloe. "Chloe Friend" didn't sound as good.
Rating: Acquaintance</t>
      </text>
    </comment>
    <comment authorId="0" ref="AD611">
      <text>
        <t xml:space="preserve">Reloader weapons are treated like they have 50% base attack damage for the purpose of this spell.
If you have a Splash / Cone / Laser weapon, it is disabled for the purposes of this.</t>
      </text>
    </comment>
    <comment authorId="0" ref="AM611">
      <text>
        <t xml:space="preserve">Bergilmir has destroyed one of the wings of the Chaos Butterfly back in the Mindscape.</t>
      </text>
    </comment>
    <comment authorId="0" ref="AI612">
      <text>
        <t xml:space="preserve">-The first foe that moves within the area will be hit with your Basic Attack for 160% DMG, with +80% HIT.
-Every foe after that moves within the area will take 75% DMG, with +25% HIT.
-These attacks cannot be countered. You can only fire on a foe once per round.
-----
Base DMG: 120% / 60%
Base HIT: 40% / 10%</t>
      </text>
    </comment>
    <comment authorId="0" ref="V613">
      <text>
        <t xml:space="preserve">+12 MHP
+4 STR
+5 DEF
+7 RES
-3 AGI
-1 MOV</t>
      </text>
    </comment>
    <comment authorId="0" ref="W613">
      <text>
        <t xml:space="preserve">Once per round as a Bonus Action, you may give a target within Range 1-4 Shared Guard for the round. Your SHP will take damage before them while active.</t>
      </text>
    </comment>
    <comment authorId="0" ref="X613">
      <text>
        <t xml:space="preserve">Once per battle as a Bonus Action, you may teleport to a Spawn tile on the map. When you do this, restore (30-30) HP and (15-15) MP, and gain Swift2 for a round.</t>
      </text>
    </comment>
    <comment authorId="0" ref="AD613">
      <text>
        <t xml:space="preserve">Variants:
All Variants share the same range and damage.
Hidden Flame: Fire.
Hidden Shard: Ice.
Hidden Spark: Electric.
Hidden Rock: Earth.
Hidden Shade: Dark.
Hidden Glow: Light.
Hidden Flow: Air.
Hidden Eye: Psychic.
Hidden Dew: Water.
Hidden Toxin: Poison.
Hidden Pixel: Glitch.</t>
      </text>
    </comment>
    <comment authorId="0" ref="AH613">
      <text>
        <t xml:space="preserve">+10% DMG per Buff Level.
+10% HIT per Buff Level.</t>
      </text>
    </comment>
    <comment authorId="0" ref="AI613">
      <text>
        <t xml:space="preserve">DMG scales with STR! (3/2 rate)
Still Counts at 6 AGI and 6 SKI. (If the foe misses you, Nothing Ventured still triggers, and for +10% DMG.)
Improved Taunt at 10 INT and 5 SPC. (Taunt is now applied for two rounds.)
Unavoidable at 10 SKI and 5 SPC.</t>
      </text>
    </comment>
    <comment authorId="0" ref="AD614">
      <text>
        <t xml:space="preserve">Base: (14-16)</t>
      </text>
    </comment>
    <comment authorId="0" ref="AO614">
      <text>
        <t xml:space="preserve">Highest damage that you've dealt in one action.
Only begins to record once you've dealt over 20 damage in one hit.</t>
      </text>
    </comment>
    <comment authorId="0" ref="AQ614">
      <text>
        <t xml:space="preserve">Highest damage that you've taken in one action.
Only begins to record once you've taken over 20 damage in one hit.</t>
      </text>
    </comment>
    <comment authorId="0" ref="W616">
      <text>
        <t xml:space="preserve">If you sustain a blow that would Down you, survive it with 25% HP or the HP you had before taking the blow- whatever's higher! Then, gain Empowered8 and Enlightened8 for three rounds.
Triggers once per battle.</t>
      </text>
    </comment>
    <comment authorId="0" ref="AH616">
      <text>
        <t xml:space="preserve">+1 Target per 5 Buff Levels.</t>
      </text>
    </comment>
    <comment authorId="0" ref="AI616">
      <text>
        <t xml:space="preserve">+1 Slow at 7 STR.
+1 Target per 5 STR and 3 SPC.
+1 Upper Range at 7 SPC.
Offend at 15 combined STR and SPC. (Optionally, you may apply Taunt to up to two targets you hit with Intimidation. Doing this costs 3 MP.)</t>
      </text>
    </comment>
    <comment authorId="0" ref="AD617">
      <text>
        <t xml:space="preserve">Base: (9-12)</t>
      </text>
    </comment>
    <comment authorId="0" ref="W619">
      <text>
        <t xml:space="preserve">Twice per battle, if you'd be downed or killed, ignore the blow and survive with 25% HP.
You may also instead use this as an Item Action to revive a Downed ally within Range 1-3 with 25% HP,  or revive a Dead player with 1 HP.</t>
      </text>
    </comment>
    <comment authorId="0" ref="Z622">
      <text>
        <t xml:space="preserve">Raging Blizzard at 8 SPC. (You may use two charges to place snow at Range 1-2, instead of just Range 1.)
Reactive Snowdrift at 15 SPC. (Allies treat snow created by this trait as a Blank tile.)</t>
      </text>
    </comment>
    <comment authorId="0" ref="AD632">
      <text>
        <t xml:space="preserve">Base Empowered: 4
Base Swift: 2
Base Duration: 2</t>
      </text>
    </comment>
    <comment authorId="0" ref="AM632">
      <text>
        <t xml:space="preserve">Hex died, came back via Autorevive, then lived with 1 HP from a follow-up attack.
Truly amazing.</t>
      </text>
    </comment>
    <comment authorId="0" ref="AN632">
      <text>
        <t xml:space="preserve">Hex has proven themselves to be a successful duelist!
Duels Won: 1
Opponents Defeated:
Team Acacia</t>
      </text>
    </comment>
    <comment authorId="0" ref="AO632">
      <text>
        <t xml:space="preserve">Hex has developed an affinity for bottled blood...
Bottles Drank: 2</t>
      </text>
    </comment>
    <comment authorId="0" ref="AP632">
      <text>
        <t xml:space="preserve">Hex was the first one to eat from the Atrocity! In combat, anyway. Truly, he is the pioneer humanity(?) needed(?).</t>
      </text>
    </comment>
    <comment authorId="0" ref="AQ632">
      <text>
        <t xml:space="preserve">Hex is a certified mechanic! This skill will probably never be relevant again! Says the GM.</t>
      </text>
    </comment>
    <comment authorId="0" ref="AR632">
      <text>
        <t xml:space="preserve">Hex dealt over 500 freaking damage in a single round. Given the general scaling of damage in this game, this is some Disgaea-tier destruction.</t>
      </text>
    </comment>
    <comment authorId="0" ref="C633">
      <text>
        <t xml:space="preserve">Every Skillpoint here is worth double!</t>
      </text>
    </comment>
    <comment authorId="0" ref="U633">
      <text>
        <t xml:space="preserve">Base: (9-10)</t>
      </text>
    </comment>
    <comment authorId="0" ref="Z633">
      <text>
        <t xml:space="preserve">+10 SPC</t>
      </text>
    </comment>
    <comment authorId="0" ref="AD633">
      <text>
        <t xml:space="preserve">Base Non-Foamed Empowered: 2</t>
      </text>
    </comment>
    <comment authorId="0" ref="AI633">
      <text>
        <t xml:space="preserve">If any of the buffs are already present on the target, add up the intensity and duration. The intensity caps at 10 for Empowered, and 4 for Swift.</t>
      </text>
    </comment>
    <comment authorId="0" ref="AM633">
      <text>
        <t xml:space="preserve">Hexagon was incredibly valuable in the fight against the Tabletopians and the Scrap Metal Gestalt! He owns it now. The entire targeting computer. Nice.</t>
      </text>
    </comment>
    <comment authorId="0" ref="AN633">
      <text>
        <t xml:space="preserve">Hex got stomped into the ground by Acacia, and obtained the prize of major brain hemorrhaging.</t>
      </text>
    </comment>
    <comment authorId="0" ref="AO633">
      <text>
        <t xml:space="preserve">Hexagon spent 10,000 Credits on a rock. Nice. It sits here, represented by this accomplishment.</t>
      </text>
    </comment>
    <comment authorId="0" ref="C634">
      <text>
        <t xml:space="preserve">Every Skillpoint here is worth double!</t>
      </text>
    </comment>
    <comment authorId="0" ref="AD634">
      <text>
        <t xml:space="preserve">Base: 230</t>
      </text>
    </comment>
    <comment authorId="0" ref="AI634">
      <text>
        <t xml:space="preserve">-2 SP Cost per SPC. (Minimum of 170.)
Buffs last for a extra turn at combined 20 STR and SPC.
+1 Empowered Intensity on Foamed allies per 6 SPC. 
+1 Empowered Intensity to nearby allies per 8 SPC.
Grants Vampiric2 for two turns to both nearby allies and Foamed allies at 10 SPC.</t>
      </text>
    </comment>
    <comment authorId="0" ref="Y636">
      <text>
        <t xml:space="preserve">Whenever you perform a full action, spawn two Seeker Missiles within Range 1 of you. They have 1 HP, 10 DGE, 5 MOV with Flying, and can perform your Basic Attack at Range 1 at the cost of their life, with 50% DMG as a Final Modifier.
Missiles also have the Tap passive. These cannot act on the round they spawn. They are also considered summons, but do not benefit from any equipment effects that'd buff summons. No missiles are spawned while your Basic Attack is Reloading.
-----
PASSIVE: Tap. If a foe kills you with a single-target, full-action Basic Attack, they may spend 8 MP to take another action. If this action misses or glances, assuming the blow would've kill you, they may still take another action.</t>
      </text>
    </comment>
    <comment authorId="0" ref="AH636">
      <text>
        <t xml:space="preserve">+10% First Hit Damage per Buff Level
+5% Subsequent Hit Damage per Buff Level</t>
      </text>
    </comment>
    <comment authorId="0" ref="AI636">
      <text>
        <t xml:space="preserve">+10% First Hit DMG / HIT per 3 STR and 2 SKI.
+5% Subsequent Hit DMG / HIT per 4 STR and 5 SKI.
I Saw That at 10 INT. (Triggers on foes that attack within the area, and not just move!)</t>
      </text>
    </comment>
    <comment authorId="0" ref="AD637">
      <text>
        <t xml:space="preserve">Reloader weapons are treated like they have 50% base attack damage for the purpose of this spell.
If you have a Splash / Cone / Laser weapon, it is disabled for the purposes of this.</t>
      </text>
    </comment>
    <comment authorId="0" ref="AD638">
      <text>
        <t xml:space="preserve">That 80% is applied on TOP of the already existing 120% first hit DMG boost, and the +40% HIT boost.</t>
      </text>
    </comment>
    <comment authorId="0" ref="AI638">
      <text>
        <t xml:space="preserve">-The first foe that moves within the area will be hit with your Basic Attack for 180% DMG, with +100% HIT.
-Every foe after that moves within the area will take 80% DMG, with +30% HIT.
-These attacks cannot be countered. You can only fire on a foe once per round.
-----
Base DMG: 120% / 60%
Base HIT: 40% / 10%</t>
      </text>
    </comment>
    <comment authorId="0" ref="V639">
      <text>
        <t xml:space="preserve">+5 MHP
+6 STR
+3 AGI
+4 SKI
+2 DEF
-5 MMP
-2 INT</t>
      </text>
    </comment>
    <comment authorId="0" ref="W639">
      <text>
        <t xml:space="preserve">Once per turn, you may deal Direct Damage equal to 10% of the target's MHP to a target you hit with your Basic Attack. If you have Empowered or Focused, this is increased to 20%.
Caps at (15) additional damage in the first case, and (30) additional damage in the second case.</t>
      </text>
    </comment>
    <comment authorId="0" ref="X639">
      <text>
        <t xml:space="preserve">You gain the power of Flight.</t>
      </text>
    </comment>
    <comment authorId="0" ref="Y639">
      <text>
        <t xml:space="preserve">Once per battle as a Bonus Action, you may teleport to a Spawn tile on the map. When you do this, restore (30-30) HP and (15-15) MP, and gain Swift2 for a round.</t>
      </text>
    </comment>
    <comment authorId="0" ref="AH639">
      <text>
        <t xml:space="preserve">+1 Target per 5 Buff Levels.</t>
      </text>
    </comment>
    <comment authorId="0" ref="AI639">
      <text>
        <t xml:space="preserve">+1 Slow at 7 STR.
+1 Target per 5 STR and 3 SPC.
+1 Upper Range at 7 SPC.
Offend at 15 combined STR and SPC. (Optionally, you may apply Taunt to up to two targets you hit with Intimidation. Doing this costs 3 MP.)</t>
      </text>
    </comment>
    <comment authorId="0" ref="AO640">
      <text>
        <t xml:space="preserve">Highest damage that you've dealt in one action.
Only begins to record once you've dealt over 20 damage in one hit.</t>
      </text>
    </comment>
    <comment authorId="0" ref="AQ640">
      <text>
        <t xml:space="preserve">Highest damage that you've taken in one round. This is the raw value.
Only begins to record once you've taken over 20 damage in one hit.</t>
      </text>
    </comment>
    <comment authorId="0" ref="AD641">
      <text>
        <t xml:space="preserve">Base HP: 40
Base AC: 1
The Spawn Point does not have a Zone of Control.</t>
      </text>
    </comment>
    <comment authorId="0" ref="X642">
      <text>
        <t xml:space="preserve">Your basic attacks also effect all targets within Range 1 for 50% damage, not counting the original target. All allies in the AoE are not targeted by the attack, and are instead healed for the same as the base damage value. If you would apply any debuffs to them, apply their inverse to your allies if possible.</t>
      </text>
    </comment>
    <comment authorId="0" ref="AI642">
      <text>
        <t xml:space="preserve">+5% DMG per 4 STR. (Caps at 75%.)
+5% DGE and CNT per 4 AGI.  (Caps at 75%.)
+5% MHP and MMP per 4 INT.  (Caps at 75% / 100%.)
100% Healing at 10 SPC.</t>
      </text>
    </comment>
    <comment authorId="0" ref="AD643">
      <text>
        <t xml:space="preserve">Mirror Images inherit your equipment effects. They continue existing even after you are downed / killed. They cannot cast Summoning spells.
They take up two Summon Slots.</t>
      </text>
    </comment>
    <comment authorId="0" ref="AD644">
      <text>
        <t xml:space="preserve">This 50% DMG is a "final modifier" applied after all other modifiers are applied.
The 50% DMG also applies to healing.</t>
      </text>
    </comment>
    <comment authorId="0" ref="X645">
      <text>
        <t xml:space="preserve">Upon using at least 100 SP from your special in a single round, you obtain Lucky5, Empowered4, Enlightened4, and Focused4 for three rounds.
These bonuses are applied before your special activates.</t>
      </text>
    </comment>
    <comment authorId="0" ref="Y645">
      <text>
        <t xml:space="preserve">You may spend 80 SP or 10 MP to give someone within Range 1 Foam, as a Bonus Action. This Bonus Action has Reloader1. If target is already Foamed, instead give Ordo for two turns. Ordo Granting works even if Reloader is happening.</t>
      </text>
    </comment>
    <comment authorId="0" ref="V646">
      <text>
        <t xml:space="preserve">Defaulting to Slashing!</t>
      </text>
    </comment>
    <comment authorId="0" ref="Z648">
      <text>
        <t xml:space="preserve">Lag at 1 SPC. (If you perform an attack from each of your occupied tiles at once, each attack gets +(SPC)% extra DMG and HIT.)
Self Certainty at 10 SPC. (Once a battle, you may determine which of the two tiles you end your turn on. You may do this one extra time for every extra 5 SPC you have after this.)</t>
      </text>
    </comment>
    <comment authorId="0" ref="Z650">
      <text>
        <t xml:space="preserve">- Basic attacks, spells, and other actions can originate from either of your two occupied tiles, and allies can target you at either one.
- If you perform an attack from each of your occupied tiles at once, each attack gets +20% extra DMG and HIT.
- At the end of the Spherebreaker Phase, you un-split, and occupy only one of the two tiles (chosen randomly). You may choose which tile you appear on three times per battle.</t>
      </text>
    </comment>
    <comment authorId="0" ref="U658">
      <text>
        <t xml:space="preserve">Stats:
Cinderfruit (1): +2 DMG. Max of 8 upgrades. At least one upgrade will let your Basic Attack be of the Fire element.
Yggherb (1): +4 HIT. Max of 8 upgrades. At least one upgrade will let your Basic Attack be of the Earth element.
Glacialstem (1): +4 CNT. Max of 8 upgrades. At least one upgrade will let your Basic Attack be of the Ice element.
Celefruit (1): +2 DGE. Max of 4 upgrades. At least one upgrade will let your Basic Attack be of the Electric element.
Goneblossom (2): Get +2 HP Regen and +2 MP Regen. Max of 3 upgrades. At least one upgrade will let your Basic Attack be of the Dark element.
Manabloom (2): +1 Buff Level on all of your spells. Max of 3 upgrades. At least one upgrade will let your Basic Attack be of the Mana element.
Psychoid (2): +1 Upper Range. Max of 3 upgrades. At least one upgrade will let your Basic Attack be of the Psychic element.
Tornadopetal (3): +1 MOV. Max of 1 upgrade. At least one upgrade will let your Basic Attack be of the Air element.
Eterna (3): Gain an additional GP per turn. Max of 2 upgrades. At least one upgrade will let your Basic Attack be of the Light element.
-----
Spells:
Gigistem (3): Gains the Gigistem Skill. Upon use, you may move up to 3 spaces then attack something within your weapon's range for 90% DMG (applied as a Final Modifier), with Armorpierce6. Also applies Poisoned10 for three rounds. Max of 1 upgrade.
Blockmelon (3): Gains the Blockmelon skill. Upon use, grants a Divine Shield with three layers. Also grants +3 AC and +6 SHP upon being researched. Max of 1 upgrade.
Glacialstem (3) Grants the Glacialstem skill. Upon use, Freeze a foe within your weapon's range for two rounds. Your next Basic Attack has +30% DMG. Max of 1 upgrade.
Godblossom (x): When buying this, use your action to take control of a Basic foe within Range 1 permanently. Costs 1 GP per 30 MHP / 5 AC / 12 SHP, rounding up for each statistic. Max of 1 upgrade.</t>
      </text>
    </comment>
    <comment authorId="0" ref="AM658">
      <text>
        <t xml:space="preserve">For whatever reason, JOE feels like they've visited the world of somebody's mind, and fulfilled somebody's promise...</t>
      </text>
    </comment>
    <comment authorId="0" ref="AN658">
      <text>
        <t xml:space="preserve">JOE got to die in this game's most brutal possible way. Ouch.</t>
      </text>
    </comment>
    <comment authorId="0" ref="AO658">
      <text>
        <t xml:space="preserve">JOE has summoned a ridiculous amount of Illusory Traps in a rather short timeframe.</t>
      </text>
    </comment>
    <comment authorId="0" ref="AP658">
      <text>
        <t xml:space="preserve">JOEbob was tactically focus-fired during an enemy turn, and lived.
-LITERALLY AN ENTIRE BATTLE OF REBELS. HOW ARE YOU ALIVE. I'M COUNTING THIS AS FIVE ROUNDS OF BEING EXTREMELY LUCKY.
Times Deemed Lucky: 5</t>
      </text>
    </comment>
    <comment authorId="0" ref="AQ658">
      <text>
        <t xml:space="preserve">JOE killed infinite things in one action.</t>
      </text>
    </comment>
    <comment authorId="0" ref="C659">
      <text>
        <t xml:space="preserve">Every Skillpoint here is worth double!</t>
      </text>
    </comment>
    <comment authorId="0" ref="U659">
      <text>
        <t xml:space="preserve">Base: (17-18)</t>
      </text>
    </comment>
    <comment authorId="0" ref="Z659">
      <text>
        <t xml:space="preserve">+4 RES</t>
      </text>
    </comment>
    <comment authorId="0" ref="AD659">
      <text>
        <t xml:space="preserve">Base SP: 60</t>
      </text>
    </comment>
    <comment authorId="0" ref="AH659">
      <text>
        <t xml:space="preserve">Foes on a Farmland tile suffer from the following effects:
- They take +58% DMG from all attacks from you, and +29% DMG from all attacks from allies.
- When starting their action on a Farmland tile, all tiles take +1 MOV to enter.
- They obtain the "Tap" passive. This costs 4 MP to execute, and won't grant HP or MP from on-kill effects. This can be triggered up to twice per round.
- When downed or killed, the party obtains a variety of resources based on what was defeated. Also restore a charge of a reusable item with two or more maximum charges in the current battle. If done with a Slashing Attack, restore two.
-----
Base +DMG: 40% / 20%
-----
Tap: If a foe kills you with a single-target, full-action Basic Attack, they may spend 8 MP to take another action. If this action misses or glances, assuming the blow would've kill you, they may still take another action.</t>
      </text>
    </comment>
    <comment authorId="0" ref="AI659">
      <text>
        <t xml:space="preserve">Enabled at 16 SPC.
-----
Instead of centering the effects of Reality Lens: Endless Farming on yourself, you may instead create a Barrier tile within Range 1-4 when activating your special, designated the Crop Sign.
The Crop Sign applies the effects of Farmland to all tiles within Range 1-3 of it. It vanishes when your special is toggled off.</t>
      </text>
    </comment>
    <comment authorId="0" ref="C660">
      <text>
        <t xml:space="preserve">Every Skillpoint here is worth double!</t>
      </text>
    </comment>
    <comment authorId="0" ref="AD660">
      <text>
        <t xml:space="preserve">Base: 300</t>
      </text>
    </comment>
    <comment authorId="0" ref="AI660">
      <text>
        <t xml:space="preserve">-1 SP Required per 2 SPC. (Minimum of 50 SP.)
+1% Self DMG Boost per SPC.
+1% Ally DMG Boost per 2 SPC.
Easygoing Crops at 9 SPC. (The cost of performing the Tap action against foes on Farmland tiles is removed.)
Crop Sign at 16 SPC. (See note.)</t>
      </text>
    </comment>
    <comment authorId="0" ref="L661">
      <text>
        <t xml:space="preserve">Variants:
Growing Strength: Empowered.
Schemer: Enlightened.
Like the Wind: Evasive.
Calm Breath: Focused.
Loaded Dice: Lucky. (grants a boost of 3)
Reinforced Plating: Guardian.
(Note: You may take say... both Growing Strength and Schemer, but just not two copies of the same thing.)</t>
      </text>
    </comment>
    <comment authorId="0" ref="Y662">
      <text>
        <t xml:space="preserve">Start each battle with 2 charges of Fruit, capping at three. Once per round, when you cast a Summoning or Positioning spell, gain a charge of Fruit.
As a Free Action, you may consume a charge of Fruit to use any of the following effects on  yourself, or a target within Range 1-3:
Everfruit: Restore (8-8) HP. Remove 1 duration from all negative statuses on the target.
Wingfig: Restore (8-8) MP. Grant the target Swift1 for a round.
Warpmelon: Restore (5-5) HP and (5-5) MP. Teleport the target 3 spaces.</t>
      </text>
    </comment>
    <comment authorId="0" ref="Z662">
      <text>
        <t xml:space="preserve">You gain +1 Perk Slot. "Other" Perks cost 1 KP less.</t>
      </text>
    </comment>
    <comment authorId="0" ref="AH662">
      <text>
        <t xml:space="preserve">+10% Tiles Placed per Buff Level.</t>
      </text>
    </comment>
    <comment authorId="0" ref="AI662">
      <text>
        <t xml:space="preserve">+1 Tiles Created per 6 INT.
+1 Upper Range per 7 INT.
World Paint at 8 SKI. (This obtains Wallhack.)
Swift Terraform at 8 SPC. (Terraform may be used as a Bonus Action to only alter 2 tiles, for 10 MP.)</t>
      </text>
    </comment>
    <comment authorId="0" ref="AD663">
      <text>
        <t xml:space="preserve">Base: 3
You may also modify existing tiles on the map, including walls. Walls respawn after two turns, displacing whatever may be there. If possible. Otherwise, things get crushed.
You may terraform away enemy "tile entities", like what Force Barriers and Sticking Places are.
Cover tiles that are generated by this ability will have 25 HP and 5 DGE Bonus.</t>
      </text>
    </comment>
    <comment authorId="0" ref="AD664">
      <text>
        <t xml:space="preserve">Of course, some very special tiles may also not be created.</t>
      </text>
    </comment>
    <comment authorId="0" ref="V665">
      <text>
        <t xml:space="preserve">+4 MHP
+10 MMP
+8 INT
+3 SPC
-3 STR</t>
      </text>
    </comment>
    <comment authorId="0" ref="W665">
      <text>
        <t xml:space="preserve">As a Free Action, you may spend 10 HP to grant your spells +1 Buff Level this round. Maximum of +5 Buff Levels.</t>
      </text>
    </comment>
    <comment authorId="0" ref="X665">
      <text>
        <t xml:space="preserve">Once per battle as a Bonus Action, you may teleport to a Spawn tile on the map. When you do this, restore (30-30) HP and (15-15) MP, and gain Swift2 for a round.</t>
      </text>
    </comment>
    <comment authorId="0" ref="AH665">
      <text>
        <t xml:space="preserve">+10% DMG per Buff Level.</t>
      </text>
    </comment>
    <comment authorId="0" ref="AI665">
      <text>
        <t xml:space="preserve">DMG scales with INT!
+1 Upper Spawning Range at 7 INT.
Double Illusion at 15 INT. (You may choose to spawn a second illusion when using this. Your illusions will only deal 66% DMG.)
Mobile Illusion at 8 SPC. (It can move four spaces in a turn, but not on the turn you summon it.)
Super Illusion at combined 20 INT and SPC.  (Entities are more likely to target the illusion. Even smart ones.)</t>
      </text>
    </comment>
    <comment authorId="0" ref="AD666">
      <text>
        <t xml:space="preserve">Base: (12-13)
The attacker takes damage no matter where they are when they hit the illusion. In addition, Illusory Traps exert Zones of Control- even if the enemy knows they're fake.
These entities don't count towards the Summoning Cap.</t>
      </text>
    </comment>
    <comment authorId="0" ref="AO666">
      <text>
        <t xml:space="preserve">Highest damage that you've dealt in one action.
Only begins to record once you've dealt over 20 damage in one hit.</t>
      </text>
    </comment>
    <comment authorId="0" ref="AQ666">
      <text>
        <t xml:space="preserve">Highest damage that you've taken in one round.
Only begins to record once you've taken over 20 damage in one round.</t>
      </text>
    </comment>
    <comment authorId="0" ref="V668">
      <text>
        <t xml:space="preserve">Improve your Trait to Tier 4. I'm not sure what this entails, but get creative?</t>
      </text>
    </comment>
    <comment authorId="0" ref="W668">
      <text>
        <t xml:space="preserve">Only one of this trinket may be equipped at a time.</t>
      </text>
    </comment>
    <comment authorId="0" ref="AH668">
      <text>
        <t xml:space="preserve">+5% Enlightened / Knowledgable Intensity per level of MANAFUELLED. (This is only for the base increase, and not the additional bonus by not being hit.) (Rounds down.)</t>
      </text>
    </comment>
    <comment authorId="0" ref="AI668">
      <text>
        <t xml:space="preserve">+5% DMG per 4 STR. (Caps at 75%.)
+5% DGE and CNT per 4 AGI.  (Caps at 75%.)
+5% MHP and MMP per 4 INT.  (Caps at 75% / 100%.)
100% Healing at 10 SPC.</t>
      </text>
    </comment>
    <comment authorId="0" ref="AD669">
      <text>
        <t xml:space="preserve">Mirror Images inherit your equipment effects. They continue existing even after you are downed / killed. They cannot cast Summoning spells.
They take up two Summon Slots.</t>
      </text>
    </comment>
    <comment authorId="0" ref="AD670">
      <text>
        <t xml:space="preserve">This 50% DMG is a "final modifier" applied after all other modifiers are applied.
The 50% DMG also applies to healing.</t>
      </text>
    </comment>
    <comment authorId="0" ref="W671">
      <text>
        <t xml:space="preserve">A Chibi Farmer Steve will stand on your shoulder for the battle. They grant the following effects.
- Passively grants +2 Buff Levels and grants +1 Upper Range to non-cone spells with an Upper Range of at least 4 of greater.
- +1 Spell Slot.</t>
      </text>
    </comment>
    <comment authorId="0" ref="AI671">
      <text>
        <t xml:space="preserve">+1 Free Cast per Battle per 5 INT.
+1 DMG at 5 STR, 5 AGI, 5 INT, 5 SKI, 5 DEF, 5 RES, and 5 SPC.</t>
      </text>
    </comment>
    <comment authorId="0" ref="L684">
      <text>
        <t xml:space="preserve">If you obtain this perk mid-battle for whatever reason, it will contain a random spell.</t>
      </text>
    </comment>
    <comment authorId="0" ref="U684">
      <text>
        <t xml:space="preserve">The map removal effect is not considered to be a kill against a Chairian unit. Basically, pacifism:tm:!</t>
      </text>
    </comment>
    <comment authorId="0" ref="AM684">
      <text>
        <t xml:space="preserve">Keane got buffed to some stupid degree. Which is why I am taking him to court for his crimes.</t>
      </text>
    </comment>
    <comment authorId="0" ref="C685">
      <text>
        <t xml:space="preserve">Every Skillpoint here is worth double!</t>
      </text>
    </comment>
    <comment authorId="0" ref="U685">
      <text>
        <t xml:space="preserve">Base: (17-18) Piercing</t>
      </text>
    </comment>
    <comment authorId="0" ref="Z685">
      <text>
        <t xml:space="preserve">+3 SKI
+3 CRT</t>
      </text>
    </comment>
    <comment authorId="0" ref="AD685">
      <text>
        <t xml:space="preserve">Base: 40 SP</t>
      </text>
    </comment>
    <comment authorId="0" ref="AI685">
      <text>
        <t xml:space="preserve">(Empowered9, 3)
(Enlightened9, 3)
(Guardian9, 3)
(Mending17, 3)
(Energized19, 3)
(Focused8, 3)
(Evasive8, 3)
-----
Base:
(Empowered5, 3)
(Enlightened5, 3)
(Guardian5, 3)
(Mending8, 3)
(Energized10, 3)
(Focused4, 3)
(Evasive4, 3)</t>
      </text>
    </comment>
    <comment authorId="0" ref="C686">
      <text>
        <t xml:space="preserve">Every Skillpoint here is worth double!</t>
      </text>
    </comment>
    <comment authorId="0" ref="AD686">
      <text>
        <t xml:space="preserve">Base: 280 (40 * 7)
Current Uses: 10</t>
      </text>
    </comment>
    <comment authorId="0" ref="AI686">
      <text>
        <t xml:space="preserve">-1 SP Cost per 2 SPC, down to 30 SP per cast and increment.
+1 Mending/Energized Intensity per 3 SPC.
+1 Empowered/Enlightened/Focused/Evasive/Guardian Intensity per 6 SPC.
+1 Max Increment per 7 SPC.
+1 Charge Limit per 8 SPC. (Gain enough SP Cap to earn another use of this special.)</t>
      </text>
    </comment>
    <comment authorId="0" ref="X688">
      <text>
        <t xml:space="preserve">As a Bonus Action, you may trade one of your Status Effects for any single status effect on an entity within Range 1-3.
The traded effects must be both positive, or both negative. No trading Advanced statuses.</t>
      </text>
    </comment>
    <comment authorId="0" ref="Y688">
      <text>
        <t xml:space="preserve">If your action hits targets from multiple different factions, it gets +20% DMG per faction involved.
The Spherebreakers count as a faction. We are not liable for any friendly-fire based mishaps that may occur when optimizing damage.</t>
      </text>
    </comment>
    <comment authorId="0" ref="AH688">
      <text>
        <t xml:space="preserve">+1 Upper Range Limit at 2 Buff Levels.</t>
      </text>
    </comment>
    <comment authorId="0" ref="AI688">
      <text>
        <t xml:space="preserve">+1 Secondary Target Upper Range at 6 SKI.
Status Pass at 9 INT. (Instead of trading ALL, you may simply opt to pass over ONE status effect from one target to the other.)
Status Clone at 9 SPC. (Instead of trading, you may simply opt to apply all status effects from one target onto the other.)</t>
      </text>
    </comment>
    <comment authorId="0" ref="AD689">
      <text>
        <t xml:space="preserve">"Targeted" status effects like Taunt and Fear will have their target changed to be from you.
Can't move or otherwise alter Advanced status effects.</t>
      </text>
    </comment>
    <comment authorId="0" ref="AD690">
      <text>
        <t xml:space="preserve">Base DMG: +20%</t>
      </text>
    </comment>
    <comment authorId="0" ref="Y691">
      <text>
        <t xml:space="preserve">Once per battle, summon a copy of yourself from the future within Range 1. They are an exact copy of you with full HP and MP, and may act immediately.
Your original self then gains Chronology for three rounds. This is considered an Advanced Buff. It has no effects until expiration. You may choose to dispel it early as a Free Action.
When Chronology expires, your character jumps back to the past, removing them from the field. If they do not have at least 80% HP and MP when they do this, a paradox occurs, dealing (100-100) Very Lethal Direct Damage to the remaining copy of yourself on the field.
-----
Buffs and other effects don't matter. That'd be a bit too painful for *anyone* to handle. SP is shared between you and your future self.</t>
      </text>
    </comment>
    <comment authorId="0" ref="Z691">
      <text>
        <t xml:space="preserve">Basic Buffs do not tick down on you. Basic Debuffs tick down three times as fast on you.</t>
      </text>
    </comment>
    <comment authorId="0" ref="AH691">
      <text>
        <t xml:space="preserve">+1 Upper Range Limit at 3 Buff Levels.</t>
      </text>
    </comment>
    <comment authorId="0" ref="AI691">
      <text>
        <t xml:space="preserve">+1 Evasive Intensity per 7 AGI.
Applies Swift1 as well at 10 AGI.
-2 MP Cost at 10 INT.
+1 Duration at 10 SKI.
Zillyhoo at 10 SPC. (If you move through a wall and attack, or attack through a wall, you deal +20% DMG.)</t>
      </text>
    </comment>
    <comment authorId="0" ref="AD692">
      <text>
        <t xml:space="preserve">Base Evasive: 4</t>
      </text>
    </comment>
    <comment authorId="0" ref="AO692">
      <text>
        <t xml:space="preserve">Highest damage that you've dealt in one action.
Only begins to record once you've dealt over 20 damage in one hit.</t>
      </text>
    </comment>
    <comment authorId="0" ref="AQ692">
      <text>
        <t xml:space="preserve">Highest damage that you've taken in one action.
Only begins to record once you've taken over 20 damage in one hit.</t>
      </text>
    </comment>
    <comment authorId="0" ref="AD693">
      <text>
        <t xml:space="preserve">Base Range: 1-7</t>
      </text>
    </comment>
    <comment authorId="0" ref="W694">
      <text>
        <t xml:space="preserve">Whenever you assist in defeating a foe, gain 25 KROMER.
KROMER may be converted into SP at a 1:1 rate, or used in DEAL.</t>
      </text>
    </comment>
    <comment authorId="0" ref="X694">
      <text>
        <t xml:space="preserve">You may purchase and use items in the same round, using either the party's Credits or your KROMER. Items bought specifically to be used this way cost 50% of what they normally would.
Does not apply to items that cost 300 Credits or more.</t>
      </text>
    </comment>
    <comment authorId="0" ref="Y694">
      <text>
        <t xml:space="preserve">Only one of this trinket may be equipped at a time.</t>
      </text>
    </comment>
    <comment authorId="0" ref="AH694">
      <text>
        <t xml:space="preserve">+5% Lucky Intensity per Buff Level. (Rounds down.)</t>
      </text>
    </comment>
    <comment authorId="0" ref="AI694">
      <text>
        <t xml:space="preserve">+1 Lucky Intensity per 2 SKI. (Cap of Lucky15.)
Kritzkrieg at combined 20 STR and SKI. (You have a 1/3 chance to roll a Critical upon rolling a Mini-Crit during the duration of this spell.)
-2 Bonus Action cost at 8 SPC.</t>
      </text>
    </comment>
    <comment authorId="0" ref="AD695">
      <text>
        <t xml:space="preserve">Base Lucky: 5</t>
      </text>
    </comment>
    <comment authorId="0" ref="X697">
      <text>
        <t xml:space="preserve">As a bonus action, you may deal (6-6) Piercing Damage with Armorpierce3 to a target in Range 2-4.
You may make this attack Splash1, but this gives this ability Reloader1.</t>
      </text>
    </comment>
    <comment authorId="0" ref="Y697">
      <text>
        <t xml:space="preserve">You gain the power of Flight.</t>
      </text>
    </comment>
    <comment authorId="0" ref="Z697">
      <text>
        <t xml:space="preserve">Critical hits on you get an additive +50% DMG modifier. (Minicrits deal 200% DMG, and crits deal 250% DMG.)</t>
      </text>
    </comment>
    <comment authorId="0" ref="Z700">
      <text>
        <t xml:space="preserve">+1 Luck Cap per 2 SPC.
+5% Luck Siphoned per 5 SPC. (Cap of 50%.)
McZupp Meal Deal at 12 SPC. (Whenever you spend at least 10 Luck, also grant Kritzkrieg for three rounds to the target.)
Compound Debt at a combined 35 SPC and SKI. (Whenever you target a foe that has 0 CRT for any reason, you gain +50% HIT and +30% DMG, and have +CRT equal to your Luck Pool.)</t>
      </text>
    </comment>
    <comment authorId="0" ref="U701">
      <text>
        <t xml:space="preserve">Base: 30%</t>
      </text>
    </comment>
    <comment authorId="0" ref="Z702">
      <text>
        <t xml:space="preserve">As a bonus action, you may spend any amount of Luck and target an entity in Range 1-4. They gain either Lucky(X) for 3 rounds OR (X) Bonus SHP, where X is equal to the Luck spent. You may self-target.
You have a cap of 34 Luck.
-----
Base Luck Cap: 20</t>
      </text>
    </comment>
    <comment authorId="0" ref="AG703">
      <text>
        <t xml:space="preserve">Base: 18</t>
      </text>
    </comment>
    <comment authorId="0" ref="AH703">
      <text>
        <t xml:space="preserve">+10% Revival HP per Buff Level.</t>
      </text>
    </comment>
    <comment authorId="0" ref="AI703">
      <text>
        <t xml:space="preserve">+1 Revival HP per INT.
Apply Autorevive at 12 INT and 8 SPC. (You may cast this on a living player to give them Autorevive. The power of the Autorevive is equal to the normal revival HP. Lasts for four rounds.)</t>
      </text>
    </comment>
    <comment authorId="0" ref="AD704">
      <text>
        <t xml:space="preserve">Base: 10
...You may target enemies (if they have bodies), but that seems like a bad idea somehow.</t>
      </text>
    </comment>
    <comment authorId="0" ref="AD710">
      <text>
        <t xml:space="preserve">If the weapon is already loaded when  this is activated, the weapon is instead instantly reloaded after making an attack.</t>
      </text>
    </comment>
    <comment authorId="0" ref="AM710">
      <text>
        <t xml:space="preserve">Teag has gone to the world of the mind, and came here to fulfill the Chairheir's promise.</t>
      </text>
    </comment>
    <comment authorId="0" ref="AN710">
      <text>
        <t xml:space="preserve">Teag scored the first kill of the game. Eager to kill people, aren't we?</t>
      </text>
    </comment>
    <comment authorId="0" ref="AO710">
      <text>
        <t xml:space="preserve">Teag isn't very lucky, as evidenced by him:
-missing a bullet that was assisted by a reroll x2
-receiving an unlucky minicrit from Calypse
Times Beaned: 3</t>
      </text>
    </comment>
    <comment authorId="0" ref="AP710">
      <text>
        <t xml:space="preserve">Teag has done some work to pretty their home base. May as well make the place look nice, right?</t>
      </text>
    </comment>
    <comment authorId="0" ref="AQ710">
      <text>
        <t xml:space="preserve">Teag dealt over 100 damage in a single blow to a single target, instantly removing them from the field. 0 to 100 real quick there.</t>
      </text>
    </comment>
    <comment authorId="0" ref="AR710">
      <text>
        <t xml:space="preserve">Teag scored the finishing blow on Calypse! The first finishing blow on it, anyway. The second one doesn't count. It's a rather large chunk of Calypse's monolithic structure.</t>
      </text>
    </comment>
    <comment authorId="0" ref="C711">
      <text>
        <t xml:space="preserve">Every Skillpoint here is worth double!</t>
      </text>
    </comment>
    <comment authorId="0" ref="U711">
      <text>
        <t xml:space="preserve">Base: (40-42)</t>
      </text>
    </comment>
    <comment authorId="0" ref="X711">
      <text>
        <t xml:space="preserve">COUNTER: Magnetic Recoil
Range: 1-3
Deal (13-15) Electric damage to the target and apply Jolted13 for 3 rounds. Damage and Jolted intensity scales with STR at a halved rate.
-----
Base Damage: (6-7)
Base Jolted: 6</t>
      </text>
    </comment>
    <comment authorId="0" ref="Z711">
      <text>
        <t xml:space="preserve">+5 STR</t>
      </text>
    </comment>
    <comment authorId="0" ref="AD711">
      <text>
        <t xml:space="preserve">Base DMG Modifier: +50%</t>
      </text>
    </comment>
    <comment authorId="0" ref="AM711">
      <text>
        <t xml:space="preserve">Teag scored the first Ubercritical. You are not a nice person.</t>
      </text>
    </comment>
    <comment authorId="0" ref="AN711">
      <text>
        <t xml:space="preserve">Teag dealt over 500 freaking damage in a single round. Given the general scaling of damage in this game, this is some Disgaea-tier destruction.</t>
      </text>
    </comment>
    <comment authorId="0" ref="C712">
      <text>
        <t xml:space="preserve">Every Skillpoint here is worth double!</t>
      </text>
    </comment>
    <comment authorId="0" ref="AD712">
      <text>
        <t xml:space="preserve">Base: 260</t>
      </text>
    </comment>
    <comment authorId="0" ref="AI712">
      <text>
        <t xml:space="preserve">-3 SP required per SPC. (Minimum of 200 SP.)
+5% DMG per 2 SPC.
Machina at 14 SPC. (Draw a line from you to the target of your attack. Deal 25% of this attack's damage to all foes on this line.)</t>
      </text>
    </comment>
    <comment authorId="0" ref="Z714">
      <text>
        <t xml:space="preserve">Choose THREE of the following Hats at the start of combat. You may use any of the selected hats as a Bonus Action each round.
You cannot use the same Hat twice in a row.
-----
Sprint: Gain +2 MOV for the round.
Brewing: Deal (15-15) Fire Damage to a foe within Range 2-4. Deals 300% DMG versus tiles.
Ice: Deal (12-12) Ice Damage to all foes within Range 1, and apply Slow1 to each for two rounds.
Dweller: Gain Spectral and Wallhack for the round.
Timestop: Gain +50% HIT and +50% DGE this round.</t>
      </text>
    </comment>
    <comment authorId="0" ref="AH714">
      <text>
        <t xml:space="preserve">+5% Empowered Intensity per Buff Level. (Rounds down.)</t>
      </text>
    </comment>
    <comment authorId="0" ref="AI714">
      <text>
        <t xml:space="preserve">+1 Empower Intensity per 7 STR.
Shared Rage at 6 SPC. (You may also cast this spell on yourself for 7 MP after casting.)</t>
      </text>
    </comment>
    <comment authorId="0" ref="AD715">
      <text>
        <t xml:space="preserve">Base: Empowered3</t>
      </text>
    </comment>
    <comment authorId="0" ref="V717">
      <text>
        <t xml:space="preserve">+5 MHP
+6 STR
+3 AGI
+4 SKI
+2 DEF
-5 MMP
-2 INT</t>
      </text>
    </comment>
    <comment authorId="0" ref="W717">
      <text>
        <t xml:space="preserve">Once per turn, you may deal Direct Damage equal to 10% of the target's MHP to a target you hit with your Basic Attack. If you have Empowered or Focused, this is increased to 20%.
Caps at (15) additional damage in the first case, and (30) additional damage in the second case.</t>
      </text>
    </comment>
    <comment authorId="0" ref="X717">
      <text>
        <t xml:space="preserve">You gain the power of Flight.</t>
      </text>
    </comment>
    <comment authorId="0" ref="Y717">
      <text>
        <t xml:space="preserve">Once per battle as a Bonus Action, you may teleport to a Spawn tile on the map. When you do this, restore (30-30) HP and (15-15) MP, and gain Swift2 for a round.</t>
      </text>
    </comment>
    <comment authorId="0" ref="AH717">
      <text>
        <t xml:space="preserve">+5% DMG per Buff Level.</t>
      </text>
    </comment>
    <comment authorId="0" ref="AI717">
      <text>
        <t xml:space="preserve">+5% DMG per 3 STR.
Predictive Blow at 12 SKI. (If your HIT is twice as high as the opponent's DGE, this is Unavoidable.)
Critical Focus at combined 20 SKI and SPC. (Your next Basic Attack also gets +10 CRT.)</t>
      </text>
    </comment>
    <comment authorId="0" ref="AD718">
      <text>
        <t xml:space="preserve">Base: +50%</t>
      </text>
    </comment>
    <comment authorId="0" ref="AO718">
      <text>
        <t xml:space="preserve">Highest damage that you've dealt in one action.
Only begins to record once you've dealt over 20 damage in one hit.</t>
      </text>
    </comment>
    <comment authorId="0" ref="AQ718">
      <text>
        <t xml:space="preserve">Highest damage that you've taken in one round.
Only begins to record once you've taken over 20 damage in one round.</t>
      </text>
    </comment>
    <comment authorId="0" ref="AD719">
      <text>
        <t xml:space="preserve">Hits each foe only once.</t>
      </text>
    </comment>
    <comment authorId="0" ref="X720">
      <text>
        <t xml:space="preserve">All mini-crits become critical hits! All critical hits have a 1/3 chance to become an Ubercrit. This chance is increased to 1/2 if you have Kritzkrieg.</t>
      </text>
    </comment>
    <comment authorId="0" ref="AH720">
      <text>
        <t xml:space="preserve">+10% DMG per Buff Level!</t>
      </text>
    </comment>
    <comment authorId="0" ref="AI720">
      <text>
        <t xml:space="preserve">Damage scales with STR!
+1 Upper Range per 6 AGI. (max of 6)
+1 Move per 5 STR or INT, whatever's higher. (max of 6)
No Ally Damage at 3 SPC.</t>
      </text>
    </comment>
    <comment authorId="0" ref="AD721">
      <text>
        <t xml:space="preserve">Base Movement: 3</t>
      </text>
    </comment>
    <comment authorId="0" ref="AD722">
      <text>
        <t xml:space="preserve">Base: (6-7)
This move ignores terrain effects besides walls.</t>
      </text>
    </comment>
    <comment authorId="0" ref="V723">
      <text>
        <t xml:space="preserve">Three times a battle when you miss a basic attack, you may re-roll it.</t>
      </text>
    </comment>
    <comment authorId="0" ref="W723">
      <text>
        <t xml:space="preserve">Three times per battle, you may decrease the minimum and increase the maximum range of an attack or action by 4. Doesn't work on anything with a maximum range of 1. Free Action.</t>
      </text>
    </comment>
    <comment authorId="0" ref="Z726">
      <text>
        <t xml:space="preserve">+1 CRT per 3 SPC.
+5% HIT per 5 SPC.
Trance Axiom at 9 SPC.
Suppress Movement Strategem at 18 SPC.
Capo at a combined 45 STR, SKI and SPC. (You may benefit from up to Three Axioms at once.)</t>
      </text>
    </comment>
    <comment authorId="0" ref="U727">
      <text>
        <t xml:space="preserve">Base HIT: +30%
Base DMG: +15%</t>
      </text>
    </comment>
    <comment authorId="0" ref="U728">
      <text>
        <t xml:space="preserve">Base CRT: +10</t>
      </text>
    </comment>
    <comment authorId="0" ref="Y728">
      <text>
        <t xml:space="preserve">Axioms are conditions regarding your turn. They must be satisfied before your action occurs to count.
  - Territory: Perform your action on a Fortified Tile.
  - Stillness: Do not move prior to performing your action.
  - Safety: Be within Range 1 of a Cover Tile, then target an entity through that Cover tile. 
  - Trance: Unlocks at 8 SPC. Do not be targeted by ANYTHING in the previous round. Cannot be used on the round of Spawn.
You can benefit from 3 of these a round. Each Axiom after the first only provides the HIT and DMG boost.
-----
Base Benefit Amount: 2</t>
      </text>
    </comment>
    <comment authorId="0" ref="Z728">
      <text>
        <t xml:space="preserve">Strategems are bonus actions that modify the action you are taking this round. You may only use one per round.
  - Plate Penetrator: Gain Armorpierce5. Armorpierce10 on a Reloader.
  - Field Disruptor: Gain Slip7. Slip15 on a Reloader.
  - Calculated Trajectory: Gain Direct Hit.
  - Phased Munitions: Your basic attack gains one tile of Wallhack.
  - Suppress Movement: Unlocked at 18 SPC. Inflict Rooted on the target for 1 round, even if you miss. Must fulfil two Axioms to use, must use on a Standard Action, and negates your CRT and CNT rolls (or similar) this round.</t>
      </text>
    </comment>
    <comment authorId="0" ref="AM918">
      <text>
        <t xml:space="preserve">You existed! That's worth an accomplishment!</t>
      </text>
    </comment>
    <comment authorId="0" ref="C919">
      <text>
        <t xml:space="preserve">Every Skillpoint here is worth double!</t>
      </text>
    </comment>
    <comment authorId="0" ref="C920">
      <text>
        <t xml:space="preserve">Every Skillpoint here is worth double!</t>
      </text>
    </comment>
    <comment authorId="0" ref="AD920">
      <text>
        <t xml:space="preserve">Base: 100</t>
      </text>
    </comment>
    <comment authorId="0" ref="AO926">
      <text>
        <t xml:space="preserve">Highest damage that you've dealt in one action.
Only begins to record once you've dealt over 20 damage in one hit.</t>
      </text>
    </comment>
    <comment authorId="0" ref="AQ926">
      <text>
        <t xml:space="preserve">Highest damage that you've taken in one action.
Only begins to record once you've taken over 20 damage in one hit.</t>
      </text>
    </comment>
  </commentList>
</comments>
</file>

<file path=xl/comments5.xml><?xml version="1.0" encoding="utf-8"?>
<comments xmlns:r="http://schemas.openxmlformats.org/officeDocument/2006/relationships" xmlns="http://schemas.openxmlformats.org/spreadsheetml/2006/main">
  <authors>
    <author/>
  </authors>
  <commentList>
    <comment authorId="0" ref="U4">
      <text>
        <t xml:space="preserve">Sheathed:
Your Basic Attacks deal Crushing damage, and have +50% HIT. 
-----
Unsheathed: 
Your Basic Attacks deal Slashing damage, and have +50% DMG.</t>
      </text>
    </comment>
    <comment authorId="0" ref="Z4">
      <text>
        <t xml:space="preserve">When changing states manually, perform an action based on what state you're travelling to.
-----
Sheathed: Gain Evasive3, Lucky10 and CritAmp for three rounds. Can't be performedif you've performed a Basic Attack beforehand. (CritAmp boosts Critical Damage by an additive +x0.5.)
Unsheathed: Optionally, move up to three tiles in a straight or diagonal line with Skirmisher and Flight, then deal 66% of your Basic Attack DMG as a Final Modifier to all foes within Range 1. Then, apply Blind4 to all enemies in Range 1-3, and Focused5 to yourself, for three rounds. You may taunt up to two foes within the range for the round.</t>
      </text>
    </comment>
    <comment authorId="0" ref="AD4">
      <text>
        <t xml:space="preserve">You may shorten the end of this attack for purposes of moving yourself.
Also won't harm allies, or those you wish to not harm.</t>
      </text>
    </comment>
    <comment authorId="0" ref="AM4">
      <text>
        <t xml:space="preserve">Chloe scored the finishing blow on Nia v1.0. Is it bad that she beat up her own best friend? Maybe.</t>
      </text>
    </comment>
    <comment authorId="0" ref="AN4">
      <text>
        <t xml:space="preserve">Chloe ate a critical attack to the face, and countered with a critical attack against the same foe.
Bonus points for the attack coming towards her being a full Critical!</t>
      </text>
    </comment>
    <comment authorId="0" ref="AO4">
      <text>
        <t xml:space="preserve">Chloe has stacked multiple bodies on one square. That's freaking brutal.</t>
      </text>
    </comment>
    <comment authorId="0" ref="AP4">
      <text>
        <t xml:space="preserve">Chloe scored the rare and threatening Double Davis. That is, scoring two minicrits in a round.
Times Achieved: 1</t>
      </text>
    </comment>
    <comment authorId="0" ref="AQ4">
      <text>
        <t xml:space="preserve">Chloe contributed heavily to clearing out the Glyph Vault! Part of one of Xavier's destroyed God Hands. He wants it back for repairs, but Chloe's confiscating it because he was reckless.</t>
      </text>
    </comment>
    <comment authorId="0" ref="C5">
      <text>
        <t xml:space="preserve">Every Skillpoint here is worth double!</t>
      </text>
    </comment>
    <comment authorId="0" ref="U5">
      <text>
        <t xml:space="preserve">Base: (20-22)</t>
      </text>
    </comment>
    <comment authorId="0" ref="X5">
      <text>
        <t xml:space="preserve">COUNTER: Azure Blade
Range: 1-2
This counter has different effects depending on what state it's in.
Sheathed: Treat the incoming attack as if you had Hyperevasive. If you counter the attack, reduce the incoming damage by 50% as a Final Modifier.
Unsheathed: Your counterattack has +4 Upper Range, +100% Counter Damage, and deals Slashing damage. If this downs the foe, at the end of the round, Sheathe your weapon and then gain 50 SP for each Downed enemy.</t>
      </text>
    </comment>
    <comment authorId="0" ref="Z5">
      <text>
        <t xml:space="preserve">+1 STR
+2 AGI
+2 SKI</t>
      </text>
    </comment>
    <comment authorId="0" ref="AD5">
      <text>
        <t xml:space="preserve">Max of three uses a round.</t>
      </text>
    </comment>
    <comment authorId="0" ref="C6">
      <text>
        <t xml:space="preserve">Every Skillpoint here is worth double!</t>
      </text>
    </comment>
    <comment authorId="0" ref="AD6">
      <text>
        <t xml:space="preserve">Base: 300
(That's a cost of 100, times 3.)</t>
      </text>
    </comment>
    <comment authorId="0" ref="AI6">
      <text>
        <t xml:space="preserve">-1 SP per SPC. (Minimum of 80 SP per use.)
+5% DMG per 4 SPC.
+1 Upper Range at 9 SPC and 9 AGI.
+1 Stored Use per 6 SPC. (Your SP bar grows enough to contain another use of the special.)
Bleeding Edge at a combined 40 AGI, SKI, and SPC. (If you trigger the conditions to use another Heroine's Flash and do not, you may still spend SP to hit all already hit foes again, while also inflicting Bleed4 onto them for two rounds.)</t>
      </text>
    </comment>
    <comment authorId="0" ref="Y8">
      <text>
        <t xml:space="preserve">If you have 25% HP or greater and you take a blow that would down you, survive with 1 HP, then restore (15-16) HP and gain Empowered4 and Focused4 for three rounds, stacking with other instances of these buffs on yourself. Activates twice per battle.</t>
      </text>
    </comment>
    <comment authorId="0" ref="Z8">
      <text>
        <t xml:space="preserve">Attacks from the Chaos Butterfly (and derivations of it) deal 75% DMG to you, applied as a Final Modifier. Attacks affected by this may be countered from any distance.
As a Bonus Action for 11 MP, an ally in Range 1-2 may benefit from this passive for the rest of the round.</t>
      </text>
    </comment>
    <comment authorId="0" ref="AH8">
      <text>
        <t xml:space="preserve">+10% DMG per Buff Level.
+10% HIT per Buff Level.</t>
      </text>
    </comment>
    <comment authorId="0" ref="AI8">
      <text>
        <t xml:space="preserve">DMG scales with STR! (3/2 rate)
Still Counts at 6 AGI and 6 SKI. (If the foe misses you, Nothing Ventured still triggers, and for +10% DMG.)
Improved Taunt at 10 INT and 5 SPC. (Taunt is now applied for two rounds.)
Unavoidable at 10 SKI and 5 SPC.</t>
      </text>
    </comment>
    <comment authorId="0" ref="AD9">
      <text>
        <t xml:space="preserve">Base: (14-16)</t>
      </text>
    </comment>
    <comment authorId="0" ref="AM9">
      <text>
        <t xml:space="preserve">Chloe is on good terms with Nia. And maybe, by extension, the Chaos Butterfly. Actually, scratch that last bit.
Rating: Best Friends</t>
      </text>
    </comment>
    <comment authorId="0" ref="Y11">
      <text>
        <t xml:space="preserve">After you attack or counter, you gain a stack of Echo. You start each battle with 3 stacks of Echo. and have a maximum of 6.
You may spend a stack to deal (4-4) Unavoidable Air or Mana Damage to a foe within Range 1-3,  or to restore (5-5) HP or MP to an ally in Range 1-3. For the first option. heal for values dealt. Armorpierce2.  DMG / Healing scales with INT at a third-rate. Free Action. Uncounterable.
-----
Base: (3-3)</t>
      </text>
    </comment>
    <comment authorId="0" ref="Z11">
      <text>
        <t xml:space="preserve">You gain the power of Flight and Skirmisher.
Your single target attacks or attacks against non-Flying targets deal +25% DMG. This applies to your counter as well.</t>
      </text>
    </comment>
    <comment authorId="0" ref="AH11">
      <text>
        <t xml:space="preserve">+5% DMG per 2 Buff Levels. (Damage cannot exceed 100%.)</t>
      </text>
    </comment>
    <comment authorId="0" ref="AI11">
      <text>
        <t xml:space="preserve">+5% DMG per 4 STR and 4 SKI. (Damage cannot exceed 100%.)
Radiant Dawn at 6 INT. (Applies Blind2 to the attack target for two rounds.)
Mist's Aid at 20 combined SKI and SPC. (This can heal an ally within Range 1-3 instead of yourself.)</t>
      </text>
    </comment>
    <comment authorId="0" ref="AD12">
      <text>
        <t xml:space="preserve">Base Main Hit: (7-8)
Base Connection Damage: (5-6)
Hits each foe once. That means that if a foe takes up multiple tiles, it'l still only hit them once.
Connected: If you're within Range 1 of the target, you're considered to be "connected" to them.</t>
      </text>
    </comment>
    <comment authorId="0" ref="AO12">
      <text>
        <t xml:space="preserve">Highest damage that you've dealt in one action.
Only begins to record once you've dealt over 20 damage in one hit.</t>
      </text>
    </comment>
    <comment authorId="0" ref="AQ12">
      <text>
        <t xml:space="preserve">Highest damage that you've taken in one round.
Only begins to record once you've taken over 20 damage in one round.</t>
      </text>
    </comment>
    <comment authorId="0" ref="W13">
      <text>
        <t xml:space="preserve">MARRON: I swear they're normal magical runes.
MARRON: Honest.
...Sure. Totally honest.</t>
      </text>
    </comment>
    <comment authorId="0" ref="AD13">
      <text>
        <t xml:space="preserve">Base Cap: 4</t>
      </text>
    </comment>
    <comment authorId="0" ref="X14">
      <text>
        <t xml:space="preserve">Your counters deal +50% damage. Additive. If you avoid the enemy's attack, your Counter gains Armorpierce7 and Slip10.
If you perform a Minicrit or a Crit on a counter attack, upgrade it to a Crit or an Ubercrit respectively. After the hit connects, apply Armorbreak3 to them for three rounds.</t>
      </text>
    </comment>
    <comment authorId="0" ref="Y14">
      <text>
        <t xml:space="preserve">You have a cap of 200% Bonus Counter Damage, as opposed to 150%. Your Counters have +1 Upper Range.</t>
      </text>
    </comment>
    <comment authorId="0" ref="AH14">
      <text>
        <t xml:space="preserve">+1 Upper Range Limit at 7 Buff Levels.</t>
      </text>
    </comment>
    <comment authorId="0" ref="AI14">
      <text>
        <t xml:space="preserve">+1 Duration at 8 STR and 8 INT.
Laser Offhand at 12 SKI. (Allows you to hit foes at Range 1 while active. This effect (and only this effect) will be applied for weapons that don't fit within the defined range.)
Increase Definition at 10 SPC. (This now applies to weapons with basic attacks that hit foes within 1-3.)</t>
      </text>
    </comment>
    <comment authorId="0" ref="AD16">
      <text>
        <t xml:space="preserve">For special counters, if it falls within the legal range, the range of your counter is boosted.</t>
      </text>
    </comment>
    <comment authorId="0" ref="X17">
      <text>
        <t xml:space="preserve">Status effects and the "Uncounterable" effect cannot prevent you from using Counters.</t>
      </text>
    </comment>
    <comment authorId="0" ref="Y17">
      <text>
        <t xml:space="preserve">You have 20% Slaspierce. Gain Focused4 for two rounds when you successfully counter, and Focused gains 1 intensity and duration if your counter nets a down.</t>
      </text>
    </comment>
    <comment authorId="0" ref="Z20">
      <text>
        <t xml:space="preserve">+5% DMG per 7 SPC. (Cap of +40%.)
</t>
      </text>
    </comment>
    <comment authorId="0" ref="Z30">
      <text>
        <t xml:space="preserve">When you perform a Basic Attack or Weapon Skill, generate 1 Metamight and 3 Metamagic. When you cast a full-action Spell, generate 3 Metamight and 1 Metamagic. You cap at 9 of each.
These Bonus Actions may instead give their benefits to an ally within Range 1-4.
-----
As a Bonus Action, you may spend all your Metamight to get +(x * 10)% Weapon DMG this round, where "x" is the amount of Metamight you had. If you have at least 6 Metamight, this also grants +10 CRT.
As a Bonus Action, you may spend all your Metamagic to get +x Buff Levels this round, where "x" is the amount of Metamagic you had. If you have at least 6 Metamagic, this also restores (15-15) MP.</t>
      </text>
    </comment>
    <comment authorId="0" ref="AD30">
      <text>
        <t xml:space="preserve">Base DMG: +30%</t>
      </text>
    </comment>
    <comment authorId="0" ref="AM30">
      <text>
        <t xml:space="preserve">Marron was the first to score a Critical Hit! On Chaos, no less!</t>
      </text>
    </comment>
    <comment authorId="0" ref="AN30">
      <text>
        <t xml:space="preserve">Marron scored the last hit on the Dark Lord! He was the final boss, by the way. This box is very, very powerful. Totally.</t>
      </text>
    </comment>
    <comment authorId="0" ref="AO30">
      <text>
        <t xml:space="preserve">Marron scored the rare and threatening Double Davis. That is, scoring two minicrits in a round.
Times Achieved: 2</t>
      </text>
    </comment>
    <comment authorId="0" ref="AP30">
      <text>
        <t xml:space="preserve">Marron scored the final blow on the Ashen Knight! Two crits, one round. Absolutely brutal.</t>
      </text>
    </comment>
    <comment authorId="0" ref="AQ30">
      <text>
        <t xml:space="preserve">Marron was the first one to get themselves shipped off. Her and Asha are (probably) a happy couple!</t>
      </text>
    </comment>
    <comment authorId="0" ref="AR30">
      <text>
        <t xml:space="preserve">Marron has proven themselves to be a successful duelist!
Duels Won: 1
Opponents Defeated:
Team Acacia
-----
...Marron wants to put this accomplishment up on her fridge. However, her fridge is stuck inside of Chaos's mind, and she has no desire to go back there.</t>
      </text>
    </comment>
    <comment authorId="0" ref="C31">
      <text>
        <t xml:space="preserve">Every Skillpoint here is worth double!</t>
      </text>
    </comment>
    <comment authorId="0" ref="U31">
      <text>
        <t xml:space="preserve">Base: (13-14)x2</t>
      </text>
    </comment>
    <comment authorId="0" ref="Z31">
      <text>
        <t xml:space="preserve">+2 AGI
+2 INT
+1 SKI
+1 SPC
-2 DEF</t>
      </text>
    </comment>
    <comment authorId="0" ref="AD31">
      <text>
        <t xml:space="preserve">Base Blind: 5</t>
      </text>
    </comment>
    <comment authorId="0" ref="AM31">
      <text>
        <t xml:space="preserve">An artifact celebrating Marron's contributions to the battle with Yume. A balloon found around the site of the collapsed Rainbow Mountain. Pastel Thyme Matter drips from it, but it seems to evaporate the moment it hits the ground.</t>
      </text>
    </comment>
    <comment authorId="0" ref="AN31">
      <text>
        <t xml:space="preserve">Creation's Certificate! Marron dealt an unethically high amount damage during a bonus, non-canonical boss fight.
Highest Non-Canon Damage Dealt: 4,720</t>
      </text>
    </comment>
    <comment authorId="0" ref="AO31">
      <text>
        <t xml:space="preserve">Marron dealt over 500 freaking damage in a single round. Given the general scaling of damage in this game, this is some Disgaea-tier destruction.</t>
      </text>
    </comment>
    <comment authorId="0" ref="AP31">
      <text>
        <t xml:space="preserve">Marron scored the finishing blow on the Scrap Metal Gestalt! She decided to make a little crown out of its remains. She's all fancy and royal now!</t>
      </text>
    </comment>
    <comment authorId="0" ref="AQ31">
      <text>
        <t xml:space="preserve">Marron scored five or more minicrits in a round. That's actually just unethical.
Times Achieved: 1</t>
      </text>
    </comment>
    <comment authorId="0" ref="C32">
      <text>
        <t xml:space="preserve">Every Skillpoint here is worth double!</t>
      </text>
    </comment>
    <comment authorId="0" ref="AD32">
      <text>
        <t xml:space="preserve">Base: 220</t>
      </text>
    </comment>
    <comment authorId="0" ref="AI32">
      <text>
        <t xml:space="preserve">-3 SP Cost per SPC. (Minimum of 160 SPC.)
+1% DMG per SPC.
-1 Blind Intensity per 6 SPC. (Minimum of Blind2.)
Fueled by Friendship at 14 SPC. (This won't hurt allies.)</t>
      </text>
    </comment>
    <comment authorId="0" ref="Y34">
      <text>
        <t xml:space="preserve">Whenever you perform any type of critical hit, gain a Divine Shield. This may only proc once a round.
Whenever you deal weakness-boosted damage, gain 6 Bonus SHP. This may only proc once a round.</t>
      </text>
    </comment>
    <comment authorId="0" ref="AH34">
      <text>
        <t xml:space="preserve">+10% DMG per Buff Level.
+10% HEAL per Buff Level.</t>
      </text>
    </comment>
    <comment authorId="0" ref="AI34">
      <text>
        <t xml:space="preserve">Base DMG scales with STR (half-rate) and INT! (2/3rd rate)
Healing scales with STR (2/3rd rate) and INT! (half-rate)
Healing may self-target at 7 SPC.
Needle Conjuration at 12 SPC. (You may target a tile within Range 1-3 when casting this spell. You may then cast this spell like you're standing on that tile.)</t>
      </text>
    </comment>
    <comment authorId="0" ref="AD35">
      <text>
        <t xml:space="preserve">Base Damage: (7-8)
Base Healing: (5-6)</t>
      </text>
    </comment>
    <comment authorId="0" ref="AM35">
      <text>
        <t xml:space="preserve">Marron is... 'close' to Asha.
Rating: Girlfriend
(she's really gay -eris)</t>
      </text>
    </comment>
    <comment authorId="0" ref="AN35">
      <text>
        <t xml:space="preserve">Marron has befriended Mari. I mean, it's a pretty awkward friendship built on snark, but I'd still call it one.
Rating: Acquaintances</t>
      </text>
    </comment>
    <comment authorId="0" ref="V37">
      <text>
        <t xml:space="preserve">+5 STR
+6 AGI
+5 SKI
+6 CRT
-6 DEF</t>
      </text>
    </comment>
    <comment authorId="0" ref="W37">
      <text>
        <t xml:space="preserve">You gain the power of Flight.</t>
      </text>
    </comment>
    <comment authorId="0" ref="X37">
      <text>
        <t xml:space="preserve">Your critical hits (of all types) will deal an additional (20-23) Unavoidable Slashing Damage. If the target enemy is under 25% HP when this happens the attack is Lethal. This scales with STR at a 2/3rd rate. Cannot trigger off of itself.
-----
Base: (12-14)</t>
      </text>
    </comment>
    <comment authorId="0" ref="AH37">
      <text>
        <t xml:space="preserve">+5% Empowered Intensity per Buff Level. (Rounds down.)</t>
      </text>
    </comment>
    <comment authorId="0" ref="AI37">
      <text>
        <t xml:space="preserve">+1 Empower Intensity per 7 STR.
Shared Rage at 6 SPC. (You may also cast this spell on yourself for 7 MP after casting.)</t>
      </text>
    </comment>
    <comment authorId="0" ref="AD38">
      <text>
        <t xml:space="preserve">Base: Empowered3</t>
      </text>
    </comment>
    <comment authorId="0" ref="AO38">
      <text>
        <t xml:space="preserve">Highest damage that you've dealt in one action.
Only begins to record once you've dealt over 20 damage in one hit.</t>
      </text>
    </comment>
    <comment authorId="0" ref="AQ38">
      <text>
        <t xml:space="preserve">Highest damage that you've taken in one action.
Only begins to record once you've taken over 20 damage in one hit.</t>
      </text>
    </comment>
    <comment authorId="0" ref="X40">
      <text>
        <t xml:space="preserve">If you have 25% HP or greater and take a blow that would Down you, survive it with 1 HP, then gain Empowered5 for 4 rounds if you do not already have it, or boost a pre-existing empowered by +3 intensity and +1 duration if you do. Put yourself into Stasis until the end of the round.
Triggers up to once per battle.</t>
      </text>
    </comment>
    <comment authorId="0" ref="Y40">
      <text>
        <t xml:space="preserve">As a Bonus Action, you may spend up to 15 HP, getting 1 CRT for the round per HP spent. 
For every 6 HP spent, you also gain +10% damage.</t>
      </text>
    </comment>
    <comment authorId="0" ref="AH40">
      <text>
        <t xml:space="preserve">+10% DMG per Buff Level.</t>
      </text>
    </comment>
    <comment authorId="0" ref="AI40">
      <text>
        <t xml:space="preserve">DMG scales with the higher of STR and INT! (4/5th rate)
+1 Upper Range per 8 SKI. (Cap of 1-5 Range.)
+10% Entropic Damage per 4 SPC. (Cap of 100%.)</t>
      </text>
    </comment>
    <comment authorId="0" ref="AD41">
      <text>
        <t xml:space="preserve">Base Damage: (10-10)
Base Range: 1-3</t>
      </text>
    </comment>
    <comment authorId="0" ref="AD42">
      <text>
        <t xml:space="preserve">Base Entropic Damage: +50%</t>
      </text>
    </comment>
    <comment authorId="0" ref="AI42">
      <text>
        <t xml:space="preserve">Against Rose Cultists and other Entropic foes, this attack...
-ignores Glitch resistance.
-deals +70% DMG.
-prevents SP from rising if it downs / kills them.
-----
Base DMG: +50%</t>
      </text>
    </comment>
    <comment authorId="0" ref="V43">
      <text>
        <t xml:space="preserve">You have 20% Stabpierce.</t>
      </text>
    </comment>
    <comment authorId="0" ref="W43">
      <text>
        <t xml:space="preserve">As a bonus action, you may spend 10 HP to inflict Bleed3 for 2 rounds on the target of your next basic attack. Apply a choice of Weakened2, Uninspired2, or Armorbreak4 for 2 rounds as well.</t>
      </text>
    </comment>
    <comment authorId="0" ref="X43">
      <text>
        <t xml:space="preserve">As a Free Action, you may deal (1-1)x5 Piercing Damage with Slip1 to a target within Range 1-3. Uses cost (5*x) HP, x being the amount of times it has been used in a single round. 
Only roll for the first hit: if the first hit connects, then all hits connect. If the first hit misses, then all hits miss.</t>
      </text>
    </comment>
    <comment authorId="0" ref="Y43">
      <text>
        <t xml:space="preserve">Only one of this trinket may be equipped at a time.</t>
      </text>
    </comment>
    <comment authorId="0" ref="AH43">
      <text>
        <t xml:space="preserve">+1% DMG / HP at 7 Buff Levels.</t>
      </text>
    </comment>
    <comment authorId="0" ref="AI43">
      <text>
        <t xml:space="preserve">+10% DMG at 50% HP or less per 6 STR. (This is added onto your final damage percentage.)
Vengeance at 12 SPC. (If there is at least one downed ally within Range 1-2 of you, this grants an additional +20% DMG. This is added onto your final damage percentage.)</t>
      </text>
    </comment>
    <comment authorId="0" ref="Z46">
      <text>
        <t xml:space="preserve">+5% DMG per 5 SPC. (Caps at 80%.)
Threadshot at 10 SPC. (This now applies to Weapon Skills and Spells. Note that the action in question must deal damage.)
</t>
      </text>
    </comment>
    <comment authorId="0" ref="U48">
      <text>
        <t xml:space="preserve">Base: 60%
Thread Conjurer cannot damage targets of the initial attack.
In case of Splash-type attacks, draw it from the centerpoint or (an) endpoint.</t>
      </text>
    </comment>
    <comment authorId="0" ref="U56">
      <text>
        <t xml:space="preserve">Base: (10-10)</t>
      </text>
    </comment>
    <comment authorId="0" ref="AD56">
      <text>
        <t xml:space="preserve">Base: (30-40)
Base Revival Percent: 50%</t>
      </text>
    </comment>
    <comment authorId="0" ref="AM56">
      <text>
        <t xml:space="preserve">Ette has stacked multiple bodies on one square. That's freaking brutal.</t>
      </text>
    </comment>
    <comment authorId="0" ref="C57">
      <text>
        <t xml:space="preserve">Every Skillpoint here is worth double!</t>
      </text>
    </comment>
    <comment authorId="0" ref="U57">
      <text>
        <t xml:space="preserve">Base: (15-16)</t>
      </text>
    </comment>
    <comment authorId="0" ref="X57">
      <text>
        <t xml:space="preserve">COUNTER: Protect &amp; Punish
Range: 1-2
Roll before the attack connects, If this counter succeeds, the attack deals 50% damage to you. Then, after their attack connects, Stun the attacker for a round.</t>
      </text>
    </comment>
    <comment authorId="0" ref="Z57">
      <text>
        <t xml:space="preserve">+3 INT
+4 DEF
+1 SPC</t>
      </text>
    </comment>
    <comment authorId="0" ref="C58">
      <text>
        <t xml:space="preserve">Every Skillpoint here is worth double!</t>
      </text>
    </comment>
    <comment authorId="0" ref="AD58">
      <text>
        <t xml:space="preserve">Base: 120</t>
      </text>
    </comment>
    <comment authorId="0" ref="AI58">
      <text>
        <t xml:space="preserve">-2 SP per SPC. (Minimum of 80 SP.)
+1 HP Restored per SPC.
+5% Downed HP restored per 4 SPC.
Can be used on Dead Allies at 10 SPC. (This will always revive them using 25% of this special's normal healing value, no matter the +% SPC modifiers applied.)</t>
      </text>
    </comment>
    <comment authorId="0" ref="L59">
      <text>
        <t xml:space="preserve">Variants:
Indomitable: Weakened
Clear Mind: Uninispired
Sure Footed: Ensnared
Deadeye: Blind
Backup Clover: Unlucky
Unbreakable: Armorbreak</t>
      </text>
    </comment>
    <comment authorId="0" ref="AG60">
      <text>
        <t xml:space="preserve">Base: 12</t>
      </text>
    </comment>
    <comment authorId="0" ref="AH60">
      <text>
        <t xml:space="preserve">+5% HIT per Buff Level.</t>
      </text>
    </comment>
    <comment authorId="0" ref="AI60">
      <text>
        <t xml:space="preserve">+5% HIT per 3 STR.
-1 MP Cost per 5 INT.</t>
      </text>
    </comment>
    <comment authorId="0" ref="AM61">
      <text>
        <t xml:space="preserve">Ette is buddies with Toast! Yaaaaaay!
Rating: Friends</t>
      </text>
    </comment>
    <comment authorId="0" ref="AN61">
      <text>
        <t xml:space="preserve">Ette has befriended Mari, the scientist from Chaos's Mindscape.
Rating: Acquaintances</t>
      </text>
    </comment>
    <comment authorId="0" ref="V63">
      <text>
        <t xml:space="preserve">+12 MHP
+3 INT
+6 DEF
+3 SPC
+2 HP Regen
-5 STR</t>
      </text>
    </comment>
    <comment authorId="0" ref="W63">
      <text>
        <t xml:space="preserve">As a Bonus Action, target an ally within Range 1-5. You may not self-target. They gain Safety for four rounds.
Safety grants +7 HP Regen and +3 AC. If the target would be downed or killed by an attack, causes them to survive with 25% HP. This dispels Safety.
(Safety, 4) (+7 HP Regen, +3 AC. If the target would be downed or killed by an attack, causes them to survive with 25% HP. This dispels Safety.)</t>
      </text>
    </comment>
    <comment authorId="0" ref="AH63">
      <text>
        <t xml:space="preserve">+1 Target per 3 Buff Levels.</t>
      </text>
    </comment>
    <comment authorId="0" ref="AI63">
      <text>
        <t xml:space="preserve">+1 Guardian Intensity per 8 INT.
+1 Target at 10 INT or 10 DEF.
Crisis Shield at 10 DEF and 10 SPC. (When casting, you may opt to reduce the duration to one round. In return, increase the Guardian Intensity by 4, and the number of targets by 2.)</t>
      </text>
    </comment>
    <comment authorId="0" ref="AD64">
      <text>
        <t xml:space="preserve">Base Guardian: 3
Base Targets: 2</t>
      </text>
    </comment>
    <comment authorId="0" ref="AO64">
      <text>
        <t xml:space="preserve">Highest damage that you've dealt in one action.
Only begins to record once you've dealt over 20 damage in one hit.</t>
      </text>
    </comment>
    <comment authorId="0" ref="AQ64">
      <text>
        <t xml:space="preserve">Highest damage that you've taken in one action.
Only begins to record once you've taken over 20 damage in one hit.</t>
      </text>
    </comment>
    <comment authorId="0" ref="X66">
      <text>
        <t xml:space="preserve">Whenever you target allies, grant 5(+x) Bonus SHP to all targets, where x is the total amount of allies targeted.
Additionally, whenever you heal a ally, apply Mending(x / 3) and Guardian(1+x / 5) for two turns to a single target of the heal, where X is the value healed (including overheal!). Guardian value cannot exceed 5.</t>
      </text>
    </comment>
    <comment authorId="0" ref="Y66">
      <text>
        <t xml:space="preserve">Twice per battle, as a Bonus Action, you may give a target within Range 1-3 a gift of 15 Bonus SHP, along with Autorevive5 and Immunized for one turn. These statuses cannot tick down while the SHP is intact. If you have used both uses of this ability, you may expend 17 MP to cast it anyway.</t>
      </text>
    </comment>
    <comment authorId="0" ref="AH66">
      <text>
        <t xml:space="preserve">+10% HEAL per Buff Level.</t>
      </text>
    </comment>
    <comment authorId="0" ref="AI66">
      <text>
        <t xml:space="preserve">Healing scales with INT! (2/3rd rate)
+1 Upper Range at 9 INT.
Can Center on Self at 5 SPC.</t>
      </text>
    </comment>
    <comment authorId="0" ref="AD67">
      <text>
        <t xml:space="preserve">Base: (6-7)</t>
      </text>
    </comment>
    <comment authorId="0" ref="X69">
      <text>
        <t xml:space="preserve">As a Bonus Action, you may select an ally within Range 1-5 and Teleport them within Range 1 of you. You may also target enemies with this, but the Range is reduced to Range 1-3.
Once per battle, you can use this with unlimited range on either an enemy or ally.</t>
      </text>
    </comment>
    <comment authorId="0" ref="AI69">
      <text>
        <t xml:space="preserve">+5% Familiar DMG / HEAL per 3 STR or INT- whatever's higher!
Chimera at 10 SKI and 10 SPC. (When creating a Familiar, you may opt to overwrite one active skill of the familiar with the active skill of another type of familiar.)
Personal Companion at 16 SPC. (You may spend 30 MP to cast this as a Bonus Action upon joining a battle.)</t>
      </text>
    </comment>
    <comment authorId="0" ref="AD70">
      <text>
        <t xml:space="preserve">The damage transfer acts under bodyblocking rules: your AC, SHP, and Resistances all apply.</t>
      </text>
    </comment>
    <comment authorId="0" ref="AH71">
      <text>
        <t xml:space="preserve">-Familiars all share your CRT, HIT, DGE, CAV, and MOV. They have 0 CNT. They all have 2 Retreat, and cannot be countered.
-Familiars are immune to Damage over Time status effects.
-Familiars can be summoned in one of a few various types.
-Chimera and Personal Companion are active.</t>
      </text>
    </comment>
    <comment authorId="0" ref="AI71">
      <text>
        <t xml:space="preserve">Pick a type when summoning a Familiar. It has two active abilites, and one passive ability.
(Note that damage scaling is not applied in this note, due to sanity reasons.)
-----
Raven:
Caw: Apply Uninspired2 and Unlucky5 to a target. Range 1-3.
Feather Burst: Deals (7-7) Piercing Damage to the target. Range 1-3. If you cast a spell against this target, it has +3 Buff Levels.
PASSIVE: Flight. This Familiar and their summoner obtain Flight for their movement.
-----
Cat:
Nuzzle: Restore (6-7) HP. Range 1.
True Vision: Target a foe within Range 1-5. Give it Ensnared5 for a round. Unavoidable.
PASSIVE: Helpful. The summoner may use their item action from the position of this Familiar. +1 Item Action to the summoner.
-----
Wisp:
Energy Channel: Deal (5-5) Mana Damage. Range 2-3. All damage dealt this way is given to your summoner as MP.
Hopeful Glow: Grant Empowered4 or Enlightened4 to a target within Range 1-2 for two rounds.
PASSIVE: Ghostly. This Familiar and their summoner obtain Spectral for their movement.
-----
Toad: (requires 10 STR or INT)
Bubble Bomb: Deal (8-8) Water Damage. Range 4-6.
Tongue Latch: Deal (5-6) Poison Damage to the target. Range 4-6. Move them one space in any direction. Won't harm allies.
PASSIVE: Uncroakable. Damage this Familiar takes is transferred to the summoner at a 33% rate. The summoner gains +2 AC while this Familiar is alive.
-----
Hare: (requires 10 AGI)
Carrot Saber: Deal (8-9) Slashing Damage. Range 1.
Spring Swap: Swap places with your summoner if they're within Range 1-5.
PASSIVE: Bouncy. This Familiar obtains Skirmisher for its movement, and gets +1 MOV and Retreat. The summoner also obtains Skirmisher while this Familiar is alive.
-----
Spider: (requires 10 SKI)
Web Blast: Deal (4-4) Crushing Damage to a target, then apply Slow2 to them for two rounds. Range 2-4.
Envenom Weapon: Give a target within Range 1 +20% DMG on their next Basic Attack. It'll also apply Poison4 to the target for three rounds if it's single-target.
PASSIVE: Stride. This familiar and their summoner take 2 less MOV to enter tiles that take additional MOV to enter.
-----
Dog: (requires 10 DEF)
Bark: Deals (5-5) Psychic Damage, then apply Weaken2 and Taunt to the target for two rounds. Range 1-3. The Taunt acts as if it was applied by your summoner.
Guard Dog: Apply (8-8) Temporary SHP to the target. Range 1.
PASSIVE: Inspiring! Grants +5 HP Regen to the summoner while this Familiar is alive.</t>
      </text>
    </comment>
    <comment authorId="0" ref="Z72">
      <text>
        <t xml:space="preserve">-10% DMG when both of you are targeted per 5 SPC. (Max of -40%.)
Heart to Heart at 10 SPC. (Upon using Defensive Cuddle on a target, restore 10% of their HP.)</t>
      </text>
    </comment>
    <comment authorId="0" ref="Z74">
      <text>
        <t xml:space="preserve">Defensive Cuddle transfers the damage your ally would take to you. If the attack would hit you twice (or more), each hit deals -40% DMG.
In addition, using Defensive Cuddle restores 10% HP to the target.
-----
Base Extra Reduction: 20%</t>
      </text>
    </comment>
    <comment authorId="0" ref="L82">
      <text>
        <t xml:space="preserve">The new summon cannot act on the round it was summoned.
In the case of Swarmers, the summon has the net %HP remaining between the Swarmers on the map, and the new summon is placed on the location of one of the living Swarmers.</t>
      </text>
    </comment>
    <comment authorId="0" ref="AM82">
      <text>
        <t xml:space="preserve">Omo scored the finishing blow on the main Naclestial the second time around. 
The membership card is made of a single layer of printer paper. It's also fake.</t>
      </text>
    </comment>
    <comment authorId="0" ref="AN82">
      <text>
        <t xml:space="preserve">Omorika killed herself. It's not as bad as it sounds- she killed an evil, salt-fueled clone of herself.</t>
      </text>
    </comment>
    <comment authorId="0" ref="AO82">
      <text>
        <t xml:space="preserve">Omo scored the finishing blow on the main Naclestial the third time around. 
The membership card is actually the Naclestial's credit card. It's apparently fraudulent.</t>
      </text>
    </comment>
    <comment authorId="0" ref="C83">
      <text>
        <t xml:space="preserve">Every Skillpoint here is worth double!</t>
      </text>
    </comment>
    <comment authorId="0" ref="U83">
      <text>
        <t xml:space="preserve">Base: (21-21)</t>
      </text>
    </comment>
    <comment authorId="0" ref="X83">
      <text>
        <t xml:space="preserve">COUNTER: Database Destruction
Range: 1-3
Deal (9-11) Electric Damage to the attacker, and Stun them for one round. This may only stun once per round. Scales with STR at a half-rate.
-----
Base: (6-7)</t>
      </text>
    </comment>
    <comment authorId="0" ref="Z83">
      <text>
        <t xml:space="preserve">+1 STR
+3 INT
-1 AGI</t>
      </text>
    </comment>
    <comment authorId="0" ref="C84">
      <text>
        <t xml:space="preserve">Every Skillpoint here is worth double!</t>
      </text>
    </comment>
    <comment authorId="0" ref="AD84">
      <text>
        <t xml:space="preserve">Base: 300</t>
      </text>
    </comment>
    <comment authorId="0" ref="AI84">
      <text>
        <t xml:space="preserve">-4 SP per SPC. (Minimum of 220 SP.)
Point Distribution is based on SPC!</t>
      </text>
    </comment>
    <comment authorId="0" ref="Y86">
      <text>
        <t xml:space="preserve">Whenever you summon something, you may give it up to 2 Basic Status Buffs with 4 intensity for three rounds. It will also have Immunized for three rounds.
All of these buffs obtain the "Stubborn" prefix, which makes them immune to dispelling.</t>
      </text>
    </comment>
    <comment authorId="0" ref="Z86">
      <text>
        <t xml:space="preserve">You are immune to the Silenced status effect and all derivatives.</t>
      </text>
    </comment>
    <comment authorId="0" ref="AD88">
      <text>
        <t xml:space="preserve">This is your spell. So much, that no other entities can copy it. In fact, even if they'd unlock it through Achivements, they'd get something else.
Yeah.</t>
      </text>
    </comment>
    <comment authorId="0" ref="V89">
      <text>
        <t xml:space="preserve">+3 STR
+6 INT
+6 RES
+3 SPC
+2 MP Regen
-10 MMP
-2 AGI</t>
      </text>
    </comment>
    <comment authorId="0" ref="W89">
      <text>
        <t xml:space="preserve">All spells under the "Summoning" category are now optionally Bonus Actions during your first round of combat. They'll cost +33% MP if casted this way.</t>
      </text>
    </comment>
    <comment authorId="0" ref="X89">
      <text>
        <t xml:space="preserve">When a non-summon ally is downed or killed, grant you and all summons you control 1 stack of Memory indefinitely. If one of your summons is downed or killed, grant yourself 2 stacks of Memory. Maximum of 5 stacks.
Memory grants +10% Basic Attack Damage and +1 Buff Level. At 5 stacks, Memory can optionally be dispelled to grant +150% Basic Attack Damage and +15 Buff Levels instead of its usual bonuses for the round.</t>
      </text>
    </comment>
    <comment authorId="0" ref="AH89">
      <text>
        <t xml:space="preserve">+2% Summoning Points per Buff Level.</t>
      </text>
    </comment>
    <comment authorId="0" ref="AO90">
      <text>
        <t xml:space="preserve">Highest damage that you've dealt in one action.
Only begins to record once you've dealt over 20 damage in one hit.</t>
      </text>
    </comment>
    <comment authorId="0" ref="AQ90">
      <text>
        <t xml:space="preserve">Highest damage that you've taken in one action.
Only begins to record once you've taken over 20 damage in one hit.</t>
      </text>
    </comment>
    <comment authorId="0" ref="X92">
      <text>
        <t xml:space="preserve">Once per battle as a Bonus Action, you may study the guide to gain the effects of Knowledgeable14 for your next spell cast.</t>
      </text>
    </comment>
    <comment authorId="0" ref="AH92">
      <text>
        <t xml:space="preserve">+10% DMG per Buff Level.</t>
      </text>
    </comment>
    <comment authorId="0" ref="AI92">
      <text>
        <t xml:space="preserve">DMG scales with INT! (half-rate)
+1 Upper Range at 9 INT.
Duality at 10 SPC. (You may select a second element to use with this spell. You may mix the elements of bolts you use; one fire and one ice in an attack, for instance.)</t>
      </text>
    </comment>
    <comment authorId="0" ref="AD93">
      <text>
        <t xml:space="preserve">Base: (7-7)</t>
      </text>
    </comment>
    <comment authorId="0" ref="Y95">
      <text>
        <t xml:space="preserve">If you are within Range 1 of a Wooden tile at any point in the turn, gain +1 MOV for that turn. All forms of terrain that'd take more than 1 MOV to enter instead cost 1 MOV.</t>
      </text>
    </comment>
    <comment authorId="0" ref="Z95">
      <text>
        <t xml:space="preserve">When you enter a battle, gain +30% Basic Attack Damage, +4 Buff Levels, 12 Bonus MP, and +2 MOV on the first round you can act.
This also applies to entities you summon. If they suffer from summoning sickness, they get these buffs on the first round they can act.</t>
      </text>
    </comment>
    <comment authorId="0" ref="Z98">
      <text>
        <t xml:space="preserve">+5% MHP / MMP per 7 SPC. (Cap of +35% stats.)
+1 Bodyblock / battle at 9 SPC.
+1 Teleport / battle at 16 SPC.</t>
      </text>
    </comment>
    <comment authorId="0" ref="T99">
      <text>
        <t xml:space="preserve">As a Chairian, you have a passive 20% Weakness to Fire, and a 20% Resistance to Earth.
Fire attacks that would down you will instead kill you if they have 20% overkill or more.</t>
      </text>
    </comment>
    <comment authorId="0" ref="U99">
      <text>
        <t xml:space="preserve">Base HP / MP: +20%
This bonus is applied after all calculations are done.</t>
      </text>
    </comment>
    <comment authorId="0" ref="Z100">
      <text>
        <t xml:space="preserve">-If you would take a blow that'd down or kill you, the summon will take the damage in its place twice a battle.
-Twice per battle, your summon can skip its Movement Phase to teleport to a tile within Range 1 of you.
-You may revive a fallen summon with 50% HP as an action if they are within Range 1.</t>
      </text>
    </comment>
    <comment authorId="0" ref="Z108">
      <text>
        <t xml:space="preserve">Heavenly Aura is a summon and does count towards the summoning cap. It has 50 HP and resists all AoE attacks by 40%, and cannot move or be moved, nor take any kind of action. It is immune to all buffs and debuffs. Allies may freely stand on its tile. Passively, Heavenly Aura affects all entities in tiles within Range 1-2 with the following:
Allies:
+20% DMG on all basic attacks and weapon skills
+2 Buff Levels
+50% HIT
+5 HP and MP Regen
Skirmisher+Flight movement
Enemies:
Lockdown6
-5 HP and MP Regen
Purging
Heavenly Aura gains 1 HP per INT. It also gains 1 HP and MP Regen per 2 INT.</t>
      </text>
    </comment>
    <comment authorId="0" ref="AD108">
      <text>
        <t xml:space="preserve">Base HP / MP Increase: 50%
Note that you are not restored to full after the increase. You maintain the percentage of the stat you had remaining.</t>
      </text>
    </comment>
    <comment authorId="0" ref="AM108">
      <text>
        <t xml:space="preserve">Nia scored the rare and threatening Double Davis. That is, scoring two minicrits in a round. 
One of them was a crit, actually.</t>
      </text>
    </comment>
    <comment authorId="0" ref="AN108">
      <text>
        <t xml:space="preserve">Nia was involved in bringing about the end of reality. This probably isn't good for your resume.</t>
      </text>
    </comment>
    <comment authorId="0" ref="AO108">
      <text>
        <t xml:space="preserve">Nia found themselves a special someone. Nia and Venia are (probably) a happy couple!</t>
      </text>
    </comment>
    <comment authorId="0" ref="AP108">
      <text>
        <t xml:space="preserve">Nia killed herself. It's not as bad as it sounds- she killed an evil, salt-fueled clone of herself.</t>
      </text>
    </comment>
    <comment authorId="0" ref="AQ108">
      <text>
        <t xml:space="preserve">Nia scored the finishing blow on the main Naclestial the fourth time around. 
The membership card is just a seven of diamonds. How is this even remotely a FAZE membership???</t>
      </text>
    </comment>
    <comment authorId="0" ref="AR108">
      <text>
        <t xml:space="preserve">Nia has performed the rather rude act of slaying 5 foes at once. Calm down, good madam.</t>
      </text>
    </comment>
    <comment authorId="0" ref="C109">
      <text>
        <t xml:space="preserve">Every Skillpoint here is worth double!</t>
      </text>
    </comment>
    <comment authorId="0" ref="U109">
      <text>
        <t xml:space="preserve">Base: (17-18)</t>
      </text>
    </comment>
    <comment authorId="0" ref="Z109">
      <text>
        <t xml:space="preserve">+3 INT
+1 AGI</t>
      </text>
    </comment>
    <comment authorId="0" ref="AD109">
      <text>
        <t xml:space="preserve">Base Spell Cost Reduction: 10%</t>
      </text>
    </comment>
    <comment authorId="0" ref="AI109">
      <text>
        <t xml:space="preserve">-Persephone is an exact copy of you, sharing your spell list and substats. She also shares your HP and MP pools, and may act the round she spawns.
-If your shared HP pool reaches 0, both of you are downed, and Her instantly vanishes.
-Once the special ends, your HP and MP pool returns to normal.</t>
      </text>
    </comment>
    <comment authorId="0" ref="AM109">
      <text>
        <t xml:space="preserve">Creation's Certificate! Nia dealt an unethically high amount damage during a bonus, non-canonical boss fight.
Highest Non-Canon Damage Dealt: 2,982</t>
      </text>
    </comment>
    <comment authorId="0" ref="AN109">
      <text>
        <t xml:space="preserve">Nia scored the finishing blow on the Harlequin! This is rumored to be the strongest card in all of existence... if you're playing a normal card game, anyway.</t>
      </text>
    </comment>
    <comment authorId="0" ref="C110">
      <text>
        <t xml:space="preserve">Every Skillpoint here is worth double!</t>
      </text>
    </comment>
    <comment authorId="0" ref="AD110">
      <text>
        <t xml:space="preserve">Base: 350</t>
      </text>
    </comment>
    <comment authorId="0" ref="AI110">
      <text>
        <t xml:space="preserve">-3 SP Required per SPC. (Minimum of 290 SP.)
+5% Pool Increase per 2 SPC.
-5% MP Costs while active per 5 SPC. (Minimum of -30%.)
Teamwork at 12 SPC. (If both of you end up targeting the same entity, the second attacker's blow deals +20% DMG.)</t>
      </text>
    </comment>
    <comment authorId="0" ref="Y112">
      <text>
        <t xml:space="preserve">Whenever you would be downed, you do not leave a corpse and instead transform into a Chibi version of yourself. 
-----
-As a Chibi, you retain your resistances, regen and MOV values, but your MHP, MMP, SHP, DMG and all substats are halved, except AC, which is set to 0 if it is not lower.
-In this state, enemies are less likely to attack you, because you're heckin' cute.
-If you are downed in Chibi state, you leave behind a Featureless Body.
-You may be targeted with revival spells as a Chibi to resurrect as your normal self. You do not work as a body for any other type of spell, however.</t>
      </text>
    </comment>
    <comment authorId="0" ref="Z112">
      <text>
        <t xml:space="preserve">Once per battle, as a bonus action, you may target a non-downed ally within Range 1-3. For the course of this battle, they will benefit from Chibi Change.</t>
      </text>
    </comment>
    <comment authorId="0" ref="AH112">
      <text>
        <t xml:space="preserve">+10% DMG per Buff Level.
+1 Freeze Duration at 6 Buff Levels.</t>
      </text>
    </comment>
    <comment authorId="0" ref="AI112">
      <text>
        <t xml:space="preserve">DMG scales with INT!
+1 Upper Range per 10 INT.
Avalanche Collapse at 14 INT. (Hits targets at Range 2 as well, but they take 40% of the DMG that they normally would.)
Chilling Presence at 12 SPC. (Tiles within the area where the attack would land take 1 additional MOV to enter for non-flying foes. This wears off once the attack impacts. Won't slow foes in the area of Avalanche Collapse.)</t>
      </text>
    </comment>
    <comment authorId="0" ref="Q113">
      <text>
        <t xml:space="preserve">Simple Sandwich: Restore (8-8) HP, then gain Mending2 for three rounds.
Manabloom Biscuit: Restore (6-6) MP, then gain Energized2 for two rounds.
Hidden Shuriken: Deal (7-7) Slashing Damage. Range 1-4.
Firecracker: Apply Burning5 to a target for three rounds. Range 1-4.
Stimpack: Grants Empowered2 and Enlightened2 for two rounds.
Scouter: Grants Focused3 for two rounds.
Warp Powder: Teleport up to two spaces.</t>
      </text>
    </comment>
    <comment authorId="0" ref="AD113">
      <text>
        <t xml:space="preserve">Base: (12-13)
Base Range: 5-8</t>
      </text>
    </comment>
    <comment authorId="0" ref="AM113">
      <text>
        <t xml:space="preserve">Nia is on good terms with Chloe. Not Xavier, just Chloe. "Chloe Friend" didn't sound as good.
Rating: Best Friends</t>
      </text>
    </comment>
    <comment authorId="0" ref="AN113">
      <text>
        <t xml:space="preserve">Apparently, Nia having a lot in common with Venia meant that they could become quick friends! And lovers, actually.
Rating: Girlfriend</t>
      </text>
    </comment>
    <comment authorId="0" ref="V115">
      <text>
        <t xml:space="preserve">+4 MMP
+3 AGI
+4 INT
+2 SKI</t>
      </text>
    </comment>
    <comment authorId="0" ref="W115">
      <text>
        <t xml:space="preserve">A Chibi Nia will stand on your shoulder for the battle, wearing one of multiple costumes. 
As a Bonus Action, you may either switch the costume it is wearing, or use the ability of the current costume. Per-battle limits are retained even if after you switch.
All of the abilities are Bonus Actions.
-Sleuth Nia, who can be activated five times per battle to grant +10% Basic Attack DMG and +1 Buff Levels for the round to yourself or a ally in Range 1-2. 
-Mari Nia, who once per battle can swap the places of you and an entity within Range 1-3. 
-Chloe Nia, who can attack foes for (9-10) Piercing Damage within Range 3-4. Shares your HIT.
-Omorika Nia, who can restore (6-6) HP and MP to an entity in Range 1-2.</t>
      </text>
    </comment>
    <comment authorId="0" ref="X115">
      <text>
        <t xml:space="preserve">You gain the power of Flight.</t>
      </text>
    </comment>
    <comment authorId="0" ref="AH115">
      <text>
        <t xml:space="preserve">+1 Upper Range at 4 Buff Levels.</t>
      </text>
    </comment>
    <comment authorId="0" ref="AI115">
      <text>
        <t xml:space="preserve">Bonus Action at 7 AGI.
+1 Upper Range at 10 INT.
+1 Lower Range at 3 SPC.</t>
      </text>
    </comment>
    <comment authorId="0" ref="AO116">
      <text>
        <t xml:space="preserve">Highest damage that you've dealt in one action.
Only begins to record once you've dealt over 20 damage in one hit.</t>
      </text>
    </comment>
    <comment authorId="0" ref="AQ116">
      <text>
        <t xml:space="preserve">Highest damage that you've taken in one action.
Only begins to record once you've taken over 20 damage in one hit.</t>
      </text>
    </comment>
    <comment authorId="0" ref="X118">
      <text>
        <t xml:space="preserve">You may perform a Bonus Action to obtain Ordo for three rounds, spending 10 MP to do so. If an ally within Range 1 has Ordo, you may do this for 5 MP, and the duration extends to five rounds.
Passively, in addition to its current effects, Ordo unlocks all "at (x) Buff Levels" effects that a spell has, and grants an additional +10% Basic Attack DMG and +1 Buff Level.
You may also remove 1 Duration from Ordo as a Free Action to perform one of the following effects. This can be done twice per round.
-----
- Move an entity within Range 1-5 up to three spaces.
- Restore (12-12) HP to an ally within Range 1-5, and remove 1 Duration from a non-prevention debuff on them.
- Grant 20 SP to yourself, or an ally within Range 1-2.</t>
      </text>
    </comment>
    <comment authorId="0" ref="AH118">
      <text>
        <t xml:space="preserve">+10% DMG per Buff Level.
Start at Buildup1 at 8 Buff Levels.</t>
      </text>
    </comment>
    <comment authorId="0" ref="AI118">
      <text>
        <t xml:space="preserve">DMG scales with INT!
Sundering Stream at 10 INT. (Applies Sunder for a round to hit targets, even when not charged!)
Careful Spray at 10 SKI. (This will only hit allies for 50% damage.)
Hydro Pump at 8 STR and 8 SPC. (Buildup now stacks up to 4.)</t>
      </text>
    </comment>
    <comment authorId="0" ref="AD119">
      <text>
        <t xml:space="preserve">Base: (8-8)</t>
      </text>
    </comment>
    <comment authorId="0" ref="AI120">
      <text>
        <t xml:space="preserve">-Upon deciding to charge up, you gain a status effect called "Buildup0", which gains 1 stack during regen. It also consumes 4 MP every time it gains a stack. Buildup caps at 3.
-You may then use your action on a later round to fire off Super Soak for no MP, which gains additional bonuses based on the intensity of Buildup.
BONUSES:
+20% DMG per stack
+1 Upper Range per stack
Wide Laser at 3 stacks</t>
      </text>
    </comment>
    <comment authorId="0" ref="V121">
      <text>
        <t xml:space="preserve">You have +1 Skillslot.</t>
      </text>
    </comment>
    <comment authorId="0" ref="W121">
      <text>
        <t xml:space="preserve">Your spells and Weapon Skills that push targets around gain +1 Movement Distance.
When moving targets within Range 1 of an impathable tile, you may opt to reduce the amount of tiles moved to instead deal (3-3)*X Crushing damage to the target, where X is the number of tiles reduced. If this impathable tile has HP, damage is applied to both target and tile.</t>
      </text>
    </comment>
    <comment authorId="0" ref="AH121">
      <text>
        <t xml:space="preserve">+5% Fear Intensity per Buff Level. (Rounds down.)</t>
      </text>
    </comment>
    <comment authorId="0" ref="AI121">
      <text>
        <t xml:space="preserve">+1 Fear Intensity per 7 STR.
Doubled Effectiveness on Feared targets at combined 15 STR and SPC.</t>
      </text>
    </comment>
    <comment authorId="0" ref="Z124">
      <text>
        <t xml:space="preserve">+1 HIT and CNT per 7 SPC. (Cap of +5.)
+1 CRT per 9 SPC. (Cap of +3.)
And Set You Free at 10 SPC. (You may now apply this to yourself as well as your main target, at halved efficiency. Rounds down.)
+1 DGE at 13 SPC.</t>
      </text>
    </comment>
    <comment authorId="0" ref="AD124">
      <text>
        <t xml:space="preserve">Variants:
All Variants share the same range and damage.
Hidden Flame: Fire.
Hidden Shard: Ice.
Hidden Spark: Electric.
Hidden Rock: Earth.
Hidden Shade: Dark.
Hidden Glow: Light.
Hidden Flow: Air.
Hidden Eye: Psychic.
Hidden Dew: Water.
Hidden Toxin: Poison.
Hidden Pixel: Glitch.</t>
      </text>
    </comment>
    <comment authorId="0" ref="AH124">
      <text>
        <t xml:space="preserve">+12% DMG per Buff Level.</t>
      </text>
    </comment>
    <comment authorId="0" ref="AI124">
      <text>
        <t xml:space="preserve">DMG scales with INT!
+1 Type Held at 7 SPC. (This spell may have two variants assigned to it. You may choose a variant to use upon cast.)
Armorpiercing Force at 8 STR. (Once you have this, gains Armorpierce1 per 5 SKI. Cannot be used with Shieldslipping Weapons. By default, you get Armorpierce1.)
Shieldslipping Force at 8 INT. (Once you have this, gains Slip1 per 5 SKI. Cannot be used with Armorpiercing Weapons. By default, you get Slip1.)
(If you have both Armorpiercing Force and Shieldslipping Force, you may choose to use either Armorpierce or Slip when you cast this spell.)</t>
      </text>
    </comment>
    <comment authorId="0" ref="T125">
      <text>
        <t xml:space="preserve">As a Transcendent of Ice you have +10% Slashing and +20% Ice resistance, but have a +10% Crushing and +20% Fire weakness.
In addition, you are immune to both the Frozen and Slow status effects.</t>
      </text>
    </comment>
    <comment authorId="0" ref="U125">
      <text>
        <t xml:space="preserve">Base CRT / DGE: 1
Base HIT / CNT: 2
These bonuses are applied to their base substats, and cannot be nullified by Glitched or other sources.</t>
      </text>
    </comment>
    <comment authorId="0" ref="AD125">
      <text>
        <t xml:space="preserve">Base: (10-11)</t>
      </text>
    </comment>
    <comment authorId="0" ref="Z134">
      <text>
        <t xml:space="preserve">-Wide Slap. Deals (14-14) Crushing damage in a Range 1-2 Cone. Scales with STR at a 1/2 rate.
-Discharge. Deals (16-17) Electric damage to all foes within Range 1. Scales with STR at a 3/4 rate.
-Hammer Fist. Deals (19-19) Crushing damage with Armorpierce4. Range 2-3. Scales with STR.
-----
Base Slap: (13-13)
Base Discharge: (15-15)
Base Fist: (17-17)</t>
      </text>
    </comment>
    <comment authorId="0" ref="AM134">
      <text>
        <t xml:space="preserve">Mari scored the rare and threatening Double Davis. That is, scoring two minicrits in a round. 
One of them was a crit, actually.</t>
      </text>
    </comment>
    <comment authorId="0" ref="C135">
      <text>
        <t xml:space="preserve">Every Skillpoint here is worth double!</t>
      </text>
    </comment>
    <comment authorId="0" ref="Q135">
      <text>
        <t xml:space="preserve">Simple Sandwich: Restore (8-8) HP, then gain Mending2 for three rounds.
Manabloom Biscuit: Restore (6-6) MP, then gain Energized2 for two rounds.
Hidden Shuriken: Deal (7-7) Slashing Damage. Range 1-4.
Firecracker: Apply Burning5 to a target for three rounds. Range 1-4.
Stimpack: Grants Empowered2 and Enlightened2 for two rounds.
Scouter: Grants Focused3 for two rounds.
Warp Powder: Teleport up to two spaces.
</t>
      </text>
    </comment>
    <comment authorId="0" ref="U135">
      <text>
        <t xml:space="preserve">Base: (29-29)</t>
      </text>
    </comment>
    <comment authorId="0" ref="X135">
      <text>
        <t xml:space="preserve">COUNTER: Emergency Response
Range: Any
If you are Reloading anything, remove 1 count from all Reloader effects and reduce incoming damage by 50%. 
If you are not Reloading anything,  spawn a Goddess Mech within Range 1 of the attacker. This Goddess Mech deals 66% damage.</t>
      </text>
    </comment>
    <comment authorId="0" ref="Z135">
      <text>
        <t xml:space="preserve">+10 MMP</t>
      </text>
    </comment>
    <comment authorId="0" ref="AD135">
      <text>
        <t xml:space="preserve">Base Damage: (8-9)
Base Cost: 100
Note that drones will use your HIT for the attack.
</t>
      </text>
    </comment>
    <comment authorId="0" ref="C136">
      <text>
        <t xml:space="preserve">Every Skillpoint here is worth double!</t>
      </text>
    </comment>
    <comment authorId="0" ref="AD136">
      <text>
        <t xml:space="preserve">Base: 250</t>
      </text>
    </comment>
    <comment authorId="0" ref="AI136">
      <text>
        <t xml:space="preserve">-1 SP Required per SPC. (Minimum of 80 SP.)
Drone Damage scales with SPC! (2/5th rate)
Healing Assault at 12 SPC. (When a drone attacks, you may opt to heal an ally within range of the attack for that much damage instead.)</t>
      </text>
    </comment>
    <comment authorId="0" ref="L137">
      <text>
        <t xml:space="preserve">Variants:
Relaxant: Aching
Antibody: Poison
Coagulant: Bleeding
Burn Heal: Burning
Soothe: Brainburn
Retainer: Manaburn</t>
      </text>
    </comment>
    <comment authorId="0" ref="Y138">
      <text>
        <t xml:space="preserve">You may gain up to Manafueled2.</t>
      </text>
    </comment>
    <comment authorId="0" ref="Z138">
      <text>
        <t xml:space="preserve">As a Bonus Action, you may drop your MP Regen by 2 for the rest of the battle. In exchange, your spells gain Manafuelled1. This is repeatable.</t>
      </text>
    </comment>
    <comment authorId="0" ref="AH138">
      <text>
        <t xml:space="preserve">+10% DMG per Buff Level.
+5% Multi-Target Healing and Slip Intensity per Buff Level.</t>
      </text>
    </comment>
    <comment authorId="0" ref="AI138">
      <text>
        <t xml:space="preserve">DMG scales with INT! (2/3rd rate)
+1 Slip Intensity per 3 INT and 3 SKI.
+5% Extra Healing per 3 INT and 3 SPC.
Swarm Mechanics at 15 SPC. (If there are at least three foes and three allies within the targeted area, increase the damage and healing by 20%.)</t>
      </text>
    </comment>
    <comment authorId="0" ref="AD139">
      <text>
        <t xml:space="preserve">Base: (10-10)</t>
      </text>
    </comment>
    <comment authorId="0" ref="AM139">
      <text>
        <t xml:space="preserve">Mari is on good terms with puppets, and their related- really, it's just Marron and Ette.
Rating: Acquaintances</t>
      </text>
    </comment>
    <comment authorId="0" ref="AD140">
      <text>
        <t xml:space="preserve">Base +Healing: 20%
Base Slip: 4</t>
      </text>
    </comment>
    <comment authorId="0" ref="V141">
      <text>
        <t xml:space="preserve">+6 MMP
+5 INT
+4 RES
+3 SPC
+3 MP Regen
-2 DEF</t>
      </text>
    </comment>
    <comment authorId="0" ref="AH141">
      <text>
        <t xml:space="preserve">+10% DMG per Buff Level.
+1 Rotation at 8 Buff Levels.</t>
      </text>
    </comment>
    <comment authorId="0" ref="AI141">
      <text>
        <t xml:space="preserve">DMG scales with INT! (2/3 rate)
+1 Beam Distance per 5 INT.
+1 Turn Amount at 9 SKI.
Turning Turbulence at 18 combined INT and SPC. (Foes located at the point at which the beam turns take 20% increased damage.)</t>
      </text>
    </comment>
    <comment authorId="0" ref="L142">
      <text>
        <t xml:space="preserve">If you obtain this perk mid-battle for whatever reason, it will contain a random spell.</t>
      </text>
    </comment>
    <comment authorId="0" ref="AD142">
      <text>
        <t xml:space="preserve">Base: (7-10)</t>
      </text>
    </comment>
    <comment authorId="0" ref="AO142">
      <text>
        <t xml:space="preserve">Highest damage that you've dealt in one action.
Only begins to record once you've dealt over 20 damage in one hit.</t>
      </text>
    </comment>
    <comment authorId="0" ref="AQ142">
      <text>
        <t xml:space="preserve">Highest damage that you've taken in one action.
Only begins to record once you've taken over 20 damage in one hit.</t>
      </text>
    </comment>
    <comment authorId="0" ref="AD143">
      <text>
        <t xml:space="preserve">Base Range: 1-7</t>
      </text>
    </comment>
    <comment authorId="0" ref="W144">
      <text>
        <t xml:space="preserve">Once per battle, you may give a Splash Spell +50% MP Cost, and +3 Buff Levels. In addition, that spell's Splash value increases by 1.
(This also extends to "All foes within Range 1" type effects, but only if it effectively works like Splash.)</t>
      </text>
    </comment>
    <comment authorId="0" ref="X144">
      <text>
        <t xml:space="preserve">As a bonus action, you may give any spell +4 Buff levels, though you also pay ((X+1)*25)% more MP.  If it has Splash (or has an effect like Splash), the Splash value increases by 1 as well.
Afterwards, take either (15*X) Direct damage, or (X*33)% of your MHP as Direct Damage; whichever is higher.  
"X" is how many times you used this ability this battle.</t>
      </text>
    </comment>
    <comment authorId="0" ref="Y144">
      <text>
        <t xml:space="preserve">Only one of this trinket may be equipped at a time.
The installed camera doesn't change the fact that wearing two eyepatches at once is so uncool that its physically impossible.</t>
      </text>
    </comment>
    <comment authorId="0" ref="AH144">
      <text>
        <t xml:space="preserve">+1 PushedAround intensity at 6 Buff Levels.</t>
      </text>
    </comment>
    <comment authorId="0" ref="AI144">
      <text>
        <t xml:space="preserve">+1 Move per 9 INT. (Max of 4.)
+1 PushedAround Duration per 9 SKI. (Max of 4.)
Crushing Grip at combined 20 SKI and SPC. (You may opt to use the movement action of PushedAround to instead reduce the foe's MOV by that much for the round.)</t>
      </text>
    </comment>
    <comment authorId="0" ref="AD145">
      <text>
        <t xml:space="preserve">This move ignores terrain effects besides walls.</t>
      </text>
    </comment>
    <comment authorId="0" ref="AE146">
      <text>
        <t xml:space="preserve">-During you action, you may move targets with PushedAround as many spaces as you did with Guiding Hand, minus one. You may not push things around on the round of application.
-Players inflicted with PushedAround may opt to push/pull themselves around at their own request, without help from the summoner. Use it as a boost or a retreat mechanism. Neat!</t>
      </text>
    </comment>
    <comment authorId="0" ref="W147">
      <text>
        <t xml:space="preserve">Grants +1 Spell Slot.</t>
      </text>
    </comment>
    <comment authorId="0" ref="X147">
      <text>
        <t xml:space="preserve">Whenever you meditate, gain Energized6 for three rounds. If you succeed in meditating, obtain Energized10 instead.</t>
      </text>
    </comment>
    <comment authorId="0" ref="AH147">
      <text>
        <t xml:space="preserve">-1 Base MP Cost per Buff Level. (Can't go below 0.)</t>
      </text>
    </comment>
    <comment authorId="0" ref="AI147">
      <text>
        <t xml:space="preserve">-1 Base MP Cost per 3 INT. (Can't go below 0.)
-1 MP Drain / Round per 8 INT. (Minimum of 12 MP.)
-1 Weakened / Uninspired Intensity at 12 SKI.
Terminus at 16 SPC. (If you stop controlling the entity after at least one round of control, the entity takes (15-15) Glitch Damage. Scales with INT.)</t>
      </text>
    </comment>
    <comment authorId="0" ref="AG149">
      <text>
        <t xml:space="preserve">The initial cast cost is 50% (after factoring in MHP / SHP / AC) against Rose Cult foes.
You may also cast this on Downed targets, reducing the initial casting cost by 50% (after adding in HP / SHP / AC cost modifiers). Targets controlled in this way are revived, then set to 1 MHP, 0 SHP, and 0 AC. There is no upkeep cost.
You CAN have multiple entities mind-controlled at once, but that seems like it'd cost an unethical amount of MP.
When control of an entity is terminated, they take (28-28) Psychic Damage if you've controlled them for at least one round.</t>
      </text>
    </comment>
    <comment authorId="0" ref="AH149">
      <text>
        <t xml:space="preserve">During Regen on every future round, you spend 12 MP to keep the entity on your side. If you cannot spend  / do not opt to spend this cost, you lose control of them.
-----
Base Upkeep: 15</t>
      </text>
    </comment>
    <comment authorId="0" ref="AI149">
      <text>
        <t xml:space="preserve">While you have control of an entity, you have the effects of Weakened3 and Uninspired3, and cannot regenerate MP through any method but your natural regen.</t>
      </text>
    </comment>
    <comment authorId="0" ref="Z150">
      <text>
        <t xml:space="preserve">Drone Healing scales with SPC! (third-rate)
More skills unlock as you get SPC.</t>
      </text>
    </comment>
    <comment authorId="0" ref="T151">
      <text>
        <t xml:space="preserve">As a Transcedant of Wind, you have +20% Electric and Air Resistance, but a +10% Piercing and +20% Earth Weakness.
You may also move over Abyss tiles. Ending your turn on them will still cause you to fall.</t>
      </text>
    </comment>
    <comment authorId="0" ref="Z152">
      <text>
        <t xml:space="preserve">Drones occupy your tile, or the tile of another entity. Each drone may perform one Bonus Action from the location of the thing they're orbiting, once per round. These bonus actions cost your MP. Drones also grant +5 SHP and +3 CRT to allies they're orbiting (but not you).
As a Free Action, you may pass / receive any number of drones to an ally within Range 1-3, or recall all of them from anywhere on the map. You can't do both on the same round.
All drones are destroyed if you're Downed, and individual drones are lost if the entity they're linked to is Downed.
-----
Drone Spells:
Restorative Spray (3 MP): Restore (7-8) HP to the target. Range 1-3.
Activate Thrusters (3 MP): Move the drone to a new ally within Range 1-5. Requires 8 SPC to use.
Augment: Shatter (5 MP): Grant Armorpierce3 and Slip3 to a target within Range 1-3's next attack or spell. Applies to all hits.
Augment: Chronoshift (9 MP): Increase or decrease the duration of a status effect on the target by 1. If you decrease the duration and it heals / damages the target, immediately proc its effect. Range 1-3.
Augment: Speed (9 MP): Grant Swift1 for a round to a target within Range 1-3. Requires 16 SPC to use.
-----
Base Healing: (4-5)</t>
      </text>
    </comment>
    <comment authorId="0" ref="AG153">
      <text>
        <t xml:space="preserve">Base: 18</t>
      </text>
    </comment>
    <comment authorId="0" ref="AH153">
      <text>
        <t xml:space="preserve">+10% DMG per Buff Level.
+10% HEAL per Buff Level.</t>
      </text>
    </comment>
    <comment authorId="0" ref="AI153">
      <text>
        <t xml:space="preserve">DMG scales with INT! (5/3 rate)
+2 MP Cost per 3 INT.
Heal Yourself and an Ally at 40 combined INT, SKI, and SPC.
Thankful Soul at 8 SPC. (Upon scoring an overkill of 10 or more damage, apply Mending3 for three round to the person you healed.)</t>
      </text>
    </comment>
    <comment authorId="0" ref="AD154">
      <text>
        <t xml:space="preserve">Base: (16-16)</t>
      </text>
    </comment>
    <comment authorId="0" ref="Z160">
      <text>
        <t xml:space="preserve">Physical Elements:
All of these hit within Range 1-2, for (29-31) Physical Damage. You have the effects of DirectHit while active.
Slashing: Your Basic Attacks apply Bleed3 for two rounds.
Piercing: Your Basic Attacks have Armorpierce4 and Slip4.
Crushing: Your Basic Attacks knock the target back two spaces.
-----
Magical Elements:
All of these hit within Range 3-5, for (26-27) Magical Damage. You have an additional Spell Slot while active.
Fire: Your non-AoE spells may apply Burn6 to the target for three rounds.
Ice: Your non-AoE spells may apply Slow1 to the target for two rounds.
Electric: Your non-AoE spells will Stun the target on a critical hit of any type.
Earth: Your non-AoE spells may apply Weaken3 to the target for three rounds.
Dark: Your non-AoE spells may apply Uninspired3 to the target for three rounds.
Light: Your non-AoE spells may restore HP to an ally within Range 1-3 for 50% of the damage it'd deal.
Psychic: Your non-AoE spells may apply Confused5 to the target for three rounds.
Air: Your spells have +20% DMG and HIT versus Flying foes.
Poison: Your non-AoE spells may apply Poison6 to the target for three rounds.
Water: Your non-AoE spells will apply Stasis to the target if they're at 100% HP.
-----
Esoteric Elements:
All of these hit within Range 2-3 for (20-21) ??? Damage. You have Manafueled3 while active. Scales with STR at a 3/4th rate.
Glitch: Your Basic Attacks and Spells act like the target's substats are at their base values.
Thyme: Your Basic Attacks and Spells may cause more Iti to attack the target.
Mana: Your Basic Attacks and non-AoE spells will apply Manaburn6 to the target for three rounds.
-----
Base Physical: (19-21)
Base Magical: (16-17)
Base Esoteric: (13-13)</t>
      </text>
    </comment>
    <comment authorId="0" ref="AD160">
      <text>
        <t xml:space="preserve">Base Duration: 3</t>
      </text>
    </comment>
    <comment authorId="0" ref="C161">
      <text>
        <t xml:space="preserve">Every Skillpoint here is worth double!</t>
      </text>
    </comment>
    <comment authorId="0" ref="U161">
      <text>
        <t xml:space="preserve">Base: ???</t>
      </text>
    </comment>
    <comment authorId="0" ref="Z161">
      <text>
        <t xml:space="preserve">+4 SPC</t>
      </text>
    </comment>
    <comment authorId="0" ref="AD161">
      <text>
        <t xml:space="preserve">This fire is one of pure charisma, so it won't trigger To Ashes on Chairians, or kill downed foes.
You may also opt to dispel Sepulchritude early to explode earlier. This is a full action. This buff will also automatically expire when you finish your action with only one round of Sepulchritude left.
-----
Base Damage: (15-15)</t>
      </text>
    </comment>
    <comment authorId="0" ref="AI161">
      <text>
        <t xml:space="preserve">While active, Sepulchritude grants the following stat modifiers to you:
+50% Basic Attack DMG
+5 Buff Levels
+Flight
In addition, this overclocks Divine Pulchritude, causing it to provide double the buffs it normally does. It also restores all charges during Regen.
All these buffs are doubled on the last round.
-----
Base Basic Attack DMG: +30%
Base Buff Levels: +3</t>
      </text>
    </comment>
    <comment authorId="0" ref="C162">
      <text>
        <t xml:space="preserve">Every Skillpoint here is worth double!</t>
      </text>
    </comment>
    <comment authorId="0" ref="AD162">
      <text>
        <t xml:space="preserve">Base: 300</t>
      </text>
    </comment>
    <comment authorId="0" ref="AI162">
      <text>
        <t xml:space="preserve">-3 SP Cost per SPC. (Minimum of 240.)
DMG scales with SPC!
+10% Basic Attack DMG and +1 Buff Level per 9 SPC.
Final Flip Out at 16 SPC. (On the last round Sepulchritude is active, the buffs it provides to you are doubled.)</t>
      </text>
    </comment>
    <comment authorId="0" ref="L164">
      <text>
        <t xml:space="preserve">Cannot trigger off of revives from Autorevive, or other similar effects. You must be actually downed, then revived.</t>
      </text>
    </comment>
    <comment authorId="0" ref="Y164">
      <text>
        <t xml:space="preserve">Using your Item Action, you may either restore (10-10) HP or deal (8-8) Unavoidable Glitch Damage to a target within Range 1-3.</t>
      </text>
    </comment>
    <comment authorId="0" ref="AH164">
      <text>
        <t xml:space="preserve">+10% DMG per Buff Level.
+1 Buff Intensity at 6 Buff Levels.</t>
      </text>
    </comment>
    <comment authorId="0" ref="AI164">
      <text>
        <t xml:space="preserve">DMG scales with STR! (fourth-rate)
+1 Empowered Intensity per 8 STR and 5 SKI.
+1 Focused Intensity per 8 SKI.
True Caucus at 12 SPC. (You may choose to fire one less round to buff one more ally within Range 1-3.)</t>
      </text>
    </comment>
    <comment authorId="0" ref="AD165">
      <text>
        <t xml:space="preserve">Base: (4-4)x3
The buff cannot be self-targeted.</t>
      </text>
    </comment>
    <comment authorId="0" ref="Y167">
      <text>
        <t xml:space="preserve">If you'd take more than 25 damage in a single hit (before factoring in AC), reduce all damage beyond 25 by 33%.</t>
      </text>
    </comment>
    <comment authorId="0" ref="Z167">
      <text>
        <t xml:space="preserve">Your corpse can only be destroyed if hit with a single blow that deals 50% of your MHP in a single blow. This accounts for AC and resistances.</t>
      </text>
    </comment>
    <comment authorId="0" ref="AH167">
      <text>
        <t xml:space="preserve">+10% DMG per Buff Level!</t>
      </text>
    </comment>
    <comment authorId="0" ref="AI167">
      <text>
        <t xml:space="preserve">Damage scales with STR!
+1 Upper Range per 6 AGI. (max of 6)
+1 Move per 5 STR or INT, whatever's higher. (max of 6)
No Ally Damage at 3 SPC.</t>
      </text>
    </comment>
    <comment authorId="0" ref="AD168">
      <text>
        <t xml:space="preserve">Base Movement: 3</t>
      </text>
    </comment>
    <comment authorId="0" ref="AO168">
      <text>
        <t xml:space="preserve">Highest damage that you've dealt in one action.
Only begins to record once you've dealt over 20 damage in one hit.</t>
      </text>
    </comment>
    <comment authorId="0" ref="AQ168">
      <text>
        <t xml:space="preserve">Highest damage that you've taken in one action.
Only begins to record once you've taken over 20 damage in one hit.</t>
      </text>
    </comment>
    <comment authorId="0" ref="AD169">
      <text>
        <t xml:space="preserve">Base: (6-7)
This move ignores terrain effects besides walls.</t>
      </text>
    </comment>
    <comment authorId="0" ref="X170">
      <text>
        <t xml:space="preserve">If your Special is a Transformation Special, it gains +1 Duration.</t>
      </text>
    </comment>
    <comment authorId="0" ref="Y170">
      <text>
        <t xml:space="preserve">When you are downed, you may revive with 50% HP. This takes your action.</t>
      </text>
    </comment>
    <comment authorId="0" ref="AH170">
      <text>
        <t xml:space="preserve">+10% Healing Amount per Buff Level.</t>
      </text>
    </comment>
    <comment authorId="0" ref="AI170">
      <text>
        <t xml:space="preserve">+10% Healing per 4 INT.
+1 Duration per 8 INT.
Healing Augment at 8 SPC. (Your next attack on an ally will mini-crit.)</t>
      </text>
    </comment>
    <comment authorId="0" ref="AD171">
      <text>
        <t xml:space="preserve">Weapon, as in basic attack and weapon skill. Self-damage isn't affected by this, so don't kill yourself!
Also, the amount you heal is not affected by AC, SHP, or Resistances, Unless they're weak to healing. Then you have a problem.
-----
Base Healing: 100%</t>
      </text>
    </comment>
    <comment authorId="0" ref="AH173">
      <text>
        <t xml:space="preserve">+10% DMG per Buff Level.
+5% Armorpierce per Buff Level.</t>
      </text>
    </comment>
    <comment authorId="0" ref="AI173">
      <text>
        <t xml:space="preserve">DMG scales with STR!
+1 Armorpierce per 2 STR and 3 SPC.
Great Cleave at 25 combined STR and SKI. (Increase the Upper Range Limit by 1.)</t>
      </text>
    </comment>
    <comment authorId="0" ref="AD174">
      <text>
        <t xml:space="preserve">Base: (8-9)</t>
      </text>
    </comment>
    <comment authorId="0" ref="Z176">
      <text>
        <t xml:space="preserve">+5% HIT per 4 SPC.
+1 Inspiration Charge at 10 SPC.</t>
      </text>
    </comment>
    <comment authorId="0" ref="U177">
      <text>
        <t xml:space="preserve">Base Charges: 2</t>
      </text>
    </comment>
    <comment authorId="0" ref="Z178">
      <text>
        <t xml:space="preserve">Inspiration grants the following benefits:
+10% Basic Attack DMG
+1 Buff Levels
+30% HIT
Inspiration stacks with other buffs, but will not grant any benefits if used on a target who already has Inspiration. Cannot self target.
-----
Base HIT: +10%</t>
      </text>
    </comment>
    <comment authorId="0" ref="AD186">
      <text>
        <t xml:space="preserve">Base Targets: 3
Base Range: 1-4</t>
      </text>
    </comment>
    <comment authorId="0" ref="AM186">
      <text>
        <t xml:space="preserve">[REDACTED]</t>
      </text>
    </comment>
    <comment authorId="0" ref="C187">
      <text>
        <t xml:space="preserve">Every Skillpoint here is worth double!</t>
      </text>
    </comment>
    <comment authorId="0" ref="U187">
      <text>
        <t xml:space="preserve">Base: (23-24)</t>
      </text>
    </comment>
    <comment authorId="0" ref="X187">
      <text>
        <t xml:space="preserve">COUNTER: Staff Bonk
Range: 1
Deal (10-10) Crushing Damage to the attacker. Scales with STR at a half-rate.</t>
      </text>
    </comment>
    <comment authorId="0" ref="Z187">
      <text>
        <t xml:space="preserve">+4 MMP
+2 INT
-1 DEF</t>
      </text>
    </comment>
    <comment authorId="0" ref="AD187">
      <text>
        <t xml:space="preserve">Base Clones: 1</t>
      </text>
    </comment>
    <comment authorId="0" ref="C188">
      <text>
        <t xml:space="preserve">Every Skillpoint here is worth double!</t>
      </text>
    </comment>
    <comment authorId="0" ref="AD188">
      <text>
        <t xml:space="preserve">Base: 180</t>
      </text>
    </comment>
    <comment authorId="0" ref="AI188">
      <text>
        <t xml:space="preserve">-1 SP Required per SPC. (Minimum of 160 SP.)
+1 Upper Range Limit per 7 SPC. (Maximum of Range 1-7.)
+1 Clone per 9 SPC. (Maximum of 3 status clones.)
+1 Target at 12 SPC.
Reverse Engineering at 17 SPC. (Before cloning a Status Effect, it gets +1 Intensity.)</t>
      </text>
    </comment>
    <comment authorId="0" ref="Y190">
      <text>
        <t xml:space="preserve">Your single-target spells may apply Shieldjam to the target for a round, as well as one other target within Range 1-2 of the initial target.</t>
      </text>
    </comment>
    <comment authorId="0" ref="Z190">
      <text>
        <t xml:space="preserve">As a Bonus Action, you may copy ALL status effects on a target in Range 1-5, and grant them to at target in Range 1-3 of either yourself or the original target. Can self target.</t>
      </text>
    </comment>
    <comment authorId="0" ref="AH190">
      <text>
        <t xml:space="preserve">+10% DMG per Buff Level.
+5% Next Attack DMG per Buff Level. (additive)</t>
      </text>
    </comment>
    <comment authorId="0" ref="AI190">
      <text>
        <t xml:space="preserve">DMG scales with STR! (half-rate)
+5% Next Attack DMG per 5 INT. (additive)
+1 Upper Range at 10 SKI.
Designated Marksman at 12 SPC. (When using this, target an ally within Range 1-2. Their next attack on the target gets the damage bonus.</t>
      </text>
    </comment>
    <comment authorId="0" ref="AD191">
      <text>
        <t xml:space="preserve">Base Damage: (7-8)</t>
      </text>
    </comment>
    <comment authorId="0" ref="AD192">
      <text>
        <t xml:space="preserve">Base DMG%: +25%</t>
      </text>
    </comment>
    <comment authorId="0" ref="V193">
      <text>
        <t xml:space="preserve">+6 MMP
+2 SKI
+8 RES
-4 MHP</t>
      </text>
    </comment>
    <comment authorId="0" ref="W193">
      <text>
        <t xml:space="preserve">As a Bonus Action, you may spend any amount of your SHP to give it to up to two allies within Range 1-4 as Temporary SHP. 
Alternatively, you may give one ally in range Bonus SHP equal to 75% of the amount expended.</t>
      </text>
    </comment>
    <comment authorId="0" ref="X193">
      <text>
        <t xml:space="preserve">As a Bonus Action, apply one of the following status effects to a target in Range 1-4, or to a target you have targeted this turn. 
- Focused4
- Blind4
- Aching7
- Elblight3</t>
      </text>
    </comment>
    <comment authorId="0" ref="AH193">
      <text>
        <t xml:space="preserve">+10% DMG per Buff Level.
+5% Weaken Intensity per Buff Level. (For the case of the center foe, applied after the extra intensity is added.) (Rounds down.)</t>
      </text>
    </comment>
    <comment authorId="0" ref="AI193">
      <text>
        <t xml:space="preserve">Damage scales with INT! (1/3 rate)
+1 Weaken Intensity per 10 INT.
+1 Central Weaken Strength per 5 INT and 5 SKI.
Mindclouding Sigil at 10 SPC. (Alternatively, you may opt to apply Uninspired in place of Weaken.)</t>
      </text>
    </comment>
    <comment authorId="0" ref="AD194">
      <text>
        <t xml:space="preserve">Base: (4-5)</t>
      </text>
    </comment>
    <comment authorId="0" ref="AO194">
      <text>
        <t xml:space="preserve">Highest damage that you've dealt in one action.
Only begins to record once you've dealt over 20 damage in one hit.</t>
      </text>
    </comment>
    <comment authorId="0" ref="AQ194">
      <text>
        <t xml:space="preserve">Highest damage that you've taken in one action.
Only begins to record once you've taken over 20 damage in one hit.</t>
      </text>
    </comment>
    <comment authorId="0" ref="AD195">
      <text>
        <t xml:space="preserve">Base Weaken: 2
Base Central Bonus: 1</t>
      </text>
    </comment>
    <comment authorId="0" ref="W196">
      <text>
        <t xml:space="preserve">When applying a status effect, you may instead apply a status effect from the same category as the one you're applying, with the same duration and intensity.
Cannot alter Advanced or Prevention effects, or alter effects into them.
-----
Extra Notes:
- Status effects can be converted to Lucky / Unlucky at a 1:2 ratio. Lucky / Unlucky is converted to other status effects at a 2:1 ratio.
- Status effects can be converted to Mending / Energized at a 1:4 ratio. Mending / Energized is converted to other status effects at a 4:1 ratio.
- Status effects can be converted to Autorevive at a 1:4 ratio. Autorevive is converted to other status effects at a 4:1 ratio.
- Status effects can be converted to Bleed at a 4:1 ratio. Bleed is converted to other status effects at a 1:4 ratio.
- If the effect you're going to change lacks intensity, it must be changed to one without intensity. If the effect you're changing has intensity, it must be changed to one with intensity.</t>
      </text>
    </comment>
    <comment authorId="0" ref="AH196">
      <text>
        <t xml:space="preserve">+10% DMG per Buff Level.</t>
      </text>
    </comment>
    <comment authorId="0" ref="AI196">
      <text>
        <t xml:space="preserve">DMG scales with INT! (4/3rd rate)
+1 Uninspired Intensity per 8 INT. (max Uninspired5.)
Shieldshock at 12 SKI. (MP overkill damage obtains Slip6.)</t>
      </text>
    </comment>
    <comment authorId="0" ref="AD197">
      <text>
        <t xml:space="preserve">Base: (13-14)
Overkill damage still applies to foes without MP bars.</t>
      </text>
    </comment>
    <comment authorId="0" ref="X199">
      <text>
        <t xml:space="preserve">If you move less than two tiles, your attacks become Unavoidable and gain 10 CRT.
Twice per battle, as a Bonus Action, you may give any attack Unavoidable and Wallhack, regardless of movement distance.</t>
      </text>
    </comment>
    <comment authorId="0" ref="AH199">
      <text>
        <t xml:space="preserve">+10% Rending Portal DMG per Buff Level!
+1 Upper Portal Placement Range at 6 Buff Levels.</t>
      </text>
    </comment>
    <comment authorId="0" ref="AI199">
      <text>
        <t xml:space="preserve">+3 MP Cost and -1 MP Tax per 10 combined AGI and INT. (Maximum of 21 MP Cost, and minimum of 1 MP tax.)
+1 Portal Spawning Upper Range at 14 INT.
+1 Portal Entry Range at 14 AGI. (Entities may enter portals from Range 1-2.)
Rending Portal at 10 SPC. (Enemies who travel through the portal take (7-8) Psychic Damage. Scales with INT at a half-rate.)</t>
      </text>
    </comment>
    <comment authorId="0" ref="AD200">
      <text>
        <t xml:space="preserve">Portals are linked upon creation, and are both lost when you are Downed or Killed. Entities may only travel between linked portals.
Laser-type spells may travel through portals. It costs 2 total range on a laser to enter a portal; one to enter the tile the portal occupies, then one to move to the other tile.
You may not stand on portals, but you may walk through them.
Enemies moving through your portals don't spend your MP.</t>
      </text>
    </comment>
    <comment authorId="0" ref="AI201">
      <text>
        <t xml:space="preserve">You may either...
-spawn one portal within Range 1-4, then the other within Range 1-5 of that portal
-spawn both portals within Range 1-4 of you
-spawn one portal within Range 1-2, then the other within Range 1-6</t>
      </text>
    </comment>
    <comment authorId="0" ref="Z202">
      <text>
        <t xml:space="preserve">+5% HIT per 4 SPC. (max +50%)
+10% DMG at 10 SPC.</t>
      </text>
    </comment>
    <comment authorId="0" ref="T203">
      <text>
        <t xml:space="preserve">As a Tabletopian, you have a passive 20% Weakness to Fire, and a 20% Resistance to Earth.
Fire attacks that would down you will instead kill you if they have 20% overkill or more.</t>
      </text>
    </comment>
    <comment authorId="0" ref="U203">
      <text>
        <t xml:space="preserve">Base DMG: +30%
Base HIT: +30%</t>
      </text>
    </comment>
    <comment authorId="0" ref="AD212">
      <text>
        <t xml:space="preserve">Base: (85-90)</t>
      </text>
    </comment>
    <comment authorId="0" ref="AM212">
      <text>
        <t xml:space="preserve">Acacia scored the finishing blow on Spark! While this hasn't been a law for hundreds of years, back then Acacia would technically be the Chairheir.
She will absolutely lord this over you.</t>
      </text>
    </comment>
    <comment authorId="0" ref="AN212">
      <text>
        <t xml:space="preserve">Acacia scored the finishing blow on Electrophorus! There's... actually nothing left to catalogue given how violently Electrophorus was destroyed, so this accomplishment is just there to indicate there SHOULD be something here.</t>
      </text>
    </comment>
    <comment authorId="0" ref="AO212">
      <text>
        <t xml:space="preserve">Acacia scored the finishing blow on the Queen's Fruit! The rotted head of the Eliti produces a sickly sweet stench. Briars still pour from its wounds...</t>
      </text>
    </comment>
    <comment authorId="0" ref="C213">
      <text>
        <t xml:space="preserve">Every Skillpoint here is worth double!</t>
      </text>
    </comment>
    <comment authorId="0" ref="Z213">
      <text>
        <t xml:space="preserve">+5 MMP
+3 INT
-2 MHP</t>
      </text>
    </comment>
    <comment authorId="0" ref="AD213">
      <text>
        <t xml:space="preserve">Base Damage Increase: +3</t>
      </text>
    </comment>
    <comment authorId="0" ref="AI213">
      <text>
        <t xml:space="preserve">- Gain 20 Temporary SHP when you begin channeling.
- You cannot move while Channeling, and take +50% DMG from all sources.
- If you are downed while channeling, you are refunded 50% of the SP Cost.</t>
      </text>
    </comment>
    <comment authorId="0" ref="C214">
      <text>
        <t xml:space="preserve">Every Skillpoint here is worth double!</t>
      </text>
    </comment>
    <comment authorId="0" ref="AD214">
      <text>
        <t xml:space="preserve">Base: 400</t>
      </text>
    </comment>
    <comment authorId="0" ref="AI214">
      <text>
        <t xml:space="preserve">Damage scales with SPC! (7/3rd rate!)
+1 Buff Level Base DMG per 5 SPC.
Channeling Barrier at 9 SPC. (Gain 20 Temporary SHP when you begin channeling.)
What The Hell at 18 SPC. (Targets within Range 1-3 of the initial target take (20-20) Dark Damage, and obtain Fear6 from Acacia for three rounds.)</t>
      </text>
    </comment>
    <comment authorId="0" ref="Y216">
      <text>
        <t xml:space="preserve">Once per battle, you may double your Buff Levels for the next spell you cast, then gain +2 Buff Levels on it and grant it Unavoidable. This also doubles the MP cost of the spell. 
After using this, spending a total of 100 or more MP on spells will let you use it again. This is based on the final MP cost of the spell, rather than the actual MP expended.</t>
      </text>
    </comment>
    <comment authorId="0" ref="Z216">
      <text>
        <t xml:space="preserve">You have 30% Ignupiece and Terapierce.</t>
      </text>
    </comment>
    <comment authorId="0" ref="AG216">
      <text>
        <t xml:space="preserve">Base: 17</t>
      </text>
    </comment>
    <comment authorId="0" ref="AH216">
      <text>
        <t xml:space="preserve">+15% DMG per level of MANAFUELLED.
+10% DMG per level of ENLIGHTENED.</t>
      </text>
    </comment>
    <comment authorId="0" ref="AI216">
      <text>
        <t xml:space="preserve">DMG scales with INT! (x2 rate)
+2 Cost per 3 INT.
+10% HIT when moving per 6 SKI. (Caps at 80%.)
Obliteration at 25 combined INT and SPC. (Your attack still deals damage to the target if it moves through a tile with HP. However, it must hit the tile first before hitting the foe. All overflow damage goes to the next tile, or the foe.)</t>
      </text>
    </comment>
    <comment authorId="0" ref="AD217">
      <text>
        <t xml:space="preserve">Base Damage: (14-16)
Base Hit: 50%</t>
      </text>
    </comment>
    <comment authorId="0" ref="V219">
      <text>
        <t xml:space="preserve">+4 MHP
+10 MMP
+8 INT
+3 SPC
-3 STR</t>
      </text>
    </comment>
    <comment authorId="0" ref="W219">
      <text>
        <t xml:space="preserve">Per 12 HP you are missing, your spells get +1 Buff Level. Maximum of +5 Buff Levels.</t>
      </text>
    </comment>
    <comment authorId="0" ref="X219">
      <text>
        <t xml:space="preserve">Once per battle as a Bonus Action, you may teleport to a Spawn tile on the map. When you do this, restore (30-30) HP and (15-15) MP, and gain Swift2 for a round.</t>
      </text>
    </comment>
    <comment authorId="0" ref="AD219">
      <text>
        <t xml:space="preserve">Variants:
All Variants share the same range and damage.
Hidden Flame: Fire.
Hidden Shard: Ice.
Hidden Spark: Electric.
Hidden Rock: Earth.
Hidden Shade: Dark.
Hidden Glow: Light.
Hidden Flow: Air.
Hidden Eye: Psychic.
Hidden Dew: Water.
Hidden Toxin: Poison.
Hidden Pixel: Glitch.</t>
      </text>
    </comment>
    <comment authorId="0" ref="AH219">
      <text>
        <t xml:space="preserve">+12% DMG per Buff Level.</t>
      </text>
    </comment>
    <comment authorId="0" ref="AI219">
      <text>
        <t xml:space="preserve">DMG scales with INT!
+1 Type Held at 7 SPC. (This spell may have two variants assigned to it. You may choose a variant to use upon cast.)
Armorpiercing Force at 8 STR. (Once you have this, gains Armorpierce1 per 5 SKI. Cannot be used with Shieldslipping Weapons. By default, you get Armorpierce1.)
Shieldslipping Force at 8 INT. (Once you have this, gains Slip1 per 5 SKI. Cannot be used with Armorpiercing Weapons. By default, you get Slip1.)
(If you have both Armorpiercing Force and Shieldslipping Force, you may choose to use either Armorpierce or Slip when you cast this spell.)</t>
      </text>
    </comment>
    <comment authorId="0" ref="AD220">
      <text>
        <t xml:space="preserve">Base: (10-11)</t>
      </text>
    </comment>
    <comment authorId="0" ref="AO220">
      <text>
        <t xml:space="preserve">Highest damage that you've dealt in one action.
Only begins to record once you've dealt over 20 damage in one hit.</t>
      </text>
    </comment>
    <comment authorId="0" ref="AQ220">
      <text>
        <t xml:space="preserve">Highest damage that you've taken in one action.
Only begins to record once you've taken over 20 damage in one hit.</t>
      </text>
    </comment>
    <comment authorId="0" ref="V222">
      <text>
        <t xml:space="preserve">You may use MMP in place of MP, at a 3:1 conversion.</t>
      </text>
    </comment>
    <comment authorId="0" ref="W222">
      <text>
        <t xml:space="preserve">Twice per battle, as a Bonus Action, spend 10 HP and gain Brown Mantle until the end of the round. This does not count against Remiel's normal limit. Remiel must be in a combat, but not necessarily this one.</t>
      </text>
    </comment>
    <comment authorId="0" ref="AH222">
      <text>
        <t xml:space="preserve">+10% DMG per Buff Level.
+5% Elblight Intensity per Buff Level. (Applied after the +2, if applicable.)</t>
      </text>
    </comment>
    <comment authorId="0" ref="AI222">
      <text>
        <t xml:space="preserve">DMG scales with INT! (half-rate)
+1 Elblight Power per 5 INT. (Rounds down.)
+1 Elblight Duration at 12 INT.
-10% Resistance Threshold at 8 SPC.</t>
      </text>
    </comment>
    <comment authorId="0" ref="AD223">
      <text>
        <t xml:space="preserve">Base Damage: (6-6)
Base Elblight: 2</t>
      </text>
    </comment>
    <comment authorId="0" ref="Y225">
      <text>
        <t xml:space="preserve">Manafuelled no longer increases the cost of your spells.
Your spells gain Manafuelled1.</t>
      </text>
    </comment>
    <comment authorId="0" ref="Z225">
      <text>
        <t xml:space="preserve">Critical hits on you get an additive +100% DMG modifier. (Minicrits deal 250% DMG, and crits deal 300% DMG.)</t>
      </text>
    </comment>
    <comment authorId="0" ref="AH225">
      <text>
        <t xml:space="preserve">+5% Enlightened / Knowledgable Intensity per level of MANAFUELLED. (This is only for the base increase, and not the additional bonus by not being hit.) (Rounds down.)</t>
      </text>
    </comment>
    <comment authorId="0" ref="AI225">
      <text>
        <t xml:space="preserve">+1 Enlightened / Knowledgable Intensity per 9 INT.
+1 No-Hit Intensity per 9 SPC.</t>
      </text>
    </comment>
    <comment authorId="0" ref="AD226">
      <text>
        <t xml:space="preserve">Base: 2</t>
      </text>
    </comment>
    <comment authorId="0" ref="AD227">
      <text>
        <t xml:space="preserve">Base: 1</t>
      </text>
    </comment>
    <comment authorId="0" ref="Z228">
      <text>
        <t xml:space="preserve">+1 Base Intensity per 6 SPC. (If you lack one of the improved status effects, the intensity of said effect is increased by 1 when it is applied to you.)</t>
      </text>
    </comment>
    <comment authorId="0" ref="T229">
      <text>
        <t xml:space="preserve">As a Chairian, you have a passive 20% Weakness to Fire, and a 20% Resistance to Earth.
Fire attacks that would down you will instead kill you if they have 20% overkill or more.</t>
      </text>
    </comment>
  </commentList>
</comments>
</file>

<file path=xl/comments6.xml><?xml version="1.0" encoding="utf-8"?>
<comments xmlns:r="http://schemas.openxmlformats.org/officeDocument/2006/relationships" xmlns="http://schemas.openxmlformats.org/spreadsheetml/2006/main">
  <authors>
    <author/>
  </authors>
  <commentList>
    <comment authorId="0" ref="A5">
      <text>
        <t xml:space="preserve">Triggered Passives:
Helixical Blessing: You can only roll the maximum listed value on your damage rolls.
Wound Cleansing: Whenever you would apply Mending or Energized, increase its Intensity by 33%.
</t>
      </text>
    </comment>
    <comment authorId="0" ref="B5">
      <text>
        <t xml:space="preserve">Weaknesses:
Piercing (10%)
Resistances:
Ice (90%)
Electric (100%)
Dark (50%)
Water (60%)
Base Regen: 0
Base AC: 0</t>
      </text>
    </comment>
    <comment authorId="0" ref="D5">
      <text>
        <t xml:space="preserve">Base Regen: 6</t>
      </text>
    </comment>
    <comment authorId="0" ref="E5">
      <text>
        <t xml:space="preserve">Spells Loaded:
- N/A
-----
Sniper: For every tile away from your weapon's minimum range an enemy is when you attack them, you get an extra 10% HIT and +3 CRT.
Helixical Blessing: You can only roll the maximum listed value on your damage rolls.
-----
Base: (36-38) Piercing, 4-8/0</t>
      </text>
    </comment>
    <comment authorId="0" ref="F5">
      <text>
        <t xml:space="preserve">Base: 4</t>
      </text>
    </comment>
    <comment authorId="0" ref="G5">
      <text>
        <t xml:space="preserve">Base: 8</t>
      </text>
    </comment>
    <comment authorId="0" ref="H5">
      <text>
        <t xml:space="preserve">Base: 39</t>
      </text>
    </comment>
    <comment authorId="0" ref="I5">
      <text>
        <t xml:space="preserve">Base: 4</t>
      </text>
    </comment>
    <comment authorId="0" ref="J5">
      <text>
        <t xml:space="preserve">COUNTER: Timeclone Beatdown
Range: Any
You cannot counter normally. If your Watching Over You target is attacked, roll counter. On success, deal (16-17) Crushing Damage to the target.
-----
Base: 19</t>
      </text>
    </comment>
    <comment authorId="0" ref="K5">
      <text>
        <t xml:space="preserve">Base: 22</t>
      </text>
    </comment>
    <comment authorId="0" ref="L5">
      <text>
        <t xml:space="preserve">When targeting an enemy within Range 1-2 of your target, you have +40% DMG, +60% HIT, and +8 CRT.
While the person you are targeting with this trait is at 50% HP or less, you deal +20% damage and have +5 CRT to enemies within the area around them.
If the ally targeted by this trait becomes downed, the enemy that downed them acts as if they were in Range 1 of your target ally for the purposes of this trait until they are downed.</t>
      </text>
    </comment>
    <comment authorId="0" ref="M5">
      <text>
        <t xml:space="preserve">Fill Requirements:
Dealing Damage
Target Ally Damage Taken (x2)
Target Ally Downed (x40)</t>
      </text>
    </comment>
    <comment authorId="0" ref="N5">
      <text>
        <t xml:space="preserve">Chronodust: 10 / 10</t>
      </text>
    </comment>
    <comment authorId="0" ref="A6">
      <text>
        <t xml:space="preserve">Triggered Passives:
Live to Serve: Whenever you heal an ally, restore HP equal to 50% of the amount healed. Doesn't apply to self-healing, or healing caused by damaging yourself.
Wound Cleansing: Whenever you would apply Mending or Energized, increase its Intensity by 33%.
Hope Springs Eternal: Whenever you revive an ally, both you and your target get Divine Shields.
Life Support: If Nana is in Range 1-3 during Regen, she receives 8 MP and HP for free.</t>
      </text>
    </comment>
    <comment authorId="0" ref="B6">
      <text>
        <t xml:space="preserve">Gain Hanten if an attack is modified by a resistance / weakness.
-----
Weaknesses:
Piercing (10%)
Light (20%)
Air (20%)
Resistances:
Slashing (20%)
Fire (20%)
Ice (20%)
Earth (20%)
Dark (200%)
Poison (20%)
Water (30%)
Base Regen: 0
Base AC: 8</t>
      </text>
    </comment>
    <comment authorId="0" ref="D6">
      <text>
        <t xml:space="preserve">Base Regen: 4</t>
      </text>
    </comment>
    <comment authorId="0" ref="E6">
      <text>
        <t xml:space="preserve">Merciful: You cannot kill foes via Overkill or any sort of Splash Damage. (Downing is fine.)
-----
Base: (13-14) Dark, 1-2/1</t>
      </text>
    </comment>
    <comment authorId="0" ref="F6">
      <text>
        <t xml:space="preserve">Flying!
-----
Base: 6</t>
      </text>
    </comment>
    <comment authorId="0" ref="G6">
      <text>
        <t xml:space="preserve">Base: 11</t>
      </text>
    </comment>
    <comment authorId="0" ref="H6">
      <text>
        <t xml:space="preserve">Base: 34</t>
      </text>
    </comment>
    <comment authorId="0" ref="I6">
      <text>
        <t xml:space="preserve">Base: 2</t>
      </text>
    </comment>
    <comment authorId="0" ref="J6">
      <text>
        <t xml:space="preserve">COUNTER: Night's Call
Range: Any
Apply a random buff from the Inkscalibur's list of buffs to yourself for two rounds with an intensity equal to 75% of what your Weapon Skill would provide, rounding up.
-----
Base: 16</t>
      </text>
    </comment>
    <comment authorId="0" ref="K6">
      <text>
        <t xml:space="preserve">Base: 19</t>
      </text>
    </comment>
    <comment authorId="0" ref="L6">
      <text>
        <t xml:space="preserve">Current Element: N/A
-----
When you cast a spell, give yourself a stack of Lament. Stacks of Lament grant the following:
+1 AC
-5% Spell Cost
+10% Elemental Resistance (in an element chosen at battle start)
At max stacks, gain +2 AC and +20% of the selected resistance.
Failure to cast a spell in a round will cause you to lose a stack. You may go over your listed limit, but you won't gain benefits beyond the max.</t>
      </text>
    </comment>
    <comment authorId="0" ref="M6">
      <text>
        <t xml:space="preserve">Fill Requirements:
Dealing Damage
Healing Allies
Buffing Allies (x3 per Buff + Duration)
Reviving Allies (x10)
Lovey Dovey Stuff (x20)</t>
      </text>
    </comment>
    <comment authorId="0" ref="N6">
      <text>
        <t xml:space="preserve">Clerical Error: Ready!
Hanten: 3 / 12</t>
      </text>
    </comment>
    <comment authorId="0" ref="A7">
      <text>
        <t xml:space="preserve">Triggered Passives:
Soul Hauler: When you deal damage to a target or restore HP to a target, restore (4-4) HP and (2-2) MP. Max of three activations per round.
Nanite Injection: Basic positive statuses you receive have +1 Duration. Basic negative statuses you receive have 1 duration (regardless of the initial duration).
Fervent Emotion: On Round 4 or later of a battle, you obtain +20% Basic Attack DMG, +2 Buff Levels, and +1 MOV.
Helixical Blessing: You can only roll the maximum listed value on your damage rolls.</t>
      </text>
    </comment>
    <comment authorId="0" ref="B7">
      <text>
        <t xml:space="preserve">Resistances are increased by 20% while in Guard Stance!
Weaknesses:
None!
Resistances:
Crushing (20%)
Slashing (20%)
Piercing (10%)
Fire (50%)
Ice (30%)
Electric (30%)
Air (30%)
Psychic (20%)
Dark (30%)
Poison (50%)
Base Regen: 0
Base AC: 8</t>
      </text>
    </comment>
    <comment authorId="0" ref="D7">
      <text>
        <t xml:space="preserve">Base Regen: 1</t>
      </text>
    </comment>
    <comment authorId="0" ref="E7">
      <text>
        <t xml:space="preserve">Fervent Emotions: On Round 4 or later of a battle, you obtain +20% Basic Attack DMG, +2 Buff Levels, and +1 MOV.
Stances:
- Slash: After damaging an enemy, they take 40% of the HP Damage they took as Direct Damage. Your basic attack is Slashing.
- Blunt: Once per action, you can move one target 3 spaces (1 if Bonus/Free Action). Additionally, whenever you would move an enemy, you may forgo the movement to apply ExhaustedX for two rounds, where X is the movement value. This can stack. If this becomes Collapsed, the duration is set to 1. Your Basic Attack is Crushing.
- Pierce: Any Basic Negative statuses you apply have doubled intensity. Channel Magic-type effects are unaffected. Your basic attack is Piercing.
- Guard: While in this stance, you have Immunized, immunity to movement effects, and your resistances are increased by 20%. Your basic attack is Unmoddable.
-----
Base: (33-33) ???, 1/2</t>
      </text>
    </comment>
    <comment authorId="0" ref="F7">
      <text>
        <t xml:space="preserve">Fervent Emotion: +1 MOV on Round 4 and later.
Relentless Chase: If no foes within Range 1-5 have Line of Sight to you, your movement has Teleport.
-----
Base: 5
</t>
      </text>
    </comment>
    <comment authorId="0" ref="G7">
      <text>
        <t xml:space="preserve">Base: 8</t>
      </text>
    </comment>
    <comment authorId="0" ref="H7">
      <text>
        <t xml:space="preserve">Base: 32</t>
      </text>
    </comment>
    <comment authorId="0" ref="I7">
      <text>
        <t xml:space="preserve">Base: 16</t>
      </text>
    </comment>
    <comment authorId="0" ref="J7">
      <text>
        <t xml:space="preserve">COUNTER: Snake's Prey.
Range: 1-3.
Deal (17-17) [Stance] Damage, and then perform an additional effect based on your current stance.
- Slash: Passive damage is increased to 100% for the purposes of this.
- Blunt: Apply Exhausted1 for three rounds.
- Pierce: Apply Bleed2 for two rounds.
- Guard: When you change stance to Guard, you can replace your counter with any other counter in this list. Otherwise, defaults to Slash. If you pick Slash, you only  get 60% HP -&gt; Direct Damage. If you pick Blunt, the Exhausted doesn't stack.
All scale at half-rate with STR.
----
Base: 28</t>
      </text>
    </comment>
    <comment authorId="0" ref="K7">
      <text>
        <t xml:space="preserve">Base: 34</t>
      </text>
    </comment>
    <comment authorId="0" ref="L7">
      <text>
        <t xml:space="preserve">Whenever you deal Physical Damage, apply Physblight2 of a different element for two rounds. If the attack was single target, this has +2 Intensity. Mirage Storm and Pierce Stance ignore this trait.
When countering, apply in this order: Slash -&gt; Piercing -&gt; Blunt, based on whats legal, and ignoring those the target already has.</t>
      </text>
    </comment>
    <comment authorId="0" ref="M7">
      <text>
        <t xml:space="preserve">Fill Requirements:
Dealing Damage
Downing Enemies (x15)
Changing Stance (x10)</t>
      </text>
    </comment>
    <comment authorId="0" ref="N7">
      <text>
        <t xml:space="preserve">(Immunized in Guard Stance)
(+1 Basic Positive Duration)
(Basic Negative Duration = 1)
Hats: N/A</t>
      </text>
    </comment>
    <comment authorId="0" ref="A8">
      <text>
        <t xml:space="preserve">Triggered Passives:
Schemer: Whenever you are inflicted with a certain Buff effect, increase its intensity by 1. You currently benefit from Enlightened.
Light Touch: When using Cone, Splash, or Laser moves, they'll deal 50% less damage to allies.
Daydream: If you would otherwise apply Sleep to an entity immune to it,  instead give it the Daydreams effect for the same duration. Daydreams does nothing, but is considered Sleep for other effects.
Dream Cloud: While asleep, you are capable of movement, and have +1 MOV.</t>
      </text>
    </comment>
    <comment authorId="0" ref="B8">
      <text>
        <t xml:space="preserve">Prismatic Shield: You have +50% Resistance to a Magical element of your choice. Can be rotated as a Bonus Action.
-----
Weaknesses:
Piercing (10%)
Electric (10%)
Resistances:
Fire (0%) (+50%)
Dark (80%)
Psychic (110%)
Base Regen: 0
Base AC: 0</t>
      </text>
    </comment>
    <comment authorId="0" ref="D8">
      <text>
        <t xml:space="preserve">Casting a spell grants a stack of Melody.
-----
Base Regen: 1</t>
      </text>
    </comment>
    <comment authorId="0" ref="E8">
      <text>
        <t xml:space="preserve">Pillowboost: If your pillow is on you, you deal +10% DMG with your Basic Attack. Your basic attack can be fired from either your location or the location of your pillow.
Merciful: You cannot kill foes via Overkill or any sort of Splash Damage. (Downing is fine.)
-----
Base: (19-19) Air, 1-4/1</t>
      </text>
    </comment>
    <comment authorId="0" ref="F8">
      <text>
        <t xml:space="preserve">Dream Cloud: While asleep, you are capable of movement, and have +1 MOV.
-----
Base: 5</t>
      </text>
    </comment>
    <comment authorId="0" ref="G8">
      <text>
        <t xml:space="preserve">Base: 8</t>
      </text>
    </comment>
    <comment authorId="0" ref="H8">
      <text>
        <t xml:space="preserve">Base: 35</t>
      </text>
    </comment>
    <comment authorId="0" ref="I8">
      <text>
        <t xml:space="preserve">Base: 2</t>
      </text>
    </comment>
    <comment authorId="0" ref="J8">
      <text>
        <t xml:space="preserve">Base: 17</t>
      </text>
    </comment>
    <comment authorId="0" ref="K8">
      <text>
        <t xml:space="preserve">Base: 19</t>
      </text>
    </comment>
    <comment authorId="0" ref="L8">
      <text>
        <t xml:space="preserve">All sleep has infinite duration for you. Sleep you apply takes three actions or instances of damage to dispel.
When asleep, you may still act and move, and obtain a variety of bonuses: you restore 25% of your HP and 15% of your MP during regen, and you also gain 25% more DMG.</t>
      </text>
    </comment>
    <comment authorId="0" ref="M8">
      <text>
        <t xml:space="preserve">Fill Requirements:
Damage Dealt
MP Spent
Applying Status Effects (x5)</t>
      </text>
    </comment>
    <comment authorId="0" ref="N8">
      <text>
        <t xml:space="preserve">(DeepSleep3, ???)
Cuteness Overload: Ready!
Sheep Counter: 0 Uses.
Pillow Target: Self.
(Schemer)</t>
      </text>
    </comment>
    <comment authorId="0" ref="A9">
      <text>
        <t xml:space="preserve">Triggered Passives:
Shear: You ignore 20% of a foe's Slashing Resistance. Against targets with no Slashing Resistance, your Slashing attacks apply Armorbreak3 or an Elblight2 of your choice for two rounds.
Opening Act: When you attack a target who is at 100% HP, you get +30% DMG and +5 CRT.</t>
      </text>
    </comment>
    <comment authorId="0" ref="B9">
      <text>
        <t xml:space="preserve">Mantle Guard: Until the first time you take HP damage in a round, you gain a Divine Shield during regen AND your Basic Attacks have Wallhack. Divine Shields stack up to two.
Mirage: Attacks from Range 4 or further deal 70% DMG to you.
-----
Weaknesses:
None!
Resistances:
Slashing (20%)
Piercing (20%)
Fire (50%)
Earth (20%)
Dark (50%)
Light (50%)
Air (20%)
Water (20%)
Base Regen: 0
Base AC: 0</t>
      </text>
    </comment>
    <comment authorId="0" ref="D9">
      <text>
        <t xml:space="preserve">Base Regen: 1</t>
      </text>
    </comment>
    <comment authorId="0" ref="E9">
      <text>
        <t xml:space="preserve">Show Me Your Motivation: Passively, your basic attacks deal additional Mana Damage equal to 73% of your damage roll. Dropping a foe to 0 MP with a Basic Attack will cause you to deal (66-66) Piercing Damage to them, then fully restore their MP if they live. Won't work on foes without MP gauges. 
-----
Base: (28-28) Slashing, 1/3</t>
      </text>
    </comment>
    <comment authorId="0" ref="F9">
      <text>
        <t xml:space="preserve">Base: 5</t>
      </text>
    </comment>
    <comment authorId="0" ref="G9">
      <text>
        <t xml:space="preserve">Base: 15</t>
      </text>
    </comment>
    <comment authorId="0" ref="H9">
      <text>
        <t xml:space="preserve">Base: 39</t>
      </text>
    </comment>
    <comment authorId="0" ref="I9">
      <text>
        <t xml:space="preserve">You have +10 DGE versus attacks from Range 4 or greater.
-----
Base: 26</t>
      </text>
    </comment>
    <comment authorId="0" ref="J9">
      <text>
        <t xml:space="preserve">COUNTER: Deflect
Range: 1-2
Reduce the damage taken from the enemy attack by 66%, then deal (14-17) Mana Damage to them.
In addition, you have Grandfliora. If an enemy attacks you within Range 1, deal (7-10) Slashing Damage to them before their attack connects. This also applies Weaken2 for two rounds. If this downs / kills the target, you don't take damage. This activates regardless of a successful counter. Triggers once per round.
-----
Base: 43</t>
      </text>
    </comment>
    <comment authorId="0" ref="K9">
      <text>
        <t xml:space="preserve">Base: 44</t>
      </text>
    </comment>
    <comment authorId="0" ref="L9">
      <text>
        <t xml:space="preserve">Attacks from Range 4 or further deal 70% DMG to you, and you have +10 DGE against them.
If you dodge an attack under this, you may roll to perform a Counter on the attacker, regardless of range.</t>
      </text>
    </comment>
    <comment authorId="0" ref="M9">
      <text>
        <t xml:space="preserve">Fill Requirements:
Dealing Damage
Defeating Foes (x10)</t>
      </text>
    </comment>
    <comment authorId="0" ref="N9">
      <text>
        <t xml:space="preserve">The Fifth Element: 2 / 2</t>
      </text>
    </comment>
    <comment authorId="0" ref="A10">
      <text>
        <t xml:space="preserve">Triggered Passives:
Slaspierce: If a foe resists Slashing, ignore up to 30% of their resistance to it.
Fervent Emotion: On Round 4 or later of a battle, you obtain +20% Basic Attack DMG, +2 Buff Levels, and +1 MOV.
Opening Act: When you attack a target who is at 100% HP, you get +30% DMG and +5 CRT.
Bloodthirst: When you damage an enemy, gain 1 stack of Bloodthirst, which gives +10% DMG on your Basic Attack and Weapon Skill, as well as +1 AC. Stacks additively up to 4 times, and you can gain up to two stacks a round. While you are at maximum stacks, you have +3 Buff Levels and an additional +10% Basic Attack and Weapon Skill Damage. When you spend a round not attacking an enemy, lose all Bloodthirst stacks and gain Armorbreak3 until you attack an enemy again.</t>
      </text>
    </comment>
    <comment authorId="0" ref="B10">
      <text>
        <t xml:space="preserve">Clutch: The first time you take any blow that would down you, ignore it and survive it with 10 HP OR your current HP: whichever is lower. You then gain Stasis for a round, then gain Evasive4, Empowered4, and Mending10 for two rounds. This Stasis will vanish during your regen. Can only activate once per battle.
After Clutch is used up, you may regain Clutch after downing 5 enemies without being downed again. (These cannot be assists.)
------
Weaknesses:
Crushing (10%)
Resistances:
Slashing (10%)
Piercing (20%)
Fire (40%)
Ice (40%)
Dark (50%)
Light (70%)
Air (30%)
Base Regen: 0
Base AC: 6</t>
      </text>
    </comment>
    <comment authorId="0" ref="D10">
      <text>
        <t xml:space="preserve">Base Regen: 1</t>
      </text>
    </comment>
    <comment authorId="0" ref="E10">
      <text>
        <t xml:space="preserve">Fervent Emotions: On Round 4 or later of a battle, you obtain +20% Basic Attack DMG, +2 Buff Levels, and +1 MOV.
Opening Act: When you attack a target who is at 100% HP, you get +30% DMG and +5 CRT.
Stellar Assassin: Passively, if an enemy is below 50% HP, your Basic Attack and Weapon Skill obtain Unavoidable, and ignore half the target's AC.
Bloodthirst: When you damage an enemy, gain 1 stack of Bloodthirst, which gives +10% DMG on your Basic Attack and Weapon Skill, as well as +1 AC. Stacks additively up to 4 times, and you can gain up to two stacks a round. While you are at maximum stacks, you have +3 Buff Levels and an additional +10% Basic Attack and Weapon Skill Damage. When you spend a round not attacking an enemy, lose all Bloodthirst stacks and gain Armorbreak3 until you attack an enemy again.
-----
Base: (27-27) Slashing, 1/3</t>
      </text>
    </comment>
    <comment authorId="0" ref="F10">
      <text>
        <t xml:space="preserve">Fervent Emotion: +1 MOV on Round 4 and later.
Skirmisher!
-----
Base: 5</t>
      </text>
    </comment>
    <comment authorId="0" ref="G10">
      <text>
        <t xml:space="preserve">Opening Act: +5 CRT and +30% DMG if the target is at 100% HP.
-----
Base: 22</t>
      </text>
    </comment>
    <comment authorId="0" ref="H10">
      <text>
        <t xml:space="preserve">Base: 40</t>
      </text>
    </comment>
    <comment authorId="0" ref="I10">
      <text>
        <t xml:space="preserve">Starstrike: If you avoid an attack and Starstrike has already been activated, recharge it.
-----
Base: 32</t>
      </text>
    </comment>
    <comment authorId="0" ref="J10">
      <text>
        <t xml:space="preserve">COUNTER: Dominion Force
Range: 1-3
Perform a basic counter, then apply PushedAround2 to the target for three rounds. On any form of Critical Hit, deal +25% DMG and apply PushedAround3 instead, and stun the target for one round.
-----
Base: 42</t>
      </text>
    </comment>
    <comment authorId="0" ref="K10">
      <text>
        <t xml:space="preserve">Base: 44</t>
      </text>
    </comment>
    <comment authorId="0" ref="L10">
      <text>
        <t xml:space="preserve">Gain stacks of In The Zone by:
- Downing / Killing foes
- Dealing (0 / 60) Damage (Foes you down are not added to the counter.)
Each stack of In The Zone grants:
+3 CRT
+3 HIT
+1 DGE
+3 CNT
+1 CAV
If you're at max stacks, gain +1 MOV, as well as the effects of Hyperevasive and Direct Hit.</t>
      </text>
    </comment>
    <comment authorId="0" ref="M10">
      <text>
        <t xml:space="preserve">Fills by:
Dealing Damage
Downing Enemies (x10)</t>
      </text>
    </comment>
    <comment authorId="0" ref="N10">
      <text>
        <t xml:space="preserve">Starstrike: Ready!
Bloodthirst: 0 / 4.</t>
      </text>
    </comment>
    <comment authorId="0" ref="B11">
      <text>
        <t xml:space="preserve">Taking Light damage will recharge Uncanny Valley.
-----
Weaknesses:
Ice (10%)
Electric (10%)
Light (40%)
Resistances:
Slashing (20%)
Piercing (10%)
Dark (30%)
Psychic (30%)
Poison (40%)
Base Regen: 0
Base AC: 2</t>
      </text>
    </comment>
    <comment authorId="0" ref="D11">
      <text>
        <t xml:space="preserve">Whenever you remove a body from the field, restore 4 MP.
-----
Base Regen: 1</t>
      </text>
    </comment>
    <comment authorId="0" ref="E11">
      <text>
        <t xml:space="preserve">Base: (15-16) Light, 2-4\1</t>
      </text>
    </comment>
    <comment authorId="0" ref="F11">
      <text>
        <t xml:space="preserve">Base: 5</t>
      </text>
    </comment>
    <comment authorId="0" ref="G11">
      <text>
        <t xml:space="preserve">Base: 7</t>
      </text>
    </comment>
    <comment authorId="0" ref="H11">
      <text>
        <t xml:space="preserve">Base: 31</t>
      </text>
    </comment>
    <comment authorId="0" ref="I11">
      <text>
        <t xml:space="preserve">Base: 8</t>
      </text>
    </comment>
    <comment authorId="0" ref="J11">
      <text>
        <t xml:space="preserve">Base: 17</t>
      </text>
    </comment>
    <comment authorId="0" ref="K11">
      <text>
        <t xml:space="preserve">Base: 23</t>
      </text>
    </comment>
    <comment authorId="0" ref="L11">
      <text>
        <t xml:space="preserve">Upon killing / downing an enemy, restore (6-8) HP to a target. Restore 50% of that amount to yourself if targeting an ally. Range 1-x, where x is the maximum range of the killing attack. May self-heal.
As a Bonus Action, you may destroy a corpse within range of your weapon.
You may also down foes with status effects. We're not judging.</t>
      </text>
    </comment>
    <comment authorId="0" ref="M11">
      <text>
        <t xml:space="preserve">Fill Requirements:
Dealing Damage
Healing Allies
MP Spent</t>
      </text>
    </comment>
    <comment authorId="0" ref="N11">
      <text>
        <t xml:space="preserve">Uncanny Valley: Ready!
Free Civil Unrest: Ready!
(Debuff Detachment)</t>
      </text>
    </comment>
    <comment authorId="0" ref="A12">
      <text>
        <t xml:space="preserve">Triggered Passives:
Opening Act: When you attack a target who is at 100% HP, you get +30% DMG and +5 CRT.</t>
      </text>
    </comment>
    <comment authorId="0" ref="B12">
      <text>
        <t xml:space="preserve">Weaknesses:
Psychic (20%)
Resistances:
Piercing (20%)
Crushing (30%)
Fire (70%)
Electric (60%)
Earth (20%)
Base Regen: 0
Base AC: 6</t>
      </text>
    </comment>
    <comment authorId="0" ref="D12">
      <text>
        <t xml:space="preserve">Base Regen: 1</t>
      </text>
    </comment>
    <comment authorId="0" ref="E12">
      <text>
        <t xml:space="preserve">Royal Armaments: Your Basic Attacks have Armorpierce3, Slip4, and ignore half of the target's resistances. This applies to each hit.
Opening Act: When you attack a target who is at 100% HP, you get +30% DMG and +5 CRT.
-----
Base: (40-41) Slashing, 1/0</t>
      </text>
    </comment>
    <comment authorId="0" ref="F12">
      <text>
        <t xml:space="preserve">Skirmisher!
-----
Base: 6</t>
      </text>
    </comment>
    <comment authorId="0" ref="G12">
      <text>
        <t xml:space="preserve">Endorphin Rush: Upon dealing a Critical Hit of any type, restore HP equal to 20% of your MHP. Multiple copies of this perk grant +10% Healing per copy.
-----
Base: 17</t>
      </text>
    </comment>
    <comment authorId="0" ref="H12">
      <text>
        <t xml:space="preserve">Base: 31</t>
      </text>
    </comment>
    <comment authorId="0" ref="I12">
      <text>
        <t xml:space="preserve">Base: 10</t>
      </text>
    </comment>
    <comment authorId="0" ref="J12">
      <text>
        <t xml:space="preserve">COUNTER: Laughing Mad
Range: Any
Perform a normal counterattack if the attacker is within your weapon range. Then, gain Empowered6 for three rounds.
In addition, if you perform a Counter on a target, deal 20% of what damage they dealt to you to them. This retains the attack's elemental type.
-----
Base: 21</t>
      </text>
    </comment>
    <comment authorId="0" ref="K12">
      <text>
        <t xml:space="preserve">Base: 28</t>
      </text>
    </comment>
    <comment authorId="0" ref="L12">
      <text>
        <t xml:space="preserve">If you have moved at least 3 spaces before performing an attack, you gain a variety of bonuses. However, you may not retreat.
- +30% DMG on the attack, with Armorpierce5. Per extra space moved over the cap, you deal +5% additional damage. This extra bonus caps at +20%.
- When you down / kill an enemy with this trait, apply Fear2 for two rounds to a target within Range 1 of the slain foe. You also obtain +1 Duration on all Basic Buffs present on you.</t>
      </text>
    </comment>
    <comment authorId="0" ref="M12">
      <text>
        <t xml:space="preserve">Fill Requirements:
Dealing Damage
Killing Enemies (x10)</t>
      </text>
    </comment>
    <comment authorId="0" ref="N12">
      <text>
        <t xml:space="preserve">Thump!: 2 / 2.
Royal Insurance: Ready!</t>
      </text>
    </comment>
    <comment authorId="0" ref="A13">
      <text>
        <t xml:space="preserve">Triggered Passives:
Live to Serve: Whenever you heal an ally, restore HP equal to 50% of the amount healed. Doesn't apply to self-healing, or healing caused by damaging yourself.</t>
      </text>
    </comment>
    <comment authorId="0" ref="B13">
      <text>
        <t xml:space="preserve">If an attack against you deals 33% of your MHP or more in damage in one hit, gain Knowledgeable3 for two rounds. This counts SHP damage.
-----
Weaknesses:
Piercing (20%)
Crushing (10%)
Resistances:
Fire (60%)
Electric (40%)
Earth (30%)
Light (20%)
Air (30%)
Water (20%)
Base Regen: 1
Base AC: 0</t>
      </text>
    </comment>
    <comment authorId="0" ref="D13">
      <text>
        <t xml:space="preserve">Base Regen: 3</t>
      </text>
    </comment>
    <comment authorId="0" ref="E13">
      <text>
        <t xml:space="preserve">Base: (5-6)x2 Air 2-4/1</t>
      </text>
    </comment>
    <comment authorId="0" ref="F13">
      <text>
        <t xml:space="preserve">Base: 4</t>
      </text>
    </comment>
    <comment authorId="0" ref="G13">
      <text>
        <t xml:space="preserve">Base: 6</t>
      </text>
    </comment>
    <comment authorId="0" ref="H13">
      <text>
        <t xml:space="preserve">Base: 25</t>
      </text>
    </comment>
    <comment authorId="0" ref="I13">
      <text>
        <t xml:space="preserve">Base: 8</t>
      </text>
    </comment>
    <comment authorId="0" ref="J13">
      <text>
        <t xml:space="preserve">Base: 13</t>
      </text>
    </comment>
    <comment authorId="0" ref="K13">
      <text>
        <t xml:space="preserve">Base: 26</t>
      </text>
    </comment>
    <comment authorId="0" ref="L13">
      <text>
        <t xml:space="preserve">At the start of battle, and as a Bonus Action each turn, you may switch your "player" to either Hoshi or Angel. Depending on the active player, different effects are applied.
Hoshi:
- Your CNT increases by 20%, and counter damage by 20%.
- If rolling the maximum number on your Basic Attack would down the foe, it will always roll the highest number.
Angel
- You act like you have 10% higher Elemental Resistances. This only applies to visible ones.
- Leftover SHP is converted to HP at a 5:1 Ratio during Regen.
This swap cannot be performed two rounds in a row.</t>
      </text>
    </comment>
    <comment authorId="0" ref="M13">
      <text>
        <t xml:space="preserve">Fill Requirements:
Dealing Damage
Casting Spells (x12)
Reviving Allies (x25)</t>
      </text>
    </comment>
    <comment authorId="0" ref="N13">
      <text>
        <t xml:space="preserve">(Sticking Power) (Other entities may stand on you. It's about as confusing as it sounds.)</t>
      </text>
    </comment>
    <comment authorId="0" ref="A15">
      <text>
        <t xml:space="preserve">Triggered Passives:
Purger: You deal +40% DMG versus targets who are afflicted with Purging, and get +5 CRT. Rose Cult members who would be Downed with the Purging debuff will be freed.</t>
      </text>
    </comment>
    <comment authorId="0" ref="B15">
      <text>
        <t xml:space="preserve">Weaknesses:
Earth (40%)
Poison (10%)
Resistances:
Slashing (10%)
Piercing (20%)
Fire (20%)
Ice (110%)
Electric (10%)
Dark (10%)
Psychic (40%)
Water (110%)
Thyme (30%)
Glitch (30%)
Base Regen: 8
Base AC: 0</t>
      </text>
    </comment>
    <comment authorId="0" ref="D15">
      <text>
        <t xml:space="preserve">Base Regen: 5</t>
      </text>
    </comment>
    <comment authorId="0" ref="E15">
      <text>
        <t xml:space="preserve">Base: (37-38) Glitch, 4-6/1</t>
      </text>
    </comment>
    <comment authorId="0" ref="F15">
      <text>
        <t xml:space="preserve">Base: 5</t>
      </text>
    </comment>
    <comment authorId="0" ref="G15">
      <text>
        <t xml:space="preserve">Base: 7</t>
      </text>
    </comment>
    <comment authorId="0" ref="H15">
      <text>
        <t xml:space="preserve">Base: 34</t>
      </text>
    </comment>
    <comment authorId="0" ref="I15">
      <text>
        <t xml:space="preserve">Base: 17</t>
      </text>
    </comment>
    <comment authorId="0" ref="J15">
      <text>
        <t xml:space="preserve">COUNTER: Lost in the Leaves
Range: 2-6
Perform a normal counter attack. Has +50% DMG.
If countering an Entropic foe, deal an additional (5-5)x3 Glitch Damage to them, with Armorpierce3 and Slip3. If you have Ordo active, add an additional hit, and refresh its duration.
-----
Base: 26</t>
      </text>
    </comment>
    <comment authorId="0" ref="K15">
      <text>
        <t xml:space="preserve">Base: 37</t>
      </text>
    </comment>
    <comment authorId="0" ref="L15">
      <text>
        <t xml:space="preserve">SP you gain is increased by 50%.
As a Bonus Action, while you have Ordo, you can Teleport a target within Range 1-4 up to three tiles. If the target has Ordo, this can be four tiles.
If you spent at least 100 SP this turn, this doesn't require Ordo to use.
</t>
      </text>
    </comment>
    <comment authorId="0" ref="M15">
      <text>
        <t xml:space="preserve">She Shines: Upon using at least 100 SP from your special in a single round, either obtain Lucky10, Empowered5, Enlightened5, Focused4, and Evasive4 for three rounds, or remove (SP Spent / 100, rounding down) duration from all debuffs on you. These bonuses are applied before your special activates.
Avalanche: You may gain SP on the same turn you use your special, but not from your special itself. If a special grants you a status effect, then actions benefiting from it won't grant SP unless they would otherwise. Locked specials still won't gain SP.
-----
Fill Requirements:
Damage Dealt (x1.5)
Allies Downed (x15)
Expending Ordo (x30)
(+50% SP gain is accounted for above.)
You gain SP even on turns when you use your special, but the effects of your special itself don't generate any SP.</t>
      </text>
    </comment>
    <comment authorId="0" ref="N15">
      <text>
        <t xml:space="preserve">(Ordo has effects of Evasive2, Focused2 | ALL Ordo effects tripled) 
Kickstart My Heart: Ready!</t>
      </text>
    </comment>
    <comment authorId="0" ref="A16">
      <text>
        <t xml:space="preserve">Triggered Passives:
Surplus Equipment: Your summons have +25% DMG, added after calculations. (Apparently, his Summon Spreadsheet will include this in the final readout.)
Eternal Guard: You have a Divine Shield. It cannot be broken while one of your summons is within Range 1 of you, unless it'd absorb a hit that'd deal 30+ DMG to you.</t>
      </text>
    </comment>
    <comment authorId="0" ref="B16">
      <text>
        <t xml:space="preserve">Weaknesses:
None!
Resistances:
Slashing (20%)
Fire (50%)
Earth (50%)
Thyme (10%)
Dark (30%)
Light (20%)
Psychic (60%)
Poison (50%)
Base Regen: 0
Base AC: 2</t>
      </text>
    </comment>
    <comment authorId="0" ref="D16">
      <text>
        <t xml:space="preserve">Base Regen: 2</t>
      </text>
    </comment>
    <comment authorId="0" ref="E16">
      <text>
        <t xml:space="preserve">Base: (15-16) Psychic, 3-5/1</t>
      </text>
    </comment>
    <comment authorId="0" ref="F16">
      <text>
        <t xml:space="preserve">Base: 4</t>
      </text>
    </comment>
    <comment authorId="0" ref="G16">
      <text>
        <t xml:space="preserve">Base: 7</t>
      </text>
    </comment>
    <comment authorId="0" ref="H16">
      <text>
        <t xml:space="preserve">Base: 39</t>
      </text>
    </comment>
    <comment authorId="0" ref="I16">
      <text>
        <t xml:space="preserve">Base: 2</t>
      </text>
    </comment>
    <comment authorId="0" ref="J16">
      <text>
        <t xml:space="preserve">Base: 15</t>
      </text>
    </comment>
    <comment authorId="0" ref="K16">
      <text>
        <t xml:space="preserve">Base: 21</t>
      </text>
    </comment>
    <comment authorId="0" ref="L16">
      <text>
        <t xml:space="preserve">Summons may gather EXP. By obtaining 25 EXP, they can level up, obtaining a Star. Stars grant various
bonuses.
1 Star: Unlocks the skill Smoke Cover!
2 Star: +25% MHP.
3 Star: +3 Armorpierce, also all of your summons get +10% DMG</t>
      </text>
    </comment>
    <comment authorId="0" ref="M16">
      <text>
        <t xml:space="preserve">Fill Requirements:
Dealing Damage
Summon Damage
Killing Foes (x10)</t>
      </text>
    </comment>
    <comment authorId="0" ref="N16">
      <text>
        <t xml:space="preserve">Strategic Reserves: Ready!
Pep Talk: 2 / 2.
Manabloom Biscuit: 1 / 1.</t>
      </text>
    </comment>
    <comment authorId="0" ref="A17">
      <text>
        <t xml:space="preserve">Triggered Passives:
Higher Vision: When you obtain Focused, you automatically gain Empowered6 for the same duration as the buff.
Know How to Use It: The Enlightened status effect increases the effect of items you use by 5% per level of Enlightened. This only modifies damage and healing.
Wound Cleansing: Whenever you would apply Mending or Energized, increase its Intensity by 33%.</t>
      </text>
    </comment>
    <comment authorId="0" ref="B17">
      <text>
        <t xml:space="preserve">Weaknesses:
Slashing (10%)
Piercing (10%)
Crushing (20%)
Resistances:
Fire (100%)
Ice (20%)
Electric (20%)
Earth (20%)
Dark (80%)
Light (80%)
Psychic (20%)
Air (20%)
Poison (20%)
Water (20%)
Glitch (30%)
Base Regen: 0
Base AC: 4</t>
      </text>
    </comment>
    <comment authorId="0" ref="D17">
      <text>
        <t xml:space="preserve">Base Regen: 1</t>
      </text>
    </comment>
    <comment authorId="0" ref="E17">
      <text>
        <t xml:space="preserve">Base: (8-10)x3 Glitch, 4-6/1</t>
      </text>
    </comment>
    <comment authorId="0" ref="F17">
      <text>
        <t xml:space="preserve">Flying, Skirmisher, Spectral!
-----
Base: 6</t>
      </text>
    </comment>
    <comment authorId="0" ref="G17">
      <text>
        <t xml:space="preserve">Purger: +5 CRT against targets with Purging.
Base: 8</t>
      </text>
    </comment>
    <comment authorId="0" ref="H17">
      <text>
        <t xml:space="preserve">Base: 30</t>
      </text>
    </comment>
    <comment authorId="0" ref="I17">
      <text>
        <t xml:space="preserve">Base: 14</t>
      </text>
    </comment>
    <comment authorId="0" ref="J17">
      <text>
        <t xml:space="preserve">Base: 27</t>
      </text>
    </comment>
    <comment authorId="0" ref="K17">
      <text>
        <t xml:space="preserve">Base: 40</t>
      </text>
    </comment>
    <comment authorId="0" ref="L17">
      <text>
        <t xml:space="preserve">You have a chance to not consume items on use, based on tier. You also have a flat 20% chance to use them twice. Dupes that aren't used are put into the in-battle inventory.
Conservation Chance:
T0: 60%
T1: 50%
T2: 40%
T3: 30%
T4: 20%
T5: 10%
T6: 0%
T7+: no
</t>
      </text>
    </comment>
    <comment authorId="0" ref="M17">
      <text>
        <t xml:space="preserve">Fill Requirements:
Dealing Damage
Healing Allies
Using Items (x10)</t>
      </text>
    </comment>
    <comment authorId="0" ref="N17">
      <text>
        <t xml:space="preserve">Energy Drinks: 2 / 2.
Projectile Airdash: 3 / 3.
Scavenge Last Used: Round 0
(Higher Vision)</t>
      </text>
    </comment>
    <comment authorId="0" ref="A18">
      <text>
        <t xml:space="preserve">Triggered Passives:
Soul Hauler: When you deal damage to a target or restore HP to a target, restore (4-4) HP and (2-2) MP. Max of three activations a round.</t>
      </text>
    </comment>
    <comment authorId="0" ref="B18">
      <text>
        <t xml:space="preserve">Luckiest You: When attacked, you have a 20% chance to obtain 20 SP. If this triggers and the attack would down / kill you, you instead survive with 1 HP. The SP gain will only trigger once per round, unless the attack would down / kill you. Automatically triggers against the first blow that'd down / kill you.
-----
Weaknesses:
Fire (70%)
Resistances:
Crushing (40%)
Ice (20%)
Electric (40%)
Earth (80%)
Light (30%)
Psychic (60%)
Poison (40%)
Base Regen: 0
Base AC: 0</t>
      </text>
    </comment>
    <comment authorId="0" ref="D18">
      <text>
        <t xml:space="preserve">Base Regen: 5</t>
      </text>
    </comment>
    <comment authorId="0" ref="E18">
      <text>
        <t xml:space="preserve">Soul Hauler: When you deal damage to a target or restore HP to a target, restore (4-4) HP and (2-2) MP. Max of three activations a round.
-----
Base: (17-18) Light, 1-4/0</t>
      </text>
    </comment>
    <comment authorId="0" ref="F18">
      <text>
        <t xml:space="preserve">Base: 5</t>
      </text>
    </comment>
    <comment authorId="0" ref="G18">
      <text>
        <t xml:space="preserve">Flux Cascade: Whenever you roll a minicrit, it has a 1/3 chance to become a normal critical hit.  Spells that fullcrit that you spent mana to cast instead act as a minicrit, then recast themselves on the same enemy for free. Can't apply on a recast.
Also, be sure to proc the trait!
-----
Base: 25</t>
      </text>
    </comment>
    <comment authorId="0" ref="H18">
      <text>
        <t xml:space="preserve">Base: 32</t>
      </text>
    </comment>
    <comment authorId="0" ref="I18">
      <text>
        <t xml:space="preserve">Base: 15</t>
      </text>
    </comment>
    <comment authorId="0" ref="J18">
      <text>
        <t xml:space="preserve">Base: 18</t>
      </text>
    </comment>
    <comment authorId="0" ref="K18">
      <text>
        <t xml:space="preserve">Base: 35</t>
      </text>
    </comment>
    <comment authorId="0" ref="L18">
      <text>
        <t xml:space="preserve">Whenever you attack and don't crit, gain a stack of Entropy. Whenever you crit, expend all Entropy to perform some bonus effects. Entropy grants +5 CRT per stack.
AoE spells only grant a single stack of Entropy if they score no crits, but spells that attack multiple times can grant multiple stacks of Entropy.
-----
Bonus Effects:
- First, restore MP based on the stacks of Entropy you have, equal to (3 * x) + 3 MP.
- You then roll a random spell. During your next turn, you may cast that spell as a Free Action. It still costs MP. This trait will not trigger if the critical hit was guaranteed via a source from the holder, whether from Primed or other similar effects.
- You may only store one spell through Entropy at a time. Spells from this source cannot trigger Entropic Accumulation.</t>
      </text>
    </comment>
    <comment authorId="0" ref="M18">
      <text>
        <t xml:space="preserve">Fill Requirements:
Dealing Damage
Spending MP</t>
      </text>
    </comment>
    <comment authorId="0" ref="N18">
      <text>
        <t xml:space="preserve">Chaos Control: 2 / 2.
Rerepresent: Ready!
Loaded Spellbook: N/A</t>
      </text>
    </comment>
    <comment authorId="0" ref="A19">
      <text>
        <t xml:space="preserve">Triggered Passives:
Iti Perks: You are healed by Thyme Matter, but only for (7-7) HP.
Fervent Emotion: On Round 4 or later of a battle, you obtain +20% Basic Attack DMG, +2 Buff Levels, and +1 MOV.
Opening Act: When you attack a target who is at 100% HP, you get +30% DMG and +5 CRT.</t>
      </text>
    </comment>
    <comment authorId="0" ref="B19">
      <text>
        <t xml:space="preserve">Weaknesses:
Piercing (10%)
Crushing (10%)
Psychic (20%)
Glitch (10%)
Resistances:
Slashing (30%)
Fire (20%)
Electric (20%)
Earth (20%)
Dark (70%)
Light (30%)
Poison (20%)
Water (20%)
Thyme (20%)
Base Regen: 0
Base AC: 1</t>
      </text>
    </comment>
    <comment authorId="0" ref="D19">
      <text>
        <t xml:space="preserve">Base Regen: 1</t>
      </text>
    </comment>
    <comment authorId="0" ref="E19">
      <text>
        <t xml:space="preserve">Fervent Emotion: On Round 4 or later of a battle, you obtain +20% Basic Attack DMG, +2 Buff Levels, and +1 MOV.
Opening Act: When you attack a target who is at 100% HP, you get +30% DMG and +5 CRT.
-----
Sol Ultima: Your weapon has different effects depending on its current form.
Gladius:
Passively, you have +10 CRT and +30% CNT. You may choose to deal Slashing Damage with your Basic Attacks instead of your current element.
Hammer:
Passively, your Basic Attacks have Armorpierce8 and Slip5. They also apply Burned5 for three rounds to the target, and other foes within Range 1 of them.
Lance:
Passively, your spells obtain +40% HIT and the effects of Manafueled4. Your Basic Attack Range is 4-5. You may switch off of this form by using a spell or a Basic Attack.
Whip:
Passively, your Basic Attacks are locked to a Range 2 Cone, and have 66% of its base damage. Has +30% DMG versus Burning targets.
Star:
Passively, your Basic Attacks will heal allies instead of damaging them. They will also restore MP equal to 50% of the healing. Your Basic Attack Range is 1-3. Can be switched to at the start of your turn as a Bonus Action, but it cannot be switched off again that round.
-----
Base: (31-32) Fire, 1/2</t>
      </text>
    </comment>
    <comment authorId="0" ref="F19">
      <text>
        <t xml:space="preserve">Flying!
Fervent Emotion: On Round 4 or later of a battle, you obtain +1 MOV.
-----
Base: 7</t>
      </text>
    </comment>
    <comment authorId="0" ref="G19">
      <text>
        <t xml:space="preserve">Precision Destruction: Against foes with 50% HP or less, you get +10 CRT and Unavoidable on your attack.
-----
Base: 10</t>
      </text>
    </comment>
    <comment authorId="0" ref="H19">
      <text>
        <t xml:space="preserve">Base: 43</t>
      </text>
    </comment>
    <comment authorId="0" ref="I19">
      <text>
        <t xml:space="preserve">Base: 30</t>
      </text>
    </comment>
    <comment authorId="0" ref="J19">
      <text>
        <t xml:space="preserve">COUNTER: Solar Lash
Range: Current Basic Attack Range
Perform a basic counterattack. Based on your current form, this has different properties.
- Gladius: +50% Counter Damage. This has a range of 1-4.
- Hammer: Applies Burned5 to the attacker for three rounds.
- Lance: This has +50% HIT.
- Whip: Deals 33% DMG and Stuns the attacker for a round.
- Star: Doesn't deal damage, and instead applies Blind6 for two rounds.
-----
Base: 42</t>
      </text>
    </comment>
    <comment authorId="0" ref="K19">
      <text>
        <t xml:space="preserve">Base: 47</t>
      </text>
    </comment>
    <comment authorId="0" ref="L19">
      <text>
        <t xml:space="preserve">If you have moved at least 5 spaces before performing an attack or healing, you receive bonuses.
- +20% Bonus DMG / Healing. Per extra space moved over the cap, you get +5% extra DMG / Healing, capping at 40%.
- +1 Retreat this round. Your retreat has Teleport.
- Enemies damaged under this effect get Slow1 for a round. Allies healed get Swift1 for a round.</t>
      </text>
    </comment>
    <comment authorId="0" ref="M19">
      <text>
        <t xml:space="preserve">Fills by: 
Dealing Damage
Healing Allies
Downing Enemies (x10)</t>
      </text>
    </comment>
    <comment authorId="0" ref="N19">
      <text>
        <t xml:space="preserve">Leyline Stride: 2 / 2.
Vacuum Energy: 2 / 2
Shadow Blend: 2 / 2</t>
      </text>
    </comment>
    <comment authorId="0" ref="A20">
      <text>
        <t xml:space="preserve">Triggered Passives:
Breath of the World: You have a +15 to all stats when attempting to tame Wildlife. Your Basic Attacks and Spells deal +20% DMG per allied Wildlife within Range 1-2 of you. 
Charged Consciousness: When you obtain Empowered or Enlightened, you automatically gain 20 SP, as well as Focused4 for the same duration as the buff. Note that obtaining a buff while you have it will not grant SP.
Wound Cleansing: Whenever you would apply Mending or Energized, increase its Intensity by 33%.</t>
      </text>
    </comment>
    <comment authorId="0" ref="B20">
      <text>
        <t xml:space="preserve">Weaknesses:
Ice (10%)
Resistances:
Slashing (20%)
Piercing (40%)
Crushing (30%)
Earth (30%)
Poison (90%)
Base Regen: 0
Base AC: 4</t>
      </text>
    </comment>
    <comment authorId="0" ref="D20">
      <text>
        <t xml:space="preserve">Base Regen: 1</t>
      </text>
    </comment>
    <comment authorId="0" ref="E20">
      <text>
        <t xml:space="preserve">Breath of the World: Your Basic Attacks and Spells deal +20% DMG per allied Wildlife within Range 1-2 of you. 
-----
Base: (20-23) Earth, 1/1</t>
      </text>
    </comment>
    <comment authorId="0" ref="F20">
      <text>
        <t xml:space="preserve">Landstrider: Reduce the cost to enter terrain by 1 if it costs more than 1 MOV to enter. This may not reduce the cost to less than 1 MOV.
Skirmisher!
-----
Base: 5</t>
      </text>
    </comment>
    <comment authorId="0" ref="G20">
      <text>
        <t xml:space="preserve">Base: 7</t>
      </text>
    </comment>
    <comment authorId="0" ref="H20">
      <text>
        <t xml:space="preserve">Base: 29</t>
      </text>
    </comment>
    <comment authorId="0" ref="I20">
      <text>
        <t xml:space="preserve">Base: 8</t>
      </text>
    </comment>
    <comment authorId="0" ref="J20">
      <text>
        <t xml:space="preserve">Base: 17</t>
      </text>
    </comment>
    <comment authorId="0" ref="K20">
      <text>
        <t xml:space="preserve">Base: 24</t>
      </text>
    </comment>
    <comment authorId="0" ref="L20">
      <text>
        <t xml:space="preserve">You may tend to an ally within Range 1, reducing the duration a status on them by two rounds. Bonus Action. Removing a status effect from an ally gives them Invigorated(x) for three rounds. 
A player under the effects of Invigorated adds its intensity to all basic buffs affecting them until the duration expires. The Invigorated Intensity is equal to the number of effects removed, to no more than 6. When you apply Invigorated to an ally, you may reduce the duration of a status affecting you by 1 round.</t>
      </text>
    </comment>
    <comment authorId="0" ref="M20">
      <text>
        <t xml:space="preserve">Fill Requirements:
Dealing Damage
Spending MP</t>
      </text>
    </comment>
    <comment authorId="0" ref="N20">
      <text>
        <t xml:space="preserve">Gun Ammo: 3 / 3.
Radiant Core: 2 / 2.
(Charged Consciousness)</t>
      </text>
    </comment>
    <comment authorId="0" ref="A21">
      <text>
        <t xml:space="preserve">Triggered Passives:
Charged Consciousness: When you obtain Empowered or Enlightened, you automatically gain 20 SP, as well as Focused4 for the same duration as the buff. Obtaining a buff while you have it will not grant SP.</t>
      </text>
    </comment>
    <comment authorId="0" ref="B21">
      <text>
        <t xml:space="preserve">Weaknesses:
Glitch (10%)
Resistances:
Slashing (50%)
Piercing (20%)
Crushing (20%)
Fire (20%)
Electric (10%)
Earth (20%)
Light (40%)
Dark (30%)
Air (10%)
Water (10%)
Base Regen: 1
Base AC: 7</t>
      </text>
    </comment>
    <comment authorId="0" ref="D21">
      <text>
        <t xml:space="preserve">Base Regen: 1</t>
      </text>
    </comment>
    <comment authorId="0" ref="E21">
      <text>
        <t xml:space="preserve">Base: (39-39) Earth, 1-3/1</t>
      </text>
    </comment>
    <comment authorId="0" ref="F21">
      <text>
        <t xml:space="preserve">Base: 4</t>
      </text>
    </comment>
    <comment authorId="0" ref="G21">
      <text>
        <t xml:space="preserve">Base: 9</t>
      </text>
    </comment>
    <comment authorId="0" ref="H21">
      <text>
        <t xml:space="preserve">Base: 38</t>
      </text>
    </comment>
    <comment authorId="0" ref="I21">
      <text>
        <t xml:space="preserve">Base: 17</t>
      </text>
    </comment>
    <comment authorId="0" ref="J21">
      <text>
        <t xml:space="preserve">Whenever an enemy you have Taunted attacks you, consume Taunt to automatically counter with +100% damage, regardless of counter range.
---
Base: 32</t>
      </text>
    </comment>
    <comment authorId="0" ref="K21">
      <text>
        <t xml:space="preserve">Base: 29</t>
      </text>
    </comment>
    <comment authorId="0" ref="L21">
      <text>
        <t xml:space="preserve">As an action, Taunt a foe within your Counter Range for one round. You may do this as a Bonus Action, but that puts the trait into Reloader1.
You may apply Taunt on enemies that are immune to it. This does nothing but let you proc this trait on them.</t>
      </text>
    </comment>
    <comment authorId="0" ref="M21">
      <text>
        <t xml:space="preserve">Fill Requirements:
Dealing Damage
Taking Damage (x2)</t>
      </text>
    </comment>
    <comment authorId="0" ref="N21">
      <text>
        <t xml:space="preserve">Protoenergy: 0 / 5
LOVE: 0 / 10</t>
      </text>
    </comment>
    <comment authorId="0" ref="A22">
      <text>
        <t xml:space="preserve">Triggered Passives:
Opening Act: When you attack a target who is at 100% HP, you get +30% DMG and +5 CRT.
Helixical Blessing: You can only roll the maximum listed value on your damage rolls.
Mantle Guard: Until the first time you take HP damage in a round, you gain a Divine Shield during regen AND your Basic Attacks have Wallhack. You may have up to two Divine Shields active at a time.</t>
      </text>
    </comment>
    <comment authorId="0" ref="B22">
      <text>
        <t xml:space="preserve">Mantle Guard: Until the first time you take HP damage in a round, you gain a Divine Shield during regen. You may have 2 Divine Shields.
-----
Weaknesses:
Water (30%)
Resistances:
Piercing (30%)
Crushing (30%)
Fire (40%)
Earth (20%)
Dark (50%)
Light (50%)
Air (10%)
Base Regen: 0
Base AC: 3</t>
      </text>
    </comment>
    <comment authorId="0" ref="D22">
      <text>
        <t xml:space="preserve">Base Regen: 1</t>
      </text>
    </comment>
    <comment authorId="0" ref="E22">
      <text>
        <t xml:space="preserve">Missile Command: Whenever you perform a full action, spawn two Seeker Missiles within Range 1 of you. 
Opening Act: When you attack a target who is at 100% HP, you get +30% DMG and +5 CRT.
Can't Take It With You: Excess Mana damage is converted to Glitch. Restores MP to self equal to total damage dealt. Damaging MP/SHP/HP lowers that stat's max by the same amount.
Struck by the Rain: Your Basic Attacks also damage all foes within Range 1 of you for 50% of its damage, not counting the initial target. If you are Remiel, this may either use the stats of your own Basic Attack, or that of an entity with Brown Mantle.
-----
Base: (30-30) Mana, 4-6/0</t>
      </text>
    </comment>
    <comment authorId="0" ref="F22">
      <text>
        <t xml:space="preserve">Base: 4</t>
      </text>
    </comment>
    <comment authorId="0" ref="G22">
      <text>
        <t xml:space="preserve">Opening Act: When you attack a target who is at 100% HP, you get +30% DMG and +5 CRT.
-----
Base: 16</t>
      </text>
    </comment>
    <comment authorId="0" ref="H22">
      <text>
        <t xml:space="preserve">Base: 41</t>
      </text>
    </comment>
    <comment authorId="0" ref="I22">
      <text>
        <t xml:space="preserve">Base: 8</t>
      </text>
    </comment>
    <comment authorId="0" ref="J22">
      <text>
        <t xml:space="preserve">Base: 28</t>
      </text>
    </comment>
    <comment authorId="0" ref="K22">
      <text>
        <t xml:space="preserve">Base: 23</t>
      </text>
    </comment>
    <comment authorId="0" ref="L22">
      <text>
        <t xml:space="preserve">You may apply Brown Mantle to any ally instead of spawning in. While anyone has Brown Mantle, you are not present on the map but still take up a player slot.</t>
      </text>
    </comment>
    <comment authorId="0" ref="M22">
      <text>
        <t xml:space="preserve">Fill Requirements:
Dealing Damage
Spending MP
Taking MP Damage</t>
      </text>
    </comment>
    <comment authorId="0" ref="N22">
      <text>
        <t xml:space="preserve">Free Cherry Energy: 1 / 1</t>
      </text>
    </comment>
    <comment authorId="0" ref="A24">
      <text>
        <t xml:space="preserve">Triggered Passives:
Bah, Humbug: The first two foes you down each battle drop a Stolen Present, holding 40 Credits.</t>
      </text>
    </comment>
    <comment authorId="0" ref="B24">
      <text>
        <t xml:space="preserve">Unwavering: If you'd take more than 30 damage in a single hit (before factoring in AC), reduce all damage beyond 30 by 33%.
-----
Weaknesses:
Earth (20%)
Air (10%)
Resistances:
Slashing (30%)
Piercing (10%)
Crushing (10%)
Fire (40%)
Ice (90%)
Dark (10%)
Water (10%)
Base Regen: 0
Base AC: 6</t>
      </text>
    </comment>
    <comment authorId="0" ref="D24">
      <text>
        <t xml:space="preserve">Cirnooooooooo: For every 9 MP spent on spells, gain a stack of Icicle Fall. Maximum of 9 stacks. Up to 3 stacks of Icicle Fall can be spent at once, each one dealing (6-6) Ice Damage to a foe within Range 2-4, using your HIT. Bonus Action.
-----
Base Regen: 1</t>
      </text>
    </comment>
    <comment authorId="0" ref="E24">
      <text>
        <t xml:space="preserve">Spike Storm: Your Basic Attacks also damage all foes within Range 1 of you for 50% of its damage, not counting the initial target.
Prototype: Downs / assists done while holding this weapon are recorded. This may improve the weapon.
-----
Base: (25-26) Slashing, 1-2/1</t>
      </text>
    </comment>
    <comment authorId="0" ref="F24">
      <text>
        <t xml:space="preserve">Base: 4</t>
      </text>
    </comment>
    <comment authorId="0" ref="G24">
      <text>
        <t xml:space="preserve">Base: 12</t>
      </text>
    </comment>
    <comment authorId="0" ref="H24">
      <text>
        <t xml:space="preserve">Base: 29</t>
      </text>
    </comment>
    <comment authorId="0" ref="I24">
      <text>
        <t xml:space="preserve">Base: 14</t>
      </text>
    </comment>
    <comment authorId="0" ref="J24">
      <text>
        <t xml:space="preserve">Base: 26</t>
      </text>
    </comment>
    <comment authorId="0" ref="K24">
      <text>
        <t xml:space="preserve">Base: 32</t>
      </text>
    </comment>
    <comment authorId="0" ref="L24">
      <text>
        <t xml:space="preserve">WEA: 0 / 200 EXP (Level 0)
DEX: 0 / 200 EXP (Level 0)
CON: 0 / 200 EXP (Level 0)
-----
You start each battle with 3 skills: WEAPONS, DEXTERITY, and CONSTITTION. Each of these fill upon performing certain conditions. Every 50 EXP grants a level, capping at Level 4.
WEAPONS EXP Sources:
Dealing Damage (x1)
Defeating Foes (x10)
DEXTERITY EXP Sources:
Counter Damage (x2)
Dodging Attacks (x20)
CONSTITUTION EXP Sources:
Taking Damage (x1)</t>
      </text>
    </comment>
    <comment authorId="0" ref="M24">
      <text>
        <t xml:space="preserve">Fill Requirements:
Dealing Damage
Defeating Foes (x10)</t>
      </text>
    </comment>
    <comment authorId="0" ref="N24">
      <text>
        <t xml:space="preserve">Bah, Humbug: 2 / 2.
(0% Poison Resist)</t>
      </text>
    </comment>
    <comment authorId="0" ref="A25">
      <text>
        <t xml:space="preserve">Triggered Passives:
Merciful: You cannot kill foes via Overkill or any sort of Splash Damage. (Downing is fine.)</t>
      </text>
    </comment>
    <comment authorId="0" ref="B25">
      <text>
        <t xml:space="preserve">Elem's Will: If you have 20% HP or greater and take a blow that would Down you, survive it with 1 HP. Triggers up to once per battle.
-----
Weaknesses:
None!
Resistances:
Slashing (50%)
Piercing (10%)
Fire (60%)
Ice (20%)
Light (40%)
Glitch (10%)
Base Regen: 0
Base AC: 0</t>
      </text>
    </comment>
    <comment authorId="0" ref="D25">
      <text>
        <t xml:space="preserve">Base Regen: 1</t>
      </text>
    </comment>
    <comment authorId="0" ref="E25">
      <text>
        <t xml:space="preserve">Loyalty: For the target with Loyalty, you will automatically perform a Basic Attack on the first foe they damage each round, and will automatically roll counter on attacks against them. Only one target can have Loyalty at a time. 
---
Base: (28-29) Slashing, 1/2</t>
      </text>
    </comment>
    <comment authorId="0" ref="F25">
      <text>
        <t xml:space="preserve">Base: 5</t>
      </text>
    </comment>
    <comment authorId="0" ref="G25">
      <text>
        <t xml:space="preserve">Sniper: For every tile away from your weapon's minimum range an enemy is when you attack them, you get an extra 10% HIT and +3 CRT.
Endorphin Rush: Upon dealing a Critical Hit of any type, restore HP equal to 20% of your MHP.
Your counters have +12 CRT.
-----
Base: 15</t>
      </text>
    </comment>
    <comment authorId="0" ref="H25">
      <text>
        <t xml:space="preserve">Sniper: For every tile away from your weapon's minimum range an enemy is when you attack them, you get an extra 10% HIT and +3 CRT.
-----
Base: 47</t>
      </text>
    </comment>
    <comment authorId="0" ref="I25">
      <text>
        <t xml:space="preserve">Base: 18</t>
      </text>
    </comment>
    <comment authorId="0" ref="J25">
      <text>
        <t xml:space="preserve">COUNTER: Heroine's Duty
Range: 1-6 (+1 Upper from Inherited)
Perform a regular counterattack with Unavoidable. 
If you are the target of the attack and are below 33% HP, or if your Loyalty target is the target of the attack and is below 33% HP, perform a regular counterattack again.
Works even if the attack downs you or your Loyalty target. If this case, the attack will automatically be a Critical Hit.
- Your counters deal +50% damage. Additive. If you avoid the enemy's attack, your Counter gains Armorpierce7 and Slip10.
- If you perform a Minicrit or a Crit on a counter attack, upgrade it to a Crit or an Ubercrit respectively. After the hit connects, apply Armorbreak3 to them for three rounds.
- You have a cap of 200% Bonus Counter Damage, as opposed to 150%.
- Your counters deal +100% DMG.
-----
Base: 47</t>
      </text>
    </comment>
    <comment authorId="0" ref="K25">
      <text>
        <t xml:space="preserve">Base: 31</t>
      </text>
    </comment>
    <comment authorId="0" ref="L25">
      <text>
        <t xml:space="preserve">Switch In: 1 / 1
Calibri's Aid: Ready!
Verdana's Aid: Ready!
Lato's Aid: Ready!
At the beginning of every battle, you may select one of three sheets to use.</t>
      </text>
    </comment>
    <comment authorId="0" ref="M25">
      <text>
        <t xml:space="preserve">Fill Requirements:
Dealing Damage
Taking Damage
Healing Allies</t>
      </text>
    </comment>
    <comment authorId="0" ref="N25">
      <text>
        <t xml:space="preserve">Protectorate:
Forever Onward: 3 / 3
LOVE: 0 / 10
Judge and Jury: Ready!</t>
      </text>
    </comment>
    <comment authorId="0" ref="A26">
      <text>
        <t xml:space="preserve">Triggered Passives:
Defiant Spartan: During the regen phase, if you do not already have Autorevive, gain Autorevive1 for infinity rounds. If an Autorevive triggered on you last round, do not gain one this round.
Gaia Wave: When guarding, deal (10-12) Earth Damage to two targets within Range 1-2 of you, applying Ensnared3 on them for two rounds. You must choose unique targets. You also get +2 AC while Guarding.
Soul Hauler: When you deal damage to a target or restore HP to a target, restore (4-4) HP and (2-2) MP. Max of three activations per round.
Spell Knight: You gain +3 AC while Guarding, and if your next action after a turn where you Guarded is a full action spell, it gains +2 Buff Levels.</t>
      </text>
    </comment>
    <comment authorId="0" ref="B26">
      <text>
        <t xml:space="preserve">Unassailable: You cannot be downed or killed. If you would take damage that puts you at or below 0 HP, your HP just goes negative instead. While you have negative HP, healing and HP regen effectiveness on yourself is reduced by 50%, along with some other caveats.
-Upon hitting negative HP, gain Exhausted2 and Sundered.
-If your negative HP is greater than half of your MHP, convert Exhausted to Collapsed.
-Being healed to positive HP again still leaves you with Exhausted1 for the rest of the round if it wasn't from a Revive effect.
Additionally, while you have Collapsed, you cannot be targeted by enemies.
-----
Weaknesses:
Ice (20%)
Dark (20%)
Water (20%)
Resistances:
Slashing (40%)
Piercing (50%)
Crushing (10%)
Fire (150%)
Earth (100%)
Light (100%)
Base Regen: 0
Base AC: 18!?</t>
      </text>
    </comment>
    <comment authorId="0" ref="D26">
      <text>
        <t xml:space="preserve">Base Regen: 1</t>
      </text>
    </comment>
    <comment authorId="0" ref="E26">
      <text>
        <t xml:space="preserve">Base: (15-16) Slashing, 1/2</t>
      </text>
    </comment>
    <comment authorId="0" ref="F26">
      <text>
        <t xml:space="preserve">Skirmisher!
Fervent Emotion: +1 MOV on Round 4 and later.
-----
Base: 5
</t>
      </text>
    </comment>
    <comment authorId="0" ref="G26">
      <text>
        <t xml:space="preserve">Base: 7</t>
      </text>
    </comment>
    <comment authorId="0" ref="H26">
      <text>
        <t xml:space="preserve">Base: 33</t>
      </text>
    </comment>
    <comment authorId="0" ref="I26">
      <text>
        <t xml:space="preserve">Base: 1</t>
      </text>
    </comment>
    <comment authorId="0" ref="J26">
      <text>
        <t xml:space="preserve">COUNTER: Elemental Lash
Range: 1-5
Perform a basic counterattack on the attacker. Deals Slashing, Light, or Earth damage based on what'd deal the most damage, and gets +10% Counter Damage per tile between you and the target.
-----
Base: 20</t>
      </text>
    </comment>
    <comment authorId="0" ref="K26">
      <text>
        <t xml:space="preserve">Base: 17</t>
      </text>
    </comment>
    <comment authorId="0" ref="L26">
      <text>
        <t xml:space="preserve">Switch In: 1 / 1
Calibri's Aid: Ready!
Verdana's Aid: Ready!
Lato's Aid: Ready!
At the beginning of every battle, you may select one of three sheets to use.</t>
      </text>
    </comment>
    <comment authorId="0" ref="M26">
      <text>
        <t xml:space="preserve">Fill Requirements:
Dealing Damage
Taking Damage
Healing Allies</t>
      </text>
    </comment>
    <comment authorId="0" ref="N26">
      <text>
        <t xml:space="preserve">(Autorevive1, ???)
I Am Spartacus: 2 / 2.
Broadside: Ready!
(Defiant Spartan)</t>
      </text>
    </comment>
    <comment authorId="0" ref="A27">
      <text>
        <t xml:space="preserve">Triggered Passives:
Mirror Images created by you perfectly share your stats, as well as your HP, MP, and SHP pools. They also take up two summon slots. If both you and your Mirror Image target the same foe, you both deal +20% DMG.</t>
      </text>
    </comment>
    <comment authorId="0" ref="B27">
      <text>
        <t xml:space="preserve">Everything: You take modified damage based on the Retreat type of your weapon.
- Hold Your Ground: You take -20% DMG.
- Skirmisher: You take +20% DMG. 
- I GOTTA GET OUT OF HERE: All incoming attacks automatically minicrit.
-----
Weaknesses:
Ice (30%)
Resistances:
Slashing (30%)
Piercing (30%)
Fire (50%)
Dark (100%)
Base Regen: 0
Base AC: 1</t>
      </text>
    </comment>
    <comment authorId="0" ref="C27">
      <text>
        <t xml:space="preserve">Shieldbearer's Might: You only regenerate 25% of your SHP during regen. Guarding will recover 50% of your SHP.
Shield Gate: If an attack depletes your SHP, negate overkill to your HP equal to twice your SHP before the attack. Caps at 30 overkill negation.
Shared Guard: Once per round as a Bonus Action, you may give a target within Range 1-4 Shared Guard for the round. Your SHP will take damage before them while active.</t>
      </text>
    </comment>
    <comment authorId="0" ref="D27">
      <text>
        <t xml:space="preserve">Base Regen: 1</t>
      </text>
    </comment>
    <comment authorId="0" ref="E27">
      <text>
        <t xml:space="preserve">Currently selected options:
DAMAGE: 
RANGE:
RETREAT: 
ELEMENT: (Include the bonus effect here)
-----
Base damage, range, retreat and element are according to the notes above, since it would be painful to read through the entire statblock of Everything in this note.</t>
      </text>
    </comment>
    <comment authorId="0" ref="F27">
      <text>
        <t xml:space="preserve">Base: 5</t>
      </text>
    </comment>
    <comment authorId="0" ref="G27">
      <text>
        <t xml:space="preserve">Base: 7</t>
      </text>
    </comment>
    <comment authorId="0" ref="H27">
      <text>
        <t xml:space="preserve">Base: 34</t>
      </text>
    </comment>
    <comment authorId="0" ref="I27">
      <text>
        <t xml:space="preserve">Base: 10</t>
      </text>
    </comment>
    <comment authorId="0" ref="J27">
      <text>
        <t xml:space="preserve">Base: 21</t>
      </text>
    </comment>
    <comment authorId="0" ref="K27">
      <text>
        <t xml:space="preserve">Base: 27</t>
      </text>
    </comment>
    <comment authorId="0" ref="L27">
      <text>
        <t xml:space="preserve">Switch In: 1 / 1
Calibri's Aid: Ready!
Verdana's Aid: Ready!
Lato's Aid: Ready!
At the beginning of every battle, you may select one of three sheets to use.</t>
      </text>
    </comment>
    <comment authorId="0" ref="M27">
      <text>
        <t xml:space="preserve">Fill Requirements:
Dealing Damage
Taking Damage
Healing Allies</t>
      </text>
    </comment>
    <comment authorId="0" ref="N27">
      <text>
        <t xml:space="preserve">Royal Insurance: Ready!</t>
      </text>
    </comment>
    <comment authorId="0" ref="A28">
      <text>
        <t xml:space="preserve">Triggered Passives:
Iaijutsu: If an enemy attacks you within Range 1, deal (10-12) Slashing Damage to them before their attack connects, scaling with SKI at a third-rate. If this downs / kills the target, you don't take damage. This activates regardless of a successful counter. Triggers once per round.
One Strike: Until you score a Critical Hit, you get +25 CRT each battle. This Critical Hit is Lethal against targets with 80 base MHP or less, as long as you're targeting a single entity. The CRT applies for each hit in the attack, but only one enemy can be hit with the Lethal effect. For the purposes of this calculation, every point of base SHP is counted as 2 MHP, and every point of base AC is counted as 5 MHP.</t>
      </text>
    </comment>
    <comment authorId="0" ref="B28">
      <text>
        <t xml:space="preserve">Samurai's Will: If you take a blow that would Down you, survive it with 1 HP. Triggers up to once per battle. If Heightened Focus is ready when this triggers, activate it.
-----
Weaknesses:
Fire (20%)
Resistances:
Slashing (50%)
Piercing (40%)
Crushing (20%)
Light (10%)
Base Regen: 0
Base AC: 3</t>
      </text>
    </comment>
    <comment authorId="0" ref="D28">
      <text>
        <t xml:space="preserve">Base Regen: 1</t>
      </text>
    </comment>
    <comment authorId="0" ref="E28">
      <text>
        <t xml:space="preserve">Bushi Road: Your attacks that only hit one target deal +20% DMG.
-----
Base: (25-27) Piercing, 3-6/1</t>
      </text>
    </comment>
    <comment authorId="0" ref="F28">
      <text>
        <t xml:space="preserve">Base: 4</t>
      </text>
    </comment>
    <comment authorId="0" ref="G28">
      <text>
        <t xml:space="preserve">True Precision: All forms of Critical Hits dealt with this weapon deal an additive 50% more damage than listed. Critical Hits will also apply Sunder, with Minicrits applying it for two, and critical hits for three.
-----
Base: 12</t>
      </text>
    </comment>
    <comment authorId="0" ref="H28">
      <text>
        <t xml:space="preserve">Base: 50</t>
      </text>
    </comment>
    <comment authorId="0" ref="I28">
      <text>
        <t xml:space="preserve">Base: 24</t>
      </text>
    </comment>
    <comment authorId="0" ref="J28">
      <text>
        <t xml:space="preserve">Base: 45</t>
      </text>
    </comment>
    <comment authorId="0" ref="K28">
      <text>
        <t xml:space="preserve">Base: 42</t>
      </text>
    </comment>
    <comment authorId="0" ref="L28">
      <text>
        <t xml:space="preserve">Marked Target 1: N/A
Marked Target 2: N/A
Whenever you target an enemy with a basic attack or spell, they are Marked at the end of your turn. You may have two Marked targets at a time. Marked targets may be changed by targeting an un-Marked enemy.
-----
When you attack a Marked enemy with an action that doesn't target any other foes (or allies), it deals +20% DMG, and gets +40% HIT and +9 CRT. When you down a Marked foe, gain a Divine Shield.
Marked targets have -20% HIT and -20% CAV when attacking you. 
You automatically attack a Marked enemy that'd move out of your Basic Attack Range or Line of Sight, with 75% HIT and 65% DMG.</t>
      </text>
    </comment>
    <comment authorId="0" ref="M28">
      <text>
        <t xml:space="preserve">Fill Requirements:
Dealing Damage
Critical Hits (x10)
Performing Counters (x10)
Empowered(x)
- Lucky(x)
- Focused(x)
- Direct Hit</t>
      </text>
    </comment>
    <comment authorId="0" ref="N28">
      <text>
        <t xml:space="preserve">(One Strike, ???) (+25 CRT. See Triggered Passives.)
Heightened Focus: Ready!
Honorable Warrior: Ready!
Duel Target: N/A</t>
      </text>
    </comment>
    <comment authorId="0" ref="A29">
      <text>
        <t xml:space="preserve">Triggered Passives:
Fruit of the Abyss: Once per round, when you cast a Status or Restorative spell, gain a charge of Fruit.</t>
      </text>
    </comment>
    <comment authorId="0" ref="B29">
      <text>
        <t xml:space="preserve">Legends Never Die: Ready!
Chaos Spaghetti: 2 / 2.
Unrelenting: Ready!
-----
Unrelenting: If a blow would Down or Kill you, gain Guardian15 for a round. This is applied before the attack connects. Triggers once per battle.
Legends Never Die: If you sustain a blow that would Down you, survive it with 25% HP or the HP you had before taking the blow- whatever's higher! Then, gain Empowered8 and Enlightened8 for three rounds. Triggers up to once per battle.
Chaos Spaghetti: Twice per battle, if you'd be downed or killed, ignore the blow and survive with 25% HP.
-----
Weaknesses:
Glitch (20%)
Resistances:
Slashing (20%)
Piercing (20%)
Crushing (30%)
Fire (90%)
Earth (50%)
Poison (30%)
Thyme (10%)
Base Regen: 5
Base AC: 6</t>
      </text>
    </comment>
    <comment authorId="0" ref="C29">
      <text>
        <t xml:space="preserve">Brace For Impact: If your SHP is broken by an attack, 25% of the leftover damage is negated. Only works if you have at least 50% SHP remaining, and if you have at least 5 SHP.</t>
      </text>
    </comment>
    <comment authorId="0" ref="D29">
      <text>
        <t xml:space="preserve">Base Regen: 1</t>
      </text>
    </comment>
    <comment authorId="0" ref="E29">
      <text>
        <t xml:space="preserve">Fatal Frost. Your Basic Attacks have Wallhack, apply Frozen for one round to the initial target, and Slow2 for three rounds to the target with Splash 1. This weapon deals +100% DMG as opposed to +50% DMG when hitting a Frozen target, applied as a Final Modifier. Also grants +20% DMG when attacking targets with Slow. +3 Base DMG for the battle after the user performs a Basic Attack, once per round.
-----
Base: (22-23) Ice, 2-7/1</t>
      </text>
    </comment>
    <comment authorId="0" ref="F29">
      <text>
        <t xml:space="preserve">Base: 4</t>
      </text>
    </comment>
    <comment authorId="0" ref="G29">
      <text>
        <t xml:space="preserve">Base: 8</t>
      </text>
    </comment>
    <comment authorId="0" ref="H29">
      <text>
        <t xml:space="preserve">Base: 34</t>
      </text>
    </comment>
    <comment authorId="0" ref="I29">
      <text>
        <t xml:space="preserve">Base: 3</t>
      </text>
    </comment>
    <comment authorId="0" ref="J29">
      <text>
        <t xml:space="preserve">COUNTER: Flash Freeze
Range: 1-3
Deal (8-8) Ice Damage to the attacker. Freeze them for a round.
-----
Base: 19</t>
      </text>
    </comment>
    <comment authorId="0" ref="K29">
      <text>
        <t xml:space="preserve">Base: 19</t>
      </text>
    </comment>
    <comment authorId="0" ref="L29">
      <text>
        <t xml:space="preserve">Three times per battle as a Bonus Action, turn all Blank tiles within Range 1 of you into Snow tiles, which don't affect allies. Snow tiles grant +25% DGE and +3 AC to you, and have no downsides.
You may use two charges to place snow at Range 1-2, instead of just Range 1.</t>
      </text>
    </comment>
    <comment authorId="0" ref="M29">
      <text>
        <t xml:space="preserve">Fill Requirements:
Dealing Damage
Taking Damage
Damage Negated Via AC (x2)</t>
      </text>
    </comment>
    <comment authorId="0" ref="N29">
      <text>
        <t xml:space="preserve">Give It My All: Ready!
Royal Insurance: Ready!
Fruit: 2 / 2.</t>
      </text>
    </comment>
    <comment authorId="0" ref="A31">
      <text>
        <t xml:space="preserve">Fervent Emotions: On Round 4 or later of a battle, you obtain +20% Basic Attack DMG, +2 Buff Levels, and +1 MOV.
Protowell Seeker: While on a Spawn tile during Regen, you restore (15-15) HP, (10-10) MP, and obtain Swift2 for a round.</t>
      </text>
    </comment>
    <comment authorId="0" ref="B31">
      <text>
        <t xml:space="preserve">Weaknesses:
Crushing (10%)
Ice (20%)
Light (10%)
Water (30%)
Resistances:
Slashing (20%)
Piercing (50%)
Fire (40%)
Electric (50%)
Earth (20%)
Air (60%)
Base Regen: 0
Base AC: 2</t>
      </text>
    </comment>
    <comment authorId="0" ref="D31">
      <text>
        <t xml:space="preserve">Base Regen: 1</t>
      </text>
    </comment>
    <comment authorId="0" ref="E31">
      <text>
        <t xml:space="preserve">Fervent Emotions: On Round 4 or later of a battle, you obtain +20% Basic Attack DMG, +2 Buff Levels, and +1 MOV.
Missile Command: Whenever you perform a full action, spawn two Seeker Missiles within Range 1 of you. 
Vitalstrike: Once per turn, you may deal Direct Damage equal to 10% of the target's MHP to a target you hit with your Basic Attack. If you have Empowered or Focused, this is increased to 20%. Caps at (15) additional damage in the first case, and (30) additional damage in the second case.
Mimicry Massacre: Your basic attacks also effect all targets within Range 1 for 50% damage, not counting the original target. All allies in the AoE are not targeted by the attack, and are instead healed for the same as the base damage value. If you would apply any debuffs to them, apply their inverse to your allies if possible.
Lag: If you perform an attack from each of your occupied tiles at once, each attack gets +20% extra DMG and HIT.
Foam: The first hit of your Basic Attack has a 33% chance to proc the effects of Foam, and your Basic Attacks and Spells apply either Blind4 or Ensnared4 for two rounds.
-----
Base: (22-24) Light, 1-4/2</t>
      </text>
    </comment>
    <comment authorId="0" ref="F31">
      <text>
        <t xml:space="preserve">Fervent Emotion: +1 MOV on Round 4 and later.
Flying!
-----
Base: 6</t>
      </text>
    </comment>
    <comment authorId="0" ref="G31">
      <text>
        <t xml:space="preserve">Base: 9</t>
      </text>
    </comment>
    <comment authorId="0" ref="H31">
      <text>
        <t xml:space="preserve">Base: 38</t>
      </text>
    </comment>
    <comment authorId="0" ref="I31">
      <text>
        <t xml:space="preserve">Base: 18</t>
      </text>
    </comment>
    <comment authorId="0" ref="J31">
      <text>
        <t xml:space="preserve">Base: 33</t>
      </text>
    </comment>
    <comment authorId="0" ref="K31">
      <text>
        <t xml:space="preserve">Base: 36</t>
      </text>
    </comment>
    <comment authorId="0" ref="L31">
      <text>
        <t xml:space="preserve">Uncertainly Location Choices: 3 / 3
-----
Take two seperate Movement Phases, both starting from your original tile. During the Spherebreaker phase, you count as being on the ending tiles of both movements.
- Basic attacks, spells, and other actions can originate from either of your two occupied tiles, and allies can target you at either one.
- If you perform an attack from each of your occupied tiles at once, each attack gets +20% extra DMG and HIT.
- At the end of the Spherebreaker Phase, you un-split, and occupy only one of the two tiles (chosen randomly). You may choose which tile you appear on three times per battle.</t>
      </text>
    </comment>
    <comment authorId="0" ref="M31">
      <text>
        <t xml:space="preserve">Unshackled Power: Upon using at least 100 SP from your special in a single round, you obtain Lucky5, Empowered4, Enlightened4, and Focused4 for three rounds. These bonuses are applied before your special activates.
-----
Fill Requirements:
Dealing Damage
Any Foam Triggers (x10)
Applying Foam (x20)</t>
      </text>
    </comment>
    <comment authorId="0" ref="N31">
      <text>
        <t xml:space="preserve">Royal Insurance: Ready!
Smith's Boon: 2 / 2.</t>
      </text>
    </comment>
    <comment authorId="0" ref="A33">
      <text>
        <t xml:space="preserve">Triggered Passives:
Schemer: Whenever you are inflicted with Enlightened, increase its intensity by 1.
Protowell Seeker: While on a Spawn tile during Regen, you restore (15-15) HP, (10-10) MP, and obtain Swift2 for a round.</t>
      </text>
    </comment>
    <comment authorId="0" ref="B33">
      <text>
        <t xml:space="preserve">Weaknesses:
Slashing (20%)
Resistances:
Poison (10%)
Crushing (10%)
Fire (10%)
Ice (30%)
Earth (150%)
Poison (70%)
Base Regen: 0
Base AC: 4</t>
      </text>
    </comment>
    <comment authorId="0" ref="D33">
      <text>
        <t xml:space="preserve">Base Regen: 1</t>
      </text>
    </comment>
    <comment authorId="0" ref="E33">
      <text>
        <t xml:space="preserve">Base: (20-22) Slashing, 1-2/1</t>
      </text>
    </comment>
    <comment authorId="0" ref="F33">
      <text>
        <t xml:space="preserve">Base: 4</t>
      </text>
    </comment>
    <comment authorId="0" ref="G33">
      <text>
        <t xml:space="preserve">Base: 6</t>
      </text>
    </comment>
    <comment authorId="0" ref="H33">
      <text>
        <t xml:space="preserve">Base: 29</t>
      </text>
    </comment>
    <comment authorId="0" ref="I33">
      <text>
        <t xml:space="preserve">Base: 7</t>
      </text>
    </comment>
    <comment authorId="0" ref="J33">
      <text>
        <t xml:space="preserve">Base: 10</t>
      </text>
    </comment>
    <comment authorId="0" ref="K33">
      <text>
        <t xml:space="preserve">Base: 25</t>
      </text>
    </comment>
    <comment authorId="0" ref="L33">
      <text>
        <t xml:space="preserve">Grants 15 SP Regen. When downing foes, gain (10-10) HP and (10-10) MP.
Also buffs your Special.</t>
      </text>
    </comment>
    <comment authorId="0" ref="M33">
      <text>
        <t xml:space="preserve">Fill Requirements:
Dealing Damage
Spending MP
Downing Foes (x15)</t>
      </text>
    </comment>
    <comment authorId="0" ref="N33">
      <text>
        <t xml:space="preserve">Growth Points: 0 (2R)
Fruit: 3 / 3.
Insurance: Ready!
Free Cherry Energy: 5 / 5
(Farmer Steve) (Passively grants +2 Buff Levels and grants +1 Upper Range to non-cone spells with an Upper Range of at least 4 of greater.)</t>
      </text>
    </comment>
    <comment authorId="0" ref="A34">
      <text>
        <t xml:space="preserve">Triggered Passives:
KROMER: Whenever you assist in defeating a foe, gain 25 KROMER. KROMER may be converted into SP at a 1:1 rate, or used in DEAL.</t>
      </text>
    </comment>
    <comment authorId="0" ref="B34">
      <text>
        <t xml:space="preserve">Volatile: Critical hits on you get an additive +50% DMG modifier. (Minicrits deal 200% DMG, and crits deal 250% DMG.)
-----
Weaknesses:
Resistances:
Slashing (20%)
Fire (40%)
Ice (40%)
Electric (50%)
Psychic (50%)
Air (20%)
Earth (20%)
Glitch (10%)
Thyme (20%)
Base Regen: 0
Base AC: 0</t>
      </text>
    </comment>
    <comment authorId="0" ref="D34">
      <text>
        <t xml:space="preserve">Base Regen: 1</t>
      </text>
    </comment>
    <comment authorId="0" ref="E34">
      <text>
        <t xml:space="preserve">Quickfire: This weapon's Basic Attack can be used as a Bonus Action with 40% damage, applied after all other multipliers. You cannot perform a Basic Attack and this Bonus Action attack in the same round. Passively, your Basic Attacks apply Healblock to the target for a round, and targets that are downed while Healblock is on them are instantly removed from the map.
A Mutual Understanding: If your action hits targets from multiple different factions, it gets +20% DMG per faction involved.
---
Base: (24-25) Piercing, 3-5/1</t>
      </text>
    </comment>
    <comment authorId="0" ref="F34">
      <text>
        <t xml:space="preserve">Flight!
-----
Base: 5</t>
      </text>
    </comment>
    <comment authorId="0" ref="G34">
      <text>
        <t xml:space="preserve">Whenever you target a foe that has 0 CRT for any reason, you gain +50% HIT and +30% DMG, and have +CRT equal to your Luck Pool
Base: 15</t>
      </text>
    </comment>
    <comment authorId="0" ref="H34">
      <text>
        <t xml:space="preserve">Whenever you target a foe that has 0 CRT for any reason, you gain +50% HIT and +30% DMG, and have +CRT equal to your Luck Pool
Base: 29</t>
      </text>
    </comment>
    <comment authorId="0" ref="I34">
      <text>
        <t xml:space="preserve">Base: 19</t>
      </text>
    </comment>
    <comment authorId="0" ref="J34">
      <text>
        <t xml:space="preserve">Base: 27</t>
      </text>
    </comment>
    <comment authorId="0" ref="K34">
      <text>
        <t xml:space="preserve">Base: 37</t>
      </text>
    </comment>
    <comment authorId="0" ref="L34">
      <text>
        <t xml:space="preserve">Whenever you perform a single-target attack, gain Luck equal to 50% of the damage dealt AND apply Unlucky(X) for three rounds to the target, where X is the Luck gained.
apply Unlucky(X) for three rounds to the target, where X is the Luck gained.
Luck can be spent on some special abilities!
- Whenever you spend at least 10 Luck, also grant Kritzkrieg for three rounds to the target
- Whenever you target a foe that has 0 CRT for any reason, you gain +50% HIT and +30% DMG, and have +CRT equal to your Luck Pool
</t>
      </text>
    </comment>
    <comment authorId="0" ref="M34">
      <text>
        <t xml:space="preserve">Fill Requirements:
Dealing Damage
Buffing Allies (x5 per Buff)
Applying Lucky/Unlucky (x10)</t>
      </text>
    </comment>
    <comment authorId="0" ref="N34">
      <text>
        <t xml:space="preserve">Ace In The Hole: Ready!
KROMER: 0
Skipback: Ready!
Basic Buffs do not tick down on you. Basic Debuffs tick down three times as fast on you.
</t>
      </text>
    </comment>
    <comment authorId="0" ref="A35">
      <text>
        <t xml:space="preserve">Triggered Passives:
Opening Act: When you attack a target who is at 100% HP, you get +30% DMG and +5 CRT.
Growing Strength: Whenever you are inflicted with a certain Buff effect, increase its intensity by 1. You currently benefit from Empowered.</t>
      </text>
    </comment>
    <comment authorId="0" ref="B35">
      <text>
        <t xml:space="preserve">Weaknesses:
None!
Resistances:
Piercing (10%)
Crushing (30%)
Electric (80%)
Dark (40%)
Air (80%)
Base Regen: 0
Base AC: 8</t>
      </text>
    </comment>
    <comment authorId="0" ref="D35">
      <text>
        <t xml:space="preserve">Base Regen: 1</t>
      </text>
    </comment>
    <comment authorId="0" ref="E35">
      <text>
        <t xml:space="preserve">Vitalstrike: Once per turn, you may deal Direct Damage equal to 10% of the target's MHP to a target you hit with your Basic Attack. If you have Empowered or Focused, this is increased to 20%. Caps at (15) additional damage in the first case, and (30) additional damage in the second case.
Super Heavy Adaptive Rounds: When attacking, you may choose any physical or magical damage type. Applies Armorbreak4 if it is a physical type, or Ensnared4 if it is a magical type, for two turns.
Sniper: For every tile away from your weapon's minimum range an enemy is when you attack them, you get an extra 10% HIT and +3 CRT.
-----
Base: (70-72) ???, 4-8/0</t>
      </text>
    </comment>
    <comment authorId="0" ref="F35">
      <text>
        <t xml:space="preserve">Flight!
-----
Base: 5</t>
      </text>
    </comment>
    <comment authorId="0" ref="G35">
      <text>
        <t xml:space="preserve">All mini-crits become critical hits! All critical hits have a 1/3 chance to become an Ubercrit. This chance is increased to 1/2 if you have Kritzkrieg.
-----
Base: 13</t>
      </text>
    </comment>
    <comment authorId="0" ref="H35">
      <text>
        <t xml:space="preserve">Base: 38</t>
      </text>
    </comment>
    <comment authorId="0" ref="I35">
      <text>
        <t xml:space="preserve">Base: 10</t>
      </text>
    </comment>
    <comment authorId="0" ref="J35">
      <text>
        <t xml:space="preserve">COUNTER: Magnetic Recoil
Range: 1-3
Deal (13-15) Electric damage to the target and apply Jolted13 for 3 rounds. Damage and Jolted intensity scales with STR at a halved rate.
-----
Base: 27</t>
      </text>
    </comment>
    <comment authorId="0" ref="K35">
      <text>
        <t xml:space="preserve">Base: 31</t>
      </text>
    </comment>
    <comment authorId="0" ref="L35">
      <text>
        <t xml:space="preserve">In any given round, if you meet the conditions of at least one Axiom, you gain +45% HIT, +15% DMG, and +15 CRT, and may use a Strategem as a bonus action.
-----
Axioms:
  - Territory: Perform your action on a Fortified Tile.
  - Stillness: Do not move prior to performing your action.
  - Safety: Be within Range 1 of a Cover Tile, then target an entity through that Cover tile. 
  - Trance: Unlocks at 8 SPC. Do not be targeted by ANYTHING in the previous round. Cannot be used on the round of Spawn.
You can benefit from 3 of these a round. Each Axiom after the first only provides the HIT and DMG boost.
</t>
      </text>
    </comment>
    <comment authorId="0" ref="M35">
      <text>
        <t xml:space="preserve">Fill Requirements:
Dealing Damage
Defeating Foes (x20)</t>
      </text>
    </comment>
    <comment authorId="0" ref="N35">
      <text>
        <t xml:space="preserve">Kekbox Reroll: 3 / 3.
Kekbox Range: 3 / 3.
Insurance: Ready!
Hats: N/A</t>
      </text>
    </comment>
    <comment authorId="0" ref="A38">
      <text>
        <t xml:space="preserve">Triggered Passives:
Mobile Fighter: After dealing damage to an enemy with a non-item effect, you have Skirmisher against them until the end of the turn. You also get +1 Retreat when you Basic Attack, if you have at least 1 Retreat.
Scarlet Soar: Your single target attacks or attacks against non-Flying targets deal +25% DMG. This applies to your counter as well.
Slaspierce: You have 20% Slaspierce.</t>
      </text>
    </comment>
    <comment authorId="0" ref="B38">
      <text>
        <t xml:space="preserve">Heroine's Headdress: If you have 25% HP or greater and you take a blow that would down you, survive with 1 HP, then restore (14-15) HP and gain Empowered3 and Focused3 for three rounds. Activates twice per battle.
Heroine's Hour: Attacks from the Chaos Butterfly (and derivations of it) deal 75% DMG to you, applied as a Final Modifier. Attacks affected by this may be countered from any distance.
-----
Weaknesses:
Water (20%)
Resistances:
Slashing (40%)
Piercing (10%)
Fire (90%)
Electric (70%)
Psychic (40%)
Air (70%)
Base Regen: 0
Base AC: 5</t>
      </text>
    </comment>
    <comment authorId="0" ref="D38">
      <text>
        <t xml:space="preserve">Base Regen: 1</t>
      </text>
    </comment>
    <comment authorId="0" ref="E38">
      <text>
        <t xml:space="preserve">Weapon State: Sheathed
-----
Cobalt Steel: Your weapon can be Sheathed or Unsheathed. Your Basic Attacks deal Crushing damage, and have +50% HIT. Your Basic Attacks deal Slashing damage, and have +50% DMG.
Mobile Fighter: After dealing damage to an enemy with a non-item effect, you have Skirmisher against them until the end of the turn. You also get +1 Retreat when you Basic Attack, if you have at least 1 Retreat.
Valhalla Echo: After you attack or counter, gain a stack of Echo. Echo currently deals (5-5) Air Damage, or restores (5-5) HP.
Slaspierce: You have 20% Slaspierce.
-----
Base: (29-32) Crushing, 1-2/2</t>
      </text>
    </comment>
    <comment authorId="0" ref="F38">
      <text>
        <t xml:space="preserve">Skirmisher! Flying!
-----
Base: 6
</t>
      </text>
    </comment>
    <comment authorId="0" ref="G38">
      <text>
        <t xml:space="preserve">Endorphin Rush: Upon dealing a Critical Hit of any type, restore HP equal to 20% of your MHP.
Your counters have +10 CRT.
-----
Base: 14</t>
      </text>
    </comment>
    <comment authorId="0" ref="H38">
      <text>
        <t xml:space="preserve">Base: 44</t>
      </text>
    </comment>
    <comment authorId="0" ref="I38">
      <text>
        <t xml:space="preserve">Base: 26</t>
      </text>
    </comment>
    <comment authorId="0" ref="J38">
      <text>
        <t xml:space="preserve">COUNTER: Azure Blade
Range: 1-3
This counter has different effects depending on what state it's in.
Sheathed: Treat the incoming attack as if you had Hyperevasive. If you counter the attack, reduce the incoming damage by 50% as a Final Modifier.
Unsheathed: Your counterattack has +4 Upper Range, +100% Counter Damage, and deals Slashing damage. If this downs the foe, at the end of the round, Sheathe your weapon and then gain 50 SP for each Downed enemy.
Oh, also:
-Your counter has +50% DMG, 20% Slaspierce and a cap of 200% Bonus Damage.
-If you avoid the enemy's attack, your counter also has Armorpierce7 and Slip10.
-Status effects and the "Uncounterable" effect cannot prevent you from using Counters.
-If you perform a Minicrit or a Crit on a counter attack, upgrade it to a Crit or an Ubercrit respectively. After the hit connects, apply Armorbreak3 to them for three rounds.
-Gain Focused4 for two rounds when you successfully counter, and Focused gains 1 intensity and duration if your counter nets a down.
-----
Base: 44</t>
      </text>
    </comment>
    <comment authorId="0" ref="K38">
      <text>
        <t xml:space="preserve">Base: 35</t>
      </text>
    </comment>
    <comment authorId="0" ref="L38">
      <text>
        <t xml:space="preserve">If there's an ally within Range 1 of you, you deal +25% DMG. Your Basic Attacks also optionally apply Taunt for two rounds if you have this bonus.</t>
      </text>
    </comment>
    <comment authorId="0" ref="M38">
      <text>
        <t xml:space="preserve">Fill Requirements:
Dealing Damage
Healing Allies (x2)
Successful Counters (x10)</t>
      </text>
    </comment>
    <comment authorId="0" ref="N38">
      <text>
        <t xml:space="preserve">(Resist: Ensnared, 50%)</t>
      </text>
    </comment>
    <comment authorId="0" ref="A39">
      <text>
        <t xml:space="preserve">Triggered Passives:
Needlepoint: If a foe resists Piercing, ignore up to 20% of their resistance to it.
Shimmering Shards: Whenever you perform any type of critical hit, gain a Divine Shield. Whenever you deal weakness-boosted damage, gain 6 Bonus SHP. Both of these effects proc once a round.
Growing Strength: Whenever you are inflicted with a certain Buff effect, increase its intensity by 1. You currently benefit from Empowered.
Fervent Emotion: On Round 4 or later of a battle, you obtain +20% Basic Attack DMG, +2 Buff Levels, and +1 MOV.</t>
      </text>
    </comment>
    <comment authorId="0" ref="B39">
      <text>
        <t xml:space="preserve">Too Angry: If you have 20% HP or greater and take a blow that would Down you, survive it with 1 HP, then gain Empowered5 for 4 rounds if you do not already have it, or boost a pre-existing empowered by +3 intensity and +1 duration if you do. Triggers up to once per battle.
-----
Weaknesses:
Light (0%)
Psychic (20%)
Air (10%)
Resistances:
Piercing (40%)
Fire (30%)
Earth (20%)
Dark (140%)
Base Regen: 0
Base AC: -2</t>
      </text>
    </comment>
    <comment authorId="0" ref="D39">
      <text>
        <t xml:space="preserve">Base Regen: 1</t>
      </text>
    </comment>
    <comment authorId="0" ref="E39">
      <text>
        <t xml:space="preserve">Metaenergy: When you perform a Basic Attack or Weapon Skill, generate 1 Metamight and 3 Metamagic. When you cast a full-action Spell, generate 3 Metamight and 1 Metamagic. You cap at 9 of each.
Sniper: For every tile away from your weapon's minimum range an enemy is when you attack them, you get an extra 10% HIT and +3 CRT.
Fervent Emotion: On Round 4 or later of a battle, you obtain +20% Basic Attack DMG, +2 Buff Levels, and +1 MOV.
-----
(19-21)x2 Piercing, 3-6/1</t>
      </text>
    </comment>
    <comment authorId="0" ref="F39">
      <text>
        <t xml:space="preserve">Flying!
Fervent Emotion: On Round 4 or later of a battle, you obtain +1 MOV.
-----
Base: 5</t>
      </text>
    </comment>
    <comment authorId="0" ref="G39">
      <text>
        <t xml:space="preserve">Supercombine: Your critical hits (of all types) will deal an additional (20-23) Unavoidable Slashing Damage. If the target enemy is under 25% HP when this happens the attack is Lethal. This scales with STR at a 2/3rd rate. Cannot trigger off of itself.
Shimmering Shards: Whenever you perform any type of critical hit, gain a Divine Shield. This can only occur once per round. 
-----
Base: 19</t>
      </text>
    </comment>
    <comment authorId="0" ref="H39">
      <text>
        <t xml:space="preserve">Base: 37</t>
      </text>
    </comment>
    <comment authorId="0" ref="I39">
      <text>
        <t xml:space="preserve">Base: 29</t>
      </text>
    </comment>
    <comment authorId="0" ref="J39">
      <text>
        <t xml:space="preserve">Base: 37</t>
      </text>
    </comment>
    <comment authorId="0" ref="K39">
      <text>
        <t xml:space="preserve">Base: 46</t>
      </text>
    </comment>
    <comment authorId="0" ref="L39">
      <text>
        <t xml:space="preserve">Whenever you use your Weapon or cast a Spell, draw a line between your target and either you or another entity within Range 1-4 of the target.
Deal 75% (or half of that if you're linking two other entities) of the attack's damage to foes touching that line. Won't damage initial targets of the move.</t>
      </text>
    </comment>
    <comment authorId="0" ref="M39">
      <text>
        <t xml:space="preserve">Fill Requirements:
Dealing Damage
Killing Foes (x10)
Ette Becomes Downed (x100)</t>
      </text>
    </comment>
    <comment authorId="0" ref="N39">
      <text>
        <t xml:space="preserve">Metamight: 0 / 9
Metamagic: 0 / 9
(Growing Strength)</t>
      </text>
    </comment>
    <comment authorId="0" ref="A40">
      <text>
        <t xml:space="preserve">Triggered Passives:
Live to Serve: Whenever you heal an ally, restore HP equal to 50% of the amount healed. Doesn't apply to self-healing, or healing caused by damaging yourself.
Shine On: When you activate a Bodyblocking effect, grant yourself and the target you're protecting 10 Temporary SHP.
</t>
      </text>
    </comment>
    <comment authorId="0" ref="B40">
      <text>
        <t xml:space="preserve">Weaknesses:
Fire (10%)
Resistances:
Slashing (40%)
Piercing (40%)
Crushing (40%)
Ice (40%)
Earth (40%)
Light (30%)
Dark (50%)
Poison (40%)
Water (50%)
Base Regen: 3
Base AC: 15</t>
      </text>
    </comment>
    <comment authorId="0" ref="D40">
      <text>
        <t xml:space="preserve">Base Regen: 1</t>
      </text>
    </comment>
    <comment authorId="0" ref="E40">
      <text>
        <t xml:space="preserve">Phalange Bonk: This weapon’s basic attack heals allies for the damage it would’ve dealt. Your Basic Attack may be performed as a Bonus Action for 66% damage, only if targeting allies. Can’t be performed on the same turn as a normal Basic Attack.
Base: (15-16) Crushing, 1-2/1</t>
      </text>
    </comment>
    <comment authorId="0" ref="F40">
      <text>
        <t xml:space="preserve">Base: 5</t>
      </text>
    </comment>
    <comment authorId="0" ref="G40">
      <text>
        <t xml:space="preserve">Base: 6</t>
      </text>
    </comment>
    <comment authorId="0" ref="H40">
      <text>
        <t xml:space="preserve">Base: 25</t>
      </text>
    </comment>
    <comment authorId="0" ref="I40">
      <text>
        <t xml:space="preserve">Base: 2</t>
      </text>
    </comment>
    <comment authorId="0" ref="J40">
      <text>
        <t xml:space="preserve">COUNTER: Protect &amp; Punish
Range: 1-2
Roll before the attack connects, If this counter succeeds, the attack deals 50% damage to you. Then, after their attack connects, Stun the attacker for a round.
-----
Base: 11</t>
      </text>
    </comment>
    <comment authorId="0" ref="K40">
      <text>
        <t xml:space="preserve">Base: 20</t>
      </text>
    </comment>
    <comment authorId="0" ref="L40">
      <text>
        <t xml:space="preserve">Target an ally within Range 1. You'll take all damage directed towards them this round, as long as you remain within Range 1 of them. In addition, restore 10% of their HP.
Won't protect against moves that hit the both of you. If a move would hit your ally, they take no damage, and you take 50% of the damage that hey'd take.</t>
      </text>
    </comment>
    <comment authorId="0" ref="M40">
      <text>
        <t xml:space="preserve">Fill Requirements:
Healing Allies
Being Hit (x5)
Marron is Downed (x30)</t>
      </text>
    </comment>
    <comment authorId="0" ref="N40">
      <text>
        <t xml:space="preserve">Rescue Rope: Ready!
String Shield: 2 / 2.
(Resist: Armorbreak)</t>
      </text>
    </comment>
    <comment authorId="0" ref="A41">
      <text>
        <t xml:space="preserve">Triggered Passives:
She Wheelin': If you are within Range 1 of a Wooden tile at any point in the turn, gain +1 MOV for that turn. All forms of terrain that'd take more than 1 MOV to enter instead cost 1 MOV.
Amidst Ashes: When a non-summon ally is downed or killed, grant you and all summons you control 1 stack of Memory indefinitely. If one of your summons is downed or killed, grant yourself 2 stacks of Memory. Maximum of 5 stacks.
Running Start: When you summon an entity, they gain +30% Basic Attack Damage, +4 Buff Levels, 12 Bonus MP, and +2 MOV on the first round they can act. If they suffer from summoning sickness, they get these buffs on the first round they can act.</t>
      </text>
    </comment>
    <comment authorId="0" ref="B41">
      <text>
        <t xml:space="preserve">Weaknesses:
Slashing (10%)
Crushing (20%)
Water (30%)
Resistances:
Fire (140%)
Earth (60%)
Dark (50%)
Psychic (120%)
Mana (40%)
Base Regen: 0
Base AC: 1</t>
      </text>
    </comment>
    <comment authorId="0" ref="D41">
      <text>
        <t xml:space="preserve">Base Regen: 6</t>
      </text>
    </comment>
    <comment authorId="0" ref="E41">
      <text>
        <t xml:space="preserve">At Range 1, deals 130% DMG and has Armorpierce5.
At Range 2-3, deals Electric or Dark Damage and marks targets for the round, causing your summons to deal 135% DMG against them.
-----
Base: (28-28) Crushing, 1-3\1</t>
      </text>
    </comment>
    <comment authorId="0" ref="F41">
      <text>
        <t xml:space="preserve">She Wheelin': If you are within Range 1 of a Wooden tile at any point in the turn, gain +1 MOV for that turn. All forms of terrain that'd take more than 1 MOV to enter instead cost 1 MOV.
-----
Base: 5</t>
      </text>
    </comment>
    <comment authorId="0" ref="G41">
      <text>
        <t xml:space="preserve">Base: 6</t>
      </text>
    </comment>
    <comment authorId="0" ref="H41">
      <text>
        <t xml:space="preserve">Base: 29</t>
      </text>
    </comment>
    <comment authorId="0" ref="I41">
      <text>
        <t xml:space="preserve">Base: 2</t>
      </text>
    </comment>
    <comment authorId="0" ref="J41">
      <text>
        <t xml:space="preserve">COUNTER: Database Destruction
Range: 1-3
Deal (7-8) Electric Damage to the attacker, and Stun them for one round. This may only stun once per round. Scales with STR at a half-rate.
-----
Base: 8</t>
      </text>
    </comment>
    <comment authorId="0" ref="K41">
      <text>
        <t xml:space="preserve">Base: 19</t>
      </text>
    </comment>
    <comment authorId="0" ref="L41">
      <text>
        <t xml:space="preserve">Your Incantation summons have +30% MHP and MMP, as well as +10% DMG. They also possess a few special abilities.
-----
Bodyblocks: 2 / 2
Teleports: 1 / 1</t>
      </text>
    </comment>
    <comment authorId="0" ref="M41">
      <text>
        <t xml:space="preserve">Can be used at 232 SP.
-----
Fill Requirements:
Dealing Damage
Summon Damage
Summon Kills (x10)</t>
      </text>
    </comment>
    <comment authorId="0" ref="N41">
      <text>
        <t xml:space="preserve">Caster's Theorem: Ready!
Strategic Reserves: Ready!
(Immune: Silence)</t>
      </text>
    </comment>
    <comment authorId="0" ref="A42">
      <text>
        <t xml:space="preserve">When you enter a battle, gain +30% Basic Attack Damage, +4 Buff Levels, 12 Bonus MP, and +2 MOV on the first round you can act.</t>
      </text>
    </comment>
    <comment authorId="0" ref="A43">
      <text>
        <t xml:space="preserve">Triggered Passives:
Eternal Warmth: Passively, in addition to its current effects, Ordo unlocks all "at (x) Buff Levels" effects that a spell has.
Together: If your ship is downed, your next attack deals 200% DMG. If you're downed, your ship's next attack deals 200% DMG. No, you may not get an ally to down you for this boost.
Merciful: You cannot kill foes via Overkill or any sort of Splash Damage. (Downing is fine.)</t>
      </text>
    </comment>
    <comment authorId="0" ref="B43">
      <text>
        <t xml:space="preserve">Whenever you would be downed, you do not leave a corpse and instead transform into a Chibi version of yourself. 
-----
Weaknesses:
Crushing (40%)
Air (30%)
Resistances:
Slashing (40%)
Piercing (20%)
Fire (10%)
Ice (200%)
Electric (60%)
Earth (60%)
Water (40%)
Glitch (20%)
Base Regen: 0
Base AC: 2</t>
      </text>
    </comment>
    <comment authorId="0" ref="D43">
      <text>
        <t xml:space="preserve">Base Regen: 1</t>
      </text>
    </comment>
    <comment authorId="0" ref="E43">
      <text>
        <t xml:space="preserve">Merciful: You cannot kill foes via Overkill or any sort of Splash Damage. (Downing is fine.)
-----
Base: (17-18) Air, 2-3/1</t>
      </text>
    </comment>
    <comment authorId="0" ref="F43">
      <text>
        <t xml:space="preserve">Flying!
-----
Base: 5</t>
      </text>
    </comment>
    <comment authorId="0" ref="G43">
      <text>
        <t xml:space="preserve">Base: 7</t>
      </text>
    </comment>
    <comment authorId="0" ref="H43">
      <text>
        <t xml:space="preserve">Base: 31</t>
      </text>
    </comment>
    <comment authorId="0" ref="I43">
      <text>
        <t xml:space="preserve">Base: 23</t>
      </text>
    </comment>
    <comment authorId="0" ref="J43">
      <text>
        <t xml:space="preserve">Base: 24</t>
      </text>
    </comment>
    <comment authorId="0" ref="K43">
      <text>
        <t xml:space="preserve">Base: 34</t>
      </text>
    </comment>
    <comment authorId="0" ref="L43">
      <text>
        <t xml:space="preserve">After casting a spell, you may grant an ally within Range 1-4 +2 CRT, +5 HIT, +2 DGE, and +5 CNT. Lasts until the battle ends. You get half this bonus, rounding down. Triggers once a round.
These bonuses are applied to their base substats, and cannot be nullified by Glitched or other sources.</t>
      </text>
    </comment>
    <comment authorId="0" ref="M43">
      <text>
        <t xml:space="preserve">Fill Requirements:
Dealing Damage
Displacing Foes (x5)
Glacier Drop Hits (x10)</t>
      </text>
    </comment>
    <comment authorId="0" ref="N43">
      <text>
        <t xml:space="preserve">Chibi Nia: Mari
Chibi Link: No Target.
Manabloom Biscuit: Ready!
(Immune: Frozen)
(Immune: Slow)
(Ordo grants +5 MP Regen, and an additional +1 Buff Level and +10% Basic Attack DMG)</t>
      </text>
    </comment>
    <comment authorId="0" ref="A45">
      <text>
        <t xml:space="preserve">Goddess Mech Stats: (copy paste)
HP: 20 / 20 (0 AC) 0R)
MOV: 2
DGE: 0
Shares Mari's other substats. Acts as a drone for the purpose of her Special.
-----
Triggered Passives:
Solar Supplement: Whenever you meditate, gain Energized6 for three rounds. If you succeed in meditating, obtain Energized10 instead.</t>
      </text>
    </comment>
    <comment authorId="0" ref="B45">
      <text>
        <t xml:space="preserve">Weaknesses:
Slashing (20%)
Piercing (10%)
Earth (20%)
Water (20%)
Resistances:
Fire (90%)
Ice (20%)
Electric (40%)
Dark (60%)
Light (60%)
Air (60%)
Base Regen: 0
Base AC: 0</t>
      </text>
    </comment>
    <comment authorId="0" ref="D45">
      <text>
        <t xml:space="preserve">Base Regen: 6</t>
      </text>
    </comment>
    <comment authorId="0" ref="E45">
      <text>
        <t xml:space="preserve">Titanfall: When attacking an enemy, spawn a Goddess Mech within Range 1 of them with 20 HP. It shares your substats except it has 2 MOV, 0 DGE, and acts as a drone for the purposes of your special. During your turn, the Goddess Mech may perform an action from a list, immediately dying afterwards. It does not leave a corpse.
If the target of your basic attack or any Goddess Mech is within Range 1-2 of any MX-Drone, it gains Direct Hit and +20% DMG. Your basic attack has Wallhack, Reloader1, and no scaling.
-----
Base: (29-29) Crushing, 4-8/1</t>
      </text>
    </comment>
    <comment authorId="0" ref="F45">
      <text>
        <t xml:space="preserve">Base: 4</t>
      </text>
    </comment>
    <comment authorId="0" ref="G45">
      <text>
        <t xml:space="preserve">Base: 7</t>
      </text>
    </comment>
    <comment authorId="0" ref="H45">
      <text>
        <t xml:space="preserve">Base: 41</t>
      </text>
    </comment>
    <comment authorId="0" ref="I45">
      <text>
        <t xml:space="preserve">Base: 6</t>
      </text>
    </comment>
    <comment authorId="0" ref="J45">
      <text>
        <t xml:space="preserve">COUNTER: Emergency Response
Range: Any
If you are Reloading anything, remove 1 count from all Reloader effects and reduce incoming damage by 50%. 
If you are not Reloading anything,  spawn a Goddess Mech within Range 1 of the attacker. This Goddess Mech deals 66% damage.
-----
Base: 17</t>
      </text>
    </comment>
    <comment authorId="0" ref="K45">
      <text>
        <t xml:space="preserve">Base: 24</t>
      </text>
    </comment>
    <comment authorId="0" ref="L45">
      <text>
        <t xml:space="preserve">Drone 1 Target: You
Drone 2 Target: N/A
Drone 3 Target: N/A
(Drones marked as N/A are either dead, or haven't been built yet.)
-----
You may perform certain bonus actions from the positions of entities who have drones. Drones also grant +5 SHP and +3 CRT to the allies they're orbiting.
All drones are lost if you're downed, and individual drones are lost if the entity they're linked to is downed.</t>
      </text>
    </comment>
    <comment authorId="0" ref="M45">
      <text>
        <t xml:space="preserve">Fill Requirements:
Dealing Damage
Healing Allies (x2)</t>
      </text>
    </comment>
    <comment authorId="0" ref="N45">
      <text>
        <t xml:space="preserve">Devileye Patch: 0 Uses.
Manabloom Biscuit: Ready!
Ace In The Hole: Ready!
(Resist: Manaburn)</t>
      </text>
    </comment>
    <comment authorId="0" ref="A46">
      <text>
        <t xml:space="preserve">Triggered Passives:
Soul Hauler: When you deal damage to a target or restore HP to a target, restore (4-4) HP and (2-2) MP. Max of three activations a round.</t>
      </text>
    </comment>
    <comment authorId="0" ref="B46">
      <text>
        <t xml:space="preserve">Big Comeback: When you are revived, you obtain Empowered4, Enlightened4, Guardian4, and Autorevive4 for three rounds.
Unwavering: If you'd take more than 25 damage in a single hit (before factoring in AC), reduce all damage beyond 25 by 33%.
Iron Corpse: Your corpse can only be destroyed if hit with a single blow that deals 50% of your MHP in a single blow. This accounts for AC and resistances.
-----
Weaknesses:
Earth (10%)
Resistances:
Piercing (50%)
Crushing (20%)
Fire (80%)
Ice (40%)
Base Regen: 0
Base AC: 9</t>
      </text>
    </comment>
    <comment authorId="0" ref="C46">
      <text>
        <t xml:space="preserve">Brace For Impact: If your SHP is broken by an attack, 25% of the leftover damage is negated. Only works if you have at least 50% SHP remaining, and if you have at least 5 SHP.</t>
      </text>
    </comment>
    <comment authorId="0" ref="D46">
      <text>
        <t xml:space="preserve">Base Regen: 1</t>
      </text>
    </comment>
    <comment authorId="0" ref="E46">
      <text>
        <t xml:space="preserve">Armistyx: When you enter a battle, or when your turn ends, you may declare an element within the Elements list. The Armistyx will deal damage of that type until changed again. Has different effects based on the element, as well.
Soul Hauler: When you deal damage to a target or restore HP to a target, restore (4-4) HP and (2-2) MP. Max of three activations a round.
-----
Base Physical: (29-31) 1-2/1
Base Magical: (26-27), 3-5/1
Base Esoteric: (20-21), 2-3/1</t>
      </text>
    </comment>
    <comment authorId="0" ref="F46">
      <text>
        <t xml:space="preserve">Base: 5</t>
      </text>
    </comment>
    <comment authorId="0" ref="G46">
      <text>
        <t xml:space="preserve">Base: 8</t>
      </text>
    </comment>
    <comment authorId="0" ref="H46">
      <text>
        <t xml:space="preserve">Base: 31</t>
      </text>
    </comment>
    <comment authorId="0" ref="I46">
      <text>
        <t xml:space="preserve">Base: 2</t>
      </text>
    </comment>
    <comment authorId="0" ref="J46">
      <text>
        <t xml:space="preserve">Base: 20</t>
      </text>
    </comment>
    <comment authorId="0" ref="K46">
      <text>
        <t xml:space="preserve">Base: 19</t>
      </text>
    </comment>
    <comment authorId="0" ref="L46">
      <text>
        <t xml:space="preserve">You may spend a stack of Inspiration as a Free Action to buff an ally within Range 1-3, giving them the following buffs for the round:
+10% Basic Attack DMG
+1 Buff Level
+25% HIT
You gain a stack upon performing a Basic Attack. Can't buff targets who already have Inspiration.</t>
      </text>
    </comment>
    <comment authorId="0" ref="M46">
      <text>
        <t xml:space="preserve">Fill Requirements:
Dealing Damage
Taking Damage
Using Divine Pulchritude (x5)</t>
      </text>
    </comment>
    <comment authorId="0" ref="A47">
      <text>
        <t xml:space="preserve">Triggered Passives:
Improved Hacking. You have a +10 to INT when attempting to Hack an Interface, and may Hack from Range 1-3. You may also pick a bonus effect upon completing a Hack.
To Ashes. Fire attacks that cause 20% overkill or more will cause you to not leave a body.</t>
      </text>
    </comment>
    <comment authorId="0" ref="B47">
      <text>
        <t xml:space="preserve">Weaknesses:
None!
Resistances:
Piercing (40%)
Fire (20%)
Ice (40%)
Electric (50%)
Earth (10%)
Dark (30%)
Air (20%)
Poison (40%)
Base Regen: 0
Base AC: 1</t>
      </text>
    </comment>
    <comment authorId="0" ref="D47">
      <text>
        <t xml:space="preserve">Base Regen: 1</t>
      </text>
    </comment>
    <comment authorId="0" ref="E47">
      <text>
        <t xml:space="preserve">Sniper: For every tile away from your weapon's minimum range an enemy is when you attack them, you get an extra 10% HIT and +3 CRT.
Your Basic Attack has Reloader1.
-----
Base: (31-32) Piercing, 5-8/0</t>
      </text>
    </comment>
    <comment authorId="0" ref="F47">
      <text>
        <t xml:space="preserve">Base: 4</t>
      </text>
    </comment>
    <comment authorId="0" ref="G47">
      <text>
        <t xml:space="preserve">Sniper's Focus: If you move less than two tiles, your attacks gain 10 CRT.
-----
Base: 12</t>
      </text>
    </comment>
    <comment authorId="0" ref="H47">
      <text>
        <t xml:space="preserve">Sniper's Focus: If you move less than two tiles, your attacks become Unavoidable.
-----
Base: 43</t>
      </text>
    </comment>
    <comment authorId="0" ref="I47">
      <text>
        <t xml:space="preserve">Base: 11</t>
      </text>
    </comment>
    <comment authorId="0" ref="J47">
      <text>
        <t xml:space="preserve">COUNTER: Staff Bonk
Range: 1
Deal (10-10) Crushing Damage to the attacker. Scales with STR at a half-rate.
-----
Base: 20</t>
      </text>
    </comment>
    <comment authorId="0" ref="K47">
      <text>
        <t xml:space="preserve">Base: 27</t>
      </text>
    </comment>
    <comment authorId="0" ref="L47">
      <text>
        <t xml:space="preserve">You deal +40% DMG and have +45% HIT against targets with a Prevention status effect active on them. This also applies to Basic foes at 40% HP or less.</t>
      </text>
    </comment>
    <comment authorId="0" ref="M47">
      <text>
        <t xml:space="preserve">Fill Requirements:
Dealing Damage
Applying Status Effects (x5 / status)
Killing Foes with Prevention Effects (x20)</t>
      </text>
    </comment>
    <comment authorId="0" ref="N47">
      <text>
        <t xml:space="preserve">Sniper's Focus: 2 / 2.</t>
      </text>
    </comment>
    <comment authorId="0" ref="A48">
      <text>
        <t xml:space="preserve">Triggered Passives:
Overgrowth: Per 12 HP you are missing, your spells get +1 Buff Level. Maximum of +5 Buff Levels.
Shatter: Critical hits on you get an additive +100% DMG modifier. (Minicrits deal 250% DMG, and crits deal 300% DMG.)
Fervent Emotion: On Round 4 or later of a battle, you obtain +20% Basic Attack DMG, +2 Buff Levels, and +1 MOV.
Dominion: You have 30% Ignupiece and Terapierce.</t>
      </text>
    </comment>
    <comment authorId="0" ref="B48">
      <text>
        <t xml:space="preserve">Shatter: Critical hits on you get an additive +100% DMG modifier. (Minicrits deal 250% DMG, and crits deal 300% DMG.)
-----
Weaknesses:
Slashing (20%)
Fire (10%)
Glitch (-10%)
Resistances:
Piercing (20%)
Crushing (10%)
Ice (70%)
Electric (20%)
Earth (150%)
Poison (70%)
Water (20%)
Mana (30%)
Base Regen: 0
Base AC: 1</t>
      </text>
    </comment>
    <comment authorId="0" ref="D48">
      <text>
        <t xml:space="preserve">After using Grand Devastation, spending a total of 100 or more MP on spells will let you use it again. This is based on the final MP cost of the spell, rather than the actual MP expended.
-----
Base Regen: 1</t>
      </text>
    </comment>
    <comment authorId="0" ref="E48">
      <text>
        <t xml:space="preserve">Gaiaflame: Buff Levels improve your Basic Attack Damage by +5% per level. When attacking foes, their Fire Weakness can be treated as an Earth weakness, and vice versa. Your attacks do not trigger To Ashes.
Dominion: You have 30% Ignupiece and Terapierce.
-----
Base: (21-24) Earth, 2-4/1</t>
      </text>
    </comment>
    <comment authorId="0" ref="F48">
      <text>
        <t xml:space="preserve">Fervent Emotion: +1 MOV on Round 4 and later.
-----
Base: 5
</t>
      </text>
    </comment>
    <comment authorId="0" ref="G48">
      <text>
        <t xml:space="preserve">Base: 7</t>
      </text>
    </comment>
    <comment authorId="0" ref="H48">
      <text>
        <t xml:space="preserve">Base: 29</t>
      </text>
    </comment>
    <comment authorId="0" ref="I48">
      <text>
        <t xml:space="preserve">Base: 2</t>
      </text>
    </comment>
    <comment authorId="0" ref="J48">
      <text>
        <t xml:space="preserve">Base: 10</t>
      </text>
    </comment>
    <comment authorId="0" ref="K48">
      <text>
        <t xml:space="preserve">Base: 18</t>
      </text>
    </comment>
    <comment authorId="0" ref="L48">
      <text>
        <t xml:space="preserve">Upon downing a foe, gain Empowered1 and Enlightened1 for three rounds. If you already have the buff, add to its intensity and refresh its duration.
If you lack one of the improved status effects, the intensity of said effect is increased by 2 when it is applied to you.</t>
      </text>
    </comment>
    <comment authorId="0" ref="M48">
      <text>
        <t xml:space="preserve">Fill Requirements:
Dealing Damage
Defeating Foes (x10)
Casting Siege Spire (x20)</t>
      </text>
    </comment>
    <comment authorId="0" ref="N48">
      <text>
        <t xml:space="preserve">Grand Devastation: Ready!
Royal Insurance: Ready!</t>
      </text>
    </comment>
    <comment authorId="0" ref="B50">
      <text>
        <t xml:space="preserve">This is a random, arbitrary number. This number is now infinitely high though, so it is really arbitrary...?</t>
      </text>
    </comment>
    <comment authorId="0" ref="A51">
      <text>
        <t xml:space="preserve">Skills:
Perfected Prayer (10 MP): Restore (26-28) HP to the target. Range 1-4. You may use this as a Bonus Action to restore 50% of the HP.
Thou Shalt Survive (24 MP): Restore (14-16) HP to the target. Range 2-5. Splash 1. Grant Divine Shield to yourself, and a target who recieved healing from this spell.
Holy Stream (16 MP): Remove 2 Duration from all Basic debuffs on up to three targets. Grant all targets Mending5 for three rounds. Range 1-4.
Fossil of Hope (30 MP): Revive an ally within Range 1-4 with 50% HP. Can also be used to revive dead allies on a tile within Range 1, with 25% HP.
Fossil of Ruin (30 MP): Deal (43-48) Light Damage to a target. Range 4-7. Has +10 CRT. Apply Exhausted1 to yourself for three rounds. Cannot be cast while you have Exhausted.
His Will Made Manifest (SPECIAL): For the next three rounds, at the end of your turn, restore 10 HP and 4 MP to all allies, and remove 1 Intensity from the DoT effects on your allies. Then, deal (5-5) Direct Damage and (3-3) Mana Damage to all foes. If there is a Boss or Elite foe on the map, deal an additional (30-30) Direct Damage to them.
-----
Passives:
Interact: For STR, AGI, INT, SKI, DEF, RES, and SPC statchecks, you are treated like you have a 10 in that stat. For RES checks, you have an extra +5.
Grace of God. You may apply a Divine Shield to targets who already have a Divine Shield. Maximum of 2 per target.
To Ashes. Fire attacks that cause 20% overkill or more will cause you to not leave a body.
Zardoz-HX. An SMG that can be reloaded with holy firepower. Modifies your Basic Attack, setting it to (6-6)x3 Light, 2-4/2. Also grants +2 CRT, -4 HIT, and +3 CNT.
Blesster Pistol. A pistol that fires concentrated light. Lets you ping a target for (7-7) Light Damage within Range 2-4 once per round as a Bonus Action.
-----
Cosmetics:
Helix Shell Necklace: A cute cosmetic item for Taeda, bearing the visage of a Helix Fossil.
Helix Familiar: Taeda is able to conjure a Mollusk friend in the style of Echoss's scouting butterflies.
Highchair Ascendant: Taeda is poised to become a member of the Highchair.
Omniform Remnant: Taeda scored the finishing blow on the Origin Butterfly! This is a remnant of the Sleuth's original Armistyx. While limited in form, it can still transform into a variety of small, mostly useless items.
Parasitic Eye: Taeda was instrumental in the battle against the Fell God! Taeda has taken claim of the Fell God's left eye, claiming that it is now a divine relic of Helix; proof of his triumph over evil!</t>
      </text>
    </comment>
    <comment authorId="0" ref="B51">
      <text>
        <t xml:space="preserve">Weaknesses:
Slashing (20%)
Piercing (20%)
Crushing (20%)
Resistances:
Earth (40%)
Dark (100%)
Light (100%)
Poison (20%)
Base Regen: 4
Base AC: -1</t>
      </text>
    </comment>
    <comment authorId="0" ref="D51">
      <text>
        <t xml:space="preserve">Base Regen: 3</t>
      </text>
    </comment>
    <comment authorId="0" ref="E51">
      <text>
        <t xml:space="preserve">Base: (6-6)x3 Light, 2-4/2</t>
      </text>
    </comment>
    <comment authorId="0" ref="F51">
      <text>
        <t xml:space="preserve">Base: 4</t>
      </text>
    </comment>
    <comment authorId="0" ref="G51">
      <text>
        <t xml:space="preserve">Base: 8</t>
      </text>
    </comment>
    <comment authorId="0" ref="H51">
      <text>
        <t xml:space="preserve">Base: 29</t>
      </text>
    </comment>
    <comment authorId="0" ref="I51">
      <text>
        <t xml:space="preserve">Base: 2</t>
      </text>
    </comment>
    <comment authorId="0" ref="J51">
      <text>
        <t xml:space="preserve">Base: 4</t>
      </text>
    </comment>
    <comment authorId="0" ref="K51">
      <text>
        <t xml:space="preserve">Base: 28</t>
      </text>
    </comment>
    <comment authorId="0" ref="L51">
      <text>
        <t xml:space="preserve">Your healing power is increased by 30% if you didn't take damage last round, or when healing a target at 50% HP or less. These effects stack additively.</t>
      </text>
    </comment>
    <comment authorId="0" ref="M51">
      <text>
        <t xml:space="preserve">Fill Requirements:
Dealing Damage
Healing Allies
Applying Divine Shield (x25)
Reviving Allies (x50)</t>
      </text>
    </comment>
    <comment authorId="0" ref="A53">
      <text>
        <t xml:space="preserve">Tier 1: Devout
Tier 2: Cleric
Tier 3: Young Priestess
Tier 4: Faithful Soul
Tier 5: Archbishop</t>
      </text>
    </comment>
    <comment authorId="0" ref="B53">
      <text>
        <t xml:space="preserve">Tier 1 / Base:
HP: 27 / 27 (-1 AC) (2R)
SHP: 5 / 5
DGE: 1
CAV: 10
Slashing (-20%)
Piercing (-20%)
Crushing (-20%)
Dark (30%)
Light (30%)
-----
Tier 2:
HP: 29 / 29 (-1 AC) (2R)
SHP: 8 / 8
DGE: 1
CAV: 13
Slashing (-20%)
Piercing (-20%)
Crushing (-20%)
Dark (50%)
Light (50%)
-----
Tier 3:
HP: 31 / 31 (-1 AC) (2R)
SHP: 12 / 12
DGE: 2
CAV: 17
Slashing (-20%)
Piercing (-20%)
Crushing (-20%)
Earth (20%)
Dark (60%)
Light (60%)
-----
Tier 4:
HP: 35 / 35 (-1 AC) (3R)
SHP: 17 / 17
DGE: 2
CAV: 22
Slashing (-20%)
Piercing (-20%)
Crushing (-20%)
Earth (30%)
Dark (70%)
Light (70%)
Poison (10%)
-----
Tier 5:
HP: 39 / 39 (-1 AC) (4R)
SHP: 23 / 23
DGE: 2
CAV: 28
Slashing (-20%)
Piercing (-20%)
Crushing (-20%)
Earth (40%)
Dark (100%)
Light (100%)
Poison (20%)</t>
      </text>
    </comment>
    <comment authorId="0" ref="C53">
      <text>
        <t xml:space="preserve">Tier 1 / Base:
(6-8) Light, 2-3/1
CRT: 4
HIT: 19
CNT: 1
No other effects.
-----
Tier 2:
(7-10) Light, 2-3/1
CRT: 5
HIT: 21
CNT: 1
Retribution (10 MP): Deal (7-9) Light Damage to a foe that's attacked you last round. Bonus Action.
-----
Tier 3:
(10-13) Light, 3-5/0
CRT: 5
HIT: 23
CNT: 1
Retribution (10 MP): Deal (9-10) Light Damage to a foe that's attacked you last round, then apply Blind3 for two rounds on them. Bonus Action.
-----
Tier 4:
(13-16) Light, 3-5/0
CRT: 5
HIT: 27
CNT: 1
Judgement (15 MP): Deal (12-12) Light Damage to a foe that's attacked you last round, then apply Blind3 for two rounds on them. Has Splash1, for 50% DMG and no blind, which won't harm allies. Bonus Action.
-----
Tier 5:
(16-17) Light, 3-6/0
CRT: 6
HIT: 33
CNT: 1
Fossil of Ruin (30 MP): Deal (43-48) Light Damage to a target. Range 4-7. Has +10 CRT. Apply Exhausted1 to yourself for three rounds. Cannot be cast while you have Exhausted.</t>
      </text>
    </comment>
    <comment authorId="0" ref="D53">
      <text>
        <t xml:space="preserve">Tier 1 / Base:
MP: 28 \ 28 (2R)
Prayer (8 MP): Restore (10-12) HP to the target. Range 1-3.
Shell (15 MP): Apply Divine Shield to the target. Range 1-3.
Holy Dew (10 MP): Remove 2 Duration from all Basic debuffs on the target. Range 1.
-----
Tier 2:
MP: 31 \ 31 (3R)
Prayer (8 MP): Restore (11-14) HP to the target. Range 1-3.
Shell (14 MP): Apply Divine Shield to the target. Range 1-3.
Holy Dew (10 MP): Remove 2 Duration from all Basic debuffs on the target. Range 1-3.
-----
Tier 3:
MP: 38 \ 38 (3R)
Practiced Prayer (8 MP): Restore (14-16) HP to the target. Range 1-3. You may use this as a Bonus Action to restore 50% of the HP.
Want of Safety (16 MP): Restore (9-11) HP to the target. Range 2-5. Splash 1. Apply Divine Shield to yourself, or one of the targets within the area.
Holy Stream (14 MP): Remove 2 Duration from all Basic debuffs on up to three targets. Range 1-4.
-----
Tier 4:
MP: 46 \ 46 (3R)
Practiced Prayer (8 MP): Restore (17-19) HP to the target. Range 1-3. You may use this as a Bonus Action to restore 50% of the HP.
Want of Safety (16 MP): Restore (11-13) HP to the target. Range 2-5. Splash 1. Apply Divine Shield to yourself, or one of the targets within the area.
Holy Stream (14 MP): Remove 2 Duration from all Basic debuffs on up to three targets. Grant all targets Mending4 for two rounds. Range 1-4.
-----
Tier 5:
MP: 65 \ 65 (4R)
Perfected Prayer (10 MP): Restore (26-28) HP to the target. Range 1-4. You may use this as a Bonus Action to restore 50% of the HP.
Thou Shalt Survive (24 MP): Restore (14-16) HP to the target. Range 2-5. Splash 1. Grant Divine Shield to yourself, and a target who recieved healing from this spell.
Holy Stream (16 MP): Remove 2 Duration from all Basic debuffs on up to three targets. Grant all targets Mending5 for three rounds. Range 1-4.
Fossil of Hope (30 MP): Revive an ally within Range 1-4 with 50% HP. Can also be used to revive dead allies on a tile within Range 1, with 25% HP.</t>
      </text>
    </comment>
    <comment authorId="0" ref="E53">
      <text>
        <t xml:space="preserve">Tier 1 / Base:
No Special
-----
Tier 2:
God Knows:
SP Cost: 250
Fill: Dealing Damage, Healing Allies, Applying Divine Shield (x25)
For the next three rounds, at the end of your turn, restore 5 HP and 2 MP to all allies.
-----
Tier 3:
God's Guidance:
SP Cost: 250
Fill: Dealing Damage, Healing Allies, Applying Divine Shield (x25)
For the next three rounds, at the end of your turn, restore 6 HP and 2 MP to all allies. Also removes 1 Intensity from the DoT effects on your allies.
-----
Tier 4:
The Second Coming:
SP Cost: 300
Fill: Dealing Damage, Healing Allies, Applying Divine Shield (x25)
For the next three rounds, at the end of your turn, restore 7 HP and 3 MP to all allies, and remove 1 Intensity from the DoT effects on your allies. Then, deal (4-4) Direct Damage and (2-2) Mana Damage to all foes.
-----
Tier 5:
His Will Made Manifest:
SP Cost: 350
Fill: Dealing Damage, Healing Allies, Applying Divine Shield (x25), Reviving Allies (x50)
For the next three rounds, at the end of your turn, restore 10 HP and 4 MP to all allies, and remove 1 Intensity from the DoT effects on your allies. Then, deal (5-5) Direct Damage and (3-3) Mana Damage to all foes. If there is a Boss or Elite foe on the map, deal an additional (30-30) Direct Damage to them.</t>
      </text>
    </comment>
    <comment authorId="0" ref="F53">
      <text>
        <t xml:space="preserve">Upon reaching Tier 5 in all stats, gain a bonus pasive effect.
-----
Grace of God: You may apply a Divine Shield to targets who already have a Divine Shield. Maximum of 2 per target.</t>
      </text>
    </comment>
    <comment authorId="0" ref="A55">
      <text>
        <t xml:space="preserve">Skills:
Poof (0 MP): Re-activate your trait against a faction of your choice. This will also allow you to teleport to any tile within Range 1 of any unit from that faction.
Smoke and Mirrors (14 MP): Apply Armorbreak3, Weaken5, Blind5, and Unlucky7 to the target for three rounds. You may use this as a Bonus Action to apply only one of these effects. Range 1-3.
The Spotlight Shines (18 MP): Grant Evasive6 and Swift2 to the target for five rounds. In addition, for this round, they gain Skirmisher and Spectral, and are less likely to be targeted by foes. Range 1-4.
Light Shade (20 MP): Create a clone of you or an ally within Range 1-2, spawning it within Range 1. It has 25% MHP/SHP, 80% MMP, 0 AC, and 75% DMG.
Mirror Assault (27 MP): Create a clone of yourself using the current effects of Light Shade within Range 1 of any foe on the map. It immediately performs a Basic Attack upon the target.
The Showstopper (SPECIAL): Target any foe on the map. Create 3 Light Shades of yourself within Range 1-2 of the target, and then have those shades deal (15-15) Light Damage to a target within Range 1-2 of them. You and your shades will then reactivate your trait, and obtain Ordo for three rounds. If you hit your initial target at least once, Stun them for a round.
-----
Passive:
Grand Finale: Whenever a Light Shade is killed, it deals an unavoidable (12-12) Light Damage to its killer.
Interact: For STR, AGI, INT, SKI, DEF, RES, and SPC statchecks, you are treated like you have a 10 in that stat. For SPC checks, you have an extra +5.
To Ashes. Fire attacks that cause 20% overkill or more will cause you to not leave a body.
-----
Cosmetic:
Glimmering Scimitar: A scimitar that shimmers with a gentle red light. It's been lightly enchanted with the power of Salvation. A gift from Venia. Changes his attack type from Slashing to Glitch.
Heart Hat: Bass scored the finishing blow against the First Sin! It's just a piece of the First Sin's heart, which he wears on his head. Not a very creative selection of spoils, but okay. Grants +2 Bizarre.</t>
      </text>
    </comment>
    <comment authorId="0" ref="B55">
      <text>
        <t xml:space="preserve">Weaknesses:
Fire (20%)
Psychic (10%)
Resistances:
Piercing (20%)
Earth (50%)
Light (50%)
Glitch (50%)
Base Regen: 2
Base AC: 4</t>
      </text>
    </comment>
    <comment authorId="0" ref="D55">
      <text>
        <t xml:space="preserve">Base Regen: 3</t>
      </text>
    </comment>
    <comment authorId="0" ref="E55">
      <text>
        <t xml:space="preserve">Rose Above: Your Basic Attacks deal +40% DMG to Rose Cult foes, and ignores their Glitch Resistance.
-----
Base: (13-15)x2 Glitch, 1/1</t>
      </text>
    </comment>
    <comment authorId="0" ref="F55">
      <text>
        <t xml:space="preserve">Base: 4</t>
      </text>
    </comment>
    <comment authorId="0" ref="G55">
      <text>
        <t xml:space="preserve">Base: 8</t>
      </text>
    </comment>
    <comment authorId="0" ref="H55">
      <text>
        <t xml:space="preserve">Base: 25</t>
      </text>
    </comment>
    <comment authorId="0" ref="I55">
      <text>
        <t xml:space="preserve">Base: 9</t>
      </text>
    </comment>
    <comment authorId="0" ref="J55">
      <text>
        <t xml:space="preserve">Base: 10</t>
      </text>
    </comment>
    <comment authorId="0" ref="K55">
      <text>
        <t xml:space="preserve">Base: 31</t>
      </text>
    </comment>
    <comment authorId="0" ref="L55">
      <text>
        <t xml:space="preserve">When you enter a battle, select ANY enemy faction. You will ignore their ZoC's and they won't attack you. You may also spawn on a tile within Range 1 of a unit from that faction.
Your first action against a foe from that faction will deal +30% DMG and have +5 CRT, but will break your disguise. </t>
      </text>
    </comment>
    <comment authorId="0" ref="M55">
      <text>
        <t xml:space="preserve">Fill Requirements:
Dealing Damage
Illusion Damage (x2)
ANY Rose Cult Member is Downed (x25)</t>
      </text>
    </comment>
    <comment authorId="0" ref="A57">
      <text>
        <t xml:space="preserve">Tier 1: Reformed Cultist
Tier 2: Stagehand
Tier 3: Minor Character
Tier 4: Major Role
Tier 5: Star of the City</t>
      </text>
    </comment>
    <comment authorId="0" ref="B57">
      <text>
        <t xml:space="preserve">Tier 1 / Base:
HP: 31 / 31 (2 AC) (0R)
SHP: 0
DGE: 3
CAV: 14
Slashing (-10%)
Fire (-20%)
Psychic (-20%)
Piercing (20%)
Earth (20%)
Light (10%)
Glitch (20%)
-----
Tier 2:
HP: 35 / 35 (2 AC) (0R)
SHP: 0
DGE: 6
CAV: 16
Fire (-20%)
Psychic (-20%)
Piercing (20%)
Earth (20%)
Light (20%)
Glitch (20%)
-----
Tier 3:
HP: 40 / 40 (3 AC) (0R)
SHP: 0
DGE: 7
CAV: 19
Fire (-20%)
Dark (-10%)
Psychic (-20%)
Piercing (20%)
Earth (30%)
Light (30%)
Glitch (30%)
-----
Tier 4:
HP: 48 / 48 (3 AC) (2R)
SHP: 0
DGE: 8
CAV: 24
Fire (-20%)
Dark (-10%)
Psychic (-10%)
Piercing (20%)
Earth (30%)
Light (40%)
Glitch (40%)
-----
Tier 5:
HP: 59 / 59 (4 AC) (2R)
SHP: 0
DGE: 9
CAV: 31
Fire (-20%)
Psychic (-10%)
Piercing (20%)
Earth (50%)
Light (50%)
Glitch (50%)</t>
      </text>
    </comment>
    <comment authorId="0" ref="C57">
      <text>
        <t xml:space="preserve">Tier 1 / Base:
(6-7)x2 Glitch, 1\1
CRT: 5
HIT: 13
CNT: 5
Smoke and Mirrors (9 MP): Apply Armorbreak2, Weaken2, and Blind2 to the target for three rounds. Range 1-3.
-----
Tier 2:
(7-8)x2 Glitch, 1\1
CRT: 6
HIT: 15
CNT: 6
Smoke and Mirrors (8 MP): Apply Armorbreak2, Weaken3, and Blind3 to the target for three rounds. Range 1-3.
-----
Tier 3:
(9-10)x2 Glitch, 1\1
CRT: 7
HIT: 20
CNT: 8
Smoke and Mirrors (11 MP): Apply Armorbreak3, Weaken3, Blind3, and Unlucky3 to the target for three rounds. Range 1-3.
-----
Tier 4:
(10-12)x2 Glitch, 1/1
CRT: 8
HIT: 25
CNT: 10
Smoke and Mirrors (12 MP): Apply Armorbreak3, Weaken4, Blind4, and Unlucky5 to the target for three rounds. You may use this as a Bonus Action to apply only one of these effects. Range 1-3.
PASSIVE: Rose Above. Your Basic Attacks deal +30% DMG to Rose Cult foes, and ignores their Glitch Resistance.
-----
Tier 5:
(13-15)x2 Glitch, 1/1
CRT: 8
HIT: 31
CNT: 10
Smoke and Mirrors (14 MP): Apply Armorbreak3, Weaken5, Blind5, and Unlucky7 to the target for three rounds. You may use this as a Bonus Action to apply only one of these effects. Range 1-3.
Mirror Assault (27 MP): Create a clone of yourself using the current effects of Light Shade within Range 1 of any foe on the map. It immediately performs a Basic Attack upon the target.
PASSIVE: Rose Above. Your Basic Attacks deal +40% DMG to Rose Cult foes, and ignores their Glitch Resistance.</t>
      </text>
    </comment>
    <comment authorId="0" ref="D57">
      <text>
        <t xml:space="preserve">Tier 1 / Base:
MP: 14 / 14 (1R)
Poof (0 MP): Re-activate your trait against a faction of your choice.
-----
Tier 2:
MP: 20 / 20 (1R)
Poof (0 MP): Re-activate your trait against a faction of your choice.
Trick of the Light (12 MP): Grant Evasive4 to the target for three rounds. In addition, for this round, they gain Skirmisher and are less likely to be targeted by foes. Range 1-3.
-----
Tier 3:
MP: 28 / 28 (1R)
Poof (0 MP): Re-activate your trait against a faction of your choice.
Trick of the Light (12 MP): Grant Evasive5 to the target for three rounds. In addition, for this round, they gain Skirmisher and are less likely to be targeted by foes. Range 1-3.
Light Shade (18 MP): Create a clone of you or an ally within Range 1-2, spawning it within Range 1. It has 20% MHP/SHP, 80% MMP, 0 AC, and 66% DMG. All overkill damage suffered goes directly to you, even if the clone is of someone else.
-----
Tier 4:
MP: 36 / 36 (2R)
Poof (0 MP): Re-activate your trait against a faction of your choice.
Trick of the Light (13 MP): Grant Evasive5 and Swift2 to the target for three rounds. In addition, for this round, they gain Skirmisher and Spectral, and are less likely to be targeted by foes. Range 1-3.
Light Shade (18 MP): Create a clone of you or an ally within Range 1-2, spawning it within Range 1. It has 20% MHP/SHP, 80% MMP, 0 AC, and 66% DMG. All overkill damage suffered goes directly to you, even if the clone is of someone else.
-----
Tier 5:
MP: 45 / 45 (3R)
Poof (0 MP): Re-activate your trait against a faction of your choice. This will also allow you to teleport to any tile within Range 1 of any unit from that faction.
The Spotlight Shines (18 MP): Grant Evasive6 and Swift2 to the target for five rounds. In addition, for this round, they gain Skirmisher and Spectral, and are less likely to be targeted by foes. Range 1-4.
Light Shade (20 MP): Create a clone of you or an ally within Range 1-2, spawning it within Range 1. It has 25% MHP/SHP, 80% MMP, 0 AC, and 75% DMG.</t>
      </text>
    </comment>
    <comment authorId="0" ref="E57">
      <text>
        <t xml:space="preserve">Tier 1 / Base:
The Show
SP Cost: 125
Fill: Dealing Damage, ANY Rose Cult Member is Downed (x25)
Deal (12-12) Light Damage to a target within Range 1-2, and Stun them for a round. Bonus Action. Re-activate your Trait, assuming the visage of the same faction you targeted.
-----
Tier 2:
The Show
SP Cost: 150
Fill: Dealing Damage, Taking Damage (x2), ANY Rose Cult Member is Downed (x25)
Deal (16-16) Light Damage to a target within Range 1-2, and Stun them for a round. Bonus Action. Re-activate your Trait, assuming the visage of the same faction you targeted.
-----
Tier 3:
The Cast
SP Cost: 200
Fill: Dealing Damage, Illusion Damage (x2), ANY Rose Cult Member is Downed (x25)
Deal (8-8) Light Damage to a target within Range 1-2. Then, create 2 Light Shades of yourself, within Range 1-2 of the target, and then have those shades deal (8-8) Light Damage to a target within Range 1-2 of them. You and your shades will then reactivate your trait.
The target you attack will be stunned for a round.
-----
Tier 4:
The Premier
SP Cost: 200
Fill: Dealing Damage, Illusion Damage (x2), ANY Rose Cult Member is Downed (x25)
Deal (12-12) Light Damage to a target within Range 1-2. Then, create 2 Light Shades of yourself, within Range 1-2 of the target, and then have those shades deal (10-10) Light Damage to a target within Range 1-2 of them. You and your shades will then reactivate your trait, and obtain Ordo for three rounds.
The target you attack will be stunned for a round.
-----
Tier 5:
The Showstopper
SP Cost: 250
Fill: Dealing Damage, Illusion Damage (x2), ANY Rose Cult Member is Downed (x25)
Target any foe on the map. Create 3 Light Shades of yourself within Range 1-2 of the target, and then have those shades deal (15-15) Light Damage to a target within Range 1-2 of them. You and your shades will then reactivate your trait, and obtain Ordo for three rounds.
If you hit your initial target at least once, Stun them for a round.</t>
      </text>
    </comment>
    <comment authorId="0" ref="F57">
      <text>
        <t xml:space="preserve">Upon reaching Tier 5 in all stats, gain a bonus effect.
-----
Grand Finale: Whenever a Light Shade is killed, it deals an unavoidable (12-12) Light Damage to its killer.</t>
      </text>
    </comment>
    <comment authorId="0" ref="A59">
      <text>
        <t xml:space="preserve">Skills:
Multitype Darts (12 MP): Choose a buff to apply. Range 2-4. Each lasts for three rounds:
-Empowered7
-Enlightened7
-Mending15, Energized5
-Focused6, Lucky12
Maxim's Touch (13 MP): Deal (48-48) Slashing Damage to a target with 25% HP or less. Range 1. Unavoidable.
Field of Blades (17 MP): Taunt a target within Range 1-5 for a round. For the rest of the round, your Counter hits foes within Range 1-5, and has an additional hit. Optionally, for each ally under the effects of Clone Strain, they may also cast this as a Bonus Action for 6 of your MP.
Clone Strain (18 MP): Change an ally's basic attack and/or counter to match your own (including the close-range bonus on your Basic Attack). They either retain their CNT value, or set it to your own CNT. Lasts for three rounds. Range 2-4.
The Perfect Concoction (SPECIAL): Target three allies within Range 2-4. Grant them all of the buffs from your "Multitype Darts" skill for three rounds, as well as Autorevive10 for the same duration.
-----
Passives:
Interact: For STR, AGI, INT, SKI, DEF, RES, and SPC statchecks, you are treated like you have a 10 in that stat. For SKI checks, you have an extra +5.
Blade Strike. Attacking targets at Range 1 will deal 25% more damage, and deal Slashing Damage.
Symbiotic Bond. While within Range 1-3 of The Author, the Upper Range Limit on your counter is increased by 2, and you may roll Counter if he is attacked and the foe is in your counter range.
To Ashes. Fire attacks that cause 20% overkill or more will cause you to not leave a body.
-----
Cosmetics:
Cutproof Sleeve: A gift from the Author, which is worn over her right arm. Prevents her from accidentally stabbing herself and others when not in combat.
Petals of Peace: A necklace with a beautiful flower upon it, made of metal and gemstones. The four petals present upon it open up, revealing small containers for useful materials.
Slime Heart: Nana scored the last hit on the Dissolution of Feelings! A harmless heart of slime that floats above her head at all times. Non-infectious, and smells like strawberries.</t>
      </text>
    </comment>
    <comment authorId="0" ref="B59">
      <text>
        <t xml:space="preserve">Weaknesses:
Fire (30%)
Light (50%)
Resistances:
Piercing (30%)
Crushing (30%)
Ice (40%)
Electric (40%)
Earth (60%)
Base Regen: 0
Base AC: 0</t>
      </text>
    </comment>
    <comment authorId="0" ref="D59">
      <text>
        <t xml:space="preserve">Base Regen: 2</t>
      </text>
    </comment>
    <comment authorId="0" ref="E59">
      <text>
        <t xml:space="preserve">Attacking targets at Range 1 will deal +40% DMG, and deal Slashing Damage.
-----
Base: (22-22) Piercing, 1-4/1</t>
      </text>
    </comment>
    <comment authorId="0" ref="F59">
      <text>
        <t xml:space="preserve">Base: 5</t>
      </text>
    </comment>
    <comment authorId="0" ref="G59">
      <text>
        <t xml:space="preserve">Base: 10</t>
      </text>
    </comment>
    <comment authorId="0" ref="H59">
      <text>
        <t xml:space="preserve">Base: 40</t>
      </text>
    </comment>
    <comment authorId="0" ref="I59">
      <text>
        <t xml:space="preserve">Base: 22</t>
      </text>
    </comment>
    <comment authorId="0" ref="J59">
      <text>
        <t xml:space="preserve">COUNTER: Remnant Strain
Range: 1-3
Deal (8-9)x3 Slashing Damage to the attacker, with Armorpierce4
-----
Base: 29</t>
      </text>
    </comment>
    <comment authorId="0" ref="K59">
      <text>
        <t xml:space="preserve">Base: 42</t>
      </text>
    </comment>
    <comment authorId="0" ref="L59">
      <text>
        <t xml:space="preserve">After you take damage, you get +50% DGE and CNT until the end of your next turn.
You may also perform either your Basic Attack (50% HIT) or Multitype Darts as a Bonus Action next round.</t>
      </text>
    </comment>
    <comment authorId="0" ref="M59">
      <text>
        <t xml:space="preserve">Fill Requirements:
Dealing Damage
Killing Foes (x10)
Buffing Allies (x10 / buff)</t>
      </text>
    </comment>
    <comment authorId="0" ref="A61">
      <text>
        <t xml:space="preserve">Tier 1: Apothecary
Tier 2: Unwitting Morph
Tier 3: Experienced Morph
Tier 4: Blooming Morph
Tier 5: Symbiotic Bloom</t>
      </text>
    </comment>
    <comment authorId="0" ref="B61">
      <text>
        <t xml:space="preserve">Tier 1 / Base:
HP: 31 / 31 (0 AC) (0R)
SHP: 0
DGE: 5
CAV: 17
Slashing (-10%)
Fire (-20%)
Dark (-30%)
Light (-30%)
Piercing (10%)
Ice (20%)
Electric (20%)
Earth (20%)
-----
Tier 2:
HP: 34 / 34 (0 AC) (0R)
SHP: 0
DGE: 8
CAV: 23
Fire (-20%)
Dark (-20%)
Light (-20%)
Piercing (20%)
Ice (20%)
Electric (20%)
Earth (20%)
-----
Tier 3:
HP: 38 / 38 (0 AC) (0R)
SHP: 0
DGE: 12
CAV: 28
Fire (-20%)
Light (-40%)
Piercing (20%)
Crushing (20%)
Ice (20%)
Electric (20%)
Earth (30%)
-----
Tier 4:
HP: 43 / 43 (0 AC) (0R)
SHP: 0
DGE: 16
CAV: 36
Fire (-30%)
Light (-50%)
Piercing (20%)
Crushing (20%)
Ice (30%)
Electric (30%)
Earth (40%)
-----
Tier 5:
HP: 50 / 50 (0 AC) (0R)
SHP: 0
DGE: 22
CAV: 42
Fire (-30%)
Light (-50%)
Piercing (30%)
Crushing (30%)
Ice (40%)
Electric (40%)
Earth (60%)</t>
      </text>
    </comment>
    <comment authorId="0" ref="C61">
      <text>
        <t xml:space="preserve">Tier 1 / Base:
(9-9) Piercing, 1-4/1
CRT: 6
HIT: 17
CNT: 10
Your Counter reads: "Deal (5-6)x2 Slashing Damage to the attacker."
-----
Tier 2:
(11-11) Piercing, 1-4/1
CRT: 7
HIT: 22
CNT: 14
Your Counter reads: "Deal (6-7)x2 Slashing Damage to the attacker."
-----
Tier 3:
(14-14) Piercing, 2-4/1
CRT: 8
HIT: 28
CNT: 18
Maxim's Touch (12 MP): Deal (28-28) Slashing Damage to a target with 25% HP or less. Range 1. Unavoidable.
Your Counter reads: "Deal (5-6)x3 Slashing Damage to the attacker, with Armorpierce2."
-----
Tier 4:
(18-18) Piercing, 1-4\1
CRT: 9
HIT: 34
CNT: 23
Maxim's Touch (12 MP): Deal (35-35) Slashing Damage to a target with 25% HP or less. Range 1. Unavoidable.
Your Counter reads: "Deal (6-7)x3 Slashing Damage to the attacker, with Armorpierce3."
-----
Tier 5:
(22-22) Piercing, 1-4\1
CRT: 10
HIT: 40
CNT: 29
Maxim's Touch (13 MP): Deal (48-48) Slashing Damage to a target with 25% HP or less. Range 1. Unavoidable.
Field of Blades (17 MP): Taunt a target within Range 1-5 for a round. For the rest of the round, your Counter hits foes within Range 1-5, and has an additional hit. Optionally, for each ally under the effects of Clone Strain, they may also cast this as a Bonus Action for 6 of your MP.
Your Counter reads: "Deal (8-9)x3 Slashing Damage to the attacker, with Armorpierce4."</t>
      </text>
    </comment>
    <comment authorId="0" ref="D61">
      <text>
        <t xml:space="preserve">Tier 1 / Base:
MP: 27 / 27 (2R)
Stimsap Dart (12 MP): Applies Empowered3 to the target for three rounds. Range 2-4.
Calmsap Dart (12 MP): Applies Enlightened3 to the target for three rounds. Range 2-4.
Mendsap Dart (12 MP): Applies Mending6 and Energized3 to the target for three rounds. Range 2-4.
-----
Tier 2:
MP: 30 \ 30 (2R)
Multitype Darts (12 MP): Choose a buff to apply. Range 2-4. Each lasts for three rounds:
-Empowered4
-Enlightened4
-Mending8, Energized3
Morphing Dart (15 MP): Change an ally's counter to match your own. They retain their CNT value. Lasts for three rounds. Range 2-4.
-----
Tier 3:
MP: 33 \ 33 (2R)
Multitype Darts (12 MP): Choose a buff to apply. Range 2-4. Each lasts for three rounds:
-Empowered5
-Enlightened5
-Mending10, Energized3
Morphing Dart (15 MP): Change an ally's basic attack and/or counter to match your own (including the close-range bonus on your Basic Attack). They retain their CNT value. Lasts for three rounds. Range 2-4.
-----
Tier 4:
MP: 36 \ 36 (2R)
Multitype Darts (12 MP): Choose a buff to apply. Range 2-4. Each lasts for three rounds:
-Empowered6
-Enlightened6
-Mending12, Energized4
-Focused5, Lucky10
Clone Strain (18 MP): Change an ally's basic attack and/or counter to match your own (including the close-range bonus on your Basic Attack). They either retain their CNT value, or set it to the average of your CNT and their CNT. Lasts for three rounds. Range 2-4.
-----
Tier 5:
MP: 42 \ 42 (2R)
Multitype Darts (12 MP): Choose a buff to apply. Range 2-4. Each lasts for three rounds:
-Empowered7
-Enlightened7
-Mending15, Energized5
-Focused6, Lucky12
Clone Strain (18 MP): Change an ally's basic attack and/or counter to match your own (including the close-range bonus on your Basic Attack). They either retain their CNT value, or set it to your own CNT. Lasts for three rounds. Range 2-4.</t>
      </text>
    </comment>
    <comment authorId="0" ref="E61">
      <text>
        <t xml:space="preserve">Tier 1 / Base:
No Special
-----
Tier 2:
Full Salvo:
SP Cost: 150
Fill: Dealing Damage, Killing Foes (x10), Buffing Allies (x10 / buff)
Cast all of your skills from "Multitype Darts" on a target within Range 2-4.
-----
Tier 3:
Spread Salvo:
SP Cost: 180
Fill: Dealing Damage, Killing Foes (x10), Buffing Allies (x10 / buff)
Cast all of your skills from "Multitype Darts" twice on targets within Range 2-4. You may spread these darts as you please, but all buffs applied have 1 less Intensity.
-----
Tier 4:
Metamorph Concoction:
SP Cost: 200
Fill: Dealing Damage, Killing Foes (x10), Buffing Allies (x10 / buff)
Target three allies within Range 2-4. Grant them all of the buffs from your "Multitype Darts" skill for three rounds.
-----
Tier 5:
The Perfect Concoction:
SP Cost: 200
Fill: Dealing Damage, Killing Foes (x10), Buffing Allies (x10 / buff)
Target three allies within Range 2-4. Grant them all of the buffs from your "Multitype Darts" skill for three rounds, as well as Autorevive10 for the same duration.</t>
      </text>
    </comment>
    <comment authorId="0" ref="F61">
      <text>
        <t xml:space="preserve">Upon reaching Tier 5 in all stats, gain a bonus effect.
-----
Perfect Sync: Gain +1 MOV.  Blade Strike now grants +40% DMG.</t>
      </text>
    </comment>
    <comment authorId="0" ref="A63">
      <text>
        <t xml:space="preserve">Skills:
Proximity Mine (8 MP): Create a Proximity Mine tile within Range 1-4. They have 18 HP. When a foe moves into Range 1 of them, destroy the tile and deal (25-26) Fire Damage to the target, with Unavoidable. Bonus Action. Can be used twice per round, and can be cast from the location of a Firework Sentry.
Razzle Dazzle (16 MP): Spawn a Firework Sentry within Range 1 of you. It has 30 HP, 5 AC, and shares your CRT, HIT, and CAV. It can perform Basic Attacks for (8-9)x2 Fire Damage within Range 2-5, with Armorpierce3. May act the round it spawns. Max of two Firework Sentries at once.
Heavy Ordinance (16 MP): Spawn an Ammo Crate within Range 1-2. It has 50 HP and 4 Ammo. An ally within Range 1 may use 1 Ammo from the box to remove a turn of cooldown from the Reloader effect. It also grants +20% DMG to allies within Range 1 of it.
Explosive Explosive Shipment (0 MP): Fully restore your MP. Deal (12-12) Fire Damage to all foes within Range 1-2.
A Beautiful Display (24 MP): Spawn 4 Seeker Missiles within Range 1-3 of you.
Bigbangboom (SPECIAL): Spawn 3 Omega Mines within Range 1-6. The mines spawned may not have another mine within Range 1 of them. These mines have 50 HP, deal (45-48) Fire Damage when they detonate, and also deal (10-10) Fire Damage to all foes within Range 1-3 of the mine. Foes hit by this obtain Sunder for three round.
Each Firework Sentry may spawn an Omega Mine within Range 1-2 as well. 
-----
Passives:
Interact: For STR, AGI, INT, SKI, DEF, RES, and SPC statchecks, you are treated like you have a 10 in that stat. For STR checks, you have an extra +5.
Fragment / Flare / Force. Your Basic attacks may either have Splash1 for 60% DMG, apply Blind5 and Armorbreak5 for three rounds, or move the target 5 spaces.
Blast Shield. You take 25% DMG from Area of Effect attacks.
Ekedalen's Rocket Launcher: Basic Attack changed to deal (24-24) Fire Damage, still with Reloader. Also grants "A Beautiful Display". Whenever you perform a full action, spawn two Seeker Missiles within Range 1 of you. They have 1 HP, 10 DGE, 5 MOV with Flying, and can perform your Basic Attack at Range 1 at the cost of their life, with 50% DMG as a Final Modifier. Missiles also have the Tap passive. These cannot act on the round they spawn. They are also considered summons, but do not benefit from any equipment effects that'd buff summons. No missiles are spawned while your Basic Attack is Reloading.
To Ashes. Fire attacks that cause 20% overkill or more will cause you to not leave a body.
-----
Cosmetics:
Creation's Certificate: R-8733 dealt an unethically high amount damage during a bonus, non-canonical boss fight. Specifically, 375.
Shimmering Powder: A large bag of ground-up shimmering crystals. When mixed with gunpowder, the explosions become a beautiful (and still lethal) prismatic spray!
Wrench Necklace: A chain necklace made of iron with an angular wrench-shaped charm on it, just to show a bit of appreciation for his and Irongutta's good work together.</t>
      </text>
    </comment>
    <comment authorId="0" ref="B63">
      <text>
        <t xml:space="preserve">You take 33% DMG from Area of Effect attacks.
-----
Weaknesses:
Ice (20%)
Water (20%)
Resistances:
Crushing (30%)
Fire (100%)
Earth (30%)
Air (30%)
Base Regen: 0
Base AC: 3</t>
      </text>
    </comment>
    <comment authorId="0" ref="D63">
      <text>
        <t xml:space="preserve">Base Regen: 0</t>
      </text>
    </comment>
    <comment authorId="0" ref="E63">
      <text>
        <t xml:space="preserve">Fragment / Flare / Force. Your Basic attacks may either have Splash1 for 60% DMG, apply Blind5 and Armorbreak5 for three rounds, or move the target 5 spaces.
Missile Commander: Whenever you perform a full action, spawn two Seeker Missiles within Range 1 of you. They have 1 HP, 10 DGE, 5 MOV with Flying, and can perform your Basic Attack at Range 1 at the cost of their life, with 50% DMG as a Final Modifier.
-----
Base: (Grenade) (24-24) Fire, 4-8/0</t>
      </text>
    </comment>
    <comment authorId="0" ref="F63">
      <text>
        <t xml:space="preserve">Base: 4</t>
      </text>
    </comment>
    <comment authorId="0" ref="G63">
      <text>
        <t xml:space="preserve">Base: 5</t>
      </text>
    </comment>
    <comment authorId="0" ref="H63">
      <text>
        <t xml:space="preserve">Base: 22</t>
      </text>
    </comment>
    <comment authorId="0" ref="I63">
      <text>
        <t xml:space="preserve">Base: 5</t>
      </text>
    </comment>
    <comment authorId="0" ref="J63">
      <text>
        <t xml:space="preserve">COUNTER: Gunpowder Spray
Range: 1-3
Deal (12-12) Fire Damage to the attacker, and apply BadlyBurned7 to them for three rounds.
-----
Base: 4</t>
      </text>
    </comment>
    <comment authorId="0" ref="K63">
      <text>
        <t xml:space="preserve">Base: 34</t>
      </text>
    </comment>
    <comment authorId="0" ref="L63">
      <text>
        <t xml:space="preserve">Your Area of Effect attacks cannot harm allies. Your basic attacks are also incapable of performing Overkill, and deal +100% DMG to tiles with HP.</t>
      </text>
    </comment>
    <comment authorId="0" ref="M63">
      <text>
        <t xml:space="preserve">Fill Requirements:
Dealing Damage
Performing Basic Attacks (x20)</t>
      </text>
    </comment>
    <comment authorId="0" ref="N63">
      <text>
        <t xml:space="preserve">Quick Deploy: Ready!</t>
      </text>
    </comment>
    <comment authorId="0" ref="A65">
      <text>
        <t xml:space="preserve">Tier 2: Firework Technician
Tier 3: Explosive Technician
Tier 4: Pyrotechnical Pioneer
Tier 5: Master Blaster</t>
      </text>
    </comment>
    <comment authorId="0" ref="B65">
      <text>
        <t xml:space="preserve">Tier 2 / Base:
HP: (BShield) 31 / 31 (1 AC) (0R)
SHP: 3 / 3
DGE: 3
CAV: 18
Ice (-20%)
Water (-20%)
Crushing (20%)
Fire (50%)
Air (10%)
PASSIVE: Blast Shield. You take 50% DMG from Area of Effect attacks.
-----
Tier 3:
HP: (BShield) 35 / 35 (1 AC) (0R)
SHP: 4 / 4
DGE: 4
CAV: 23
Ice (-20%)
Water (-20%)
Crushing (20%)
Fire (60%)
Air (20%)
PASSIVE: Blast Shield. You take 40% DMG from Area of Effect attacks.
-----
Tier 4:
HP: (BShield) 40 / 40 (2 AC) (0R)
SHP: 6 / 6
DGE: 4
CAV: 28
Ice (-20%)
Water (-20%)
Crushing (30%)
Fire (70%)
Air (30%)
PASSIVE: Blast Shield. You take 33% DMG from Area of Effect attacks.
-----
Tier 5:
HP: (BShield) 46 / 46 (3 AC) (0R)
SHP: 8 / 8
DGE: 5
CAV: 34
Ice (-20%)
Water (-20%)
Crushing (30%)
Fire (100%)
Earth (30%)
Air (30%)
PASSIVE: Blast Shield. You take 25% DMG from Area of Effect attacks.</t>
      </text>
    </comment>
    <comment authorId="0" ref="C65">
      <text>
        <t xml:space="preserve">Tier 2 / Base:
(Grenade) (15-17) Earth, 4-7/0
CRT: 5
HIT: 14
CNT: 2
PASSIVE: Grenade Launcher. Your Basic Attacks have Reloader1. They also have Splash1 for 50% DMG.
Your Counter reads: "Deal (7-7) Fire Damage to the attacker, and apply Burned3 to them for three rounds."
-----
Tier 3:
(Grenade) (19-21) Earth, 4-7/0
CRT: 5
HIT: 18
CNT: 3
PASSIVE: Grenade Launcher. Your Basic Attacks have Reloader1. They also have Splash1 for 50% DMG.
Your Counter reads: "Deal (8-8) Fire Damage to the attacker, and apply BadlyBurned5 to them for three rounds."
-----
Tier 4:
(Grenade) (24-26) Earth, 4-7/0
CRT: 5
HIT: 22
CNT: 4
PASSIVE: Grenade Launcher. Your Basic Attacks have Reloader1.
PASSIVE: Fragment / Flare. Your Basic attacks may either have Splash1 for 50% DMG, or apply Blind5 and Armorbreak4 for three rounds.
Your Counter reads: "Deal (10-10) Fire Damage to the attacker, and apply BadlyBurned6 to them for three rounds."
-----
Tier 5:
(Grenade) (29-32) Earth, 4-8/0
CRT: 5
HIT: 28
CNT: 5
PASSIVE: Grenade Launcher. Your Basic Attacks have Reloader1.
PASSIVE: Fragment / Flare / Force. Your Basic attacks may either have Splash1 for 60% DMG, apply Blind5 and Armorbreak5 for three rounds, or move the target 5 spaces.
Your Counter reads: "Deal (12-12) Fire Damage to the attacker, and apply BadlyBurned7 to them for three rounds."</t>
      </text>
    </comment>
    <comment authorId="0" ref="D65">
      <text>
        <t xml:space="preserve">Tier 2 / Base:
MP: 32 / 32 (0R)
Proximity Mine (8 MP): Create a Proximity Mine tile within Range 1-4. They have 7 HP. When a foe moves into Range 1 of them, destroy the tile and deal (12-13) Fire Damage to the target, with 200% HIT. Bonus Action.
Heavy Ordinance (16 MP): Spawn an Ammo Crate within Range 1-2. It has 24 HP and 2 Ammo. An entity within Range 1 may use 1 Ammo from the box to remove a turn of cooldown from the Reloader effect.
Explosive Shipment (0 MP): Fully restore your MP.
-----
Tier 3:
MP: 40 / 40 (0R)
Proximity Mine (8 MP): Create a Proximity Mine tile within Range 1-4. They have 11 HP. When a foe moves into Range 1 of them, destroy the tile and deal (15-16) Fire Damage to the target, with 200% HIT. Bonus Action. Can be used twice per round.
Automated Dazzle (16 MP): Spawn a Firework Sentry within Range 1 of you. It has 24 HP, 2 AC, and shares your CRT, HIT, and CAV. It can perform Basic Attacks for (9-10) Fire Damage within Range 2-5. May act the round it spawns. Max of two Firework Sentries at once.
Heavy Ordinance (16 MP): Spawn an Ammo Crate within Range 1-2. It has 35 HP and 3 Ammo. An entity within Range 1 may use 1 Ammo from the box to remove a turn of cooldown from the Reloader effect.
Explosive Shipment (0 MP): Fully restore your MP.
-----
Tier 4:
MP: 40 / 40 (0R)
Proximity Mine (8 MP): Create a Proximity Mine tile within Range 1-4. They have 14 HP. When a foe moves into Range 1 of them, destroy the tile and deal (20-22) Fire Damage to the target, with 250% HIT. Bonus Action. Can be used twice per round.
Automated Dazzle (16 MP): Spawn a Firework Sentry within Range 1 of you. It has 25 HP, 4 AC, and shares your CRT, HIT, and CAV. It can perform Basic Attacks for (11-12) Fire Damage within Range 2-5. May act the round it spawns. Max of two Firework Sentries at once.
Heavy Ordinance (16 MP): Spawn an Ammo Crate within Range 1-2. It has 40 HP and 4 Ammo. An entity within Range 1 may use 1 Ammo from the box to remove a turn of cooldown from the Reloader effect.
Explosive Shipment (0 MP): Fully restore your MP.
-----
Tier 5:
MP: 48 / 48 (0R)
Proximity Mine (8 MP): Create a Proximity Mine tile within Range 1-4. They have 18 HP. When a foe moves into Range 1 of them, destroy the tile and deal (25-26) Fire Damage to the target, with Unavoidable. Bonus Action. Can be used twice per round, and can be cast from the location of a Firework Sentry.
Razzle Dazzle (16 MP): Spawn a Firework Sentry within Range 1 of you. It has 30 HP, 5 AC, and shares your CRT, HIT, and CAV. It can perform Basic Attacks for (8-9)x2 Fire Damage within Range 2-5, with Armorpierce3. May act the round it spawns. Max of two Firework Sentries at once.
Heavy Ordinance (16 MP): Spawn an Ammo Crate within Range 1-2. It has 50 HP and 4 Ammo. An ally within Range 1 may use 1 Ammo from the box to remove a turn of cooldown from the Reloader effect. It also grants +20% DMG to allies within Range 1 of it.
Explosive Explosive Shipment (0 MP): Fully restore your MP. Deal (12-12) Fire Damage to all foes within Range 1-2.</t>
      </text>
    </comment>
    <comment authorId="0" ref="E65">
      <text>
        <t xml:space="preserve">Tier 2 / Base:
Beepfield
SP Cost: 200
Fill: Dealing Damage, Performing Basic Attacks (x10)
Spawn 5 Proximity Mines within a Range 1-4 Cone. The mines spawned may not have another mine within Range 1 of them.
-----
Tier 3:
Boopfield
SP Cost: 200
Fill: Dealing Damage, Performing Basic Attacks (x10)
Spawn 5 Proximity Mines within a Range 1-4 Cone. The mines spawned may not have another mine within Range 1 of them.
Upon triggering, the mines will deal an additional (8-8) Fire Damage to a random foe within Range 1-4 of them.
-----
Tier 4:
Booptime
SP Cost: 250
Fill: Dealing Damage, Performing Basic Attacks (x15)
Spawn 5 Proximity Mines within a Range 1-4 Cone. The mines spawned may not have another mine within Range 1 of them. Upon triggering, the mines will deal an additional (12-12) Fire Damage to a random foe within Range 1-4 of them. 
All active Firework Sentries will also get to attack twice as a Bonus Action.
-----
Tier 5:
Bigbangboom
SP Cost: 250
Fill: Dealing Damage, Performing Basic Attacks (x20)
Spawn 3 Omega Mines within Range 1-6. The mines spawned may not have another mine within Range 1 of them. These mines have 50 HP, deal (45-48) Fire Damage when they detonate, and also deal (10-10) Fire Damage to all foes within Range 1-3 of the mine. Foes hit by this obtain Sunder for three round.
Each Firework Sentry may spawn an Omega Mine within Range 1-2 as well. </t>
      </text>
    </comment>
    <comment authorId="0" ref="F65">
      <text>
        <t xml:space="preserve">Upon reaching Tier 5 in all stats, gain a bonus effect.
-----
Quick Deploy: Your first Firework Sentry spawn each battle is a Bonus Action.</t>
      </text>
    </comment>
    <comment authorId="0" ref="A67">
      <text>
        <t xml:space="preserve">Skills:
Tactical Gust (10 MP): Deal (18-19) Air Damage. Move the target up to two spaces. Has +100% HIT, and Slip5. Range 4-6.
Come at Me! (13 MP): Teleport two tiles. Automatically counter the first attack directed towards you this round that's within your counter range. You also get to roll DGE twice against it. Bonus Action.
True Heroine's Blades (19 MP): Gain Focused5, and Enchant:Air for four rounds. Your Upper Basic Attack Range and Counter Range increases by 3 for the duration. Your Basic Attack will also hit an additional time, and get Armorpierce3.
I'll Save You! (24 MP): Recharge Heroine's Will if it's already been activated, then restore (17-18) HP to yourself and an ally within Range 1-4. Then, apply Empowered4, Enlightened4, and Guardian4 to that ally for three rounds.
Heroine's Ascension (SPECIAL): Target a foe within Range 1-5. Fire a Range 1-3 Laser in each diagonal direction of them. Deal (25-26) Slashing Damage to each foe in a beam, and (57-63) to the foe targeted. This can optionally deal Air Damage. Has +10 CRT. If this downs or kills the initial target, gain 60 SP immediately.
-----
Passives:
Interact: For STR, AGI, INT, SKI, DEF, RES, and SPC statchecks, you are treated like you have a 10 in that stat. For AGI checks, you have an extra +5.
Heroine's Will: The first two hits that'd down or kill you will instead leave you with 1 HP. If this is recharged, gain both stacks back.
Never Surrender! You have +50% DMG and CNT when at 50% HP or less. In addition, you will perform your counter before the enemy attack deals damage.
Surprisingly Resilient: To be slain via Overkill, you must take 100% of your HP as damage instead of 50%.
To Ashes. Fire attacks that cause 20% overkill or more will cause you to not leave a body.
-----
Cosmetics:
Golden Armor Trim. Maple's armor is trimmed with a light amount of gold. Stylish, and it doesn't impede her flight capabilities one bit! There are also two golden wings attached to her helmet for a bit of extra style.
Cappa's Cigar: Maple was incredibly valuable in the fight against Cappa! A cigar once used by Cappa. It was never actually lit- Cappa just held it in their mouth for the aesthetic. At all times.
Crystalline Wings: Maple scored the finishing blow on the Dream of Unity! Two crystalline wings fashioned out of the crystalline wings of the Dream of Unity. They're too heavy for general flight, but they're very shiny indeed!</t>
      </text>
    </comment>
    <comment authorId="0" ref="B67">
      <text>
        <t xml:space="preserve">Heroine's Will: The first two hits that'd down or kill you will instead leave you with 1 HP. If this is recharged, gain both stacks back.
-----
Weaknesses:
Fire (20%)
Ice (20%)
Resistances:
Slashing (20%)
Crushing (20%)
Dark (40%)
Light (40%)
Air (40%)
Base Regen: 8
Base AC: -1</t>
      </text>
    </comment>
    <comment authorId="0" ref="D67">
      <text>
        <t xml:space="preserve">Base Regen: 3</t>
      </text>
    </comment>
    <comment authorId="0" ref="E67">
      <text>
        <t xml:space="preserve">Base: (20-21) Slashing, 1/3</t>
      </text>
    </comment>
    <comment authorId="0" ref="F67">
      <text>
        <t xml:space="preserve">Flying!
-----
Base: 5</t>
      </text>
    </comment>
    <comment authorId="0" ref="G67">
      <text>
        <t xml:space="preserve">Base: 9</t>
      </text>
    </comment>
    <comment authorId="0" ref="H67">
      <text>
        <t xml:space="preserve">Base: 39</t>
      </text>
    </comment>
    <comment authorId="0" ref="I67">
      <text>
        <t xml:space="preserve">Base: 23</t>
      </text>
    </comment>
    <comment authorId="0" ref="J67">
      <text>
        <t xml:space="preserve">COUNTER: Valkyrie Dance
Range: 1-3
Perform a basic counter attack. It deals Air Damage, and has +100% Counter Damage. Has a cap of 200% Bonus Counter Damage.
If you're at 50% HP or less, triggers before the enemy hits you, and has +50% CNT.
-----
Base: 30</t>
      </text>
    </comment>
    <comment authorId="0" ref="K67">
      <text>
        <t xml:space="preserve">Base: 45</t>
      </text>
    </comment>
    <comment authorId="0" ref="L67">
      <text>
        <t xml:space="preserve">When attacking a foe that has been attacked at Range 1 by an ally this round, you get +20% DMG, and Unavoidable if that ally hit their attack. If that ally is Chloe, you get an additional +30% DMG, and +5 CRT.</t>
      </text>
    </comment>
    <comment authorId="0" ref="M67">
      <text>
        <t xml:space="preserve">Fill Requirements:
Dealing Damage
Avoiding Attacks (x25)</t>
      </text>
    </comment>
    <comment authorId="0" ref="A69">
      <text>
        <t xml:space="preserve">Tier 2: Scarlet
Tier 3: Cosplay Valkyrie
Tier 4: Courageous Valkyrie
Tier 5: Savior</t>
      </text>
    </comment>
    <comment authorId="0" ref="B69">
      <text>
        <t xml:space="preserve">Tier 3 / Base:
HP: (Will: Ready) 21 / 21 (-1 AC) (7R)
SHP: 13 / 13
DGE: 12
CAV: 32
Piercing (-10%)
Fire (-20%)
Ice (-20%)
Crushing (20%)
Dark (30%)
Light (20%)
Air (30%)
PASSIVE: Heroine's Will: The first hit that'd down or kill you will instead leave you with 1 HP.
-----
Tier 4:
HP: (Will: Ready) 24 / 24 (-1 AC) (8R)
SHP: 15 / 15
DGE: 17
CAV: 39
Piercing (-10%)
Fire (-20%)
Ice (-20%)
Slashing (10%)
Crushing (20%)
Dark (30%)
Light (30%)
Air (30%)
PASSIVE: Heroine's Will: The first hit that'd down or kill you will instead leave you with 1 HP.
-----
Tier 5:
HP: (Will: Ready) 28 / 28 (-1 AC) (8R)
SHP: 18 / 18
DGE: 23
CAV: 45
Fire (-20%)
Ice (-20%)
Slashing (20%)
Crushing (20%)
Dark (40%)
Light (40%)
Air (40%)
PASSIVE: Heroine's Will: The first hit that'd down or kill you will instead leave you with 1 HP.</t>
      </text>
    </comment>
    <comment authorId="0" ref="C69">
      <text>
        <t xml:space="preserve">Tier 3 / Base:
(13-14) Slashing, 1/3
CRT: 7
HIT: 27
CNT: 19
Come at Me! (13 MP): Teleport two tiles. Automatically counter the first attack directed towards you this round that's within your counter range. You also get to roll DGE twice against it.
Heroic Heart (16 MP): Gain Empowered3, Focused3, and Enchant:Fire for four rounds. Your Upper Basic Attack Range increases by 2, and your Upper Counter Attack Range by 2 for the duration.
Your counter has +100% Counter Damage, and a cap of 200% Bonus Counter Damage.
-----
Tier 4:
(16-17) Slashing, 1/3
CRT: 7
HIT: 33
CNT: 24
Come at Me! (13 MP): Teleport two tiles. Automatically counter the first attack directed towards you this round that's within your counter range. You also get to roll DGE twice against it. Bonus Action.
Heroic Heart (16 MP): Gain Empowered4, Focused4, and Enchant:Air for four rounds. Your Upper Basic Attack Range increases by 2, and your Upper Counter Attack Range by 2 for the duration.
Your counter has +100% Counter Damage, and a cap of 200% Bonus Counter Damage.
-----
Tier 5:
(20-21) Slashing, 1/3
CRT: 9
HIT: 39
CNT: 30
Come at Me! (13 MP): Teleport two tiles. Automatically counter the first attack directed towards you this round that's within your counter range. You also get to roll DGE twice against it. Bonus Action.
True Heroine's Blades (19 MP): Gain Focused5, and Enchant:Air for four rounds. Your Upper Basic Attack Range and Counter Range increases by 3 for the duration. Your Basic Attack will also hit an additional time, and get Armorpierce3.
Your counter has +100% Counter Damage, and a cap of 200% Bonus Counter Damage.</t>
      </text>
    </comment>
    <comment authorId="0" ref="D69">
      <text>
        <t xml:space="preserve">Tier 2 / Base:
MP: 26 / 26 (2R)
Give it Our All! (21 MP): Recharge Heroine's Will if it's already been activated, then restore (11-13) HP. Apply Empowered3 and Enlightened3 to an ally within Range 1-4 for three rounds.
-----
Tier 3:
MP: 30 / 30 (2R)
Practiced Gust (9 MP): Deal (12-13) Air Damage. Has +100% HIT. Range 4-6.
I'll Save You! (21 MP): Recharge Heroine's Will if it's already been activated, then restore (10-11) HP to yourself and an ally within Range 1-4. Then, apply Empowered3 and Enlightened3 to that ally for three rounds.
-----
Tier 4:
MP: 34 / 34 (3R)
Practiced Gust (9 MP): Deal (14-15) Air Damage. Has +100% HIT. Range 4-6.
I'll Save You! (21 MP): Recharge Heroine's Will if it's already been activated, then restore (14-15) HP to yourself and an ally within Range 1-4. Then, apply Empowered4 and Enlightened4 to that ally for three rounds.
-----
Tier 5:
MP: 40 / 40 (3R)
Tactical Gust (10 MP): Deal (18-19) Air Damage. Move the target up to two spaces. Has +100% HIT, and Slip5. Range 4-6.
I'll Save You! (24 MP): Recharge Heroine's Will if it's already been activated, then restore (17-18) HP to yourself and an ally within Range 1-4. Then, apply Empowered4, Enlightened4, and Guardian4 to that ally for three rounds.</t>
      </text>
    </comment>
    <comment authorId="0" ref="E69">
      <text>
        <t xml:space="preserve">Tier 2 / Base:
Heroine's Blitz
SP Cost: 150
Fill: Dealing Damage, Avoiding Attacks (x20)
Target a foe within Range 1-3. Fire a Range 1-2 Laser in each diagonal direction of them. Deal (12-13) Slashing Damage to each foe in a beam, and (23-25) to the foe targeted.
-----
Tier 3:
Heroine's Cross
SP Cost: 150
Fill: Dealing Damage, Avoiding Attacks (x20)
Target a foe within Range 1-4. Fire a Range 1-2 Laser in each diagonal direction of them. Deal (15-16) Slashing Damage to each foe in a beam, and (29-31) to the foe targeted. This can optionally deal Air Damage.
-----
Tier 4:
Heroine's Cross
SP Cost: 150
Fill: Dealing Damage, Avoiding Attacks (x25)
Target a foe within Range 1-4. Fire a Range 1-2 Laser in each diagonal direction of them. Deal (18-19) Slashing Damage to each foe in a beam, and (35-37) to the foe targeted. This can optionally deal Air Damage. Has +10 CRT.
-----
Tier 5:
Heroine's Ascension
SP Cost: 180
Fill: Dealing Damage, Avoiding Attacks (x25)
Target a foe within Range 1-5. Fire a Range 1-3 Laser in each diagonal direction of them. Deal (25-26) Slashing Damage to each foe in a beam, and (57-63) to the foe targeted. This can optionally deal Air Damage. Has +10 CRT. If this downs or kills the initial target, gain 60 SP immediately.</t>
      </text>
    </comment>
    <comment authorId="0" ref="F69">
      <text>
        <t xml:space="preserve">Upon reaching Tier 5 in all stats, gain a bonus effect.
-----
I May Fall: Heroine's Will now has two charges. Recharging one stack will replenish the other.</t>
      </text>
    </comment>
    <comment authorId="0" ref="A71">
      <text>
        <t xml:space="preserve">Skills:
Body Shift (0 MP): Convert your Base AC to Base DGE, at a 1:2 rate. Can be done the other way around as well. While in Heavy Mode, your Basic Attack can hit in Range 1-3. While in Lightweight Mode, you have +2 MOV. Bonus Action, but it must be cast after your primary action.
Razor Focus (14 MP): Target an entity within Range 1-4. Give them Empowered7 and Focused5 for three rounds. May self-target. You may also buff yourself if you target an ally for 9 additional MP.
Tendril Pull (15 MP): Deal (21-23) Slashing Damage to a target within Range 4-7. Teleport them to a tile within Range 1 of you if in Heavy Mode, and teleport yourself to a tile within Range 1 of them if in Lightweight Mode.
Mind Meld (17 MP): Target a foe within Range 4-6. Deal (19-21) Psychic Damage to them. If they're a basic foe, select either their Basic Attack or one of their spells. If they don't use that action as their next action, they take (30-30) Direct Damage.
Bladelust (30 MP): Perform a Basic Attack, with Unavoidable and +10 CRT. If this downs or kills the foe, move 2 spaces then cast this again for free. Can be cast a total of five times in a round.
Parasitic Dominance (SPECIAL): Give the entity who has your Parasite 32 Bonus SHP. As long as this Bonus SHP exists, as a Bonus Action each round, you may make the target perform a full action. Can be done the round this is applied. Until depleted, their Bonus SHP decays at a rate of 8 SHP / round, and you cannot move your Parasite. Downing or killing an entity while this is active, either with your own body or the controlled unit, will restore (10-10) HP and (10-10) MP to you. If the controlled target is an ally, they will also restore this amount.
-----
Passives:
Interact: For STR, AGI, INT, SKI, DEF, RES, and SPC statchecks, you are treated like you have a 10 in that stat. For DEF checks, you have an extra +5.
Heavy / Lightweight: If Body Shift is giving you AC, you are considered to be in Heavy Mode. If Body Shift is giving you DGE, you are considered to be in Lightweight Mode.
Bloody Stream: When you cast Bladelust for the first time in a round, you may perform Tendril Pull for free instead of performing a Basic Attack. If that downs or kills a target, you may continue to cast Bladelust as normal.
To Ashes. Fire attacks that cause 20% overkill or more will cause you to not leave a body.
-----
Cosmetics:
How To Be A Functioning Member of Society: This tome contains basic manners and ethical instructions as well as details on the many occupations in Chairian society. (These are, of course, ways for Maxim to earn food without being regularly assaulted by the military).
Cursed Crown: Maxim scored the finishing blow against the Tamaugachi! A crown of thorns made from the Tamaugachi's quills. Not safe at all, but Maxim's wooden body can't really feel pain so it's fine.</t>
      </text>
    </comment>
    <comment authorId="0" ref="B71">
      <text>
        <t xml:space="preserve">Weaknesses:
Fire (20%)
Electric (20%)
Resistances:
Slashing (20%)
Piercing (20%)
Ice (50%)
Psychic (50%)
Base Regen: 0
Base AC: 10</t>
      </text>
    </comment>
    <comment authorId="0" ref="D71">
      <text>
        <t xml:space="preserve">Base Regen: 2</t>
      </text>
    </comment>
    <comment authorId="0" ref="E71">
      <text>
        <t xml:space="preserve">Base: (24-26) Slashing, 1/2</t>
      </text>
    </comment>
    <comment authorId="0" ref="F71">
      <text>
        <t xml:space="preserve">Base: 3</t>
      </text>
    </comment>
    <comment authorId="0" ref="G71">
      <text>
        <t xml:space="preserve">Base: 15</t>
      </text>
    </comment>
    <comment authorId="0" ref="H71">
      <text>
        <t xml:space="preserve">Base: 38</t>
      </text>
    </comment>
    <comment authorId="0" ref="I71">
      <text>
        <t xml:space="preserve">Base: 0</t>
      </text>
    </comment>
    <comment authorId="0" ref="J71">
      <text>
        <t xml:space="preserve">COUNTER: Parasitic Greatblade
Range: 1-5
Deal (21-22) Slashing Damage to the attacker, with Armorpierce7. 
-----
Base: 28</t>
      </text>
    </comment>
    <comment authorId="0" ref="K71">
      <text>
        <t xml:space="preserve">Base: 39</t>
      </text>
    </comment>
    <comment authorId="0" ref="L71">
      <text>
        <t xml:space="preserve">As a Bonus Action, you may apply a Parasite onto a target within Range 1-4. They obtain +10% DMG if an ally, and -10% DMG if an enemy. You share the benefits of buffs on either of you. If the target is an ally, they benefit from your buffs. If the target is an enemy, they are affected by your debuffs.
There may only be one Parasite at a time. Applying a Parasite while one is active will destroy the previous one.</t>
      </text>
    </comment>
    <comment authorId="0" ref="M71">
      <text>
        <t xml:space="preserve">Fill Requirements:
Dealing Damage
Killing Enemies (x10)
Ally with Parasite Scores Kill (x10)</t>
      </text>
    </comment>
    <comment authorId="0" ref="A73">
      <text>
        <t xml:space="preserve">Tier 3: Eliti
Tier 4: Elite Eliti
Tier 5: Perfect Lifeform</t>
      </text>
    </comment>
    <comment authorId="0" ref="B73">
      <text>
        <t xml:space="preserve">Tier 3 / Base:
HP: 47 / 47 (6 AC) (0R)
DGE: 0
CAV: 30
Fire (-20%)
Electric (-20%)
Slashing (10%)
Piercing (10%)
Ice (30%)
Psychic (40%)
Body Shift (0 MP): Convert your Base AC to Base DGE, at a 1:2 rate. Can be done the other way around as well. While in Heavy Mode, your Basic Attack can hit in Range 1-3. While in Lightweight Mode, you have +2 MOV. Bonus Action, but it must be cast after your primary action.
-----
Tier 4:
HP: 53 / 53 (8 AC) (0R)
DGE: 0
CAV: 34
Fire (-20%)
Electric (-20%)
Slashing (10%)
Piercing (10%)
Ice (40%)
Psychic (50%)
Body Shift (0 MP): Convert your Base AC to Base DGE, at a 1:2 rate. Can be done the other way around as well. While in Heavy Mode, your Basic Attack can hit in Range 1-3. While in Lightweight Mode, you have +2 MOV. Bonus Action, but it must be cast after your primary action.
-----
Tier 5:
HP: 59 / 59 (10 AC) (0R)
DGE: 0
CAV: 39
Fire (-20%)
Electric (-20%)
Slashing (20%)
Piercing (20%)
Ice (50%)
Psychic (50%)
Body Shift (0 MP): Convert your Base AC to Base DGE, at a 1:2 rate. Can be done the other way around as well. While in Heavy Mode, your Basic Attack can hit in Range 1-3. While in Lightweight Mode, you have +2 MOV. Bonus Action, but it must be cast after your primary action.</t>
      </text>
    </comment>
    <comment authorId="0" ref="C73">
      <text>
        <t xml:space="preserve">Tier 3 / Base:
ATK: (17-17) Slashing, 1/2
CRT: 10
HIT: 27
CNT: 20
Your counter deals (13-14) Slashing Damage.
-----
Tier 4:
ATK: (20-21) Slashing, 1/2
CRT: 12
HIT: 33
CNT: 24
Mind Meld (17 MP): Target a foe within Range 4-6. Deal (16-18) Psychic Damage to them. If they're a basic foe, select either their Basic Attack or one of their spells. If they don't use that action as their next action, they take (20-20) Direct Damage.
Your counter deals (15-17) Slashing Damage.
-----
Tier 5:
ATK: (24-26) Slashing, 1/2
CRT: 15
HIT: 38
CNT: 28
Mind Meld (17 MP): Target a foe within Range 4-6. Deal (19-21) Psychic Damage to them. If they're a basic foe, select either their Basic Attack or one of their spells. If they don't use that action as their next action, they take (30-30) Direct Damage.
Bladelust (30 MP): Perform a Basic Attack, with Unavoidable and +10 CRT. If this downs or kills the foe, move 2 spaces then cast this again for free. Can be cast a total of five times in a round.
Your counter deals (21-22) Slashing Damage.</t>
      </text>
    </comment>
    <comment authorId="0" ref="D73">
      <text>
        <t xml:space="preserve">Tier 3 / Base:
MP: 31 / 31 (1R)
Tendril Pull (15 MP): Deal (13-14) Slashing Damage to a target within Range 4-6. Teleport them to a tile within Range 1 of you if in Heavy Mode, and teleport yourself to a tile within Range 1 of them if in Lightweight Mode.
-----
Tier 4:
MP: 38 / 38 (1R)
Razor Focus (12 MP): Target an entity within Range 1-4. Give them Empowered4 and Focused4 for three rounds. May self-target.
Tendril Pull (15 MP): Deal (16-17) Slashing Damage to a target within Range 4-7. Teleport them to a tile within Range 1 of you if in Heavy Mode, and teleport yourself to a tile within Range 1 of them if in Lightweight Mode.
-----
Tier 5:
MP: 45 / 45 (2R)
Razor Focus (14 MP): Target an entity within Range 1-4. Give them Empowered7 and Focused5 for three rounds. May self-target. You may also buff yourself if you target an ally for 9 additional MP.
Tendril Pull (15 MP): Deal (21-23) Slashing Damage to a target within Range 4-7. Teleport them to a tile within Range 1 of you if in Heavy Mode, and teleport yourself to a tile within Range 1 of them if in Lightweight Mode.</t>
      </text>
    </comment>
    <comment authorId="0" ref="E73">
      <text>
        <t xml:space="preserve">Tier 3 / Base:
Pilot Strain
SP Cost: 200
Fill: Dealing Damage, Killing Enemies (x10), Ally with Parasite Scores Kill (x10)
If your Parasite is on an ally, you may take an action as them. If your Parasite is on an enemy, they convert to your side for the round, and you may make them act. Bonus Action.
-----
Tier 4:
Neural Parasite
SP Cost: 300
Fill: Dealing Damage, Killing Enemies (x10), Ally with Parasite Scores Kill (x10)
Give the entity who has your Parasite 20 Bonus SHP. As long as this Bonus SHP exists, as a Bonus Action each round, you may make the target perform a full action. Can be done the round this is applied. Until depleted, their Bonus SHP decays at a rate of 5 SHP / round, and you cannot move your Parasite.
-----
Tier 5:
Parasitic Dominance
SP Cost: 300
Fill: Dealing Damage, Killing Enemies (x10), Ally with Parasite Scores Kill (x10)
Give the entity who has your Parasite 32 Bonus SHP. As long as this Bonus SHP exists, as a Bonus Action each round, you may make the target perform a full action. Can be done the round this is applied. Until depleted, their Bonus SHP decays at a rate of 8 SHP / round, and you cannot move your Parasite.
Downing or killing an entity while this is active, either with your own body or the controlled unit, will restore (10-10) HP and (10-10) MP to you. If the controlled target is an ally, they will also restore this amount.
</t>
      </text>
    </comment>
    <comment authorId="0" ref="F73">
      <text>
        <t xml:space="preserve">Upon reaching Tier 5 in all stats, gain a bonus effect.
-----
Bloody Stream: When you cast Bladelust for the first time in a round, you may perform Tendril Pull for free instead of performing a Basic Attack. If that downs or kills a target, you may continue to cast Bladelust as normal.</t>
      </text>
    </comment>
    <comment authorId="0" ref="A75">
      <text>
        <t xml:space="preserve">Skills:
Poison Apple (13 MP): Your next Basic Attack will apply BadlyPoisoned14 to the target for three rounds. Bonus Action.
Sapping Arrow (15 MP): Your next Basic Attack will apply Slow1 and Ensnared6 for three rounds. Bonus Action.
Paralytic Abasia (18 MP): Your next Basic Attack will apply Stun for a round, and Jolted6 for three rounds. Bonus Action.
Antivenom (8 MP): Remove all basic Damage over Time status effects from the target, and then apply Mending6 to them for three rounds. Range 1. Bonus Action.
Prepare Panacea (15 MP): Add Chi's Panacea to the Battle Inventory. It restores (22-22) HP to a target within Range 1-3, and dispels all Basic negative status effects. It cannot be used the round it is created.
Proper Treatment (22 MP): Restore HP equal to 75% of the target's MHP. If used on a Downed ally, revives them with 50% HP. Range 1.
The Right Wrong (SPECIAL): Target an ally within Range 1-2, including yourself. Triple their MHP for four rounds, fully heal them, and then give them Immunized and Mending(x) for four rounds, where "x" is 25% of their MHP.
-----
Passives:
Interact: For STR, AGI, INT, SKI, DEF, RES, and SPC statchecks, you are treated like you have a 10 in that stat. For INT checks, you have an extra +5.
Reactive Toxins. Casting a skill that modifies your Basic Attack will cost 2 extra MP for each one you've casted this round.
Battlefield Preparations: Whenever you enter a battle for the first time, add two instances of Chi's Salve to the Battle Inventory. If you leave for whatever reason, these will disappear.
To Ashes. Fire attacks that cause 20% overkill or more will cause you to not leave a body.</t>
      </text>
    </comment>
    <comment authorId="0" ref="B75">
      <text>
        <t xml:space="preserve">Weaknesses:
Piercing (10%)
Fire (20%)
Ice (20%)
Resistances:
Electric (20%)
Earth (70%)
Poison (70%)
Base Regen: 6
Base AC: 0</t>
      </text>
    </comment>
    <comment authorId="0" ref="D75">
      <text>
        <t xml:space="preserve">Base Regen: 2</t>
      </text>
    </comment>
    <comment authorId="0" ref="E75">
      <text>
        <t xml:space="preserve">Base: (19-22) Poison, 4-7/0</t>
      </text>
    </comment>
    <comment authorId="0" ref="F75">
      <text>
        <t xml:space="preserve">Base: 4</t>
      </text>
    </comment>
    <comment authorId="0" ref="G75">
      <text>
        <t xml:space="preserve">Base: 5</t>
      </text>
    </comment>
    <comment authorId="0" ref="H75">
      <text>
        <t xml:space="preserve">Base: 48</t>
      </text>
    </comment>
    <comment authorId="0" ref="I75">
      <text>
        <t xml:space="preserve">Base: 9</t>
      </text>
    </comment>
    <comment authorId="0" ref="J75">
      <text>
        <t xml:space="preserve">Base: 5</t>
      </text>
    </comment>
    <comment authorId="0" ref="K75">
      <text>
        <t xml:space="preserve">Base: 50</t>
      </text>
    </comment>
    <comment authorId="0" ref="L75">
      <text>
        <t xml:space="preserve">When you use an item on an ally, it restores +50% HP and +50% MP. When you revive an ally, give them (20) Temporary SHP.
You are also Immune to the Poison status effect.</t>
      </text>
    </comment>
    <comment authorId="0" ref="M75">
      <text>
        <t xml:space="preserve">Fill Requirements:
Dealing Damage
Healing Allies (x2)
Applying Status Effects (x5 / status)</t>
      </text>
    </comment>
    <comment authorId="0" ref="N75">
      <text>
        <t xml:space="preserve">(Immune: Poison)</t>
      </text>
    </comment>
    <comment authorId="0" ref="A77">
      <text>
        <t xml:space="preserve">Tier 2: Medical Staff
Tier 3: Lab Secretary
Tier 4: Secretary General
Tier 5: Mercy</t>
      </text>
    </comment>
    <comment authorId="0" ref="B77">
      <text>
        <t xml:space="preserve">Tier 2 / Base:
HP: 34 / 34 (0 AC) (3R)
DGE: 6
CAV: 28
Piercing (-20%)
Fire (-20%)
Ice (-20%)
Earth (30%)
Poison (30%)
-----
Tier 3:
HP: 40 / 40 (0 AC) (4R)
DGE: 7
CAV: 34
Piercing (-20%)
Fire (-20%)
Ice (-20%)
Earth (40%)
Poison (40%)
-----
Tier 4:
HP: 46 / 46 (0 AC) (5R)
DGE: 8
CAV: 40
Piercing (-10%)
Fire (-20%)
Ice (-20%)
Electric (20%)
Earth (40%)
Poison (40%)
-----
Tier 5:
HP: 53 / 53 (0 AC) (6R)
DGE: 9
CAV: 50
Piercing (-10%)
Fire (-20%)
Ice (-20%)
Electric (20%)
Earth (70%)
Poison (70%)</t>
      </text>
    </comment>
    <comment authorId="0" ref="C77">
      <text>
        <t xml:space="preserve">Tier 2 / Base:
(12-14) Poison, 4-7/0
CRT: 5
HIT: 30
CNT: 3
Poison Apple (12 MP): Your next Basic Attack will apply Poisoned6 to the target for three rounds. Bonus Action.
Paralytic Abasia (20 MP): Your next Basic Attack will apply Stun for a round. Bonus Action.
PASSIVE: Reactive Toxins. Your Basic attacks may only benefit from the effects of one of your Bonus Actions at a time.
-----
Tier 3:
(14-16) Poison, 4-7/0
CRT: 5
HIT: 35
CNT: 4
Poison Apple (13 MP): Your next Basic Attack will apply Poisoned8 to the target for three rounds. Bonus Action.
Paralytic Abasia (20 MP): Your next Basic Attack will apply Stun for a round, and Jolted3 for three rounds. Bonus Action.
PASSIVE: Reactive Toxins. Your Basic attacks may only benefit from the effects of one of your Bonus Actions at a time.
-----
Tier 4:
(16-19) Poison, 4-7/0
CRT: 5
HIT: 41
CNT: 4
Poison Apple (14 MP): Your next Basic Attack will apply Poisoned10 to the target for three rounds. Bonus Action.
Sapping Arrow (17 MP): Your next Basic Attack will apply Slow1 and Ensnared5 for three rounds. Bonus Action.
Paralytic Abasia (19 MP): Your next Basic Attack will apply Stun for a round, and Jolted4 for three rounds. Bonus Action.
PASSIVE: Reactive Toxins. Your Basic attacks may only benefit from the effects of one of your Bonus Actions at a time.
-----
Tier 5:
(19-22) Poison, 4-7/0
CRT: 5
HIT: 48
CNT: 5
Poison Apple (13 MP): Your next Basic Attack will apply BadlyPoisoned14 to the target for three rounds. Bonus Action.
Sapping Arrow (15 MP): Your next Basic Attack will apply Slow1 and Ensnared6 for three rounds. Bonus Action.
Paralytic Abasia (18 MP): Your next Basic Attack will apply Stun for a round, and Jolted6 for three rounds. Bonus Action.
PASSIVE: Reactive Toxins. Casting a skill that modifies your Basic Attack will cost 2 extra MP for each one you've casted this round.</t>
      </text>
    </comment>
    <comment authorId="0" ref="D77">
      <text>
        <t xml:space="preserve">Tier 3 / Base:
MP: 44 / 44 (1R)
Antivenom (8 MP): Remove all basic Damage over Time status effects from the target. Range 1. Bonus Action.
Proper Treatment (18 MP): Restore HP equal to 50% of the target's MHP. If used on a Downed ally, revives them with 25% HP. Range 1. (If used to deal damage to a target, caps at 100 points of damage.)
-----
Tier 4:
MP: 53 / 53 (1R)
Antivenom (8 MP): Remove all basic Damage over Time status effects from the target, and then apply Mending4 to them for three rounds. Range 1. Bonus Action.
Prepare Salve (15 MP): Add Chi's Salve to the Battle Inventory. It restores (18-18) HP to a target within Range 1-3. It cannot be used the round it is created.
Proper Treatment (20 MP): Restore HP equal to 66% of the target's MHP. If used on a Downed ally, revives them with 33% HP. Range 1. (If used to deal damage to a target, caps at 100 points of damage.)
-----
Tier 5:
MP: 60 / 60 (2R)
Antivenom (8 MP): Remove all basic Damage over Time status effects from the target, and then apply Mending6 to them for three rounds. Range 1. Bonus Action.
Prepare Panacea (15 MP): Add Chi's Panacea to the Battle Inventory. It restores (22-22) HP to a target within Range 1-3, and dispels all Basic negative status effects. It cannot be used the round it is created.
Proper Treatment (22 MP): Restore HP equal to 75% of the target's MHP. If used on a Downed ally, revives them with 50% HP. Range 1. (If used to deal damage to a target, caps at 100 points of damage.)</t>
      </text>
    </comment>
    <comment authorId="0" ref="E77">
      <text>
        <t xml:space="preserve">Tier 3 / Base:
Regrowth
SP Cost: 200
Fill: Dealing Damage, Healing Allies (x2), Applying Status Effects (x5 / status)
Target an ally within Range 1, including yourself. Fully restore their HP. Then, double their MHP for three rounds, and then give them Mending(x) for three rounds, where "x" is 25% of their MHP.
-----
Tier 4:
Regrowth
SP Cost: 200
Fill: Dealing Damage, Healing Allies (x2), Applying Status Effects (x5 / status)
Target an ally within Range 1-2, including yourself. Fully restore their HP. Then, double their MHP for four rounds, and then give them Mending(x) for four rounds, where "x" is 33% of their MHP.
-----
Tier 5:
The Right Wrong
SP Cost: 250
Fill: Dealing Damage, Healing Allies (x2), Applying Status Effects (x5 / status)
Target an ally within Range 1-2, including yourself. Triple their MHP for four rounds, fully heal them, and then give them Immunized and Mending(x) for four rounds, where "x" is 25% of their MHP.</t>
      </text>
    </comment>
    <comment authorId="0" ref="F77">
      <text>
        <t xml:space="preserve">Upon reaching Tier 5 in all stats, gain a bonus effect.
-----
Battlefield Preparations: Whenever you enter a battle for the first time, add two instances of Chi's Salve to the Battle Inventory. If you leave for whatever reason, these will disappear.</t>
      </text>
    </comment>
    <comment authorId="0" ref="A79">
      <text>
        <t xml:space="preserve">Skills:
Last Song (5 MP): Expend all of your Melody. Deal (8-8) Ice Damage to a target within Range 1-4. Gets +5 Base Damage per stack of Melody spent, and Unavoidable at 10 Melody.
Tempo (5 MP): Gain +1 Melody. Free Action.
Dance Our Last Dance (10 MP): Grant the target +40% Special Damage this round. Range 1-3. +3 Melody.
Pianissimo (17 MP) Apply Frozen to a target for two rounds. Range 4-7. You may spend 3 Melody to apply Slow3 for three rounds as well.
Fortissimo (18 MP): Grant Empowered4, Evasive4, and Swift2 to the target for three rounds. Range 1-3. +5 Melody.
Dance Your Tune (20 MP): Grant an ally within Range 1-3 another action. Cannot be copied. You may expend 2 Melody to allow this to target someone within Range 1-7. Otherwise, grants +2 Melody.
EP: "Forevermore" (SPECIAL): Expend all of your Melody. Grant a target the "Muse(x)" Advanced status for three rounds, with intensity equal to your Melody. Range 1-5. While active, the Muse gains Double Action, as well as Empowered(x), Enlightened(x), and Energized(x*2). As a Bonus Action, they may pass their Double Action to another ally within Range 1-3, assuming they haven't used it yet. Until Muse wears off, your MOV is locked to 2, and your Retreat is set to 0. If you are downed, Muse instantly wears off.
-----
Passives:
Performance Art: While there are allies within Range 1-3, your DGE is doubled.
Aria of Life: You have a 30% Resistance to all Magical types, with the exception of Water. These cannot be brought below 30%.
Songbird: At 5 Melody or above, you obtain Flight and Skirmisher.
To Ashes. Fire attacks that cause 20% overkill or more will cause you to not leave a body.
-----
Cosmetics:
Helix Familiar: Aoki is able to conjure a songbird familiar in the style of Echoss's butterflies. She is able to sing through it.</t>
      </text>
    </comment>
    <comment authorId="0" ref="B79">
      <text>
        <t xml:space="preserve">Aria of Life: You have a 30% Resistance to all Magical types, with the exception of Water. These cannot be brought below 30%.
-----
Weaknesses:
Piercing (20%)
Crushing (20%)
Resistances:
Slashing (20%)
Water (80%)
All Other Magical (30%)
Base Regen: 1
Base AC: -2</t>
      </text>
    </comment>
    <comment authorId="0" ref="D79">
      <text>
        <t xml:space="preserve">Base Regen: 4</t>
      </text>
    </comment>
    <comment authorId="0" ref="E79">
      <text>
        <t xml:space="preserve">Base: (6-6)x4 Water, 1-3/3</t>
      </text>
    </comment>
    <comment authorId="0" ref="F79">
      <text>
        <t xml:space="preserve">Songbird: At 5 Melody or above, you obtain Flight and Skirmisher.
-----
Base: 4</t>
      </text>
    </comment>
    <comment authorId="0" ref="G79">
      <text>
        <t xml:space="preserve">Base: 4</t>
      </text>
    </comment>
    <comment authorId="0" ref="H79">
      <text>
        <t xml:space="preserve">Base: 40</t>
      </text>
    </comment>
    <comment authorId="0" ref="I79">
      <text>
        <t xml:space="preserve">Base: 11</t>
      </text>
    </comment>
    <comment authorId="0" ref="J79">
      <text>
        <t xml:space="preserve">Base: 3</t>
      </text>
    </comment>
    <comment authorId="0" ref="K79">
      <text>
        <t xml:space="preserve">Base: 45</t>
      </text>
    </comment>
    <comment authorId="0" ref="L79">
      <text>
        <t xml:space="preserve">Your spells grant varying amounts of Melody, capping at 10. For every stack of Melody, you get +1 DGE. For every 5 Melody, you get +1 MOV. Some spells consume Melody.
As a Bonus Action, you may spend any amount of Melody to heal an ally within Range 1-3 for (4-4) HP per stack spent.</t>
      </text>
    </comment>
    <comment authorId="0" ref="M79">
      <text>
        <t xml:space="preserve">Fill Requirements:
Healing Allies
Spending Melody (x10)
Refreshing Actions (x50)</t>
      </text>
    </comment>
    <comment authorId="0" ref="A81">
      <text>
        <t xml:space="preserve">Tier 2: Non-Combatant
Tier 3: Idol
Tier 4: Diva
Tier 5: Superstar</t>
      </text>
    </comment>
    <comment authorId="0" ref="B81">
      <text>
        <t xml:space="preserve">Tier 2 / Base:
HP: 22 / 22 (-2 AC) (0R)
SHP: 6 / 6
DGE: 6
CAV: 22
Piercing (-20%)
Crushing (-20%)
Poison (-30%)
Slashing (20%)
Fire (20%)
Water (50%)
-----
Tier 3:
HP: 26 / 26 (-2 AC) (0R)
SHP: 8 / 8
DGE: 8
CAV: 29
Piercing (-20%)
Crushing (-20%)
Poison (-30%)
Slashing (20%)
Fire (20%)
Ice (20%)
Electric (20%)
Water (60%)
-----
Tier 4:
HP: 31 / 31 (-2 AC) (1R)
SHP: 10 / 10
DGE: 9
CAV: 36
Piercing (-20%)
Crushing (-20%)
Poison (-20%)
Slashing (20%)
Fire (30%)
Ice (30%)
Electric (30%)
Earth (30%)
Dark (30%)
Light (30%)
Water (70%)
-----
Tier 5:
HP: 36 / 36 (-2 AC) (2R)
SHP: 12 / 12
DGE: 11
CAV: 45
Piercing (-20%)
Crushing (-20%)
Slashing (20%)
Water (80%)
PASSIVE: Aria of Life. You have a 30% Resistance to all Magical types, with the exception of Water. These cannot be brought below 30%.</t>
      </text>
    </comment>
    <comment authorId="0" ref="C81">
      <text>
        <t xml:space="preserve">Tier 2 / Base:
(4-4)x3 Water, 1-3/2
CRT: 2
HIT: 25
CNT: 1
No other effects. Ow.
-----
Tier 3:
(5-5)x3 Water, 1-3/2
CRT: 3
HIT: 30
CNT: 2
Last Resort (5 MP): Expend all of your Melody. Deal (4-4) Slashing Damage to a target within Range 1. Gets +3 Base Damage per stack of Melody spent, and Unavoidable at 10 Melody.
-----
Tier 4:
(5-5)x4 Water, 1-3/2
CRT: 3
HIT: 35
CNT: 3
Last Resort (5 MP): Expend all of your Melody. Deal (6-6) Slashing Damage to a target within Range 1. Gets +4 Base Damage per stack of Melody spent, and Unavoidable at 10 Melody.
Pianissimo (15 MP) Apply Frozen to a target for two rounds. Range 4-6. You may spend 3 Melody to apply Slow2 for three rounds as well.
-----
Tier 5:
(6-6)x4 Water, 1-3/3
CRT: 4
HIT: 40
Last Song (5 MP): Expend all of your Melody. Deal (8-8) Ice Damage to a target within Range 1-4. Gets +5 Base Damage per stack of Melody spent, and Unavoidable at 10 Melody.
Pianissimo (17 MP) Apply Frozen to a target for two rounds. Range 4-7. You may spend 3 Melody to apply Slow3 for three rounds as well.</t>
      </text>
    </comment>
    <comment authorId="0" ref="D81">
      <text>
        <t xml:space="preserve">Tier 4 / Base:
MP: 47 / 47 (3R)
Tempo (6 MP): Gain +1 Melody. Free Action.
Fortissimo (16 MP): Grant Empowered3, Evasive3, and Swift2 to the target for three rounds. Range 1-3. +4 Melody.
Dance Your Tune (20 MP): Grant an ally within Range 1-3 another action. Cannot be copied. You may expend 2 Melody to allow this to target someone within Range 1-6. Otherwise, grants +2 Melody.
-----
Tier 5:
MP: 57 / 57 (4R)
Tempo (5 MP): Gain +1 Melody. Free Action.
Dance Our Last Dance (10 MP): Grant the target +40% Special Damage this round. Range 1-3. +3 Melody.
Fortissimo (18 MP): Grant Empowered4, Evasive4, and Swift2 to the target for three rounds. Range 1-3. +5 Melody.
Dance Your Tune (20 MP): Grant an ally within Range 1-3 another action. Cannot be copied. You may expend 2 Melody to allow this to target someone within Range 1-7. Otherwise, grants +2 Melody.</t>
      </text>
    </comment>
    <comment authorId="0" ref="E81">
      <text>
        <t xml:space="preserve">Tier 4 / Base:
Single: "Soar"
SP Cost: 400
Fill: Healing Allies, Spending Melody (x10), Refreshing Actions (x50)
Expend all of your Melody. Grant a target the "Muse(x)" status for three rounds, with intensity equal to your Melody. Range 1-5. While active, the Muse gains Double Action, as well as Empowered(x) and Energized(x*2). Until Muse wears off, your MOV is locked to 2, and your Retreat is set to 0. Muse instantly wears off.
-----
Tier 5:
EP: "Forevermore"
SP Cost: 400
Fill: Healing Allies, Spending Melody (x10), Refreshing Actions (x50)
Expend all of your Melody. Grant a target the "Muse(x)" Advanced status for three rounds, with intensity equal to your Melody. Range 1-5. While active, the Muse gains Double Action, as well as Empowered(x), Enlightened(x), and Energized(x*2). As a Bonus Action, they may pass their Double Action to another ally within Range 1-3, assuming they haven't used it yet. Until Muse wears off, your MOV is locked to 2, and your Retreat is set to 0. If you are downed, Muse instantly wears off.</t>
      </text>
    </comment>
    <comment authorId="0" ref="F81">
      <text>
        <t xml:space="preserve">Upon reaching Tier 5 in all stats, gain a bonus effect.
-----
Songbird: At 5 Melody or above, you obtain Flight and Skirmisher.</t>
      </text>
    </comment>
    <comment authorId="0" ref="A83">
      <text>
        <t xml:space="preserve">Skills:
Roost (0 MP): Restore 50% of your MHP as HP.
Telekinoosis (9 MP): Move a target within Range 1-4 up to 5 tiles. Deal (14-15) Psychic Damage to them, with +50% DMG if they have Doomed. Won't harm allies.
Glitch Noose (12 MP): Apply Doomed to a target within Range 1-4, with a timer of two rounds. Apply Weaken5, Uninspired5, and Rooted to them for three rounds each. If they're within Range 1 of you, this is a Bonus Action.
Super Big Cutty (25 MP): Target a foe within Range 1-7, and record their current HP value. The next time you Regen, deal (30-30) Psychic Damage to them. Gets +1 Base DMG for every 4 HP (16 HP versus Bosses) of difference between the recorded value and their current HP. If their HP drops low enough to be killed by this, instantly trigger this. Unavoidable.
Life Sentences (SPECIAL): Apply Deathlink to an entity within Range 1-6, with Splash 3. When an entity with Deathlink is downed, deal (17-17) Glitch Damage to all foes with Deathlink, and restore (6-6) HP to allies with Deathlink. This can chain upon itself. Maximum of 7 targets.
-----
Passives:
Not So Smol: Gibbet can now be ridden like a tamed creature can.
Soul Siphon: When a Doomed effect you apply or Big Cutty downs / kills a foe, restore (16-16) MP.
Bloodscent: Your attacks against foes at 50% HP or less are Unavoidable.
Interact: For STR, AGI, INT, SKI, DEF, RES, and SPC statchecks, you are treated like you have a... 5 in that stat. For SPC checks, you have an extra +15???
-----
Cosmetics:
Beeg: Gibbet is about the size of a bear. They're still just as cuddly, though.
Scales of False Justice: Gibbet scored the finishing blow on the Tilted Scale! Crooked scales made of gold, purposefully weighted to one side. With this, judgement shall always fall... no matter right or wrong.</t>
      </text>
    </comment>
    <comment authorId="0" ref="B83">
      <text>
        <t xml:space="preserve">Weaknesses:
Piercing (20%)
Air (20%)
Resistances:
Fire (50%)
Earth (50%)
Glitch (30%)
Base Regen: 6
Base AC: -1</t>
      </text>
    </comment>
    <comment authorId="0" ref="D83">
      <text>
        <t xml:space="preserve">Base Regen: 2</t>
      </text>
    </comment>
    <comment authorId="0" ref="E83">
      <text>
        <t xml:space="preserve">Base: (21-23) Piercing, 1/1</t>
      </text>
    </comment>
    <comment authorId="0" ref="F83">
      <text>
        <t xml:space="preserve">Flying!
-----
Base: 5</t>
      </text>
    </comment>
    <comment authorId="0" ref="G83">
      <text>
        <t xml:space="preserve">Base: 7</t>
      </text>
    </comment>
    <comment authorId="0" ref="H83">
      <text>
        <t xml:space="preserve">Bloodscent. Your attacks against foes at 50% HP or less are Unavoidable.
-----
Base: 35</t>
      </text>
    </comment>
    <comment authorId="0" ref="I83">
      <text>
        <t xml:space="preserve">Base: 5</t>
      </text>
    </comment>
    <comment authorId="0" ref="J83">
      <text>
        <t xml:space="preserve">Base: 4</t>
      </text>
    </comment>
    <comment authorId="0" ref="K83">
      <text>
        <t xml:space="preserve">Base: 38</t>
      </text>
    </comment>
    <comment authorId="0" ref="L83">
      <text>
        <t xml:space="preserve">If you down / kill a target, gain a stack of Hanging. You get +10% DMG and -10% Spell Costs for each stack of Hanging.
Targets that are defeated by Doomed are considered to have been defeated by you.</t>
      </text>
    </comment>
    <comment authorId="0" ref="M83">
      <text>
        <t xml:space="preserve">Fill Requirements:
Dealing Damage
Killing Enemies (x20)</t>
      </text>
    </comment>
    <comment authorId="0" ref="A85">
      <text>
        <t xml:space="preserve">Tier 3: Smol Birb
Tier 4: Judgement Birb
Tier 5: Big Birb</t>
      </text>
    </comment>
    <comment authorId="0" ref="B85">
      <text>
        <t xml:space="preserve">Tier 3 / Base:
HP: 37 / 37 (-1 AC) (2R)
DGE: 8
CAV: 25
Piercing (-20%)
Air (-30%)
Fire (20%)
Earth (20%)
Glitch (10%)
-----
Tier 4:
HP: 48 / 48 (-1 AC) (4R)
DGE: 6
CAV: 31
Piercing (-20%)
Air (-20%)
Fire (30%)
Earth (30%)
Glitch (20%)
-----
Tier 5:
HP: 61 / 61 (-1 AC) (6R)
DGE: 5
CAV: 38
Piercing (-20%)
Air (-20%)
Fire (50%)
Earth (50%)
Glitch (30%)
PASSIVE: Not So Smol. Gibbet can now be ridden like a tamed creature can.</t>
      </text>
    </comment>
    <comment authorId="0" ref="C85">
      <text>
        <t xml:space="preserve">Tier 3 / Base:
(4-4)x3 Piercing, 1/2
CRT: 5
HIT: 24
CNT: 2
Glitch Noose (14 MP): Apply Doomed to a target within Range 1-4, with a timer of three rounds. Apply Weaken3 and Uninspired3 to them for three rounds each.
Big Cutty (25 MP): Target a foe within Range 1-5, and record their current HP value. The next time you Regen, deal (20-20) Psychic Damage to them. Gets +1 Base DMG for every 5 HP (20 HP versus Bosses) of difference between the recorded value and their current HP. Unavoidable.
-----
Tier 4:
(8-9)x2 Piercing, 1/1
CRT: 6
HIT: 29
CNT: 3
Glitch Noose (13 MP): Apply Doomed to a target within Range 1-4, with a timer of three rounds. Apply Weaken4 and Uninspired4 to them for three rounds each.
Big Cutty (25 MP): Target a foe within Range 1-6, and record their current HP value. The next time you Regen, deal (25-25) Psychic Damage to them. Gets +1 Base DMG for every 4.5 HP (18 HP versus Bosses) of difference between the recorded value and their current HP. Unavoidable.
PASSIVE: Bloodscent. Your attacks against foes at 50% HP or less are Unavoidable.
-----
Tier 5:
(21-23) Piercing, 1/1
CRT: 7
HIT: 35
CNT: 4
Glitch Noose (12 MP): Apply Doomed to a target within Range 1-4, with a timer of three rounds. Apply Weaken5 and Uninspired5 to them for three rounds each. If they're within Range 1 of you, this is a Bonus Action.
Super Big Cutty (25 MP): Target a foe within Range 1-7, and record their current HP value. The next time you Regen, deal (30-30) Psychic Damage to them. Gets +1 Base DMG for every 4 HP (16 HP versus Bosses) of difference between the recorded value and their current HP. If their HP drops low enough to be killed by this, instantly trigger this. Unavoidable.
PASSIVE: Bloodscent. Your attacks against foes at 50% HP or less are Unavoidable.</t>
      </text>
    </comment>
    <comment authorId="0" ref="D85">
      <text>
        <t xml:space="preserve">Tier 3 / Base:
MP: 36 / 36 (1R)
Telekinesis (8 MP): Move a target within Range 1-4 up to 3 tiles.
-----
Tier 4:
MP: 41 / 41 (1R)
Roost (0 MP): Restore 33% of your MHP as HP.
Telekinoosis (9 MP): Move a target within Range 1-5 up to 4 tiles. Deal (10-11) Psychic Damage to them, with +50% DMG if they have Doomed. Won't harm allies.
-----
Tier 5:
MP: 48 / 48 (2R)
Roost (0 MP): Restore 50% of your MHP as HP.
Telekinoosis (9 MP): Move a target within Range 1-4 up to 5 tiles. Deal (14-15) Psychic Damage to them, with +50% DMG if they have Doomed. Won't harm allies.
PASSIVE: Soul Siphon. When a Doomed effect you apply or Big Cutty downs / kills a foe, restore (16-16) MP.</t>
      </text>
    </comment>
    <comment authorId="0" ref="E85">
      <text>
        <t xml:space="preserve">Tier 3 / Base:
Death Sentences
SP Cost: 240
Fill: Dealing Damage, Killing Enemies (x20)
Apply Deathlink to a foe within Range 1-5, with Splash 2. When a foe with Deathlink is downed, deal (12-12) Glitch Damage to all other foes with Deathlink. This can chain upon itself. Maximum of 5 targets.
-----
Tier 4:
Death Sentences
SP Cost: 240
Fill: Dealing Damage, Killing Enemies (x20)
Apply Deathlink to a foe within Range 1-6, with Splash 3. When a foe with Deathlink is downed, deal (14-14) Glitch Damage to all other foes with Deathlink. This can chain upon itself. Maximum of 6 targets.
-----
Tier 5:
Life Sentences
SP Cost: 240
Fill: Dealing Damage, Killing Enemies (x20)
Apply Deathlink to an entity within Range 1-6, with Splash 3. When an entity with Deathlink is downed, deal (17-17) Glitch Damage to all foes with Deathlink, and restore (6-6) HP to allies with Deathlink. This can chain upon itself. Maximum of 7 targets.</t>
      </text>
    </comment>
    <comment authorId="0" ref="F85">
      <text>
        <t xml:space="preserve">Upon reaching Tier 5 in all stats, gain a bonus effect.
-----
Mom Would Be Proud: Glitch Noose's Doomed only has a timer of 2 rounds, and it now applies Rooted for three rounds as well.</t>
      </text>
    </comment>
    <comment authorId="0" ref="A87">
      <text>
        <t xml:space="preserve">Skills:
Brace (0 MP): Gain Ordo for four rounds. Automatically counter the first attack that you are able to counter this round.
Petal Dance (13 MP): Teleport to within Range 1 of a foe within Range 1-3. Deal (21-21) Light or Glitch Damage to them. You may then repeat this spell, targeting a new foe by spending the MP cost again.
Iris Guard (16 MP): Grant yourself or an ally within Range 1-2 Guardian4, Erroveil4, and Empowered4 for five rounds. You may expend Ordo to increase the intensity of each buff by 3.
Crimson Palm (18 MP): Deal (23-24) Glitch Damage to a target within Range 1-5, then move them four tiles in any direction. If targeting an ally, instead deal this damage to a target within Range 1 of their destination. You may expend Ordo to make this a Bonus Action.
Rosen Oath (SPECIAL): If you don't have Ordo, restore (30-30) HP and (15-15) MP, then gain Ordo for four rounds. Bonus Action. Costs 75 SP. If you do have Ordo, expend it to deal (45-48) Light Damage with Vampiric3 in a Range 1-6 Wide Beam that won't harm allies. Costs 225 SP. All healing from this special ignores your healing weakness.
-----
Passives:
Swift Storm. You may expend Ordo after your main action to use Petal Dance. From there, you may expend MP to chain cast it as normal.
Orderly Light. Your Light attacks deal +30% DMG to Rose Cult and Entropic foes.
To Ashes. Fire attacks that cause 20% overkill or more will cause you to not leave a body.</t>
      </text>
    </comment>
    <comment authorId="0" ref="B87">
      <text>
        <t xml:space="preserve">Weaknesses:
Healing (20%)
Fire (20%)
Light (10%)
Resistances:
Slashing (20%)
Piercing (20%)
Dark (30%)
Psychic (30%)
Poison (30%)
Glitch (50%)
Base Regen: 5
Base AC: 8</t>
      </text>
    </comment>
    <comment authorId="0" ref="D87">
      <text>
        <t xml:space="preserve">Base Regen: 3</t>
      </text>
    </comment>
    <comment authorId="0" ref="E87">
      <text>
        <t xml:space="preserve">Wilted Roseblade: While you have Ordo, your Basic Attack deals (39-39) Light Damage within a Range 1 Cone instead of its usual values.
Orderly Light: Your Light attacks deal +30% DMG to Rose Cult and Entropic foes.
-----
Base: (11-11)x3 Piercing, 1/2</t>
      </text>
    </comment>
    <comment authorId="0" ref="F87">
      <text>
        <t xml:space="preserve">Base: 5</t>
      </text>
    </comment>
    <comment authorId="0" ref="G87">
      <text>
        <t xml:space="preserve">Wilted Rose: While you have Ordo, you have +12 CRT.
-----
Base: 8</t>
      </text>
    </comment>
    <comment authorId="0" ref="H87">
      <text>
        <t xml:space="preserve">Base: 42</t>
      </text>
    </comment>
    <comment authorId="0" ref="I87">
      <text>
        <t xml:space="preserve">Base: 12</t>
      </text>
    </comment>
    <comment authorId="0" ref="J87">
      <text>
        <t xml:space="preserve">COUNTER: Flash of Rose
Range: 1-2
If you don't have Ordo, perform a normal counter attack. If you do, deal (30-30) Light Damage to the attacker.
-----
Base: 12</t>
      </text>
    </comment>
    <comment authorId="0" ref="K87">
      <text>
        <t xml:space="preserve">Base: 37</t>
      </text>
    </comment>
    <comment authorId="0" ref="L87">
      <text>
        <t xml:space="preserve">You have a weakness to Healing, but can be revived safely without taking damage from it. Whenever you take damage from this Healing weakness, gain Ordo for four rounds.
While you have Ordo, your Basic Attack deals (39-39) Light Damage within a Range 1 Cone instead of its usual values, and you have +12 CRT.</t>
      </text>
    </comment>
    <comment authorId="0" ref="M87">
      <text>
        <t xml:space="preserve">Fill Requirements:
Dealing Damage
Defeating Foes (x15)
Gaining Ordo (x25)</t>
      </text>
    </comment>
    <comment authorId="0" ref="A89">
      <text>
        <t xml:space="preserve">Tier 5: Not A Birb, What Are You Saying</t>
      </text>
    </comment>
    <comment authorId="0" ref="B89">
      <text>
        <t xml:space="preserve">Tier 5 / Base:
look you can just view her stats</t>
      </text>
    </comment>
    <comment authorId="0" ref="C89">
      <text>
        <t xml:space="preserve">Tier 5 / Base:
look you can just view her stats</t>
      </text>
    </comment>
    <comment authorId="0" ref="D89">
      <text>
        <t xml:space="preserve">Tier 5 / Base:
look you can just view her stats</t>
      </text>
    </comment>
    <comment authorId="0" ref="E89">
      <text>
        <t xml:space="preserve">Tier 5 / Base:
look you can just view her stats</t>
      </text>
    </comment>
    <comment authorId="0" ref="B92">
      <text>
        <t xml:space="preserve">Weaknesses:
Resistances:
Base Regen: 0
Base AC: 2</t>
      </text>
    </comment>
    <comment authorId="0" ref="D92">
      <text>
        <t xml:space="preserve">Base Regen: 1</t>
      </text>
    </comment>
    <comment authorId="0" ref="E92">
      <text>
        <t xml:space="preserve">Base: (2-4) Slashing, 1-4\1</t>
      </text>
    </comment>
    <comment authorId="0" ref="F92">
      <text>
        <t xml:space="preserve">Base: 4</t>
      </text>
    </comment>
    <comment authorId="0" ref="G92">
      <text>
        <t xml:space="preserve">Base: 3</t>
      </text>
    </comment>
    <comment authorId="0" ref="H92">
      <text>
        <t xml:space="preserve">Base: 15</t>
      </text>
    </comment>
    <comment authorId="0" ref="I92">
      <text>
        <t xml:space="preserve">Base: 6</t>
      </text>
    </comment>
    <comment authorId="0" ref="J92">
      <text>
        <t xml:space="preserve">Base: 7</t>
      </text>
    </comment>
    <comment authorId="0" ref="K92">
      <text>
        <t xml:space="preserve">Base: 15</t>
      </text>
    </comment>
    <comment authorId="0" ref="L92">
      <text>
        <t xml:space="preserve">When downed, deal (16-19) Crushing Damage to your killer if they're within Range 1-2 of you.</t>
      </text>
    </comment>
    <comment authorId="0" ref="M92">
      <text>
        <t xml:space="preserve">Fill Requirements:
Dealing Damage
Taking Damage</t>
      </text>
    </comment>
    <comment authorId="0" ref="B93">
      <text>
        <t xml:space="preserve">Weaknesses:
Piercing (20%)
Crushing (30%)
Resistances:
Fire (20%)
Electric (30%)
Dark (30%)
Air (10%)
Base Regen: 0
Base AC: -2</t>
      </text>
    </comment>
    <comment authorId="0" ref="D93">
      <text>
        <t xml:space="preserve">Base Regen: 1</t>
      </text>
    </comment>
    <comment authorId="0" ref="E93">
      <text>
        <t xml:space="preserve">Base: (3-6) Slashing, 1-4\1</t>
      </text>
    </comment>
    <comment authorId="0" ref="F93">
      <text>
        <t xml:space="preserve">Base: 5</t>
      </text>
    </comment>
    <comment authorId="0" ref="G93">
      <text>
        <t xml:space="preserve">Base: 7</t>
      </text>
    </comment>
    <comment authorId="0" ref="H93">
      <text>
        <t xml:space="preserve">Base: 17</t>
      </text>
    </comment>
    <comment authorId="0" ref="I93">
      <text>
        <t xml:space="preserve">Base: 16</t>
      </text>
    </comment>
    <comment authorId="0" ref="J93">
      <text>
        <t xml:space="preserve">Base: 16</t>
      </text>
    </comment>
    <comment authorId="0" ref="K93">
      <text>
        <t xml:space="preserve">Base: 24</t>
      </text>
    </comment>
    <comment authorId="0" ref="L93">
      <text>
        <t xml:space="preserve">When at 50% HP or less, you gain +2 MOV and 25% extra DGE.</t>
      </text>
    </comment>
    <comment authorId="0" ref="M93">
      <text>
        <t xml:space="preserve">Fill Requirements:
Dealing Damage
Dodging Attacks (x20)</t>
      </text>
    </comment>
    <comment authorId="0" ref="B94">
      <text>
        <t xml:space="preserve">Weaknesses:
Slashing (20%)
Resistances:
Fire (40%)
Dark (40%)
Light (10%)
Base Regen: 0
Base AC: 0</t>
      </text>
    </comment>
    <comment authorId="0" ref="D94">
      <text>
        <t xml:space="preserve">Base Regen: 2</t>
      </text>
    </comment>
    <comment authorId="0" ref="E94">
      <text>
        <t xml:space="preserve">Base: (5-5) Crushing, 1\2</t>
      </text>
    </comment>
    <comment authorId="0" ref="F94">
      <text>
        <t xml:space="preserve">Base: 4</t>
      </text>
    </comment>
    <comment authorId="0" ref="G94">
      <text>
        <t xml:space="preserve">Base: 5</t>
      </text>
    </comment>
    <comment authorId="0" ref="H94">
      <text>
        <t xml:space="preserve">Base: 17</t>
      </text>
    </comment>
    <comment authorId="0" ref="I94">
      <text>
        <t xml:space="preserve">Base: 1</t>
      </text>
    </comment>
    <comment authorId="0" ref="J94">
      <text>
        <t xml:space="preserve">Base: 1</t>
      </text>
    </comment>
    <comment authorId="0" ref="K94">
      <text>
        <t xml:space="preserve">Base: 10</t>
      </text>
    </comment>
    <comment authorId="0" ref="L94">
      <text>
        <t xml:space="preserve">Healing over a target's MHP adds temporary SHP equal to 60% of the overheal. You also gain this SHP.</t>
      </text>
    </comment>
    <comment authorId="0" ref="M94">
      <text>
        <t xml:space="preserve">Fill Requirements:
Healing Allies
Overhealing (x2)
Reviving Allies (x25)</t>
      </text>
    </comment>
    <comment authorId="0" ref="N94">
      <text>
        <t xml:space="preserve">(Meditative Bonus)</t>
      </text>
    </comment>
    <comment authorId="0" ref="B95">
      <text>
        <t xml:space="preserve">Weaknesses:
Crushing (20%)
Light (20%)
Resistances:
Dark (130%)
Base Regen: 0
Base AC: 0</t>
      </text>
    </comment>
    <comment authorId="0" ref="D95">
      <text>
        <t xml:space="preserve">Base Regen: 1</t>
      </text>
    </comment>
    <comment authorId="0" ref="E95">
      <text>
        <t xml:space="preserve">50% chance to deal (4-4) damage of a random element to your target.
Base: (9-12) Slashing, 1-3\1</t>
      </text>
    </comment>
    <comment authorId="0" ref="F95">
      <text>
        <t xml:space="preserve">Base: 4</t>
      </text>
    </comment>
    <comment authorId="0" ref="G95">
      <text>
        <t xml:space="preserve">Base:12</t>
      </text>
    </comment>
    <comment authorId="0" ref="H95">
      <text>
        <t xml:space="preserve">Base: 21</t>
      </text>
    </comment>
    <comment authorId="0" ref="I95">
      <text>
        <t xml:space="preserve">Base: 8</t>
      </text>
    </comment>
    <comment authorId="0" ref="J95">
      <text>
        <t xml:space="preserve">Base: 12</t>
      </text>
    </comment>
    <comment authorId="0" ref="K95">
      <text>
        <t xml:space="preserve">Base: 20</t>
      </text>
    </comment>
    <comment authorId="0" ref="L95">
      <text>
        <t xml:space="preserve">Once per battle, you will survive a lethal blow with 3 HP. Enemies will completely ignore you while you're "dead", causing them to not target you for the remainder of the round.
Bosses tend to be smart enough to know that you're not dead.
You also don't have ZoC while you're "dead".
</t>
      </text>
    </comment>
    <comment authorId="0" ref="M95">
      <text>
        <t xml:space="preserve">Fill Requirements:
Dealing Damage
Taking Damage (x2)</t>
      </text>
    </comment>
    <comment authorId="0" ref="B96">
      <text>
        <t xml:space="preserve">Weaknesses:
Crushing (20%)
Resistances:
Slashing (10%)
Piercing (10%)
Fire (10%)
Ice (10%)
Earth (20%)
Dark (60%)
Light (10%)
Psychic (10%)
Air (10%)
Base Regen: 1
Base AC: 1</t>
      </text>
    </comment>
    <comment authorId="0" ref="D96">
      <text>
        <t xml:space="preserve">Base Regen: 2</t>
      </text>
    </comment>
    <comment authorId="0" ref="E96">
      <text>
        <t xml:space="preserve">Base: (7-8) Slashing, 1\2</t>
      </text>
    </comment>
    <comment authorId="0" ref="F96">
      <text>
        <t xml:space="preserve">Base: 4</t>
      </text>
    </comment>
    <comment authorId="0" ref="G96">
      <text>
        <t xml:space="preserve">Base: 4</t>
      </text>
    </comment>
    <comment authorId="0" ref="H96">
      <text>
        <t xml:space="preserve">Base: 17</t>
      </text>
    </comment>
    <comment authorId="0" ref="I96">
      <text>
        <t xml:space="preserve">Base: 1</t>
      </text>
    </comment>
    <comment authorId="0" ref="J96">
      <text>
        <t xml:space="preserve">Base: 3</t>
      </text>
    </comment>
    <comment authorId="0" ref="K96">
      <text>
        <t xml:space="preserve">Base: 10</t>
      </text>
    </comment>
    <comment authorId="0" ref="L96">
      <text>
        <t xml:space="preserve">Your basic attacks have a 16% chance to be the element that your opponent is the weakest against.
If your weapon is already that type, automatically select another element that the target is weak to, then act like their resistances to both elements is 10% lower.
Double-elemental attacks. Pain ensues.</t>
      </text>
    </comment>
    <comment authorId="0" ref="M96">
      <text>
        <t xml:space="preserve">Fill Requirements:
Dealing Damage
Elemental Weakness Exploitation (x10)</t>
      </text>
    </comment>
    <comment authorId="0" ref="N96">
      <text>
        <t xml:space="preserve">(Ender Mirror)</t>
      </text>
    </comment>
    <comment authorId="0" ref="B97">
      <text>
        <t xml:space="preserve">Weaknesses:
Ice (10%)
Resistances:
Piercing (30%)
Fire (20%)
Base Regen: 0
Base AC: 3</t>
      </text>
    </comment>
    <comment authorId="0" ref="D97">
      <text>
        <t xml:space="preserve">Base Regen: 1</t>
      </text>
    </comment>
    <comment authorId="0" ref="E97">
      <text>
        <t xml:space="preserve">Base Explosive: (21-22), Fire
Base Piercing: (24-26), Piercing</t>
      </text>
    </comment>
    <comment authorId="0" ref="F97">
      <text>
        <t xml:space="preserve">Base: 4</t>
      </text>
    </comment>
    <comment authorId="0" ref="G97">
      <text>
        <t xml:space="preserve">Base: 14</t>
      </text>
    </comment>
    <comment authorId="0" ref="H97">
      <text>
        <t xml:space="preserve">Base: 22</t>
      </text>
    </comment>
    <comment authorId="0" ref="I97">
      <text>
        <t xml:space="preserve">Base: 3</t>
      </text>
    </comment>
    <comment authorId="0" ref="J97">
      <text>
        <t xml:space="preserve">COUNTER: Ship Bash
Range: 1
Deals (8-9) Crushing Damage to the attacker. Scales at a half-rate with STR.
-----
Base: 4</t>
      </text>
    </comment>
    <comment authorId="0" ref="K97">
      <text>
        <t xml:space="preserve">Base: 13</t>
      </text>
    </comment>
    <comment authorId="0" ref="L97">
      <text>
        <t xml:space="preserve">Every turn, as a Bonus Action, you may deal (4-6) Piercing Damage to a foe within Range 1-3. This has 50% of your HIT, and can't be countered.</t>
      </text>
    </comment>
    <comment authorId="0" ref="M97">
      <text>
        <t xml:space="preserve">Fill Requirements:
Dealing Damage
Critical Hits (x20)
Perfect Armorpierce (x20)</t>
      </text>
    </comment>
    <comment authorId="0" ref="N97">
      <text>
        <t xml:space="preserve">(Wireframe Visor: Ready!)</t>
      </text>
    </comment>
    <comment authorId="0" ref="B98">
      <text>
        <t xml:space="preserve">Weaknesses:
Electric (50%)
Light (10%)
Resistances:)
Psychic (20%)
Base Regen: 0
Base AC: 1</t>
      </text>
    </comment>
    <comment authorId="0" ref="D98">
      <text>
        <t xml:space="preserve">Base Regen: 1</t>
      </text>
    </comment>
    <comment authorId="0" ref="E98">
      <text>
        <t xml:space="preserve">Full Metal Round: Deals Piercing Damage. +10% HIT. Has Armorpierce3.
Penetrator Round: Deals Piercing Damage. -10% HIT, and 66% DMG. This attack hits another foe within Range 1 of the target.
Fire Round+: Deals Fire Damage. Ignores Wooden Terrain bonuses, and Cover bonuses.
-----
Base: (32-34) Piercing, 4-7\0</t>
      </text>
    </comment>
    <comment authorId="0" ref="F98">
      <text>
        <t xml:space="preserve">Base: 4</t>
      </text>
    </comment>
    <comment authorId="0" ref="G98">
      <text>
        <t xml:space="preserve">Base: 20
If you roll a minicrit, it has a 1/2 chance to be a full critical.</t>
      </text>
    </comment>
    <comment authorId="0" ref="H98">
      <text>
        <t xml:space="preserve">Base: 23</t>
      </text>
    </comment>
    <comment authorId="0" ref="I98">
      <text>
        <t xml:space="preserve">Base: 4</t>
      </text>
    </comment>
    <comment authorId="0" ref="J98">
      <text>
        <t xml:space="preserve">COUNTER: Rifle Bash
Range: 1
Deals (10-11) Crushing Damage to the attacker. Scales at a half-rate with STR.
-----
Base: 16</t>
      </text>
    </comment>
    <comment authorId="0" ref="K98">
      <text>
        <t xml:space="preserve">Base: 15</t>
      </text>
    </comment>
    <comment authorId="0" ref="L98">
      <text>
        <t xml:space="preserve">If you haven't moved this turn or you're standing in fortified terrain, your Basic Attacks have +40% HIT, +10% DMG and +10 CRT.
These effects can stack. If both effects are active, gain another 10% DMG, and another +10 CRT.</t>
      </text>
    </comment>
    <comment authorId="0" ref="M98">
      <text>
        <t xml:space="preserve">Fill Requirements:
Dealing Damage
Killing Enemies (x20)</t>
      </text>
    </comment>
    <comment authorId="0" ref="N98">
      <text>
        <t xml:space="preserve">KekBox: [Aim: Ready! Range: Ready!]</t>
      </text>
    </comment>
    <comment authorId="0" ref="B99">
      <text>
        <t xml:space="preserve">Weaknesses:
Piercing (20%)
Resistances:
Electric (10%)
Air (60%)
Base Regen: 0
Base AC: 0</t>
      </text>
    </comment>
    <comment authorId="0" ref="D99">
      <text>
        <t xml:space="preserve">Base Regen: 1</t>
      </text>
    </comment>
    <comment authorId="0" ref="E99">
      <text>
        <t xml:space="preserve">On attacking with this weapon, gain +1 Ventus. Gain another if your attack downed / killed the target.
-----
Base: (6-6) Air, 2-4\0</t>
      </text>
    </comment>
    <comment authorId="0" ref="F99">
      <text>
        <t xml:space="preserve">Base: 4
Flying! (At least, for now.)</t>
      </text>
    </comment>
    <comment authorId="0" ref="G99">
      <text>
        <t xml:space="preserve">Base: 9</t>
      </text>
    </comment>
    <comment authorId="0" ref="H99">
      <text>
        <t xml:space="preserve">Base: 17</t>
      </text>
    </comment>
    <comment authorId="0" ref="I99">
      <text>
        <t xml:space="preserve">Base: 12</t>
      </text>
    </comment>
    <comment authorId="0" ref="J99">
      <text>
        <t xml:space="preserve">Base: 11</t>
      </text>
    </comment>
    <comment authorId="0" ref="K99">
      <text>
        <t xml:space="preserve">Base: 21</t>
      </text>
    </comment>
    <comment authorId="0" ref="L99">
      <text>
        <t xml:space="preserve">After you deal Air Damage, gain a stack of Ventus for every target hit. Each turn (as an action), you may spend Ventus to move targets around. Range 1-5.
The amount of Ventus used is equal to (targets * distance), and you may have any numbers of targets, but move the target(s) a max distance of 5 tiles.</t>
      </text>
    </comment>
    <comment authorId="0" ref="M99">
      <text>
        <t xml:space="preserve">Fill Requirements:
Dealing Damage
Moving Enemies (x5 / tile)</t>
      </text>
    </comment>
    <comment authorId="0" ref="N99">
      <text>
        <t xml:space="preserve">(Flight Duration: 2)
(50% Chance for Electric Damage to Bounce)</t>
      </text>
    </comment>
    <comment authorId="0" ref="B100">
      <text>
        <t xml:space="preserve">Weaknesses:
Slashing (20%)
Resistances:
Light (20%)
Base Regen: 0
Base AC: 5</t>
      </text>
    </comment>
    <comment authorId="0" ref="D100">
      <text>
        <t xml:space="preserve">Base Regen: 2</t>
      </text>
    </comment>
    <comment authorId="0" ref="E100">
      <text>
        <t xml:space="preserve">Base: (7-8) Ice, 1-2/1</t>
      </text>
    </comment>
    <comment authorId="0" ref="F100">
      <text>
        <t xml:space="preserve">Base: 4</t>
      </text>
    </comment>
    <comment authorId="0" ref="G100">
      <text>
        <t xml:space="preserve">Base: 4</t>
      </text>
    </comment>
    <comment authorId="0" ref="H100">
      <text>
        <t xml:space="preserve">Base: 21</t>
      </text>
    </comment>
    <comment authorId="0" ref="I100">
      <text>
        <t xml:space="preserve">Base: 5</t>
      </text>
    </comment>
    <comment authorId="0" ref="J100">
      <text>
        <t xml:space="preserve">Base: 7</t>
      </text>
    </comment>
    <comment authorId="0" ref="K100">
      <text>
        <t xml:space="preserve">Base: 14</t>
      </text>
    </comment>
    <comment authorId="0" ref="M100">
      <text>
        <t xml:space="preserve">Fill Requirements:
Dealing Damage
Healing Allies</t>
      </text>
    </comment>
    <comment authorId="0" ref="B101">
      <text>
        <t xml:space="preserve">Not moving in a round grants +4 AC.
-----
Weaknesses:
Slashing (20%)
Electric (30%)
Water (20%)
Resistances:
Piercing (50%)
Fire (30%)
Light (70%)
Glitch (10%)
Base Regen: 0
Base AC: 4</t>
      </text>
    </comment>
    <comment authorId="0" ref="D101">
      <text>
        <t xml:space="preserve">Base Regen: 1</t>
      </text>
    </comment>
    <comment authorId="0" ref="E101">
      <text>
        <t xml:space="preserve">Base: (10-10)x2 Piercing, 3-5\1</t>
      </text>
    </comment>
    <comment authorId="0" ref="F101">
      <text>
        <t xml:space="preserve">If no foes have Line of Sight to you, your movement has Teleport.
-----
Base: 4</t>
      </text>
    </comment>
    <comment authorId="0" ref="G101">
      <text>
        <t xml:space="preserve">Base: 11</t>
      </text>
    </comment>
    <comment authorId="0" ref="H101">
      <text>
        <t xml:space="preserve">Base: 33</t>
      </text>
    </comment>
    <comment authorId="0" ref="I101">
      <text>
        <t xml:space="preserve">Not moving during a round grants 70% additional DGE for that round only.
-----
Base: 10</t>
      </text>
    </comment>
    <comment authorId="0" ref="J101">
      <text>
        <t xml:space="preserve">COUNTER: Portable Bayonet
Range: 1-5
Acts as a normal counter. Note the range, though!
-----
You have 150% CNT if you don't attack during a round.
-----
Base: 23</t>
      </text>
    </comment>
    <comment authorId="0" ref="K101">
      <text>
        <t xml:space="preserve">Base: 21</t>
      </text>
    </comment>
    <comment authorId="0" ref="L101">
      <text>
        <t xml:space="preserve">Upon Sprinting, Guarding, or Meditating, gain +75% DGE for the round. Not moving or attacking during a round will also trigger these effects.</t>
      </text>
    </comment>
    <comment authorId="0" ref="M101">
      <text>
        <t xml:space="preserve">Fill Requirements:
Dealing Damage
Killing Foes (x10)
Killing Elites (x50)
Killing Bosses (fill)</t>
      </text>
    </comment>
    <comment authorId="0" ref="B102">
      <text>
        <t xml:space="preserve">Weakness: 
None!
Resistances:
Slashing (40%)
Piercing (40%)
Crushing (30%)
Fire (30%)
Ice (30%)
Electric (10%)
Psychic (20%)
Air (50%)
Base Regen: 4
Base AC: 8</t>
      </text>
    </comment>
    <comment authorId="0" ref="D102">
      <text>
        <t xml:space="preserve">Base Regen: 1</t>
      </text>
    </comment>
    <comment authorId="0" ref="E102">
      <text>
        <t xml:space="preserve">Base: (3-5) Piercing, 1\1</t>
      </text>
    </comment>
    <comment authorId="0" ref="F102">
      <text>
        <t xml:space="preserve">Base: 4</t>
      </text>
    </comment>
    <comment authorId="0" ref="G102">
      <text>
        <t xml:space="preserve">Base: 5</t>
      </text>
    </comment>
    <comment authorId="0" ref="H102">
      <text>
        <t xml:space="preserve">While you're not gaining benefit from a consumed foe, your attacks have Direct Hit.
-----
Base: 21</t>
      </text>
    </comment>
    <comment authorId="0" ref="I102">
      <text>
        <t xml:space="preserve">Base: 4</t>
      </text>
    </comment>
    <comment authorId="0" ref="J102">
      <text>
        <t xml:space="preserve">COUNTER: Umbrella Smack
Range: 1
Perform a basic counter, but deal Crushing Damage instead of Piercing Damage.
-----
Base: 7</t>
      </text>
    </comment>
    <comment authorId="0" ref="K102">
      <text>
        <t xml:space="preserve">Base: 16</t>
      </text>
    </comment>
    <comment authorId="0" ref="L102">
      <text>
        <t xml:space="preserve">You act as a Cover Tile for your allies, with a DGE bonus of 7.
Allies within Range 1 of you may still use you as cover to absorb 50% of the damage, even if you're not directly in the way of the attack.
If an attack would glance against allies hiding behind you, you still absorb damage.</t>
      </text>
    </comment>
    <comment authorId="0" ref="M102">
      <text>
        <t xml:space="preserve">Fill Requirements:
Dealing Damage
Healing Allies
Premitigation Damage Taken (max x50)</t>
      </text>
    </comment>
    <comment authorId="0" ref="A103">
      <text>
        <t xml:space="preserve">Triggered Passives:
Dreamscaper: When asleep, you may still act and move. In addition, you restore 20% of your HP and 10% of your MP during regen, and also gain 20% more Weapon and Spell damage whilst asleep.</t>
      </text>
    </comment>
    <comment authorId="0" ref="B103">
      <text>
        <t xml:space="preserve">While your Guardian is alive, you get +2 AC and +10% Physical Resistances.
-----
Weaknesses:
Slashing (30%) (+10%)
Light (70%)
Water (20%)
Resistances:
Piercing (0%) (+10%)
Crushing (0%) (+10%)
Fire (30%)
Ice (30%)
Dark (120%)
Psychic (50%)
Glitch (10%)
Base Regen: 0
Base AC: 0</t>
      </text>
    </comment>
    <comment authorId="0" ref="D103">
      <text>
        <t xml:space="preserve">Base Regen: 3</t>
      </text>
    </comment>
    <comment authorId="0" ref="E103">
      <text>
        <t xml:space="preserve">Base: (14-14) Piercing, 2/0</t>
      </text>
    </comment>
    <comment authorId="0" ref="F103">
      <text>
        <t xml:space="preserve">Base: 4</t>
      </text>
    </comment>
    <comment authorId="0" ref="G103">
      <text>
        <t xml:space="preserve">Base: 6</t>
      </text>
    </comment>
    <comment authorId="0" ref="H103">
      <text>
        <t xml:space="preserve">Base: 22</t>
      </text>
    </comment>
    <comment authorId="0" ref="I103">
      <text>
        <t xml:space="preserve">Base: 2</t>
      </text>
    </comment>
    <comment authorId="0" ref="J103">
      <text>
        <t xml:space="preserve">Base: 8</t>
      </text>
    </comment>
    <comment authorId="0" ref="K103">
      <text>
        <t xml:space="preserve">Base: 14</t>
      </text>
    </comment>
    <comment authorId="0" ref="L103">
      <text>
        <t xml:space="preserve">Start every battle with a Heartless Guardian in Range 1-2 of you. If your Heartless Guardian is slain, you may summon a new one within Range 1 as an action.</t>
      </text>
    </comment>
    <comment authorId="0" ref="M103">
      <text>
        <t xml:space="preserve">Fill Requirements:
Dealing Damage
Summon Damage
Inflicting Statuses (x10)</t>
      </text>
    </comment>
    <comment authorId="0" ref="N103">
      <text>
        <t xml:space="preserve">Heart's True Nature: Ready!
(Always Watching)
(Resist: Bleed, 66%)
(Sleep Bonus)</t>
      </text>
    </comment>
    <comment authorId="0" ref="C104">
      <text>
        <t xml:space="preserve">HP: 19 / 19
MOV: 4
Basic Attack: (7-8) Dark, 1/1
Shares Ansem's substats, but at 50% of the value. 
-----
Bound: You must remain in Range 1-2 of Answer. If you are is outside of this range at the end of his turn, you die.
Darkness Shield: While you are alive, you and Ansem gain +10% Resistance to all Physical elements, and +2 AC.</t>
      </text>
    </comment>
    <comment authorId="0" ref="A105">
      <text>
        <t xml:space="preserve">Triggered Passives:
Gift Tracker: When downing a foe, you have a 25% chance to find a present.</t>
      </text>
    </comment>
    <comment authorId="0" ref="B105">
      <text>
        <t xml:space="preserve">Weaknesses:
None!
Resistances:
Piercing (20%)
Crushing (10%)
Fire (10%)
Ice (40%)
Electric (10%)
Earth (20%)
Dark (10%)
Water (10%)
Base Regen: 0
Base AC: 3</t>
      </text>
    </comment>
    <comment authorId="0" ref="D105">
      <text>
        <t xml:space="preserve">Base Regen: 1</t>
      </text>
    </comment>
    <comment authorId="0" ref="E105">
      <text>
        <t xml:space="preserve">Base: (19-19) Piercing, 3-5/0</t>
      </text>
    </comment>
    <comment authorId="0" ref="F105">
      <text>
        <t xml:space="preserve">Base: 4</t>
      </text>
    </comment>
    <comment authorId="0" ref="G105">
      <text>
        <t xml:space="preserve">Base: 10</t>
      </text>
    </comment>
    <comment authorId="0" ref="H105">
      <text>
        <t xml:space="preserve">Base: 26</t>
      </text>
    </comment>
    <comment authorId="0" ref="I105">
      <text>
        <t xml:space="preserve">Base: 18</t>
      </text>
    </comment>
    <comment authorId="0" ref="J105">
      <text>
        <t xml:space="preserve">COUNTER: Mouse Parry
Range: 1-5
Perform a normal counter attack on the target. Has +50% Counter Damage. Apply PushedAround2 to them for two rounds.
In addition, when performing either counter, apply Blind2 to the attacker for two rounds and deal an additional (6-6) Electric Damage.
Also, deal 20% of what damage they dealt to you to them. This retains the attack's elemental type.
-----
Base: 25</t>
      </text>
    </comment>
    <comment authorId="0" ref="K105">
      <text>
        <t xml:space="preserve">Base: 34</t>
      </text>
    </comment>
    <comment authorId="0" ref="L105">
      <text>
        <t xml:space="preserve">Gain a stack of Optimization for every dodge or counter you perform. DodgeOptimization grants 5% extra DGE and CNT, capping at 5.
When at max stacks, you may spend them as a Bonus Action for Evasive5 and Focused5 for a round.</t>
      </text>
    </comment>
    <comment authorId="0" ref="M105">
      <text>
        <t xml:space="preserve">Fill Requirements:
Dealing Damage
Counter Damage (x2)</t>
      </text>
    </comment>
    <comment authorId="0" ref="N105">
      <text>
        <t xml:space="preserve">(Resist: Weaken)</t>
      </text>
    </comment>
    <comment authorId="0" ref="B106">
      <text>
        <t xml:space="preserve">Heroine's Will: If you have 33% HP or greater and take a blow that would Down you, survive it with 1 HP. Triggers up to once per battle.
Blocks of Life: For every 5 HP of self-damage inflicted, gain 1 MP.
-----
Weaknesses:
Ice (10%)
Electric (20%)
Dark (20%)
Air (40%)
Resistances:
Slashing (20%)
Fire (20%)
Earth (10%)
Light (20%)
Poison (110%)
Base Regen: 0
Base AC: 1</t>
      </text>
    </comment>
    <comment authorId="0" ref="D106">
      <text>
        <t xml:space="preserve">Base Regen: 2</t>
      </text>
    </comment>
    <comment authorId="0" ref="E106">
      <text>
        <t xml:space="preserve">Base: (10-11) Poison, 1-2/1</t>
      </text>
    </comment>
    <comment authorId="0" ref="F106">
      <text>
        <t xml:space="preserve">Base: 4</t>
      </text>
    </comment>
    <comment authorId="0" ref="G106">
      <text>
        <t xml:space="preserve">Base: 6</t>
      </text>
    </comment>
    <comment authorId="0" ref="H106">
      <text>
        <t xml:space="preserve">Base: 24</t>
      </text>
    </comment>
    <comment authorId="0" ref="I106">
      <text>
        <t xml:space="preserve">Base: 2</t>
      </text>
    </comment>
    <comment authorId="0" ref="J106">
      <text>
        <t xml:space="preserve">Base: 12</t>
      </text>
    </comment>
    <comment authorId="0" ref="K106">
      <text>
        <t xml:space="preserve">Base: 18</t>
      </text>
    </comment>
    <comment authorId="0" ref="L106">
      <text>
        <t xml:space="preserve">Gain 1 DNA per HP lost. Self-inflicted damage gives double. You may spend DNA as a Bonus Action to modify yourself.
Genes do not persist between battles, and reset upon death. Max of 26 DNA per instance of damage.
When you get revived, you get a set of random genes.
-----
Current Body: N/A
Current Paw: N/A
Other Mutations: N/A</t>
      </text>
    </comment>
    <comment authorId="0" ref="M106">
      <text>
        <t xml:space="preserve">Fill Requirements:
Self-Inflicted Damage w/ Spells (x0.5)
Dealing Damage
Taking Damage
Healing Allies (x2)</t>
      </text>
    </comment>
    <comment authorId="0" ref="N106">
      <text>
        <t xml:space="preserve">Blocks of Life: Ready!
Megu Patch: Ready!
Give It My All: Ready!</t>
      </text>
    </comment>
    <comment authorId="0" ref="B107">
      <text>
        <t xml:space="preserve">Weaknesses:
Psychic (10%)
Poison (30%)
Resistances:
Slashing (30%)
Piercing (20%)
Crushing (40%)
Fire (20%)
Ice (20%)
Earth (20%)
Water (20%)
Base Regen: 2
Base AC: 4</t>
      </text>
    </comment>
    <comment authorId="0" ref="D107">
      <text>
        <t xml:space="preserve">Base Regen: 2</t>
      </text>
    </comment>
    <comment authorId="0" ref="E107">
      <text>
        <t xml:space="preserve">Base: (13-14) Crushing, 1-2/1</t>
      </text>
    </comment>
    <comment authorId="0" ref="F107">
      <text>
        <t xml:space="preserve">Base: 4</t>
      </text>
    </comment>
    <comment authorId="0" ref="G107">
      <text>
        <t xml:space="preserve">Base: 10</t>
      </text>
    </comment>
    <comment authorId="0" ref="H107">
      <text>
        <t xml:space="preserve">Base: 25</t>
      </text>
    </comment>
    <comment authorId="0" ref="I107">
      <text>
        <t xml:space="preserve">Base: 13</t>
      </text>
    </comment>
    <comment authorId="0" ref="J107">
      <text>
        <t xml:space="preserve">Base: 19</t>
      </text>
    </comment>
    <comment authorId="0" ref="K107">
      <text>
        <t xml:space="preserve">Base: 28</t>
      </text>
    </comment>
    <comment authorId="0" ref="L107">
      <text>
        <t xml:space="preserve">When at 50% HP or less, you gain Swift1 and Evasive7, but also Weakened2 and Uninspired2.
These effects last until you're brought over 50% HP, and the buffs last until the round ends.</t>
      </text>
    </comment>
    <comment authorId="0" ref="M107">
      <text>
        <t xml:space="preserve">Fill Requirements:
Dealing Damage
Taking Damage (x2)
Getting Downed (x100)</t>
      </text>
    </comment>
    <comment authorId="0" ref="N107">
      <text>
        <t xml:space="preserve">Packo Plushie: Ready!
(Resist: Basic DoT's)</t>
      </text>
    </comment>
    <comment authorId="0" ref="A108">
      <text>
        <t xml:space="preserve">Triggered Passives:
Agonizer: You deal +10% DMG to a target per Damage over Time effect active on the target.</t>
      </text>
    </comment>
    <comment authorId="0" ref="B108">
      <text>
        <t xml:space="preserve">Heaven's Stand: When at 50% HP or less, you have +4 AC.
-----
Weaknesses:
Air (30%)
Resistances:
Slashing (30%)
Piercing (30%)
Crushing (10%)
Fire (20%)
Dark (20%)
Poison (40%)
Base Regen: 0
Base AC: 1</t>
      </text>
    </comment>
    <comment authorId="0" ref="D108">
      <text>
        <t xml:space="preserve">Base Regen: 1</t>
      </text>
    </comment>
    <comment authorId="0" ref="E108">
      <text>
        <t xml:space="preserve">Spike Storm: Your Basic Attacks also damage all foes within Range 1 of you for 50% of its damage, not counting the initial target.
Agonizer: You deal +10% DMG to a target per Damage over Time effect active on the target.
Nobody's Here To Stay:  Any time you deal damage to a foe with your basic attack or spell inflict Poisoned11 for two rounds. This only applies to the first hit. When targeting a foe that is already Poisoned with this weapon's basic attack, you also deal +10% DMG per 4 Intensity of Poison on the target. If you target multiple foes, the Intensity is the sum of all targeted foe's Poison intensity.
-----
Base: (7-8)x3 Slashing, 1/2</t>
      </text>
    </comment>
    <comment authorId="0" ref="F108">
      <text>
        <t xml:space="preserve">Spectral! Flight!
-----
Base: 5</t>
      </text>
    </comment>
    <comment authorId="0" ref="G108">
      <text>
        <t xml:space="preserve">Base: 12</t>
      </text>
    </comment>
    <comment authorId="0" ref="H108">
      <text>
        <t xml:space="preserve">Base: 25</t>
      </text>
    </comment>
    <comment authorId="0" ref="I108">
      <text>
        <t xml:space="preserve">Base: 22</t>
      </text>
    </comment>
    <comment authorId="0" ref="J108">
      <text>
        <t xml:space="preserve">Base: 30</t>
      </text>
    </comment>
    <comment authorId="0" ref="K108">
      <text>
        <t xml:space="preserve">Base: 37</t>
      </text>
    </comment>
    <comment authorId="0" ref="L108">
      <text>
        <t xml:space="preserve">Upon spawning in battle, you may spawn The Joykiller in Range 1-3 of you as a bonus action. It may move right away. A few notes...
-The Joykiller is an exact mirror of your stats-including your HP, MP, and status conditions. If you are downed, the Joykiller is automatically killed. If the Joykiller is downed, it and you are both automatically killed. 
-The Joykiller reduces your MP Regen by 2 while it is out. If you run out of MP, the Joykiller automatically despawns. 
-The Joykiller has Flight by default, but cannot move out of Range 1-3 of you. If it does so, you take (12-12) Direct Damage and the Joykiller will reappear on the tile closest to you.
-If the Joykiller is in Range 1-2 of any enemy with any negative DoT status effect during their regen phase, they gain +3 Intensity (+1 if the status is Bleeding) before the status takes effect and do not lose duration on the status.
-If you and The Joykiller are within Range 1 of each other, you gain 10% Basic attack damage and +1 Buff Level.</t>
      </text>
    </comment>
    <comment authorId="0" ref="M108">
      <text>
        <t xml:space="preserve">Fill Requirements:
Dealing Damage
Applied Poison Intensity
Downing Foes (x10).</t>
      </text>
    </comment>
    <comment authorId="0" ref="N108">
      <text>
        <t xml:space="preserve">Outbreak Omnitool: 2 / 2.</t>
      </text>
    </comment>
    <comment authorId="0" ref="A109">
      <text>
        <t xml:space="preserve">Triggered Passives:
Reinforced Plating: Whenever you are inflicted with a certain Buff effect, increase its intensity by 1. You currently benefit from Guardian.</t>
      </text>
    </comment>
    <comment authorId="0" ref="B109">
      <text>
        <t xml:space="preserve">Overhealing: You may be healed to 150% of your MHP. The amount of Overheal you have halves during regen.
-----
Weaknesses:
Water (30%)
Glitch (10%)
Resistances:
Piercing (20%)
Fire (40%)
Ice (20%)
Electric (70%)
Light (40%)
Mana (20%)
Base Regen: 0
Base AC: 4</t>
      </text>
    </comment>
    <comment authorId="0" ref="C109">
      <text>
        <t xml:space="preserve">Base: 9</t>
      </text>
    </comment>
    <comment authorId="0" ref="D109">
      <text>
        <t xml:space="preserve">Redirect Stream: When at full MP, your MP Regen will restore your HP, restoring 2 HP per 1 point of MP Regen.
-----
Base Regen: 6</t>
      </text>
    </comment>
    <comment authorId="0" ref="E109">
      <text>
        <t xml:space="preserve">Cast Aspect: As an action, you may load a spell into your next Basic Attack, spending its cost in MP. Your next Basic Attack will cast that spell as if it was casted on the target's square, with +2 Buff Levels and +10 CRT.
-----
Base: (12-13) Piercing, 4-6/0</t>
      </text>
    </comment>
    <comment authorId="0" ref="F109">
      <text>
        <t xml:space="preserve">Base: 5</t>
      </text>
    </comment>
    <comment authorId="0" ref="G109">
      <text>
        <t xml:space="preserve">Base: 7</t>
      </text>
    </comment>
    <comment authorId="0" ref="H109">
      <text>
        <t xml:space="preserve">Base: 30</t>
      </text>
    </comment>
    <comment authorId="0" ref="I109">
      <text>
        <t xml:space="preserve">Base: 2</t>
      </text>
    </comment>
    <comment authorId="0" ref="J109">
      <text>
        <t xml:space="preserve">Base: 10</t>
      </text>
    </comment>
    <comment authorId="0" ref="K109">
      <text>
        <t xml:space="preserve">Base: 18</t>
      </text>
    </comment>
    <comment authorId="0" ref="L109">
      <text>
        <t xml:space="preserve">As a Bonus Action, you may toggle your alignment between Real and Imaginary.
Real Bonuses:
- +2 AC
- +7 Max SHP
Imaginary Bonuses:
- +Intellect3 on all casts
- +3 MP Regen</t>
      </text>
    </comment>
    <comment authorId="0" ref="M109">
      <text>
        <t xml:space="preserve">Fill Requirements:
Dealing Damage
Taking Damage</t>
      </text>
    </comment>
    <comment authorId="0" ref="N109">
      <text>
        <t xml:space="preserve">Electric Mastery: Ready!
Light Mastery: Ready!
(Reinforced Plating)</t>
      </text>
    </comment>
    <comment authorId="0" ref="A110">
      <text>
        <t xml:space="preserve">Triggered Passives:
Arbiter's Call: You have +20% DMG versus targets with Taunt, and take -20% DMG from them.
'Spencer Here!: During Regen, you restore 4 HP and 1 MP to all allies within Range 1.
Chaos Spaghetti: Once per battle, if you'd be downed or killed, ignore the blow and survive with 33% HP.</t>
      </text>
    </comment>
    <comment authorId="0" ref="B110">
      <text>
        <t xml:space="preserve">LOTSA SPAGHETTI: Once per battle, if you'd be downed or killed, ignore the blow and survive with 33% HP.
-----
Weaknesses:
Air (10%)
Glitch (30%)
Resistances:
Slashing (30%)
Piercing (40%)
Crushing (50%)
Fire (50%)
Electric (10%)
Base Regen: 5
Base AC: 6</t>
      </text>
    </comment>
    <comment authorId="0" ref="D110">
      <text>
        <t xml:space="preserve">Base Regen: 1</t>
      </text>
    </comment>
    <comment authorId="0" ref="E110">
      <text>
        <t xml:space="preserve">Spike Storm: Your Basic Attacks also damage all foes within Range 1 of you for 50% of its damage, not counting the initial target.
-----
Base: (24-26) Slashing, 1-3/0</t>
      </text>
    </comment>
    <comment authorId="0" ref="F110">
      <text>
        <t xml:space="preserve">Base: 4</t>
      </text>
    </comment>
    <comment authorId="0" ref="G110">
      <text>
        <t xml:space="preserve">Base: 9</t>
      </text>
    </comment>
    <comment authorId="0" ref="H110">
      <text>
        <t xml:space="preserve">Base: 31</t>
      </text>
    </comment>
    <comment authorId="0" ref="I110">
      <text>
        <t xml:space="preserve">Base: 2</t>
      </text>
    </comment>
    <comment authorId="0" ref="J110">
      <text>
        <t xml:space="preserve">Base: 24</t>
      </text>
    </comment>
    <comment authorId="0" ref="K110">
      <text>
        <t xml:space="preserve">Base: 19</t>
      </text>
    </comment>
    <comment authorId="0" ref="L110">
      <text>
        <t xml:space="preserve">Marked Tiles: N/A
-----
As an action, you may mark a tile within Range 1-2 of you. You may act through the marked tile as though you were on it. You may use a Free Action to warp to the tile.
Guarding or Meditating may mark a tile within Range 1.</t>
      </text>
    </comment>
    <comment authorId="0" ref="M110">
      <text>
        <t xml:space="preserve">Fill Requirements:
Dealing Damage
Healing Allies
Spending MP</t>
      </text>
    </comment>
    <comment authorId="0" ref="N110">
      <text>
        <t xml:space="preserve">(Dispenser Tophat: Restore 4 HP and 1 MP to allies within Range 1 during Regen.)</t>
      </text>
    </comment>
    <comment authorId="0" ref="A111">
      <text>
        <t xml:space="preserve">Triggered Passives:
Charged Consciousness: When you obtain Empowered or Enlightened, you automatically gain 20 SP, as well as Focused4 for the same duration as the buff. Note that obtaining a buff while you have it will not grant SP.
Loaded Dice: Whenever you are inflicted with a certain Buff effect, increase its intensity by 3. You currently benefit from Lucky.</t>
      </text>
    </comment>
    <comment authorId="0" ref="B111">
      <text>
        <t xml:space="preserve">Weaknesses:
None!
Resistances:
Slashing (20%)
Piercing (20%)
Crushing (20%)
Fire (90%)
Light (20%)
Dark (10%)
Psychic (50%)
Base Regen: 0
Base AC: 5</t>
      </text>
    </comment>
    <comment authorId="0" ref="D111">
      <text>
        <t xml:space="preserve">Base Regen: 1</t>
      </text>
    </comment>
    <comment authorId="0" ref="E111">
      <text>
        <t xml:space="preserve">Base: (23-25) Mana, 4-6/0</t>
      </text>
    </comment>
    <comment authorId="0" ref="F111">
      <text>
        <t xml:space="preserve">Base: 4</t>
      </text>
    </comment>
    <comment authorId="0" ref="G111">
      <text>
        <t xml:space="preserve">Base: 9</t>
      </text>
    </comment>
    <comment authorId="0" ref="H111">
      <text>
        <t xml:space="preserve">Base: 32</t>
      </text>
    </comment>
    <comment authorId="0" ref="I111">
      <text>
        <t xml:space="preserve">Base: 8</t>
      </text>
    </comment>
    <comment authorId="0" ref="J111">
      <text>
        <t xml:space="preserve">Base: 23</t>
      </text>
    </comment>
    <comment authorId="0" ref="K111">
      <text>
        <t xml:space="preserve">Base: 26</t>
      </text>
    </comment>
    <comment authorId="0" ref="L111">
      <text>
        <t xml:space="preserve">You can directly edit the game values of things in Range 1-2 using an action. You may expend a charge to use this as a Bonus Action. 
This is Unavoidable and Uncounterable.</t>
      </text>
    </comment>
    <comment authorId="0" ref="M111">
      <text>
        <t xml:space="preserve">Fill Requirements:
Dealing Damage
Spending MP</t>
      </text>
    </comment>
    <comment authorId="0" ref="N111">
      <text>
        <t xml:space="preserve">Starstorm Stacks: 15</t>
      </text>
    </comment>
    <comment authorId="0" ref="A112">
      <text>
        <t xml:space="preserve">Triggered Passives:
Trailblaze: Swift applied to you stacks. The duration is set to whatever the most recent stack had. You cannot stack further then Swift8.
</t>
      </text>
    </comment>
    <comment authorId="0" ref="B112">
      <text>
        <t xml:space="preserve">Weaknesses:
None!
Resistances:
Crushing (10%)
Fire (60%)
Dark (10%)
Air (30%)
Base Regen: 0
Base AC: 10</t>
      </text>
    </comment>
    <comment authorId="0" ref="D112">
      <text>
        <t xml:space="preserve">Base Regen: 1</t>
      </text>
    </comment>
    <comment authorId="0" ref="E112">
      <text>
        <t xml:space="preserve">Mook Slayer: You deal +20% DMG to foes with 30 MHP or less.
-----
Base: (25-26) Air, 1/3</t>
      </text>
    </comment>
    <comment authorId="0" ref="F112">
      <text>
        <t xml:space="preserve">Skirmisher!
ALL Terrain: All non-abyss non-wall terrain costs 1 MOV to enter.
-----
Base: 7</t>
      </text>
    </comment>
    <comment authorId="0" ref="G112">
      <text>
        <t xml:space="preserve">Base: 6</t>
      </text>
    </comment>
    <comment authorId="0" ref="H112">
      <text>
        <t xml:space="preserve">Base: 22</t>
      </text>
    </comment>
    <comment authorId="0" ref="I112">
      <text>
        <t xml:space="preserve">Base: 12</t>
      </text>
    </comment>
    <comment authorId="0" ref="J112">
      <text>
        <t xml:space="preserve">COUNTER: Kickoff
Range: 1
Perform a regular counterattack on the enemy. Then, move to a new location in Range 1 that you are legally able to move to at random.
If this moves you out of range of the enemy's attack, you do not take damage.
-----
Base: 19</t>
      </text>
    </comment>
    <comment authorId="0" ref="K112">
      <text>
        <t xml:space="preserve">Base: 25</t>
      </text>
    </comment>
    <comment authorId="0" ref="L112">
      <text>
        <t xml:space="preserve">You may obtain stacks of Ember. These can be used to heal allies for 2 HP / stack, or used to create Power Wells.
Sources:
-Attacking Foes (x1 / target)
-Using your Weapon Skill (x4)
-Regen (x2)</t>
      </text>
    </comment>
    <comment authorId="0" ref="M112">
      <text>
        <t xml:space="preserve">Fill Requirements:
Dealing Damage
Defeating Foes (x10)
Allies using Spawn Point (x20)</t>
      </text>
    </comment>
    <comment authorId="0" ref="N112">
      <text>
        <t xml:space="preserve">Rainbow Cloak: 2 / 2.
Warp Powder: Ready!
(Trailblaze)</t>
      </text>
    </comment>
    <comment authorId="0" ref="A113">
      <text>
        <t xml:space="preserve">Triggered Passives:
Growing Strength: Whenever you are inflicted with a certain Buff effect, increase its intensity by 1. You currently benefit from Empowered.</t>
      </text>
    </comment>
    <comment authorId="0" ref="B113">
      <text>
        <t xml:space="preserve">Weaknesses:
Crushing (10%)
Ice (10%)
Electric (20%)
Light (10%)
Resistances:
Piercing (30%)
Slashing (10%)
Fire (50%)
Earth (30%)
Dark (30%)
Psychic (30%)
Poison (100%)
Base Regen: 0
Base AC: 6</t>
      </text>
    </comment>
    <comment authorId="0" ref="D113">
      <text>
        <t xml:space="preserve">Base Regen: 1</t>
      </text>
    </comment>
    <comment authorId="0" ref="E113">
      <text>
        <t xml:space="preserve">Passively, every Basic Attack or Spell that downs / kills a foe has all of its overkill damage stored.
------
Base: (38-39) Glitch, 1-3/0</t>
      </text>
    </comment>
    <comment authorId="0" ref="F113">
      <text>
        <t xml:space="preserve">Base: 5</t>
      </text>
    </comment>
    <comment authorId="0" ref="G113">
      <text>
        <t xml:space="preserve">
-----
Base: 14</t>
      </text>
    </comment>
    <comment authorId="0" ref="H113">
      <text>
        <t xml:space="preserve">Precision Destruction: Against foes with 50% HP or less, you get +10 CRT and Unavoidable on your attack.
-----
Base: 29</t>
      </text>
    </comment>
    <comment authorId="0" ref="I113">
      <text>
        <t xml:space="preserve">Base: 13</t>
      </text>
    </comment>
    <comment authorId="0" ref="J113">
      <text>
        <t xml:space="preserve">Base: 27</t>
      </text>
    </comment>
    <comment authorId="0" ref="K113">
      <text>
        <t xml:space="preserve">Base: 26</t>
      </text>
    </comment>
    <comment authorId="0" ref="L113">
      <text>
        <t xml:space="preserve">Whenever you cast a spell you haven't cast yet this battle, gain a status effect based on its category.
Categories Cast: N/A</t>
      </text>
    </comment>
    <comment authorId="0" ref="M113">
      <text>
        <t xml:space="preserve">Fill Requirements:
Dealing Damage
Spending MP</t>
      </text>
    </comment>
    <comment authorId="0" ref="N113">
      <text>
        <t xml:space="preserve">Evermorph: [_, _, _]
Radiant Core: 2 / 2
Wyvern Plushie: Ready!</t>
      </text>
    </comment>
    <comment authorId="0" ref="B124">
      <text>
        <t xml:space="preserve">Weaknesses:
Resistances:
Base Regen: 0
Base AC: 0</t>
      </text>
    </comment>
    <comment authorId="0" ref="D124">
      <text>
        <t xml:space="preserve">Base Regen: 1</t>
      </text>
    </comment>
    <comment authorId="0" ref="E124">
      <text>
        <t xml:space="preserve">Base: (2-3) Crushing, 1/1</t>
      </text>
    </comment>
    <comment authorId="0" ref="F124">
      <text>
        <t xml:space="preserve">Base: 4</t>
      </text>
    </comment>
    <comment authorId="0" ref="G124">
      <text>
        <t xml:space="preserve">Base: 0</t>
      </text>
    </comment>
    <comment authorId="0" ref="H124">
      <text>
        <t xml:space="preserve">Base: 10</t>
      </text>
    </comment>
    <comment authorId="0" ref="I124">
      <text>
        <t xml:space="preserve">Base: 0</t>
      </text>
    </comment>
    <comment authorId="0" ref="J124">
      <text>
        <t xml:space="preserve">Base: 0</t>
      </text>
    </comment>
    <comment authorId="0" ref="K124">
      <text>
        <t xml:space="preserve">Base: 10</t>
      </text>
    </comment>
  </commentList>
</comments>
</file>

<file path=xl/comments7.xml><?xml version="1.0" encoding="utf-8"?>
<comments xmlns:r="http://schemas.openxmlformats.org/officeDocument/2006/relationships" xmlns="http://schemas.openxmlformats.org/spreadsheetml/2006/main">
  <authors>
    <author/>
  </authors>
  <commentList>
    <comment authorId="0" ref="A33">
      <text>
        <t xml:space="preserve">Missing an eye. Crafting is weird.</t>
      </text>
    </comment>
    <comment authorId="0" ref="M34">
      <text>
        <t xml:space="preserve">The book has a frayed spine and tattered, waterlogged pages.
From what you can make out of the damaged pages, it details how the Chairian Elders of old foretold the coming of a beast of raw destruction. It seems like they did something in response... but you can't tell what it was they did.
Weaponry? Teamwork? It's all a bit of a waterlogged haze.</t>
      </text>
    </comment>
    <comment authorId="0" ref="A38">
      <text>
        <t xml:space="preserve">The symbol seems to display a "Rorschach" test of sorts- that is, a strange inky blob that's been mirrored on itself.
It seems to represent a heart... or an eye. You can't really tell.</t>
      </text>
    </comment>
    <comment authorId="0" ref="H38">
      <text>
        <t xml:space="preserve">E = Eye
M = Maw
W = Wings
S = Scales
EMWEEWEEMWES = Royal Gardens Box
EEWWMMEWMEES = The Chapel
EMWEEWMEMEWS = Rose Cafeteria</t>
      </text>
    </comment>
    <comment authorId="0" ref="H41">
      <text>
        <t xml:space="preserve">It calls for certain ingredients.
-1 Dash of Gaia Diamond Dust
-1 Splinter of Yggdrasil's Bark
-1 Godblossom Extract
-Blood of Relative
-Recipient Soul</t>
      </text>
    </comment>
    <comment authorId="0" ref="A57">
      <text>
        <t xml:space="preserve">Special Features:
- Footage of Spark's troops trying to assassinate Cypress.
- Footage of Spark's Praetorians attempting to incinerate AI Labs scientists for not working fast enough.</t>
      </text>
    </comment>
    <comment authorId="0" ref="A66">
      <text>
        <t xml:space="preserve">"Thymebent" battles usually involve extra gimmicks added to the battle, and nothing in the way of raw stats. These added gimmicks will be noted on the turn that you're allowed to enable Thymebent Mode.
These battles are usually limited to boss battles, and other special encounters. Some encounters may have the option to engage Thymebent mode mid-battle.
Ever wanted to die for little to no reason? Then go with this option?</t>
      </text>
    </comment>
    <comment authorId="0" ref="A76">
      <text>
        <t xml:space="preserve">Has ascended to the fabled Tier 9.</t>
      </text>
    </comment>
    <comment authorId="0" ref="A81">
      <text>
        <t xml:space="preserve">A wooden glyph emblazoned with depictions of Lord Helix himself. One of the four Glyphs needed to access the Sphere.</t>
      </text>
    </comment>
    <comment authorId="0" ref="H81">
      <text>
        <t xml:space="preserve">This wooden glyph depicts both the Chairian and Tabletopian peoples, working together as one. One of the four glyphs needed to access the Sphere.</t>
      </text>
    </comment>
    <comment authorId="0" ref="A86">
      <text>
        <t xml:space="preserve">A wooden glyph seemingly charred a deep black with dragonbreath, depicting the enigmatic Operator. One of the four Glyphs needed to access the Sphere.</t>
      </text>
    </comment>
    <comment authorId="0" ref="H86">
      <text>
        <t xml:space="preserve">A wooden glyph veiled in an aura of rainbow energy. Three ancient figures are inscribed into it: a man, a woman, and a formless star. One of the four glyphs needed to access the Sphere.</t>
      </text>
    </comment>
    <comment authorId="0" ref="A96">
      <text>
        <t xml:space="preserve">Base: 4</t>
      </text>
    </comment>
    <comment authorId="0" ref="M100">
      <text>
        <t xml:space="preserve">(Empowered4, 2)
(Enlightened4, 2)
(Focused4, 2)
(Mending8, 2)
(Energized8, 2)
...This takes a long time to write normally, okay???</t>
      </text>
    </comment>
    <comment authorId="0" ref="K108">
      <text>
        <t xml:space="preserve">Upon use, with or without credits, the Remote Airship Controller will spawn a cache of items somewhere on the map. Entering within Range 1 of it will grant you temporary Consumable items that will last for the duration of the map. The cache drops 2 items if you didn't spend credits, and drops 4 if you did.</t>
      </text>
    </comment>
    <comment authorId="0" ref="L108">
      <text>
        <t xml:space="preserve">In battles with a Player Cap of 10 or higher, you can spend 125 Credits to increase the amount of points from 3 to 13.
The cost of doing this goes up by 125 credits every time you do it in a zone, resetting at the start of a new zone. The first barrage is free.
-----
...If you spend this cost, instead of firing a barrage, you may instead activate the Fluxblood Gundam. It has 90 HP, 6 AC, 0 SHP, 0 DGE, 40 CAV, and replaces your character on the field. All other stats are inherited from the pilot.
You may still take ordinary actions while within the Fluxblood Gundam. Upon death, you will spawn on the tile where the Fluxblood Gundam was.
As the Fluxblood Gundam, you get to fire 2 CP worth of weaponry every round, in addition to your usual actions. These actions all have infinite range, but the gundam must have line of sight to the target. It also has the following skill, pulling from your MP reserves:
Unload (10 MP): Gain 1 CP for this round only. Bonus Action.</t>
      </text>
    </comment>
    <comment authorId="0" ref="M108">
      <text>
        <t xml:space="preserve">Note that when targeting entities / tiles, unless noted, you may not target the same thing twice.
-----
Default Weaponry:
-Twin Railcannon (2P): Deal (15-17)x2 Piercing Damage to any foe on the map, with Armorpierce5. Has 45 HIT, and 25 CRT.
-Light Laser Turrets (1P): Deal (14-15) Light Damage to any foe on the field, with Slip6. Also apply Blind3 for two rounds to the target. Unavoidable.
-Under-Wing Cannons (1P): Deal (12-12) Crushing Damage to any foe on the field. Splash1. Randomly targets a tile within Range 1-2 of the intended location. May target the same foe / tile multiple times. Has 25 HIT.
-----
Installed Weaponry:
-Stratoshield (1P): Give (14-14) Bonus SHP and Elveil5 for three rounds to any target on the map. This Elveil may be of any element.
-Calypse Cannon (3P): Target a 1x5 area anywhere on the map, in any orientation. Deal (4-4) Dark Damage to all foes on these tiles and mark the targeted tiles. At the end of the user's next action, all tiles marked explode in Splash1 for (40-40) Dark Damage (this does not overlap). Both attacks have 45 HIT; The secondary blast has 10 CRT.
-Traktor Cannon (2P): Deal (17-17) Crushing Damage. Splash 1. All hit targets can be moved five tiles in any direction. Has 40 HIT.
-White Thorn (10P): Deal (42-47) Glitch or Thyme Damage. Splash 2. Heals allies in the radius for 75% of the damage roll. Foes are inflicted with Ordoburn10 for three rounds, which is similar to Burn but instead deals Unmoddable Damage, and reduces all damage dealt by 20%. Against Entropic Targets, deals +100% DMG, ignores all defenses, and applies tripled Ordoburn. Can't crit whatsoever. Using this puts the entire RAC into Reloader1.</t>
      </text>
    </comment>
    <comment authorId="0" ref="E112">
      <text>
        <t xml:space="preserve">Units will spawn with the following buffs.
(Empowered2, 3)
(Enlightened2, 3)
(Guardian2, 3)</t>
      </text>
    </comment>
    <comment authorId="0" ref="F112">
      <text>
        <t xml:space="preserve">Units from these categories may be summoned.
-Legionaries (All)
-Centurions (All)
-Sagittarii (Archer, Chemist, Watcher, Ninja)
-Ballistarii (Cannoneer, Sniper)
-Magi (All)
-Grand Magi (All)
-Veiled (All)
-Raiders (Magirifler, Eviscerator)
-Griefers (Firebomber)
-Synthesists (All)</t>
      </text>
    </comment>
    <comment authorId="0" ref="H114">
      <text>
        <t xml:space="preserve">Has ascended to the fabled Tier 9.</t>
      </text>
    </comment>
    <comment authorId="0" ref="F116">
      <text>
        <t xml:space="preserve">More hacks may become available later.
-----
- engage(): Activates a Concealed Turret. It will be aligned to no particular faction, and will blindly fire upon targets based on its AI.
- lightbomb(): Overloads a light near a target enemy, applying Blind5 and Ensnared5 to them for three rounds.
- control(): Take control of a target Mechanical unit for the remainder of the Player Phase. It may take an action. When the Player Phase ends, return it to its proper faction. It cannot act that round.</t>
      </text>
    </comment>
    <comment authorId="0" ref="H116">
      <text>
        <t xml:space="preserve">All effects listed here are capable of overheal for HP, MP, and SP.
-----
1. You can't put her back in the bottle. (also, you die)
2: The soda gives you super cancer. Super Cancer in this game is represented by BadlyPoisoned120 and Venoblight5 that lasts for five rounds, and... can be dispelled! Medical advances have gone a long way!
3: The soda is actually giant alien spiders. Anyway, you take (21-24) Poison Damage, and a hostile Defiler spawns within Range 1 of you.
4: The soda... contains another can of soda? Blame Asha for this. Add a Genericola to the inventory. (Not the battle inventory. The main inventory.)
5: The soda is blood. This is actually beneficial, restoring (50) HP.
6: The soda is soda. How delightful! Restores (80) HP.
7: The soda is antimatter. You take (28-31) Dark Damage. It then transmutes into two other random kind of matter, rolling to generate two other drinks.
8: The soda has been banned by Chaos. So you instead just have some refreshing water, gaining Sober. This makes you immune to all negative status effects until you use another item.
9: The soda is a cake! Like, the whole can and beverage is just one cake! Restores (30) HP, then grants Mending30 for three rounds.
10: The soda... has teleported itself into your bloodstream. Deals (16-18) Earth Damage to you, then gives you Swift6 for five rounds.
11: The soda was you this whole time! Fully heal yourself, with 60 HP worth of overheal. Allies within Range 1-3 then siphon up to (20) HP from you. This can kill you. Even if you don't have enough HP to siphon, allies will be healed anyway.
12: The soda is... anime girl tears. Tastes like suffering! Restores (70) HP, (70) MP, and (180) SP. It then summons a "Witch" to the field, which is a copy of the player who drank the soda. It will only target the one who drank the soda.
13: The soda is... not happy with you! Restore (80-80) HP. The Soda will then attack you four times for (24-24) Crushing Damage, with 10 HIT and 10 CRT. If the soda kills you, it will use its remaining attacks on a random target within Range 1-3.
14: The soda is a grenade! Deal (48-48) Fire Damage to a random foe within Range 1-4, and Stun them for a round. If there is no foe within Range 1-4... it explodes in your hand, hitting you.
15: The soda is... soda, but also cherry. Either you like it or hate it, so you have a 50% chance to restore (100) HP. If you dislike it, you obtain the Sad status effect for a round, which does nothing.
16: The soda is... actually, it's not a can of soda at all! It's Nia! Spawn a copy of Nia into this combat. She is on the caster's side. She also has a tower of silly hats.
17: The soda is ambrosia! Obtain Immortality for two rounds. You cannot take damage under the effects of Immortality, be downed, or be killed.
18: The soda... never existed? This revelation shocks you and all foes within Range 1-2 into obtaining Silence and Brainburn15 for three rounds each.
19: The soda contains a premonition! Restore (25) HP and (25) MP, then roll a d30. The next use of this item will use the rolled effect.
20: Woo, natural 20! The soda makes the first hit of your next action an automatic Critical Hit.
21: The soda is actually just milk. Who puts milk in a can, though? Gross. Deals (1-1) Psychic Damage. To all non-downed entities on the map. Unavoidable. If this downs an entity, they are made fun of for having weak bones.
22: The soda is part of the 64-bit name of God! Set yourself to 1 HP, then gain 1 Divine Shield for every 20 points of MHP you have, rounding down.
23: This soda. This soda. This soda. This soda. This soda. This soda. This soda. This soda. This soda. This soda. This soda. This soda. This soda. This soda. This soda. This soda. This soda. This soda. This soda. This soda. This soda. This soda. This soda. This soda. Deal (125-125) Crushing Damage to the nearest entity that isn't you, randomly choosing between nearby targets in case of a tie.
24: The soda contains the map you're currently on. Oops. Target a 7x7 square of tiles randomly, setting all tiles in the area to Blank tiles, and dealing (24-26) Glitch Damage to everything in the area.
25: The soda is procedurally generated! Add a new option to the Ainifini, then use that effect.
26: The soda has been frozen. This is awkward. Gotta wait for it to melt. In three rounds, restore (80) HP. If you are downed while waiting for it to melt, you eat the frozen soda cylinder, restoring (80) HP instead of being downed.
27: The soda is chocolate milk! While putting milk in a can is still weird, chocolate milk is cool and can be forgiven. Restore (10) HP to all allies on the map.
28: The soda is half a seeker. Where did the other half go? It's kinda crunchy though, granting Empowered12 and Enlightened12 for three rounds.
29: The soda is so perfect that it restores HP equal to your MHP! Repeat for MP / MMP, and SP / MSP. Lucky you!
30: The soda is the the ultimate goal of existence. Restore HP equal to your MHP, times two. Repeat for MP / MMP, and SP / MSP. Ascend to Nirvania for three rounds. This has the effects of Double Action, Mending100, Energized100, Guardian10, Empowered10, and Enlightened10. When this wears off, you instantly die, respawning the Farm if it is currently destroyed.</t>
      </text>
    </comment>
    <comment authorId="0" ref="M116">
      <text>
        <t xml:space="preserve">Her Gaze: The Ainfini, once per battle, can be used to generate three different drink options instead of drinking it.
Next round, the player who used the Ainfini must use one of those three effects as their Item Action, or they take (100-100) Very Lethal Glitch Damage.</t>
      </text>
    </comment>
    <comment authorId="0" ref="F118">
      <text>
        <t xml:space="preserve">This number is the Exosuit's HP percentage. It can be repaired outside of battle, or with healing spells in-combat.</t>
      </text>
    </comment>
    <comment authorId="0" ref="E120">
      <text>
        <t xml:space="preserve">The Exosuit may have modules developed for it by other players. Two of these can be equipped at a time, and can be chosen when spawning in the Exosuit.
-----
Current Modules:
--= Offensive =--
  - Hand of Death: Grants the skill Deathfog Salvo. (From "The Scion")
Deathfog Salvo (18 MP): Deal (12-12) Piercing Damage. Range 4-6. Splash 1. Apply Plague8 to each target for three rounds. Acts the same as Living Plague, but with no scaling.
  - Timelock Railgun: Grants the skill Overacceleration Round. (From Adria, Chloe, and Mari)
Overacceleration Round (15 MP): Deal (15-15) Piercing Damage to a target in Range 3-6, with Armorpierce3. Alternatively, you may not opt to attack on casting this, and begin getting stacks of Accelerate. During Regen, you gain 1 stack for 5 MP. The next cast of Overacceleration Round will cost 0 MP, and expend all charges of Accelerate for +10 Base Damage and +4 Armorpierce per stack. Each stack of Accelerate also gives +1 Lower Range Limit and +2 Upper Range Limit for the attack. There is no limit to Accelerate.
--= Defensive =--
  - Auxiliary Shielding: Grants +10 SHP and +5 MMP to the Exosuit. (From Chloe)
--= Utility =--
  - Flight Thrusters: Grants the Exosuit Flight and +4 DGE.</t>
      </text>
    </comment>
    <comment authorId="0" ref="F120">
      <text>
        <t xml:space="preserve">The Exosuit has 45 HP, 4 AC, 10 SHP, 5 MOV, 4 DGE, 0 CNT, 45 CAV, and replaces your character on the field. All other stats are inherited from the pilot. The Exosuit also has 20 MMP, which will be used for skills before the pilot's MP.
You may still take ordinary actions while within the Exosuit. Upon death, you will spawn on the tile where the Exosuit was. It will then automatically return to the inventory.
-----
While in the Exosuit, you may perform one of the following actions per round as a Bonus Action. More actions may be obtained by using certain Modules.
Greatblade Smash (10 MP): Deal (18-20) Slashing or Crushing Damage to the target. Range 1-2. Laser.</t>
      </text>
    </comment>
    <comment authorId="0" ref="M182">
      <text>
        <t xml:space="preserve">Loses 5% Durability per use. Once at 0% Durability, it vanishes.</t>
      </text>
    </comment>
    <comment authorId="0" ref="M184">
      <text>
        <t xml:space="preserve">Add up the two numbers rolled.
2-3: Nothing else of value occurs. Tastes good, though.
4. Restores (1) HP. There was a temmie flake stuck in that piece for whatever reason. Eh, tastes good all the same.
5. Restores (6) HP and (3) MP. Nice.
6. Extra cake! The cake does not decrease in durability. Also restores (6) HP and (3) MP.
7. A piece of Celefruit! Yay! Restores (9) HP and grants Swift1 for a round.
8. A small lump of sugar is found! Restores (12) MP and grants Empowered2 for two rounds.
9. A little extra icing! Nice! Restores (12) HP and (6) MP, and adds 3 intensity to the base statuses. Both statuses also have their duration increased by 1.
10. There was a larger pocket of strawberry jam in that piece! Restores (15) HP and (5) MP. A random ally within Range 1-2 also receives this healing. (Only the healing from this effect-not the base Mending/Energized. If there are no allies in Range 1-2 to receive this healing, you restore 5 extra HP instead.)
11. Everything is well-balanced in this slice. Restores 50% of the user’s HP and MP (rounding up), and makes the user’s next damaging or healing action minicrit. (If multiple targets are involved, the guaranteed minicrit is random among them.)
12. The perfect piece of cake. Fully restores the user’s HP and MP, fills 50% of their SP, grants 15 bonus SHP which only disappears when drained, and makes the duration of the Mending and Energized last the duration of the battle. The cake also does not lose durability.</t>
      </text>
    </comment>
    <comment authorId="0" ref="M186">
      <text>
        <t xml:space="preserve">Chocobars: 0
Caramelts: 2
Berrybombs: 4
Bloomdrops: 4
Glockolates: 3
Crystalcandy: 5
Madmellows: 6</t>
      </text>
    </comment>
    <comment authorId="0" ref="M188">
      <text>
        <t xml:space="preserve">You get the following bonuses based on which candy you had the most of. At least three pieces of any type must be eaten to trigger a bonus.
Chocobar: Instantly restore (4 * x) HP, where x is the number of Chocobars eaten.
Caramelt: Gain Energized(2 * x) for three rounds, where x is the number of Caramelts eaten.
Berrybomb: Gain Empowered(1 * x) for a round, where x is the number of Berrybombs eaten. Five pieces of candy must be eaten for this to trigger.
Bloomdrop: Gain Enlightened(1 * x) for a round, where x is the number of Bloomdrops eaten.
Glockolate: Deal (4-4) Piercing Damage to a foe within Range 1-3 x times, where x is equal to the number of Glockolates eaten.
Crystalcandy: Gain (3 * x) Bonus SHP, where x is the number of Crystalcandy eaten.
Madmellows: Grants a random Flux Mutation.
More effects to be discovered?</t>
      </text>
    </comment>
    <comment authorId="0" ref="A212">
      <text>
        <t xml:space="preserve">Refined: Food-type items apply +25% increased Intensity and have a 50% chance to not be consumed when you are the recipient. You cannot use or be the target of other types of items. +10% DMG on rounds where you consume Food.</t>
      </text>
    </comment>
    <comment authorId="0" ref="M220">
      <text>
        <t xml:space="preserve">You can custom-make your sandwich! Choose a primary filling. Then, each primary filling has three different secondary fillings which you may select.
-----
Meat: Grants Empowered3.
Secondaries:
-Cheese. Grants Lucky7.
-Veggies. Grants Focused3.
-Loaded. Grants the effects of Cheese and Veggies, then buffs the intensity of each status this would apply by 2. However, this takes a full action to eat.
-----
Peanut Butter: Grants Guardian3.
Secondaries:
-Jam. Grants Elveil3, and an Enchant:Element of your choice. They must both be the same element.
-Honey. Grants (12) Bonus SHP.
-Chocolate Spread. Grants Evasive3.
-----
Mana Fruit: Grants Energized5.
Secondaries:
-Cream Frosting. Grants (10-10) MP instantly.
-Pepper Chunks. Grants Swift1.
-Fairy Dust. Your MOV is treated like it has Flight for the next round, but you also get Slow1 for a round.</t>
      </text>
    </comment>
    <comment authorId="0" ref="F222">
      <text>
        <t xml:space="preserve">Loses 20% Durability per use. Once at 0% Durability, it vanishes.</t>
      </text>
    </comment>
    <comment authorId="0" ref="M222">
      <text>
        <t xml:space="preserve">Loses 33% Durability per use. Once at 0% Durability, it vanishes. (Or technically, 1%. Look, you can use it three times, okay?)</t>
      </text>
    </comment>
    <comment authorId="0" ref="F226">
      <text>
        <t xml:space="preserve">Loses 33% Durability per use. Once at 0% Durability, it vanishes. (Or technically, 1%. Look, you can use it three times, okay?)</t>
      </text>
    </comment>
    <comment authorId="0" ref="M226">
      <text>
        <t xml:space="preserve">Loses 25% Durability per use. Once at 0% Durability, it vanishes.</t>
      </text>
    </comment>
    <comment authorId="0" ref="F230">
      <text>
        <t xml:space="preserve">Loses 17% Durability per use. Once at 0% Durability, it vanishes.</t>
      </text>
    </comment>
    <comment authorId="0" ref="F232">
      <text>
        <t xml:space="preserve">Once a segment is eaten, remove its effect from this list.
-----
Apple: Also restores 20% of your MHP as HP.
Grape: -6 Mending Intensity. Apply this effect to two allies within Range 1-2.
Banana: Grants Empowered5 as well.</t>
      </text>
    </comment>
    <comment authorId="0" ref="A248">
      <text>
        <t xml:space="preserve">The "Algernon" status effect makes you immune to the effects of all Food items, whether good or bad. It'll also make everything taste awful.</t>
      </text>
    </comment>
    <comment authorId="0" ref="H256">
      <text>
        <t xml:space="preserve">The "Meaningless" status effect makes you immune to the effects of all Items, and you may no longer use items.</t>
      </text>
    </comment>
    <comment authorId="0" ref="A264">
      <text>
        <t xml:space="preserve">1: The soda gives you cancer. Cancer in this game is represented by BadlyPoisoned20 that lasts for five rounds, and can't be dispelled.
2: The soda is actually spiders. Anyway, you take (7-8) Poison Damage.
3: The soda is water. At least you're no longer thirsty...?
4: The soda is blood. This is actually beneficial, restoring (10) HP.
5: The soda is soda. How delightful! Restores (20) HP.
6: The soda is so perfect that it fully restores your HP, MP, and 25% of your SP. Lucky you!</t>
      </text>
    </comment>
    <comment authorId="0" ref="F304">
      <text>
        <t xml:space="preserve">Glitchtoxin(x) deals (2-2)*(x) Glitch Damage each round, when debuffs tick. It also decreases Glitch Resistance by (5 * x)%.
The intensity also increases by 1 when debuffs tick.</t>
      </text>
    </comment>
    <comment authorId="0" ref="A330">
      <text>
        <t xml:space="preserve">A strangely colored liquor, contained within a teapot. It's rumored to grant godlike powers, but your max Imagination isn't high enough for that.
Restores (8) HP and MP, then grants Enlightened14 for a round. You suffer from an incredible hangover once that wears off, obtaining Blind4, Weaken3, and Uninspired3 for three rounds.</t>
      </text>
    </comment>
    <comment authorId="0" ref="F364">
      <text>
        <t xml:space="preserve">The effect can be any one of the following. Roll a D3.
1: The revived target gains a triple-layered Divine Shield. While this shield is active, they have the effects of Flight and Direct Hit.
2: Deal (32-32) Light Damage to all within Range 1-2 of the revived target, excluding the one who revived the target. This cannot down allies, instead leaving them at 1 HP.
3: The revived target gets Regeneration for three rounds. During regen, the target restores half of their missing HP and MP. If they would be downed or killed, instead dispel this and set them to 50% HP.</t>
      </text>
    </comment>
    <comment authorId="0" ref="F368">
      <text>
        <t xml:space="preserve">The effect can be any one of the following. Roll a D3.
1: The revived target becomes a copy of Nia for three rounds. They receive all status effects she has if she's  in the same battle.
2: Grant Unavoidable to all actions the revived target takes this round. They get a permanent +5 CRT for the battle, not stacking with instances of this buff.
3: Ah, it's also a flashbang. Deal (18-18) Light Damage to all foes within Range 1-2 of the targeted tile, and apply Jolted6, Blind6, and Weaken6 for three rounds to all hit targets.</t>
      </text>
    </comment>
    <comment authorId="0" ref="M400">
      <text>
        <t xml:space="preserve">Electric: 1
Earth: 1
Dark: 1
Light: 1
Psychic: 1
Air: 1
Poison: 1
Water: 1</t>
      </text>
    </comment>
    <comment authorId="0" ref="M402">
      <text>
        <t xml:space="preserve">4 of these have been rigged to explode by Yung Venuz. If used against him in battle, the target will take (20-20) Poison Damage and gain 3 Rads.
This seems like a slight oversight. Aren't they even better this way...?</t>
      </text>
    </comment>
    <comment authorId="0" ref="A412">
      <text>
        <t xml:space="preserve">This translates to:
(13-13) Glitch Damage, Range 1-4
+70% DMG on Entropic foes
</t>
      </text>
    </comment>
    <comment authorId="0" ref="H420">
      <text>
        <t xml:space="preserve">Alcohol boosts the Fire Weakness of targets on it by 30%. Vanishes when hit by a Fire attack.</t>
      </text>
    </comment>
    <comment authorId="0" ref="M436">
      <text>
        <t xml:space="preserve">HP: 14 / 14
Rounds Until Detonation: 2 / 2
When the timer runs out, destroy this and deal (24-27) Unmoddable Damage to everything within Range 1-2. Also destroys walls within range- they won't even leave rubble! Rounds tick down at the end of the Player Phase. If killed, won't detonate.</t>
      </text>
    </comment>
    <comment authorId="0" ref="M444">
      <text>
        <t xml:space="preserve">Fire: 6</t>
      </text>
    </comment>
    <comment authorId="0" ref="M452">
      <text>
        <t xml:space="preserve">The effect can be any one of the following. Roll a D3.
1: If the target takes more than 33% of their MHP as damage while Frozen, they take an additional (30-30) Lethal Ice Damage.
2: Applies Hypothermic Slowdown to the target for three rounds, granting them +10 AC and +10 HP Regen, but -2 MOV. Also sets DGE to 0, and halves their damage as a final modifier. Does not affect bosses.
3. Apples Glacblight3 and Root for two rounds to the initial target, as well as all targets within Range 1-2 of them.</t>
      </text>
    </comment>
    <comment authorId="0" ref="F456">
      <text>
        <t xml:space="preserve">Glitchtoxin(x) deals (2-2)*(x) Glitch Damage each round, when debuffs tick. It also decreases Glitch Resistance by (5 * x)%.
The intensity also increases by 1 when debuffs tick.</t>
      </text>
    </comment>
    <comment authorId="0" ref="M462">
      <text>
        <t xml:space="preserve">Loses 20% Durability per use. Once at 0% Durability, it loses its power and becomes just a nice little doodle to hang on your fridge.</t>
      </text>
    </comment>
    <comment authorId="0" ref="A468">
      <text>
        <t xml:space="preserve">Excessively Lethal: The target will die unless they have Lethal resistance, no matter what effects they may be armed with.</t>
      </text>
    </comment>
    <comment authorId="0" ref="H468">
      <text>
        <t xml:space="preserve">Excessively Lethal: The target will die unless they have Lethal resistance, no matter what effects they may be armed with.</t>
      </text>
    </comment>
    <comment authorId="0" ref="F470">
      <text>
        <t xml:space="preserve">Loses 25% Durability per use. Once at 0% Durability, it breaks.
(It is made of wood, after all.)</t>
      </text>
    </comment>
    <comment authorId="0" ref="L486">
      <text>
        <t xml:space="preserve">Can be automatically crafted once a post using:
-3 Spider Silk Spools
-2 Green Sap Blobs</t>
      </text>
    </comment>
    <comment authorId="0" ref="M498">
      <text>
        <t xml:space="preserve">Roll a d100 upon use. If the number is higher than the durability percentage remaining, the cake suddenly grows bladed limbs and forces itself into the target's mouth.
This causes the cake to activate once on the target for every 5% durability the Atrocity has left.
If this effect doesn't trigger, reduce the durability by 5%.</t>
      </text>
    </comment>
    <comment authorId="0" ref="M500">
      <text>
        <t xml:space="preserve">Add up the two rolled numbers.
2: The target is hit with (50-50) Very Lethal Slashing Damage. Repeat for every other element in the game. Ignores invincibility. Nerfed against elites / bosses, to (25-25) damage. If forced by an RNG Manifestation, will devour the user instead. it's angy
3: The target takes (18-18) Glitch Damage, and is then hit with 4 random negative status effects, each lasting for three rounds. If there is an intensity, the intensity is 5.
4: The target obtains BadlyPoisoned3 for... the rest of the battle.
5: The target begins choking, and is Stunned for a round. They also take (12-12) Air Damage.
6: The target takes (12-12) damage of a random element.
7: Robber is rolled! If the user used this on themselves or an ally, deal (15-17) Glitch Damage to a random hostile within Range 1-3. If the user used this on a foe, the caster takes (15-17) Glitch Damage. The cake then restores 10% Durability.
8: The target restores (12-12) HP.
9: The target restores (14-14) HP. A random hostile target within Range 1-3 is force-fed the cake, not consuming durability. If the sum of the roll is an 8 or above, the use does nothing.
10: The target obtains Mending5 and Energized5 for the rest of the battle.
11: The target is fully healed, then gains them Double Action next round.
12: The target gains full HP, SHP, MP, and SP. They also become invincible for a round, and get the effects of Empowered5 and Enlightened5.
Note that the effects of a 2, 11, or a 12 will be greatly reduced on bosses / elites. You'll probably just REALLY hurt them / make their day a whole lot better.</t>
      </text>
    </comment>
    <comment authorId="0" ref="F502">
      <text>
        <t xml:space="preserve">This number is actually the car's HP. It can be repaired outside of battle... or with healing spells in-combat. Automotive repair is weird.
...also, if you have the Auto Repair achievement, you'll restore 1% more HP to it. I can't believe Ire is making accomplishments actually do something, how could he, etc, etc, whatever.</t>
      </text>
    </comment>
    <comment authorId="0" ref="F504">
      <text>
        <t xml:space="preserve">The Car acts as a Cover Tile. It has 80 HP, 5 AC, and 10 DGE Bonus. You may interact with the Car to do a variety of things.
-If within Range 1 of it, as a Bonus Action, you may get into the car. Move the car (it has 5 MOV with Skirmisher), then re-emerge onto another tile within Range 1 of the car's new location.
-While driving the car, you may use your action to attack a foe within Range 1, dealing (18-18) Crushing Damage to them, with 20 CRT and 30 HIT. This deals (10-10) Direct Damage to the car.
-If the car hits 0 HP, it explodes. This deals (15-16) Fire Damage to everything within Range 1 of it. If you are in the car when this happens, you take an additional (13-17) Fire Damage, on top of the normal explosion damage.
-If your name is Nia, attacks you perform with the car deal (100-100) Very Lethal Crushing Damage, and instantly detonate the car.</t>
      </text>
    </comment>
    <comment authorId="0" ref="F512">
      <text>
        <t xml:space="preserve">A tripod mounted machine gun that shoots... normal bullets.
-----
HP: 35 / 35 (1 AC)
Ammo: ? / 15
A player may use their action while within Range 1 of this entity to use one of its abilities. Abilities take different amounts of Ammo.
-----
Quick Fire (1 Ammo): Deal (6-6) Piercing Damage to a target. Range 4-12. Bonus Action. Can be used twice per round.
Focus Fire (3 Ammo): Deal (6-6)x3 Piercing Damage. Range 1-12. Laser.
Spread Fire (3 Ammo): Deal (4-4)x3 Piercing Damage, with Splash 2. Range 4-12.
Suppressing Fire (3 Ammo): Deal (3x3)x3 Piercing Damage, with Splash 1. Range 4-12. All foes within the area obtain Slow1, Blind4, and Ensnared4 for two rounds.</t>
      </text>
    </comment>
    <comment authorId="0" ref="M520">
      <text>
        <t xml:space="preserve">If placed on a target, grant them 25 Bonus SHP. This Bonus SHP blocks Line of Sight to or from them until depleted.
Attacks the target makes must damage this Bonus SHP before hitting the target. Overkill will carry over.</t>
      </text>
    </comment>
    <comment authorId="0" ref="F528">
      <text>
        <t xml:space="preserve">HP: 50 / 50 (2 AC)
Weaknesses:
Dark (20%)
Water (20%)
Resistances:
Slashing (10%)
Piercing (10%)
Crushing (10%)
Light (100%)
Cannot act. Mindless foes within Range 1-3 will automatically prioritize the Lumilure, moving in to attack it even if there are closer targets or dangers in the way, like Abysses or other forms of harmful terrain. Foes who attack the Lumilure take (12-12) Light Damage, with 30 HIT. This cannot be countered.
Must be placed on either:
-a solid tile that doesn't deal damage. Will vanish if the tile it is on changes to a harmful one.
-within one tile of a wall. Ignore terrain effects below it if placing it in this way. If the wall is destroyed, this vanishes.</t>
      </text>
    </comment>
    <comment authorId="0" ref="A542">
      <text>
        <t xml:space="preserve">An incredibly high-tech device which... lets you reload your gun faster?
Reduces the time you need to wait on a Reloader effect by one round.</t>
      </text>
    </comment>
    <comment authorId="0" ref="L552">
      <text>
        <t xml:space="preserve">Fire a Range 1-4 Laser. It deals (7-7) Crushing Damage to all targets in it. Move the target this item was used on to the final tile of the laser, or the tile beyond that.</t>
      </text>
    </comment>
    <comment authorId="0" ref="M552">
      <text>
        <t xml:space="preserve">Fire a Range 1-8 Laser. It deals (10-10) Crushing Damage to all targets in it, as well as the thrown target. The thrown target also takes (5-5) additional Crushing Damage for every target they're thrown through, adding onto the initial hit.
Move the target this item was used on to the final tile of the laser, or the tile beyond that. If that tile is occupied or cannot be pathed through, deal (8-8) Crushing Damage to them, and set then down on a tile within Range 1 of the tile.</t>
      </text>
    </comment>
    <comment authorId="0" ref="F564">
      <text>
        <t xml:space="preserve">HP: 55 / 55 (7 AC)
Weaknesses:
Crushing (10%)
Electric (20%)
Resistances:
ALL Magical (30%) (excluding electric)
Cannot act. All foes within Range 1-3 of this suffer the effects of Silence. Disables the teleportation systems of Praetorians that are in the area.
If destroyed, deals (25-25) Mana Damage to everything within Range 1-3 of it, with Unavoidable.</t>
      </text>
    </comment>
    <comment authorId="0" ref="H572">
      <text>
        <t xml:space="preserve">When taking a snapshot, store the current stats of the target somewhere. This will remain in stasis until they revert to this state. Position is not changed.
Reverting states or ripping photos can be done from any range.</t>
      </text>
    </comment>
    <comment authorId="0" ref="F574">
      <text>
        <t xml:space="preserve">Roll a d100 upon use. If the number is higher than the durability percentage remaining, the Skynet Subioti takes to the field. (This effect cannot trigger until below 60% Durability.)
It has the stats of an Ohmnic, but much, much higher. It is incredibly hostile, has Eliti Bulwark, and has the power of the Skynet network on its side, which it can use three times a round. This destroys the Skynet Subioti, but the existing Skynet network remains. It also respects Keane as its "father", and will siphon all buffs it receives to him if he's part of Skynet.
If this effect doesn't trigger, reduce the durability by 5%.</t>
      </text>
    </comment>
    <comment authorId="0" ref="H601">
      <text>
        <t xml:space="preserve">- Calypse's buffs from Charge cannot be copied.
- Yume can only summon the following Dream Iti: Blossoms, Destroyers, Pillagers, Predators, Lamia, Symphonies, and Reborn.
- Reisz does not assume direct control of enemy Hounds, nor does she buff them.</t>
      </text>
    </comment>
    <comment authorId="0" ref="A605">
      <text>
        <t xml:space="preserve">Despite there being no more Tabletopian Inventory, he can still create items from it. Such skill.</t>
      </text>
    </comment>
    <comment authorId="0" ref="F613">
      <text>
        <t xml:space="preserve">Rune Which Does Not Exist (T6): A curious rune that doesn't actually exist. Supposedly was created by lowering a bundle of mana-sapping darts into the Void Well, then disintegrating the Signal Rune within Void Liquid.</t>
      </text>
    </comment>
    <comment authorId="0" ref="M617">
      <text>
        <t xml:space="preserve">Toast and Zahlia: 100% Full (It seems pretty unassuming, but it seems to keep displacing itself at random intervals.)
Author and EN: 100% Full (Is a brilliant shade of Violant, but it occasionally breaks down into static. Doesn't smell like blood- rather, it smells like nothingness.)
Toast and Leaf: 100% Full (A vibrant green vial that keeps randomly displacing itself. Smells like pheromones for... something.)
JOEbob and JOEbob: 100% Full (It's red, ordinary, and honestly quite uninteresting. That's what you get for using the same person twice, I guess.)
Keane and Hexagon: 75% Full (Some kind of blue-ish oil substance floats within. It's vegan apparently, and full of... microplastics. Foam particles?)</t>
      </text>
    </comment>
    <comment authorId="0" ref="F621">
      <text>
        <t xml:space="preserve">- Two items may be inserted at a time. They must be small enough to fit into the box, so be reasonable!
- Can be used outside of combat, but can also be used within combat as an Item Action.
- ???
-----
Last Used On: 241
Flux detected.</t>
      </text>
    </comment>
    <comment authorId="0" ref="M623">
      <text>
        <t xml:space="preserve">Roll a d100 upon use. If the number is higher than the durability percentage remaining, the orb explodes in a violent fashion.
Loses 5% Durability per use.</t>
      </text>
    </comment>
  </commentList>
</comments>
</file>

<file path=xl/comments8.xml><?xml version="1.0" encoding="utf-8"?>
<comments xmlns:r="http://schemas.openxmlformats.org/officeDocument/2006/relationships" xmlns="http://schemas.openxmlformats.org/spreadsheetml/2006/main">
  <authors>
    <author/>
  </authors>
  <commentList>
    <comment authorId="0" ref="AO1">
      <text>
        <t xml:space="preserve">The upper floor of the house you worked so hard to claim. This part of the house is host to two fabulous bedrooms, as well as the finest of Chairian sanitation faculties. You can also see off the slope of the red-tiled roof.</t>
      </text>
    </comment>
    <comment authorId="0" ref="K5">
      <text>
        <t xml:space="preserve">Making compost. From Iti. That's uh, questionable at best, but okay.</t>
      </text>
    </comment>
    <comment authorId="0" ref="L5">
      <text>
        <t xml:space="preserve">Your standard issue military tent, but on a roof.</t>
      </text>
    </comment>
    <comment authorId="0" ref="U5">
      <text>
        <t xml:space="preserve">Has been placed on the top of an empty dresser.
----
Still attached to the life support of his canister, though he's been freed of it. There's a few nibble marks on his head.
IKEA: STOP-IT-YOU-PEST
IKEA: OW-OW-OW</t>
      </text>
    </comment>
    <comment authorId="0" ref="X5">
      <text>
        <t xml:space="preserve">A small bed, designed for a child. The child in question is Maria.</t>
      </text>
    </comment>
    <comment authorId="0" ref="AB5">
      <text>
        <t xml:space="preserve">A sturdy wooden chest for holding personal belongings.
Owned by: N/A</t>
      </text>
    </comment>
    <comment authorId="0" ref="AC5">
      <text>
        <t xml:space="preserve">A sturdy wooden chest for holding personal belongings.
Owned by: N/A</t>
      </text>
    </comment>
    <comment authorId="0" ref="AE5">
      <text>
        <t xml:space="preserve">A sturdy wooden chest for holding personal belongings.
Owned by: Cushion</t>
      </text>
    </comment>
    <comment authorId="0" ref="AF5">
      <text>
        <t xml:space="preserve">A sturdy wooden chest for holding personal belongings.
Owned by: N/A</t>
      </text>
    </comment>
    <comment authorId="0" ref="AH5">
      <text>
        <t xml:space="preserve">A sturdy wooden chest for holding personal belongings.
Owned by: N/A</t>
      </text>
    </comment>
    <comment authorId="0" ref="AI5">
      <text>
        <t xml:space="preserve">A sturdy wooden chest for holding personal belongings.
Owned by: N/A</t>
      </text>
    </comment>
    <comment authorId="0" ref="G6">
      <text>
        <t xml:space="preserve">Mourning the loss of one of her plant's flowers. so tragic
-----
Lutea's selling some remedies. Why not help out a local business?
Apothecary's Remedy: 50 Credits.
Restores (12) HP, grants Focused2 for three rounds, and removes 3 Duration from Basic DoTs.
Tornadopetal Remedy: 100 Credits.
Restores (15) MP and grants Swift2 for three rounds, as well as Flight. When it wears off, you take (13-16) Crushing Damage.
Eterna Remedy: 100 Credits. 
Restores (20) HP, then grants Autorevive10 for three rounds, and Doomed with a timer of three rounds. (Doomed will go off before Autorevive wears off, so you'll live. Probably.)
Halobloom Remedy: 125 Credits. 
Restores (16) HP and (12) MP. Then, this sets your HP to 1, and gives you Autorevive equal to the HP you just lost for three rounds.
Rosesplash Remedy: 150 Credits. 
Deals (8-9) Glitch Damage to a target within Range 1-4, with Splash 1. The central target obtains a Flux Mutation. Then, all status effects on the central foe are dispelled, and given to units within Range 1 of them. The splash doesn't harm allies.
Glacialstem Remedy: 200 Credits.
Deals (4-6) Ice Damage to a target within Range 1-4, and Freezes them for a round, then does... something.
Heaven's Remedy: 300 Credits.
Revives the target to a tile within Range 1 with 100% HP and MP, then does... something.</t>
      </text>
    </comment>
    <comment authorId="0" ref="N6">
      <text>
        <t xml:space="preserve">There's a staircase here. Leads down a floor; what a twist!
Leads to: The House Proper</t>
      </text>
    </comment>
    <comment authorId="0" ref="AB6">
      <text>
        <t xml:space="preserve">A simple bunk bed. Each bed is equipped with a rather plain set of covers, a comfy enough mattress, and a pillow.</t>
      </text>
    </comment>
    <comment authorId="0" ref="AE6">
      <text>
        <t xml:space="preserve">A simple bunk bed. Each bed is equipped with a rather plain set of covers, a comfy enough mattress, and a pillow.</t>
      </text>
    </comment>
    <comment authorId="0" ref="AF6">
      <text>
        <t xml:space="preserve">Cushion the Spiralfloof has claimed this bed. It is his now. Do not question it.</t>
      </text>
    </comment>
    <comment authorId="0" ref="AH6">
      <text>
        <t xml:space="preserve">A simple bunk bed. Each bed is equipped with a rather plain set of covers, a comfy enough mattress, and a pillow.</t>
      </text>
    </comment>
    <comment authorId="0" ref="G7">
      <text>
        <t xml:space="preserve">Lutea and Beluta's plants from their Biodome, arranged in a neat little planter. They should be safe up here!</t>
      </text>
    </comment>
    <comment authorId="0" ref="H7">
      <text>
        <t xml:space="preserve">Lutea and Beluta's plants from their Biodome, arranged in a neat little planter. They should be safe up here!</t>
      </text>
    </comment>
    <comment authorId="0" ref="I7">
      <text>
        <t xml:space="preserve">Lutea and Beluta's plants from their Biodome, arranged in a neat little planter. They should be safe up here!</t>
      </text>
    </comment>
    <comment authorId="0" ref="R7">
      <text>
        <t xml:space="preserve">A simple, cornered-off area containing a rather wide desktop. A bookshelf lies upon it, containing what are (probably) classics of Chairian literature. Omo has also stored several assorted books from the Whispering Library here, all restored.
They seem dusty and untouched. In fact, most of this room screams "unused."</t>
      </text>
    </comment>
    <comment authorId="0" ref="U7">
      <text>
        <t xml:space="preserve">There's generic landscape art hung up here on the wall- an overview of a gigantic tree, and its surroundings. It's actually quite nice!
"Yggdrasil's Garden, by Aneura"</t>
      </text>
    </comment>
    <comment authorId="0" ref="W7">
      <text>
        <t xml:space="preserve">Part of a big, cushy bed. It's queen-sized, and also looks somewhat unused. Can fit two, thus basically making it the perfect couple's suite.</t>
      </text>
    </comment>
    <comment authorId="0" ref="AB8">
      <text>
        <t xml:space="preserve">A sturdy wooden chest for holding personal belongings.
Owned by: Hemlock</t>
      </text>
    </comment>
    <comment authorId="0" ref="AC8">
      <text>
        <t xml:space="preserve">A sturdy wooden chest for holding personal belongings.
Owned by: Carrot</t>
      </text>
    </comment>
    <comment authorId="0" ref="AE8">
      <text>
        <t xml:space="preserve">A sturdy wooden chest for holding personal belongings.
Owned by: N/A</t>
      </text>
    </comment>
    <comment authorId="0" ref="AF8">
      <text>
        <t xml:space="preserve">A sturdy wooden chest for holding personal belongings.
Owned by: N/A</t>
      </text>
    </comment>
    <comment authorId="0" ref="AH8">
      <text>
        <t xml:space="preserve">A sturdy wooden chest for holding personal belongings.
Owned by: N/A</t>
      </text>
    </comment>
    <comment authorId="0" ref="AI8">
      <text>
        <t xml:space="preserve">A sturdy wooden chest for holding personal belongings.
Owned by: N/A</t>
      </text>
    </comment>
    <comment authorId="0" ref="AJ8">
      <text>
        <t xml:space="preserve">Admiring his parking job.
CHAOS: if only my van [c]ould a[c][t]ually render on [t]he map
CHAOS: my beau[t]iful windowless van</t>
      </text>
    </comment>
    <comment authorId="0" ref="H9">
      <text>
        <t xml:space="preserve">A sentry gun set up by Mr. Krabs. Its stats seem to be in the Codex Monstrum.</t>
      </text>
    </comment>
    <comment authorId="0" ref="N9">
      <text>
        <t xml:space="preserve">Hat Kid's tent, complete with sleeping bag. Made out of the Gallow. It was cute, but now it's also super metal.</t>
      </text>
    </comment>
    <comment authorId="0" ref="U9">
      <text>
        <t xml:space="preserve">A bathtub-shower combo. There's two different kinds of faucets, interestingly enough.</t>
      </text>
    </comment>
    <comment authorId="0" ref="AB9">
      <text>
        <t xml:space="preserve">A simple bunk bed. Each bed is equipped with a rather plain set of covers, a comfy enough mattress, and a pillow.</t>
      </text>
    </comment>
    <comment authorId="0" ref="AC9">
      <text>
        <t xml:space="preserve">Being hungover and also asleep.</t>
      </text>
    </comment>
    <comment authorId="0" ref="AE9">
      <text>
        <t xml:space="preserve">A simple bunk bed. Each bed is equipped with a rather plain set of covers, a comfy enough mattress, and a pillow.</t>
      </text>
    </comment>
    <comment authorId="0" ref="AH9">
      <text>
        <t xml:space="preserve">A simple bunk bed. Each bed is equipped with a rather plain set of covers, a comfy enough mattress, and a pillow.</t>
      </text>
    </comment>
    <comment authorId="0" ref="R10">
      <text>
        <t xml:space="preserve">Your generic bathroom side-wall-counter thing. What's there to really describe?
The mirror has been replaced recently.
-----
Near the sink is the party's supply of Fog Lanterns. They've been carefully stacked and arranged into a tower with a sphere atop it. This shape is incredibly unstable and will probably collapse if someone lightly grazes it with their finger, but it's still pretty impressive.</t>
      </text>
    </comment>
    <comment authorId="0" ref="T10">
      <text>
        <t xml:space="preserve">Toilet. Yep.</t>
      </text>
    </comment>
    <comment authorId="0" ref="G11">
      <text>
        <t xml:space="preserve">Lutea and Beluta's plants from their Biodome, arranged in a neat little planter. They should be safe up here!</t>
      </text>
    </comment>
    <comment authorId="0" ref="H11">
      <text>
        <t xml:space="preserve">Lutea and Beluta's plants from their Biodome, arranged in a neat little planter. They should be safe up here!</t>
      </text>
    </comment>
    <comment authorId="0" ref="I11">
      <text>
        <t xml:space="preserve">Lutea and Beluta's plants from their Biodome, arranged in a neat little planter. They should be safe up here!</t>
      </text>
    </comment>
    <comment authorId="0" ref="AB11">
      <text>
        <t xml:space="preserve">A sturdy wooden chest for holding personal belongings.
Owned by: A Large Computer Belonging to Mari</t>
      </text>
    </comment>
    <comment authorId="0" ref="AC11">
      <text>
        <t xml:space="preserve">A sturdy wooden chest for holding personal belongings.
Owned by: Mari</t>
      </text>
    </comment>
    <comment authorId="0" ref="AE11">
      <text>
        <t xml:space="preserve">A sturdy wooden chest for holding personal belongings.
Owned by: N/A</t>
      </text>
    </comment>
    <comment authorId="0" ref="AF11">
      <text>
        <t xml:space="preserve">A sturdy wooden chest for holding personal belongings.
Owned by: N/A</t>
      </text>
    </comment>
    <comment authorId="0" ref="AH11">
      <text>
        <t xml:space="preserve">A sturdy wooden chest for holding personal belongings.
Owned by: N/A</t>
      </text>
    </comment>
    <comment authorId="0" ref="AI11">
      <text>
        <t xml:space="preserve">A sturdy wooden chest for holding personal belongings.
Owned by: N/A</t>
      </text>
    </comment>
    <comment authorId="0" ref="R12">
      <text>
        <t xml:space="preserve">A simple, cornered-off area containing a rather wide desktop. There used to be an array of maps, strategies, and other tactical-looking things upon it, but Venia complied it as a gift to a certain chairwitch.
A bookshelf lies upon it, featuring epics of Chairian history... as well as a bouquet of long-dead flowers.
-----
Toast has set up a lens and glowing crystal here.</t>
      </text>
    </comment>
    <comment authorId="0" ref="U12">
      <text>
        <t xml:space="preserve">A gorgeous looking portrait of the Chairian Citadel, showing off its gravity-defying branches in all of their glory.
"Authority, by Aneura"</t>
      </text>
    </comment>
    <comment authorId="0" ref="W12">
      <text>
        <t xml:space="preserve">Part of a big, cushy bed. It's queen-sized, and whoever lives here really doesn't ever seem to make their bed. Hopefully, they don't mind you stealing their bed...</t>
      </text>
    </comment>
    <comment authorId="0" ref="AB12">
      <text>
        <t xml:space="preserve">A simple bunk bed. Each bed is equipped with a rather plain set of covers, a comfy enough mattress, and a pillow.</t>
      </text>
    </comment>
    <comment authorId="0" ref="AE12">
      <text>
        <t xml:space="preserve">A simple bunk bed. Each bed is equipped with a rather plain set of covers, a comfy enough mattress, and a pillow.</t>
      </text>
    </comment>
    <comment authorId="0" ref="AH12">
      <text>
        <t xml:space="preserve">Has been tragically destroyed.</t>
      </text>
    </comment>
    <comment authorId="0" ref="E13">
      <text>
        <t xml:space="preserve">A chimney constructed out of stone bricks. Goes well with the redwood roof tiling.</t>
      </text>
    </comment>
    <comment authorId="0" ref="I13">
      <text>
        <t xml:space="preserve">Ette's hung some of Chloe's clothing here. The puppet has placed a tarp over the line so that the clothes upon it won't get wet.</t>
      </text>
    </comment>
    <comment authorId="0" ref="X13">
      <text>
        <t xml:space="preserve">A large sheep plushie, almost as tall as Marron. Resembles a Wooloo. Large, cuddly, and made for snuggling. Made with Spiralfloof cotton, love, and... spider bones for structure.
Ette gets creative sometimes.</t>
      </text>
    </comment>
    <comment authorId="0" ref="AG13">
      <text>
        <t xml:space="preserve">A group- no, a mattress- of three Spiralfloofs. They seem to be attached to Maria.
Maria has named the fire-type one "Toaster", the electric-type one "Lightbulb", and the light-type one "Sofa".
Sofa has spit out their collection of foam cubes. They have formed... a small little castle. What a talented little boi.</t>
      </text>
    </comment>
    <comment authorId="0" ref="U14">
      <text>
        <t xml:space="preserve">A wall-mounted weapons rack. A Restored Aegis and a Smoldering Aegis rest upon it. Back where they belong, you suppose.</t>
      </text>
    </comment>
    <comment authorId="0" ref="X14">
      <text>
        <t xml:space="preserve">Toast's personal storage. It has a magical lock upon it that prevents anyone who's Kokichi from opening it.
Contains:
x2 Bundle of Clothing
x1 Set of Pajamas
x1 Bundle of Dirt Blothing
x1 Vial of Blood (Toast + Zahlia)
x4 Dresses for Ette
x2 Cookbooks (Aunt Meredith's Guide to Interdimensional Vegetarian Cooking, Cooking, Chemistry, and Magic: How to Substitute Smarter.)</t>
      </text>
    </comment>
    <comment authorId="0" ref="AB14">
      <text>
        <t xml:space="preserve">A sturdy wooden chest for holding personal belongings.
Owned by: Lutea</t>
      </text>
    </comment>
    <comment authorId="0" ref="AC14">
      <text>
        <t xml:space="preserve">A sturdy wooden chest for holding personal belongings.
Owned by: Beluta</t>
      </text>
    </comment>
    <comment authorId="0" ref="AE14">
      <text>
        <t xml:space="preserve">A sturdy wooden chest for holding personal belongings.
Owned by: N/A</t>
      </text>
    </comment>
    <comment authorId="0" ref="AF14">
      <text>
        <t xml:space="preserve">A sturdy wooden chest for holding personal belongings.
Owned by: N/A</t>
      </text>
    </comment>
    <comment authorId="0" ref="AH14">
      <text>
        <t xml:space="preserve">A sturdy wooden chest for holding personal belongings.
Owned by: N/A</t>
      </text>
    </comment>
    <comment authorId="0" ref="AI14">
      <text>
        <t xml:space="preserve">A sturdy wooden chest for holding personal belongings.
Owned by: N/A</t>
      </text>
    </comment>
    <comment authorId="0" ref="K15">
      <text>
        <t xml:space="preserve">A weapon created by Chloe, which is a tripod-mounted heavy laser blaster. While it looks more like a cobbled-together safety hazard than anything, it appears to be functional. Consumes elemental crystals as ammo.
Needs someone to man it. Is also (barely) portable, so it could be carried out somewhere near the house for defending at a certain point.</t>
      </text>
    </comment>
    <comment authorId="0" ref="AB15">
      <text>
        <t xml:space="preserve">A simple bunk bed. Each bed is equipped with a rather plain set of covers, a comfy enough mattress, and a pillow.</t>
      </text>
    </comment>
    <comment authorId="0" ref="AE15">
      <text>
        <t xml:space="preserve">A simple bunk bed. Each bed is equipped with a rather plain set of covers, a comfy enough mattress, and a pillow.</t>
      </text>
    </comment>
    <comment authorId="0" ref="AH15">
      <text>
        <t xml:space="preserve">A simple bunk bed. Each bed is equipped with a rather plain set of covers, a comfy enough mattress, and a pillow.</t>
      </text>
    </comment>
    <comment authorId="0" ref="H16">
      <text>
        <t xml:space="preserve">Leads down to the ground, but safely!</t>
      </text>
    </comment>
    <comment authorId="0" ref="Z16">
      <text>
        <t xml:space="preserve">Leads down to the first floor</t>
      </text>
    </comment>
    <comment authorId="0" ref="AB16">
      <text>
        <t xml:space="preserve">Trying to seal the broken window.
HEMLOCK: Bit of a draft, with the house like this.
HEMLOCK: Can't believe you lot managed to fend off the Tabletopians.
HEMLOCK: Our "mortal enemies" didn't seem like much at all in the face of your firepower!</t>
      </text>
    </comment>
    <comment authorId="0" ref="AJ16">
      <text>
        <t xml:space="preserve">Simple sleeping bags made from Rebellion Banners, made more comfortable with the inclusion of Spiralfloof Floofballs. Should be plenty comfy.
There are twelve located here.</t>
      </text>
    </comment>
    <comment authorId="0" ref="AE18">
      <text>
        <t xml:space="preserve">A fire escape ladder made of iron. Leads down to the ground.</t>
      </text>
    </comment>
    <comment authorId="0" ref="AO24">
      <text>
        <t xml:space="preserve">The main floor of the house you worked so hard to claim. Surrounded by a variety of ruined houses, this house is a sore thumb amidst the sea of wreckage.
Within this part of the house is a grand main hall, a dining room, a standard bathroom, and a small route leading to a patio.
-----
The windows and doors of the house have been fortified with a spell from Nezira. They should take some additional effort to break. (+lots of Window HP)
In addition, the old wooden walls of the house have been replaced with a mixture of Durasteel and Stone Brick Blocks, combining beauty and durability together in one tight package. (wall tiles will take two wall-destroying attacks to destroy)</t>
      </text>
    </comment>
    <comment authorId="0" ref="O26">
      <text>
        <t xml:space="preserve">Simple cover made from splinters and bags. There's actually no sand to speak of.</t>
      </text>
    </comment>
    <comment authorId="0" ref="W26">
      <text>
        <t xml:space="preserve">Simple cover made from splinters and bags. There's actually no sand to speak of.</t>
      </text>
    </comment>
    <comment authorId="0" ref="AE26">
      <text>
        <t xml:space="preserve">Simple cover made from splinters and bags. There's actually no sand to speak of.</t>
      </text>
    </comment>
    <comment authorId="0" ref="S27">
      <text>
        <t xml:space="preserve">A sentry gun set up by Mr. Krabs. Its stats seem to be in the Codex Monstrum.</t>
      </text>
    </comment>
    <comment authorId="0" ref="W27">
      <text>
        <t xml:space="preserve">A sentry gun set up by Mr. Krabs. Its stats seem to be in the Codex Monstrum.</t>
      </text>
    </comment>
    <comment authorId="0" ref="AE27">
      <text>
        <t xml:space="preserve">A sentry gun set up by Mr. Krabs. Its stats seem to be in the Codex Monstrum.</t>
      </text>
    </comment>
    <comment authorId="0" ref="AP28">
      <text>
        <t xml:space="preserve">Singing Trees
by Terry
-----
A bunch of strange trees- nineteen of them, to be exact! In another world, these trees can completely nullify the attack of a creature. Here, it takes all nineteen of them working together to nullify a creature's ability to attack.</t>
      </text>
    </comment>
    <comment authorId="0" ref="E29">
      <text>
        <t xml:space="preserve">A grill that seems to be powered by Aurora Crystals. The safest way to cook meat, even if it is kinda slow.</t>
      </text>
    </comment>
    <comment authorId="0" ref="I29">
      <text>
        <t xml:space="preserve">Silently mourning the loss of his Throne. Though, it's probably for the best. No known entity can fight Fish.</t>
      </text>
    </comment>
    <comment authorId="0" ref="L29">
      <text>
        <t xml:space="preserve">Toilet. Yep.</t>
      </text>
    </comment>
    <comment authorId="0" ref="X29">
      <text>
        <t xml:space="preserve">A vase containing a generic fern.</t>
      </text>
    </comment>
    <comment authorId="0" ref="Z29">
      <text>
        <t xml:space="preserve">Mixed Showers and changing rooms, use air and fire crystals to dry out the room when needed. Has little ceiling compartments to hold clothes during a shower.
Also has a door in the front so that people can't burst in while you're showering.</t>
      </text>
    </comment>
    <comment authorId="0" ref="AB29">
      <text>
        <t xml:space="preserve">Mixed Showers and changing rooms, use air and fire crystals to dry out the room when needed. Has little ceiling compartments to hold clothes during a shower.
Also has a door in the front so that people can't burst in while you're showering.</t>
      </text>
    </comment>
    <comment authorId="0" ref="AD29">
      <text>
        <t xml:space="preserve">Mixed Showers and changing rooms, use air and fire crystals to dry out the room when needed. Has little ceiling compartments to hold clothes during a shower.
Also has a door in the front so that people can't burst in while you're showering.</t>
      </text>
    </comment>
    <comment authorId="0" ref="AF29">
      <text>
        <t xml:space="preserve">Mixed Showers and changing rooms, use air and fire crystals to dry out the room when needed. Has little ceiling compartments to hold clothes during a shower.
Also has a door in the front so that people can't burst in while you're showering.</t>
      </text>
    </comment>
    <comment authorId="0" ref="AH29">
      <text>
        <t xml:space="preserve">Mixed Showers and changing rooms, use air and fire crystals to dry out the room when needed. Has little ceiling compartments to hold clothes during a shower.
Also has a door in the front so that people can't burst in while you're showering.</t>
      </text>
    </comment>
    <comment authorId="0" ref="AJ29">
      <text>
        <t xml:space="preserve">Mixed Showers and changing rooms, use air and fire crystals to dry out the room when needed. Has little ceiling compartments to hold clothes during a shower.
Also has a door in the front so that people can't burst in while you're showering.</t>
      </text>
    </comment>
    <comment authorId="0" ref="AP29">
      <text>
        <t xml:space="preserve">Vents
by Remiel
-----
For 1 MOV, you may teleport to a tile within Range 1 of any other vent on the map.</t>
      </text>
    </comment>
    <comment authorId="0" ref="N30">
      <text>
        <t xml:space="preserve">There's a staircase here, leading upstairs and downstairs.
Leads to: The Upper Floor
Leads to: The Basement</t>
      </text>
    </comment>
    <comment authorId="0" ref="AL30">
      <text>
        <t xml:space="preserve">A turret that fires entire Sanctified Bricks. No entry yet.</t>
      </text>
    </comment>
    <comment authorId="0" ref="AM30">
      <text>
        <t xml:space="preserve">Simple cover made from splinters and bags. There's actually no sand to speak of.</t>
      </text>
    </comment>
    <comment authorId="0" ref="AP30">
      <text>
        <t xml:space="preserve">Beepsky
by Remiel
-----
HP: 40 / 40 (2 AC)
MOV: 5
Zappy (0 MP): Stun the target for a round. Range 1.
A small security drone armed with a stun gun. It's likely your best friend!
</t>
      </text>
    </comment>
    <comment authorId="0" ref="H31">
      <text>
        <t xml:space="preserve">There's a fancy little bench here, suspended by a set of four bars. It swings back and forth gently.
</t>
      </text>
    </comment>
    <comment authorId="0" ref="L31">
      <text>
        <t xml:space="preserve">Your generic bathroom side-wall-counter thing. What's there to really describe?
The mirror has been stolen by Zahlia.</t>
      </text>
    </comment>
    <comment authorId="0" ref="S31">
      <text>
        <t xml:space="preserve">Overturned. Still has IKEA's head in it.</t>
      </text>
    </comment>
    <comment authorId="0" ref="X31">
      <text>
        <t xml:space="preserve">There was a Christmas Tree to put these presents under not too long ago. Those days are now over.
-----
To The Party:
-Many small presents. One for Asha, Marron, Ette, and Nia. They smell good! Each is wrapped in burrito-print paper. From Irongutta, to those listed above. (Consumable)
-----
To Brutishace:
-This ghost-wrapped present floats ominously off the ground. But it's like, ominous in a cute way? From Ette, to Brutishace. (Trinket)
To Hoshi:
-A small box, cloaked in white and black wrapping paper. Smells like despair. From Mari, to Hoshi. (Hat)
To Venia / Maria:
-A neat looking bag, the top tied with a red ribbon. Looks like a bottle of... something. From Chloe, to Venia. (Consumable)
-A sorta cushy looking present. Like someone wrapped a pillow in yarn, which isn't really a conventional sort of wrapping paper. From Ette, to Maria. (Cosmetic)
To Kalis:
-This present is a charming red, tucked snuggly beneath the tree. It'd be normal enough, if there wasn't six illusions of this same present. From Bass, to Kalis.
To Woodthorne:
-A cute box that has been made from and wrapped in 100% natural materials. From Chi, to Woodthorne. (Trinket)
To Lily:
-...This box is covered in LED lights, making it look like an 8-bit sprite. Smells like it could combust sooner or later. From Mari, to Lily. (Trinket)</t>
      </text>
    </comment>
    <comment authorId="0" ref="Z31">
      <text>
        <t xml:space="preserve">Toilet stalls, like you get in public bathrooms with the thinnish metal walls around them so that people can't peek in on you.</t>
      </text>
    </comment>
    <comment authorId="0" ref="AD31">
      <text>
        <t xml:space="preserve">Yup, they're sinks.</t>
      </text>
    </comment>
    <comment authorId="0" ref="AF31">
      <text>
        <t xml:space="preserve">Toilet stalls, like you get in public bathrooms with the thinnish metal walls around them so that people can't peek in on you.</t>
      </text>
    </comment>
    <comment authorId="0" ref="AJ31">
      <text>
        <t xml:space="preserve">Yup, they're sinks.</t>
      </text>
    </comment>
    <comment authorId="0" ref="F32">
      <text>
        <t xml:space="preserve">You know the ones.</t>
      </text>
    </comment>
    <comment authorId="0" ref="Z32">
      <text>
        <t xml:space="preserve">Toilet stalls, like you get in public bathrooms with the thinnish metal walls around them so that people can't peek in on you.</t>
      </text>
    </comment>
    <comment authorId="0" ref="AD32">
      <text>
        <t xml:space="preserve">Despite everything it's still sinks.</t>
      </text>
    </comment>
    <comment authorId="0" ref="AF32">
      <text>
        <t xml:space="preserve">Toilet stalls, like you get in public bathrooms with the thinnish metal walls around them so that people can't peek in on you.</t>
      </text>
    </comment>
    <comment authorId="0" ref="AJ32">
      <text>
        <t xml:space="preserve">Despite everything it's still sinks.</t>
      </text>
    </comment>
    <comment authorId="0" ref="W33">
      <text>
        <t xml:space="preserve">Resting on the shop counter.</t>
      </text>
    </comment>
    <comment authorId="0" ref="AB33">
      <text>
        <t xml:space="preserve">The men's restroom.</t>
      </text>
    </comment>
    <comment authorId="0" ref="AH33">
      <text>
        <t xml:space="preserve">The woman's restroom.</t>
      </text>
    </comment>
    <comment authorId="0" ref="S34">
      <text>
        <t xml:space="preserve">A fancy, hi-tech couch with luxurious construction, foot rests, and a knob to either heat up or cool down the couch.
It also transforms into a battle mecha complete with cockpit, elemental crystals for elemental blasts / infusions, a buzzsaw, a spear, and a morningstar.
(see page 144)</t>
      </text>
    </comment>
    <comment authorId="0" ref="T34">
      <text>
        <t xml:space="preserve">Busy being old. Or really, he's just resting after a long, long, long, long, LONG day of being a weapon. Not being a weapon is beyond wacky, even by Rose Cult standards.</t>
      </text>
    </comment>
    <comment authorId="0" ref="W34">
      <text>
        <t xml:space="preserve">Chaos's lovely shop stall.</t>
      </text>
    </comment>
    <comment authorId="0" ref="AD34">
      <text>
        <t xml:space="preserve">Effect: Sniper
(Grants Wallhack and +2 Upper / Lower Basic Attack Range.)</t>
      </text>
    </comment>
    <comment authorId="0" ref="AF34">
      <text>
        <t xml:space="preserve">Effect: DEF -50%
(Increases the damage taken while on this tile by 50%.)</t>
      </text>
    </comment>
    <comment authorId="0" ref="AJ34">
      <text>
        <t xml:space="preserve">A vase containing a generic fern. That is to say, a fern made out of Perfectly Generic Objects.</t>
      </text>
    </comment>
    <comment authorId="0" ref="O35">
      <text>
        <t xml:space="preserve">A place to save your game. It also seems to act as a general respawn point for those who fall in combat. Players, anyway.</t>
      </text>
    </comment>
    <comment authorId="0" ref="AC35">
      <text>
        <t xml:space="preserve">A simple sidetable. Good for placing your drinks on while you watch things.</t>
      </text>
    </comment>
    <comment authorId="0" ref="AE35">
      <text>
        <t xml:space="preserve">A large couch. Not as majestic as Couchtron, but still a good couch nonetheless.</t>
      </text>
    </comment>
    <comment authorId="0" ref="E36">
      <text>
        <t xml:space="preserve">A fridge. Has been given FLESHY NOODLE ARMS.
Current Contents:
-Two bowls of ice-cream, held in stasis to keep them frozen. From Nezira, to Nia.</t>
      </text>
    </comment>
    <comment authorId="0" ref="R36">
      <text>
        <t xml:space="preserve">A well of vitality, created by Nezira. Restores HP.</t>
      </text>
    </comment>
    <comment authorId="0" ref="T36">
      <text>
        <t xml:space="preserve">A Mana Confluence, created by Nezira. Restores MP.</t>
      </text>
    </comment>
    <comment authorId="0" ref="C37">
      <text>
        <t xml:space="preserve">A turret that fires entire Sanctified Bricks. No entry yet.</t>
      </text>
    </comment>
    <comment authorId="0" ref="E37">
      <text>
        <t xml:space="preserve">Marron's hung an apron on a small rack here. It seems to belong to Packo.
-----
Apron here. It is very very thick and it has been worn out by battle. That said, it's magical!
Note next to it: "I don't think I need this apron anymore. I am sure it will give you lots of luck and confidence while cooking, though! Please take care of it for me."
-Packo</t>
      </text>
    </comment>
    <comment authorId="0" ref="I37">
      <text>
        <t xml:space="preserve">A beautiful dining table made from Bronzewood and Megabark. It's probably sturdier than the walls of the house.
It also has ten chairs made from Megabark, topped with fluffy cushions made of Spiralfloof fluff. Again, these are probably sturdier than the house itself.</t>
      </text>
    </comment>
    <comment authorId="0" ref="J37">
      <text>
        <t xml:space="preserve">Fresh stew made by Verdana, with fish, spider meat, potatoes, and a hint of spice. It's decent enough.
Accompanied by a salad made with wheat, frostleaves, and potatoes. Yellow sap acts as a dressing of sorts.</t>
      </text>
    </comment>
    <comment authorId="0" ref="K37">
      <text>
        <t xml:space="preserve">Cute little bread buns prepared by Marron. The perfect complement to a bowl of stew. Some butter has been provided.</t>
      </text>
    </comment>
    <comment authorId="0" ref="U37">
      <text>
        <t xml:space="preserve">A Praetorian. Making use of her arbormancy skills to repair the house. Replacing the floorboards was no small task, but she got it done.
She's also setting up some wooden walls. It clashes with the stone walls of the house, but oh well.
BEECH: I'm not a stoneworker by any means, but a few wooden walls should at least keep the cold out.
BEECH: I'll say, though. Must've been a hell of a weapon that took out these walls.</t>
      </text>
    </comment>
    <comment authorId="0" ref="AC37">
      <text>
        <t xml:space="preserve">A small couch. Good for two people. Or one couple that's into cuddling.</t>
      </text>
    </comment>
    <comment authorId="0" ref="AL37">
      <text>
        <t xml:space="preserve">A sentry gun set up by Mr. Krabs. Its stats seem to be in the Codex Monstrum.</t>
      </text>
    </comment>
    <comment authorId="0" ref="AM37">
      <text>
        <t xml:space="preserve">Simple cover made from splinters and bags. There's actually no sand to speak of.</t>
      </text>
    </comment>
    <comment authorId="0" ref="E38">
      <text>
        <t xml:space="preserve">Ette's cookie dough has been shaped into a sculpture of a humanoid creature. It's hard to make out any distinguishing details, since... cookie dough, but they seem to be holding a crossbow.
Ette might be upset.
-----
This appears to be a standard kitchen counter. There's a few assorted goods on it like knives and stuff, but nothing really interesting.
There's also some cupboards above, but they're empty.</t>
      </text>
    </comment>
    <comment authorId="0" ref="N38">
      <text>
        <t xml:space="preserve">A vase containing a Spiritblossom. Quite pretty, if a bit lonely looking...</t>
      </text>
    </comment>
    <comment authorId="0" ref="S38">
      <text>
        <t xml:space="preserve">Has a lampshade over them. They're almost bearable to have in a room!
Using telekinesis to repair the walls.
-----
A human-sized amalgamation of crystals that seems to have achieved a god complex. It eternally emits an aura of flames that singe not the body, but the mind. Don't look at them too hard, okay?
Legs still crossed, the golem flies in the air through wings made of cosmogone light. A set of four cosmogone hands extend from the body, ethereal flames emitting from its body. A spinning circle of light has formed behind the golem, stating its glorious status above you mortals.
-----
Defense: 30%
Offense: 40%
Utility: 40%
Mobility: 75%
Elements: 100% (Slashing / Fire [20%] / Electric [5%] / Light [40%] / Psychic [35%])
Disposition: Cogitohazard
Notable Abilities:
- Full Flight (Slow)
- Warpdrive
- Holy Manipulators
- Radiant Beam
- Brainmelt Aura
- Celestial Spear</t>
      </text>
    </comment>
    <comment authorId="0" ref="X38">
      <text>
        <t xml:space="preserve">A vase containing a young Manabloom. It gives off a soft glow.</t>
      </text>
    </comment>
    <comment authorId="0" ref="AH38">
      <text>
        <t xml:space="preserve">A standard pool table, complete with a set of 15 pool balls and at least 7 different cues. Chaos has arranged the cues into a shape that describes great loss.</t>
      </text>
    </comment>
    <comment authorId="0" ref="AB39">
      <text>
        <t xml:space="preserve">A Gathering Golem. Can go along with Chloe whenever she goes to harvest items, increasing her yield and protecting her.
Cooldown: 10 Rounds
Next Available: Round 200</t>
      </text>
    </comment>
    <comment authorId="0" ref="AE39">
      <text>
        <t xml:space="preserve">A proper flatscreen television! If saving the world wasn't a priority before, it is now if only to ensure this beauty won't go with the blast wave. Also comes with free game consoles.</t>
      </text>
    </comment>
    <comment authorId="0" ref="H40">
      <text>
        <t xml:space="preserve">A white criss-cross of wood. Leads up to the roof.
No, that's what they're called. TIL, right?</t>
      </text>
    </comment>
    <comment authorId="0" ref="K40">
      <text>
        <t xml:space="preserve">A sentry gun set up by Crystal. Its stats seem to be in the Codex Monstrum. </t>
      </text>
    </comment>
    <comment authorId="0" ref="P40">
      <text>
        <t xml:space="preserve">A pot with three healthy Manablooms blooming within it.</t>
      </text>
    </comment>
    <comment authorId="0" ref="S40">
      <text>
        <t xml:space="preserve">The front door. Not very interesting, but this appears to be a copy of the front door that was destroyed during a Tabletopian attack.
Doors. They're weird.</t>
      </text>
    </comment>
    <comment authorId="0" ref="Z40">
      <text>
        <t xml:space="preserve">Leads up to the second floor.</t>
      </text>
    </comment>
    <comment authorId="0" ref="AJ40">
      <text>
        <t xml:space="preserve">A vase containing... some sort of carnivorous plant. It snaps at your mouse cursor as it comes by.</t>
      </text>
    </comment>
    <comment authorId="0" ref="K41">
      <text>
        <t xml:space="preserve">Simple cover made from splinters and bags. There's actually no sand to speak of.</t>
      </text>
    </comment>
    <comment authorId="0" ref="H42">
      <text>
        <t xml:space="preserve">A sentry gun set up by Mr. Krabs. Its stats seem to be in the Codex Monstrum.</t>
      </text>
    </comment>
    <comment authorId="0" ref="P42">
      <text>
        <t xml:space="preserve">A sentry gun set up by Mr. Krabs. Its stats seem to be in the Codex Monstrum.</t>
      </text>
    </comment>
    <comment authorId="0" ref="AB42">
      <text>
        <t xml:space="preserve">A sentry gun set up by Crystal. Its stats seem to be in the Codex Monstrum. </t>
      </text>
    </comment>
    <comment authorId="0" ref="AE42">
      <text>
        <t xml:space="preserve">A fire escape ladder made of iron. Leads up into the second floor.</t>
      </text>
    </comment>
    <comment authorId="0" ref="AH42">
      <text>
        <t xml:space="preserve">A sentry gun set up by Mr. Krabs. Its stats seem to be in the Codex Monstrum.</t>
      </text>
    </comment>
    <comment authorId="0" ref="P43">
      <text>
        <t xml:space="preserve">Simple cover made from splinters and bags. There's actually no sand to speak of.</t>
      </text>
    </comment>
    <comment authorId="0" ref="U43">
      <text>
        <t xml:space="preserve">Simple cover made from splinters and bags. There's actually no sand to speak of.</t>
      </text>
    </comment>
    <comment authorId="0" ref="AB43">
      <text>
        <t xml:space="preserve">Simple cover made from splinters and bags. There's actually no sand to speak of.</t>
      </text>
    </comment>
    <comment authorId="0" ref="AH43">
      <text>
        <t xml:space="preserve">Simple cover made from splinters and bags. There's actually no sand to speak of.</t>
      </text>
    </comment>
    <comment authorId="0" ref="H46">
      <text>
        <t xml:space="preserve">Legally yours now.</t>
      </text>
    </comment>
    <comment authorId="0" ref="S46">
      <text>
        <t xml:space="preserve">Even when the party's gone, she will still be here. To vibe.
𝓟𝓔𝓐𝑪𝓔 𝓐𝓝𝓓 𝓣𝓡𝓐𝓝𝓠𝓤𝓘𝓛𝓘𝓣𝓨</t>
      </text>
    </comment>
    <comment authorId="0" ref="R47">
      <text>
        <t xml:space="preserve">The Scrap Metal Gestalt has been reduced to scrap metal. So basically, nothing's changed.</t>
      </text>
    </comment>
    <comment authorId="0" ref="AG47">
      <text>
        <t xml:space="preserve">A parked tank that Daskter made. Has an AI core, but there's nothing that needs shooting at the moment.</t>
      </text>
    </comment>
    <comment authorId="0" ref="E50">
      <text>
        <t xml:space="preserve">Leads to: Ruined Village: Dueling Hut</t>
      </text>
    </comment>
    <comment authorId="0" ref="S50">
      <text>
        <t xml:space="preserve">Leads to: Ruined Village: Main Street</t>
      </text>
    </comment>
    <comment authorId="0" ref="AB54">
      <text>
        <t xml:space="preserve">Down in the depths of this house you fought for is a rather standard looking basement. Most of the floor is of a cold slate, but there are planks of wood strewn across the stone. A beautiful stream of water flows across the room, making the planks seem like bridges suspended over a sea.</t>
      </text>
    </comment>
    <comment authorId="0" ref="U55">
      <text>
        <t xml:space="preserve">A portal device created by Toast. Attached to the wall is a hexagonal device composed of a hollow frame made of gold, and covered in various runes. Within the frame is a silvery, metallic liquid suspending a small metal ring. By manipulating the ring towards the runes, a destination may be chosen and the portal will become active. Upon being activated in this way, a spatial tear is formed against the wall, allowing quick (and surprisingly safe) travel to the chosen location.
There are 3 Beacon Glyphs remaining. These may be used to mark new locations for the portal to provide passage to (and from).
Leads to:
The Everground
The Replantation
The Airship
-
-</t>
      </text>
    </comment>
    <comment authorId="0" ref="Z56">
      <text>
        <t xml:space="preserve">Overcharges house defenses. Its stats seem to be in the Codex Monstrum.</t>
      </text>
    </comment>
    <comment authorId="0" ref="AE56">
      <text>
        <t xml:space="preserve">A simple electrical lamp lights up this room. You're not sure if there's an on/off switch...</t>
      </text>
    </comment>
    <comment authorId="0" ref="AG56">
      <text>
        <t xml:space="preserve">A simple wooden bed, with an acceptable looking mattress and sheet combo.</t>
      </text>
    </comment>
    <comment authorId="0" ref="AI56">
      <text>
        <t xml:space="preserve">A simple electrical lamp lights up this room. You're not sure if there's an on/off switch...</t>
      </text>
    </comment>
    <comment authorId="0" ref="AK56">
      <text>
        <t xml:space="preserve">A simple wooden bed, with an acceptable looking mattress and sheet combo.</t>
      </text>
    </comment>
    <comment authorId="0" ref="AM56">
      <text>
        <t xml:space="preserve">A simple electrical lamp lights up this room. You're not sure if there's an on/off switch...</t>
      </text>
    </comment>
    <comment authorId="0" ref="AO56">
      <text>
        <t xml:space="preserve">A simple wooden bed, with an acceptable looking mattress and sheet combo.</t>
      </text>
    </comment>
    <comment authorId="0" ref="AQ56">
      <text>
        <t xml:space="preserve">A large, flat-screen television. Below it are a variety of current-gen game consoles, accompanied by a wide selection of games.</t>
      </text>
    </comment>
    <comment authorId="0" ref="AR56">
      <text>
        <t xml:space="preserve">A shelf to hold video games, figurines, and spare controllers just in case somebody dares to challenge Mari to Smash Bros.</t>
      </text>
    </comment>
    <comment authorId="0" ref="AS56">
      <text>
        <t xml:space="preserve">A bed that has been retrofitted with various equipment for ease of sleep, including a memory foam mattress, a fan for white noise generation, and not one, not two, but THREE pillows.
Also, cupholders.</t>
      </text>
    </comment>
    <comment authorId="0" ref="P57">
      <text>
        <t xml:space="preserve">There's a staircase here, leading upstairs. Not much to speak of.
Leads to: The House Proper</t>
      </text>
    </comment>
    <comment authorId="0" ref="AR57">
      <text>
        <t xml:space="preserve">A comfy, squishy beanbag chair. This one is a cheery green. This one is for visitors / challengers.</t>
      </text>
    </comment>
    <comment authorId="0" ref="K58">
      <text>
        <t xml:space="preserve">There's two pet bowls here. One has some Waterdrank(tm) poured into it, while the other has... a whole corndog, de-sticked for Gibbet's pleasure.</t>
      </text>
    </comment>
    <comment authorId="0" ref="L58">
      <text>
        <t xml:space="preserve">Back in its nest, all snug and such. Far too big for the nest, but still. comf
-----
Gender: M
Tameness: 100%
Pretty content.</t>
      </text>
    </comment>
    <comment authorId="0" ref="U58">
      <text>
        <t xml:space="preserve">Two mounted machine guns, attached to an automated base. It'll fire a near-limitless supply of titanium rounds at intruders, while also blowing them far back with a cannon of wind!</t>
      </text>
    </comment>
    <comment authorId="0" ref="AA58">
      <text>
        <t xml:space="preserve">A large oaken keg, held together by iron bracing. It's full of a somewhat light liquor. Doesn't taste the greatest, but it's a drink.</t>
      </text>
    </comment>
    <comment authorId="0" ref="AE58">
      <text>
        <t xml:space="preserve">A simple chest, ideal for storing personal belongings.
Bass has stored a Mollusk in here, who has apparently made itself at home.</t>
      </text>
    </comment>
    <comment authorId="0" ref="AI58">
      <text>
        <t xml:space="preserve">A simple chest, ideal for storing personal belongings.
Nana has stored a few sets of clothing in here, as well as what seems to be additional darts for her gun. There's also a few improperly stored whetstones.</t>
      </text>
    </comment>
    <comment authorId="0" ref="AM58">
      <text>
        <t xml:space="preserve">A simple chest, ideal for storing personal belongings.</t>
      </text>
    </comment>
    <comment authorId="0" ref="AQ58">
      <text>
        <t xml:space="preserve">A comfy, squishy beanbag chair. This one is a dark red. Mari likes to reserve this one for herself.</t>
      </text>
    </comment>
    <comment authorId="0" ref="N59">
      <text>
        <t xml:space="preserve">An odd-looking device that looks somewhat out of place within this cornered-off lab. Due to recent repairs, it has resumed a gentle hum. Your eyes seem to be naturally drawn to it, for whatever reason.
It's apparently a Perception Filter, whatever that is. Toast has thrown a coat over it, making it draw your attention 67% less.
One of those pine-scented air fresheners has been placed down here. Not like the entire planet smells like pine already*.
(*note: pine may not be canon)</t>
      </text>
    </comment>
    <comment authorId="0" ref="S59">
      <text>
        <t xml:space="preserve">A dedicated storage area! Finally! I mean, you still have your hammerspace inventory, but this exists, too!</t>
      </text>
    </comment>
    <comment authorId="0" ref="AA59">
      <text>
        <t xml:space="preserve">A large oaken keg, held together by iron bracing. It's full of what appears to be some sort of apple juice. No alcohol here!</t>
      </text>
    </comment>
    <comment authorId="0" ref="AN59">
      <text>
        <t xml:space="preserve">This door has been added onto: there's a secondary door made of fairly solid titanium.</t>
      </text>
    </comment>
    <comment authorId="0" ref="J60">
      <text>
        <t xml:space="preserve">A coffee machine. Omo's set it up to produce cups of coffee at a regular interval. While they're mostly for her, she probably won't mind if you take one or two every once in awhile...
Spare Coffee Cups: 2</t>
      </text>
    </comment>
    <comment authorId="0" ref="AB60">
      <text>
        <t xml:space="preserve">Totally non-suspicious curtains. They exist for the sole purpose of making sure Omo doesn't find out about the hotel areas. Which she 100% knows about by this point, but oh well.</t>
      </text>
    </comment>
    <comment authorId="0" ref="AD60">
      <text>
        <t xml:space="preserve">A ramshackle wooden counter. There once was a cash register here, but the rooms are now free! Yay!</t>
      </text>
    </comment>
    <comment authorId="0" ref="J61">
      <text>
        <t xml:space="preserve">A simple computer console. Upon it appears to be an older copy of the Chairian Research Database, as of only a few days ago. While it no longer appears to be able to connect to the main database, there's still plenty you could research!
Allows access to the Research Tree.</t>
      </text>
    </comment>
    <comment authorId="0" ref="AG61">
      <text>
        <t xml:space="preserve">Staring into Taeda's room. They wait patiently for someone to open the door.</t>
      </text>
    </comment>
    <comment authorId="0" ref="AS61">
      <text>
        <t xml:space="preserve">A sentry gun that spams Last Dream on people.</t>
      </text>
    </comment>
    <comment authorId="0" ref="T62">
      <text>
        <t xml:space="preserve">Has settled into one of the chests here. Still comfy.</t>
      </text>
    </comment>
    <comment authorId="0" ref="AA62">
      <text>
        <t xml:space="preserve">A large oaken keg, held together by iron bracing. It's full of... actually, there's a half a dead Seeker in here, and no liquid. What's with Seekers and getting in everything?</t>
      </text>
    </comment>
    <comment authorId="0" ref="AJ62">
      <text>
        <t xml:space="preserve">The inside of the door has some scorch marks on it. It also looks like as if it may fall off its hinges...</t>
      </text>
    </comment>
    <comment authorId="0" ref="L63">
      <text>
        <t xml:space="preserve">A snowglow depicting the House. It's a gift from Nidra to Omo.
Apparently, if Omo gives this enough thought, it'll cause the house to suddenly morph back into its original state. Odds are, she won't be doing that for awhile!</t>
      </text>
    </comment>
    <comment authorId="0" ref="P63">
      <text>
        <t xml:space="preserve">Upon this table is what appears to be a set of tiny statuettes, each of them featuring a different member of the Council. It opened a door- or uh, a wall, to the west.</t>
      </text>
    </comment>
    <comment authorId="0" ref="AA63">
      <text>
        <t xml:space="preserve">A large oaken keg, held together by iron bracing. It's full of F I N E W I N E. Oh hell yes. Except for most of the characters here, as they can't drink.
Thymium rated M for alcohol</t>
      </text>
    </comment>
    <comment authorId="0" ref="AE63">
      <text>
        <t xml:space="preserve">A simple chest, ideal for storing personal belongings.
Taeda has stored a few spare robes in here, as well as a few small wooden replicas of the Helix Fossil. Her old staff has also been placed here.</t>
      </text>
    </comment>
    <comment authorId="0" ref="AG63">
      <text>
        <t xml:space="preserve">A female pet Mollusk that belongs to Taeda. She's prepared it a little nest of blankets to rest on. It rests there calmly, munching on potato chunks from a bowl.
She's also placed a large storage container next to it, full of water for it to splash about.</t>
      </text>
    </comment>
    <comment authorId="0" ref="AI63">
      <text>
        <t xml:space="preserve">A simple chest, ideal for storing personal belongings.
Chloe's stored her old, somewhat tattered clothes within this box. And most of the contents of her bag.</t>
      </text>
    </comment>
    <comment authorId="0" ref="U64">
      <text>
        <t xml:space="preserve">A simple wooden bed, with an acceptable looking mattress and sheet combo.</t>
      </text>
    </comment>
    <comment authorId="0" ref="Z64">
      <text>
        <t xml:space="preserve">A station for prepping hot drinks like tea, coffee, and other delights. Contents include heated iron plate and several tea bags.</t>
      </text>
    </comment>
    <comment authorId="0" ref="AE64">
      <text>
        <t xml:space="preserve">Taeda has a weapons locker over here. It's a gift from Venia, and has various tools to help take care of her staff-gun.
Sitting on one of the shelves is a Sanctified Helix Statue, an intricate statue made from Sanctified Alloy and embellished with gold. It's a gift from Adria to Taeda.</t>
      </text>
    </comment>
    <comment authorId="0" ref="AK64">
      <text>
        <t xml:space="preserve">A gigantic plushie burrito which not only belongs to Chloe, but is taller than her. Oozes not with sauce, but with cuddly energy.
Lies on the bed. There are already signs of it being used for cuddling.</t>
      </text>
    </comment>
    <comment authorId="0" ref="AN64">
      <text>
        <t xml:space="preserve">A large wood desk, fit for a sleuth. Is made of easy-to-detach panels, for when a fort needs building.</t>
      </text>
    </comment>
    <comment authorId="0" ref="AR64">
      <text>
        <t xml:space="preserve">A large wood desk, fit for a sleuth. Is made of easy-to-detach panels, for when a fort needs building.</t>
      </text>
    </comment>
    <comment authorId="0" ref="S65">
      <text>
        <t xml:space="preserve">It's a large working area of sorts, complete with a crafting table, forge, and various racks and bottles for alchemy. It can easily support multiple people at once!</t>
      </text>
    </comment>
    <comment authorId="0" ref="Y65">
      <text>
        <t xml:space="preserve">Deploys defensive Prismatic Drones around the house. Its stats seem to be in the Codex Monstrum.</t>
      </text>
    </comment>
    <comment authorId="0" ref="Z65">
      <text>
        <t xml:space="preserve">A brewing stand, almost similar to the ones found in Minecraft. Fortunately, it doesn't seem to use Blaze Rods or Blaze Powder, so it's simple and easy to use!</t>
      </text>
    </comment>
    <comment authorId="0" ref="AE65">
      <text>
        <t xml:space="preserve">A simple electrical lamp lights up this room. You're not sure if there's an on/off switch...</t>
      </text>
    </comment>
    <comment authorId="0" ref="AG65">
      <text>
        <t xml:space="preserve">A simple wooden bed, with an acceptable looking mattress and sheet combo.</t>
      </text>
    </comment>
    <comment authorId="0" ref="AI65">
      <text>
        <t xml:space="preserve">A simple electrical lamp lights up this room. You're not sure if there's an on/off switch...</t>
      </text>
    </comment>
    <comment authorId="0" ref="AK65">
      <text>
        <t xml:space="preserve">A simple wooden bed, with an acceptable looking mattress and sheet combo.</t>
      </text>
    </comment>
    <comment authorId="0" ref="AM65">
      <text>
        <t xml:space="preserve">A simple electrical lamp lights up this room. You're not sure if there's an on/off switch...</t>
      </text>
    </comment>
    <comment authorId="0" ref="AQ65">
      <text>
        <t xml:space="preserve">A simple electrical lamp lights up this room. You're not sure if there's an on/off switch...</t>
      </text>
    </comment>
    <comment authorId="0" ref="U66">
      <text>
        <t xml:space="preserve">A fusebox. Was recently damaged, but now it isn't. Power has been restored to the house...</t>
      </text>
    </comment>
    <comment authorId="0" ref="AJ66">
      <text>
        <t xml:space="preserve">Chloe has hung what seems to be a sword of japanese make. Named the "Virtuous Contract", it brings to mind existential suffering and android ladies.</t>
      </text>
    </comment>
    <comment authorId="0" ref="L70">
      <text>
        <t xml:space="preserve">Once upon a time, this part of the village seemed to hold a small recreational arena. It was recently repaired by Omorika and Chaos, and while it was usable while in ruins, it's now a deal more presentable.</t>
      </text>
    </comment>
    <comment authorId="0" ref="X70">
      <text>
        <t xml:space="preserve">There's not much to note about this road, save for a dried-up fountain. Honestly, most of the village to the south is uninteresting- just ransacked houses. Not many bodies, though- either they were eaten, or they were successfully evacuated.
Let's hope it's the latter.</t>
      </text>
    </comment>
    <comment authorId="0" ref="AJ70">
      <text>
        <t xml:space="preserve">It seems like there was a small personal hangar here for civilian transport vessels. Several similar docking areas are lined up with this one, completely devoid of any airships.</t>
      </text>
    </comment>
    <comment authorId="0" ref="E71">
      <text>
        <t xml:space="preserve">Leads to: The House Proper</t>
      </text>
    </comment>
    <comment authorId="0" ref="S71">
      <text>
        <t xml:space="preserve">Leads to: The House Proper</t>
      </text>
    </comment>
    <comment authorId="0" ref="P72">
      <text>
        <t xml:space="preserve">A not-so-mysterious well made of stone that seems to go incredibly deep into the earth. The bricks are marked with entropic sigils.
Items thrown into the well will vanish, but you'll get a Signal Rune. What does the rune do? Something.</t>
      </text>
    </comment>
    <comment authorId="0" ref="V72">
      <text>
        <t xml:space="preserve">A tall Red Sap Tree, which produces a potent medical substance- sap! There's a nice hollow where you can just sorta reach in, and...
Sap Remaining: 0</t>
      </text>
    </comment>
    <comment authorId="0" ref="AE73">
      <text>
        <t xml:space="preserve">I guess he's here now. Hey.</t>
      </text>
    </comment>
    <comment authorId="0" ref="M74">
      <text>
        <t xml:space="preserve">A Duneyrr, stolen from the Rebels. It has been retrofited with the AI core of the once-tank Rosie, an AI enhanced with the power of entropy.
While she's also installed within the tank, she's also capable of manipulating the entire ship's metal construction thanks to an infusion of Ohmetal. She can redesign the interior to her liking and attack intruders, among other things.
-----
Additional Equipment:
  - "CAKE", or the Cruel Arsenic Killer Essence. Sprays a misty... mist of sugar over an area, which is also a highly lethal poison.</t>
      </text>
    </comment>
    <comment authorId="0" ref="AE74">
      <text>
        <t xml:space="preserve">Stolen by the Scion. It's fully intact, but out of fuel. There are various decals and decorations from the previous owner, a Rebel named Randa.</t>
      </text>
    </comment>
    <comment authorId="0" ref="M75">
      <text>
        <t xml:space="preserve">The Biomodification Beam. A powerful, long ranged device which can both mend flesh together... and forcibly rip it apart.
It's also quite heavily shielded, making it far more durable than the Duneyrr's original Stabilizer Beam.</t>
      </text>
    </comment>
    <comment authorId="0" ref="N75">
      <text>
        <t xml:space="preserve">Has been violently crushed under one of Rosie's legs. neat</t>
      </text>
    </comment>
    <comment authorId="0" ref="AF75">
      <text>
        <t xml:space="preserve">Patiently awaiting his arrest.</t>
      </text>
    </comment>
    <comment authorId="0" ref="M76">
      <text>
        <t xml:space="preserve">A large wooden trailer, designed to be attached to the Duneyrr via a sturdy Durasteel coupling. It's also cushioned for the comfort of its passengers.</t>
      </text>
    </comment>
    <comment authorId="0" ref="R76">
      <text>
        <t xml:space="preserve">The fountain, while not perhaps active, looks far better with a pool of water in it.
The centerpiece has been destroyed. Now it's really just a boring pool of water with stone chunks in it.</t>
      </text>
    </comment>
    <comment authorId="0" ref="AE76">
      <text>
        <t xml:space="preserve">Stolen by JOE. It's fully intact, and barely damaged! It has fuel, a GPS, and more importantly, cheese puffs!
Mmm. Cheese puffs.</t>
      </text>
    </comment>
    <comment authorId="0" ref="E77">
      <text>
        <t xml:space="preserve">Taeda's set up a sandbag over here, with a sheet of paper taped over it with a snarling face. It looks vaguely like that of a seeker.
It's been riddled with magical bullet wounds, which might just be... magical wounds.</t>
      </text>
    </comment>
    <comment authorId="0" ref="AD77">
      <text>
        <t xml:space="preserve">What's pretty much a fully kitted airship. While it was formerly damaged from the Iti's assaults prior to your arrival, it's now a terrifying fortress of destruction.
-----
Repair Progress:
Hull (180%)
  -Iron Skeleton
  -Megabark Bands
  -Titanium Plating
  -Gaiameld Plating
  -Hallowed Plating
Systems (190%)
  -Repair Drone
  -HYPER Rangefinding Sensors
  -Darkmatter Rocket Engines
  -Silverwood Stabilizers
  -Stratoshield
  -Self-Sustaining Turbulence System
  -Engine Coolant
  -Air Conditioning
  -Ventilation System
  -Cargo Space
  -Sprinklers
  -Teleporter System
  -Nuclear Engine
Weaponry (220%)
  -Twin Railcannon
  -Light Laser Turrets (x4) (weak)
  -Calypse Cannon
  -Lucid Laser
  -Under-Wing Cannons
  -Breaker Drill
  -Traktor Kannon
  -Roseblight Ballista
  -Wrath of Heaven
  -The White Thorn
Aesthetics (115%)
  -Armor Stand. Equipped with Makeshift Odonata
  -Painted red
  -Golden Gravcircuit
  -Fogproof Screens / Windows
  -Some Dance Floor Tiles
  -Spherebreaker Insignias
  -Lounge Area, w/ TV, couch, and computer
  -Armory
  -Helixian Altar
  -Random Steampunk Gears
  -Spherebreakers Air Flag
Gravcore (160%)
  -Heavensward Gravcore
  -Golden Gravcircuit
  -Core Coolant
  -Squall Engine
  -Elesilver Core
-----
Top Contributors:
Daskter (230% total)
Venia (220% total)
Irongutta (60% total)
Nezira: (60% total)
Teag (40% total)
Verdana (40% total)
Terry (35% total)
Chloe (35% total)
Packo (35% total)
Summa (30% total)
Boshi (30% total)
Koharu (20% total)
Pope (20% total)
Remiel (15% total)
Hexagon (10% total)
Author (10% total)
-----
A portal rune has been placed here, creating a rift between the ship and... uh, well, the base hasn't been named yet.
Naturally wards off Iti; while they may try, they'll be hard-pressed to get through it.
Labelled as "Delta".</t>
      </text>
    </comment>
    <comment authorId="0" ref="P78">
      <text>
        <t xml:space="preserve">Grey, spiny fruits hang from the branches of this tree. They don't look particularly edible.
Fruit Remaining: 5</t>
      </text>
    </comment>
    <comment authorId="0" ref="S79">
      <text>
        <t xml:space="preserve">Leads to:
Zone 1 (The Chairian Outskirts)
Zone 2 (The Whispering Library)
Zone 3 (The Endless Gardens)
Zone 4 (The Old Pass)</t>
      </text>
    </comment>
    <comment authorId="0" ref="D98">
      <text>
        <t xml:space="preserve">A Paladin Turret. This makes use of light-elemental crystals to fire blinding lasers at targets. It can see even in complete darkness, making use of heat signatures to lock onto targets.
The whole construction is held within a metal box, which can be hidden with a grassy covering. The whole turret mechanism pops in and out of the box, allowing it to be concealed when not required.</t>
      </text>
    </comment>
    <comment authorId="0" ref="N98">
      <text>
        <t xml:space="preserve">A Paladin Turret. This makes use of light-elemental crystals to fire blinding lasers at targets. It can see even in complete darkness, making use of heat signatures to lock onto targets.
The whole construction is held within a metal box, which can be hidden with a grassy covering. The whole turret mechanism pops in and out of the box, allowing it to be concealed when not required.</t>
      </text>
    </comment>
    <comment authorId="0" ref="I99">
      <text>
        <t xml:space="preserve">Heavy oaken doors, reinforced with metal bars. A magically reinforced Durasteel padlock adorns it. The key to unlock the door belongs to the party, giving them free movement through the door.</t>
      </text>
    </comment>
    <comment authorId="0" ref="D101">
      <text>
        <t xml:space="preserve">Pristine, tiny flowers grow from the sides of the chapel. Some of them have been trampled over by Iti.</t>
      </text>
    </comment>
    <comment authorId="0" ref="N101">
      <text>
        <t xml:space="preserve">Pristine, tiny flowers grow from the sides of the chapel. Some of them have been trampled over by Iti.</t>
      </text>
    </comment>
    <comment authorId="0" ref="E102">
      <text>
        <t xml:space="preserve">A classy stained-glass window. Has been boarded up from the inside.</t>
      </text>
    </comment>
    <comment authorId="0" ref="F102">
      <text>
        <t xml:space="preserve">Part of a standard set of church pews. This set is made of a tough-looking oak, with a layer of bark on the right and left edges.</t>
      </text>
    </comment>
    <comment authorId="0" ref="G102">
      <text>
        <t xml:space="preserve">Part of a standard set of church pews. This set is made of a tough-looking oak, with a layer of bark on the right and left edges.</t>
      </text>
    </comment>
    <comment authorId="0" ref="K102">
      <text>
        <t xml:space="preserve">Part of a standard set of church pews. This set is made of a tough-looking oak, with a layer of bark on the right and left edges.</t>
      </text>
    </comment>
    <comment authorId="0" ref="L102">
      <text>
        <t xml:space="preserve">Part of a standard set of church pews. This set is made of a tough-looking oak, with a layer of bark on the right and left edges.</t>
      </text>
    </comment>
    <comment authorId="0" ref="M102">
      <text>
        <t xml:space="preserve">Sturdy wooden boards. It should keep the Iti out. Hopefully, anyway.</t>
      </text>
    </comment>
    <comment authorId="0" ref="E104">
      <text>
        <t xml:space="preserve">Sturdy wooden boards. It should keep the Iti out. Hopefully, anyway.</t>
      </text>
    </comment>
    <comment authorId="0" ref="F104">
      <text>
        <t xml:space="preserve">Part of a standard set of church pews. This set is made of a tough-looking oak, with a layer of bark on the right and left edges.</t>
      </text>
    </comment>
    <comment authorId="0" ref="G104">
      <text>
        <t xml:space="preserve">Part of a standard set of church pews. This set is made of a tough-looking oak, with a layer of bark on the right and left edges.</t>
      </text>
    </comment>
    <comment authorId="0" ref="K104">
      <text>
        <t xml:space="preserve">Part of a standard set of church pews. This set is made of a tough-looking oak, with a layer of bark on the right and left edges.</t>
      </text>
    </comment>
    <comment authorId="0" ref="L104">
      <text>
        <t xml:space="preserve">Part of a standard set of church pews. This set is made of a tough-looking oak, with a layer of bark on the right and left edges.</t>
      </text>
    </comment>
    <comment authorId="0" ref="M104">
      <text>
        <t xml:space="preserve">A classy stained-glass window. Has been boarded up from the inside.</t>
      </text>
    </comment>
    <comment authorId="0" ref="E106">
      <text>
        <t xml:space="preserve">A classy stained-glass window. Has been boarded up from the inside.</t>
      </text>
    </comment>
    <comment authorId="0" ref="M106">
      <text>
        <t xml:space="preserve">A classy stained-glass window. Has been boarded up from the inside.</t>
      </text>
    </comment>
    <comment authorId="0" ref="AF107">
      <text>
        <t xml:space="preserve">A specialized satellite dish that'll beam signals to the Citadel, all the way from the house. Powered by a Trigger Finger liberated from the beast Cappa.</t>
      </text>
    </comment>
    <comment authorId="0" ref="E108">
      <text>
        <t xml:space="preserve">A classy stained-glass window. Has been boarded up from the inside.</t>
      </text>
    </comment>
    <comment authorId="0" ref="I108">
      <text>
        <t xml:space="preserve">Planted: 1
Harvest on: 311
If damaged before it finishes growing, the flower will near-instantly perish.</t>
      </text>
    </comment>
    <comment authorId="0" ref="J108">
      <text>
        <t xml:space="preserve">A high-tech (well, kind of) planter made with a variety of holy materials, filled with dirt taken from the Church of Helix.
A large lamp provides a sort of "sunlight" to the plants. It consists of Luminous Crystals, powered by a single Shock Crystal.
-----
Godblossom (30T)</t>
      </text>
    </comment>
    <comment authorId="0" ref="M108">
      <text>
        <t xml:space="preserve">Sturdy wooden boards. It should keep the Iti out. Hopefully, anyway.</t>
      </text>
    </comment>
    <comment authorId="0" ref="Z108">
      <text>
        <t xml:space="preserve">Brushing his teeth. He's not a total psychopath.</t>
      </text>
    </comment>
    <comment authorId="0" ref="AB108">
      <text>
        <t xml:space="preserve">A bathtub-shower combo. There's two different kinds of faucets, interestingly enough.</t>
      </text>
    </comment>
    <comment authorId="0" ref="AG108">
      <text>
        <t xml:space="preserve">A high-grade recording studio. Contains soundproof panels, top of the line recording soft/hardware, a microphone with perfectly crisp audio quality, and other necessities.
A window lies to the eastern end of the booth, allowing one to look in and direct the performer without interrupting the recording.</t>
      </text>
    </comment>
    <comment authorId="0" ref="C109">
      <text>
        <t xml:space="preserve">A Paladin Turret. This makes use of light-elemental crystals to fire blinding lasers at targets. It can see even in complete darkness, making use of heat signatures to lock onto targets.
The whole construction is held within a metal box, which can be hidden with a grassy covering. The whole turret mechanism pops in and out of the box, allowing it to be concealed when not required.</t>
      </text>
    </comment>
    <comment authorId="0" ref="I109">
      <text>
        <t xml:space="preserve">A wooden altar, with a relief dedicated to Helix carved upon it. Cracks run along it- perhaps this old thing has seen better days?</t>
      </text>
    </comment>
    <comment authorId="0" ref="O109">
      <text>
        <t xml:space="preserve">A Paladin Turret. This makes use of light-elemental crystals to fire blinding lasers at targets. It can see even in complete darkness, making use of heat signatures to lock onto targets.
The whole construction is held within a metal box, which can be hidden with a grassy covering. The whole turret mechanism pops in and out of the box, allowing it to be concealed when not required.</t>
      </text>
    </comment>
    <comment authorId="0" ref="Y109">
      <text>
        <t xml:space="preserve">Your generic bathroom side-wall-counter thing. What's there to really describe?
The mirror has been stolen by Zahlia. Yes, the one in the void.</t>
      </text>
    </comment>
    <comment authorId="0" ref="AA109">
      <text>
        <t xml:space="preserve">Toilet. Yep.</t>
      </text>
    </comment>
    <comment authorId="0" ref="Y110">
      <text>
        <t xml:space="preserve">y tho</t>
      </text>
    </comment>
    <comment authorId="0" ref="AF110">
      <text>
        <t xml:space="preserve">seriously, y</t>
      </text>
    </comment>
  </commentList>
</comments>
</file>

<file path=xl/comments9.xml><?xml version="1.0" encoding="utf-8"?>
<comments xmlns:r="http://schemas.openxmlformats.org/officeDocument/2006/relationships" xmlns="http://schemas.openxmlformats.org/spreadsheetml/2006/main">
  <authors>
    <author/>
  </authors>
  <commentList>
    <comment authorId="0" ref="AM2">
      <text>
        <t xml:space="preserve">It appears that the woods have finally eased up, and now give way to some open, hilly fields of pink grass. There's only a few scattered trees, as well as what appear to be rundown shacks.</t>
      </text>
    </comment>
    <comment authorId="0" ref="AH3">
      <text>
        <t xml:space="preserve">Leads to:
Zone 6 (The Eclipsed Citadel)</t>
      </text>
    </comment>
    <comment authorId="0" ref="CX4">
      <text>
        <t xml:space="preserve">Already leaving the area. Being tracked by a robot of JOE's, despite the robot being ground based.</t>
      </text>
    </comment>
    <comment authorId="0" ref="O14">
      <text>
        <t xml:space="preserve">The forest loosens up a little, revealing a cavern poking out of the ground. A set of tracks leads into the tunnel. While entering the mine might've been smooth sailing, it seems like this area is Yggcrawler territory, if the markings on the trees say anything.</t>
      </text>
    </comment>
    <comment authorId="0" ref="AA14">
      <text>
        <t xml:space="preserve">This place is somewhat familiar- you ran along here while being chased by Iti to Zone 0. While it's not truly noteworthy or spectacular, one might find a nice feeling staring into the trees, remembering that they escaped from those woods alive...</t>
      </text>
    </comment>
    <comment authorId="0" ref="AI14">
      <text>
        <t xml:space="preserve">An old, rundown house with nothing of interest inside of it. In fact, most of the things inside have been bashed to bits...</t>
      </text>
    </comment>
    <comment authorId="0" ref="AY14">
      <text>
        <t xml:space="preserve">A sudden silence overcomes you as you enter this part of the woods. If the Untamed Woods was dark, this part of the forest is nearly pitch black, thanks to the rolls of fog that swim through it.
...You swear that there's something in the trees. Watching. Judging.</t>
      </text>
    </comment>
    <comment authorId="0" ref="U15">
      <text>
        <t xml:space="preserve">Leads to:
Zone 0 (The House)</t>
      </text>
    </comment>
    <comment authorId="0" ref="H17">
      <text>
        <t xml:space="preserve">A large explosion has caved in the entrance to the Gaiadiamond Mine. There technically is a way back in through a shaft somewhere on the surface, but good luck finding that.</t>
      </text>
    </comment>
    <comment authorId="0" ref="AL17">
      <text>
        <t xml:space="preserve">Leads to: Forest of Departure</t>
      </text>
    </comment>
    <comment authorId="0" ref="AP17">
      <text>
        <t xml:space="preserve">Leads to: The Way Forward</t>
      </text>
    </comment>
    <comment authorId="0" ref="AS17">
      <text>
        <t xml:space="preserve">...It seems that there's a name left in the ground, near each sapling. There's quite a few of them, too...</t>
      </text>
    </comment>
    <comment authorId="0" ref="W18">
      <text>
        <t xml:space="preserve">A large pillar of rocks. Used to have a vein of Titanium within it.</t>
      </text>
    </comment>
    <comment authorId="0" ref="AE18">
      <text>
        <t xml:space="preserve">An old, rundown house with nothing of interest inside of it. In fact, most of the things inside have been bashed to bits...</t>
      </text>
    </comment>
    <comment authorId="0" ref="Z19">
      <text>
        <t xml:space="preserve">Leads to: The Way Forward</t>
      </text>
    </comment>
    <comment authorId="0" ref="AD19">
      <text>
        <t xml:space="preserve">Leads to: Forest Outskirts</t>
      </text>
    </comment>
    <comment authorId="0" ref="U21">
      <text>
        <t xml:space="preserve">There's a small, barely visible route between the trees. You couldn't really see it while on the run, but at least you can see it now!</t>
      </text>
    </comment>
    <comment authorId="0" ref="N22">
      <text>
        <t xml:space="preserve">Leads to: Forest Outskirts</t>
      </text>
    </comment>
    <comment authorId="0" ref="R22">
      <text>
        <t xml:space="preserve">Leads to: Old Gaiadiamond Mine</t>
      </text>
    </comment>
    <comment authorId="0" ref="AI23">
      <text>
        <t xml:space="preserve">Leads to: Statue Garden</t>
      </text>
    </comment>
    <comment authorId="0" ref="O26">
      <text>
        <t xml:space="preserve">Inside this sea of pink trees is an old ruin- it probably hasn't seen any use for several years. While the ground is made of a smooth white stone, the various constructions and pillars are made of a crumbling white wood- a purer white than that of the birch tree.
...It also appears to have decayed enough to create a puzzle. Huh.</t>
      </text>
    </comment>
    <comment authorId="0" ref="AA26">
      <text>
        <t xml:space="preserve">There's a small, open area here. While the trees still make an intimidating canopy over the area, there's at least some room to move around here. You could likely spy on a few nearby zones from here...
Recently had an entropic explosion rock the place.</t>
      </text>
    </comment>
    <comment authorId="0" ref="AM26">
      <text>
        <t xml:space="preserve">This clearing appears to be artificial; naturally cleared out. The area is rather tranquil, mostly in part to all of the flowers and statues scattered about the area. Perhaps you should give them a look?</t>
      </text>
    </comment>
    <comment authorId="0" ref="BK26">
      <text>
        <t xml:space="preserve">What might've been a lovely lakeside view has been tainted by an Iti. What can only be described as "too many" bodies hang from the trees of this area, every single one of them a Chairian soldier.
The zone has since been cleared of bodies, however.</t>
      </text>
    </comment>
    <comment authorId="0" ref="AI27">
      <text>
        <t xml:space="preserve">Leads to: The Way Forward</t>
      </text>
    </comment>
    <comment authorId="0" ref="J28">
      <text>
        <t xml:space="preserve">A fountain sits here, spewing a teal liquid. It appears to be some sort of holy dew. The fountain is overgrown, filled with healthy plants and vines, which snake across its surface.
Dew Bottles: 0</t>
      </text>
    </comment>
    <comment authorId="0" ref="W28">
      <text>
        <t xml:space="preserve">There used to be the Void Well here. Now there's just a gigantic crater... with no evidence of an endless pit in the ground.
Entropy released.
-----
...It seems like a Seeker fell in here, and triggered whatever sort of weird trap was set here earlier. You can tell, because there's another half-seeker within the pit.</t>
      </text>
    </comment>
    <comment authorId="0" ref="H29">
      <text>
        <t xml:space="preserve">A (probably) magical signpost that's simply begging to be cut down. It also has the rules for Toast's Crystillery.
-----
-The Crystillery has 6 slots, three on the right, and three on the left. These slots may have up to 5 crystals put into them, which will eventually grow new crystals at a given turn. You'll usually get 4 crystals per crystal put in initially. Higher-tier crystals take longer to grow, and may yield less.
-Crystals at T3 and higher begin to take a long, long time to grow.
-The two middle slots of each side have unique properties. If there are crystals planted there, they may suffer mutations. The odds of this go up per other crystal on that side. If left empty while the top and bottom slots are filled, a "fusion" crystal might appear in the middle on its own!
-Fusion crystals cannot be planted.
-----
Crystal Time:
T0: 3 Turns
T1: 5 Turns
T2: 6 Turns
T3: 8 Turns (3 yield)</t>
      </text>
    </comment>
    <comment authorId="0" ref="I29">
      <text>
        <t xml:space="preserve">Raindrop Crystals
Planted: 5
Ready On: 344</t>
      </text>
    </comment>
    <comment authorId="0" ref="K29">
      <text>
        <t xml:space="preserve">Shadow Crystals
Planted: 5
Ready On: 344</t>
      </text>
    </comment>
    <comment authorId="0" ref="J30">
      <text>
        <t xml:space="preserve">Toast has constructed a farm here, designed to create... crystals. There's a small hole in the ground, leading to a gigantic hole in the ground with a stone roof supported by crystalline pillars.
Why can you see what's inside from this overhead angle? Why not?
-----
Formatting:
-(name)x(number) (turn planted) (turn harvestable)</t>
      </text>
    </comment>
    <comment authorId="0" ref="AE30">
      <text>
        <t xml:space="preserve">A statue of a Chairian, She's gazing into her tome, with small, stone beasts surrounding her podium.
"Dedicated to VI: Omorika"</t>
      </text>
    </comment>
    <comment authorId="0" ref="AH30">
      <text>
        <t xml:space="preserve">A statue of a Chairian. He's standing like a sentinel, watching over the whole area. The detail on his rifle is quite incredible...
"Dedicated to V: Cypress"</t>
      </text>
    </comment>
    <comment authorId="0" ref="AK30">
      <text>
        <t xml:space="preserve">A statue of a Chairian. This one is monstrous in size; one would mistake it for a Tabletopian, if not taking into account the theme of this garden. He wields a giganitc battle axe that seems to match the size of his outrageous body.
"Dedicated to IV: Sequoia"</t>
      </text>
    </comment>
    <comment authorId="0" ref="BB30">
      <text>
        <t xml:space="preserve">Leads to: Forest of Departure</t>
      </text>
    </comment>
    <comment authorId="0" ref="I31">
      <text>
        <t xml:space="preserve">Seer Crystals
Planted: 5
Ready On: 344</t>
      </text>
    </comment>
    <comment authorId="0" ref="BF31">
      <text>
        <t xml:space="preserve">A gigantic nest, made of entire tree branches- not just twigs. It sits upon a small, dirty island in the center of this tiny lake. It used to belong to the dreadful Gallow.</t>
      </text>
    </comment>
    <comment authorId="0" ref="U32">
      <text>
        <t xml:space="preserve">It's a hole and tunnel combo.
Leads to: Forest Checkpoint</t>
      </text>
    </comment>
    <comment authorId="0" ref="AE32">
      <text>
        <t xml:space="preserve">A statue of a Chairian. This one is holding a staff in both hands. You can almost feel the raw power radiating from her stance...
"Dedicated to VII: Acacia"</t>
      </text>
    </comment>
    <comment authorId="0" ref="AH32">
      <text>
        <t xml:space="preserve">There's a podium here, with a Defragapple upon it. Not the intended centerpiece, but alright.
"To the Council; may their wisdom and power bring wealth and prosperity to all."
...On the back of this podium, there's more red(?) marker(???). It reads "APPLE FOR THE GOD." There was an apple here earlier...</t>
      </text>
    </comment>
    <comment authorId="0" ref="AK32">
      <text>
        <t xml:space="preserve">...This statue's been destroyed. All that's left is the inscription.
"Dedicated to III: Ire"
Also, somebody's placed a pile of spaghetti on here. Sabotage!</t>
      </text>
    </comment>
    <comment authorId="0" ref="AQ32">
      <text>
        <t xml:space="preserve">Small, luminous fruit grow from the branches of this tree. They're incredibly small, and look nearly weightless, too.
Grows Lumipods.
Fruit Remaining: 0</t>
      </text>
    </comment>
    <comment authorId="0" ref="H33">
      <text>
        <t xml:space="preserve">A portal rune has been placed here, creating a rift between this area and... uh, well, the base hasn't been named yet.
Naturally wards off Iti; while they may try, they'll be hard-pressed to get through it.
Labelled as "Beta".</t>
      </text>
    </comment>
    <comment authorId="0" ref="BD33">
      <text>
        <t xml:space="preserve">Twelve saplings, each one dedicated to a Chairian who was taken by the Gallow.</t>
      </text>
    </comment>
    <comment authorId="0" ref="BH33">
      <text>
        <t xml:space="preserve">Quite shallow here. You could easily wade across.</t>
      </text>
    </comment>
    <comment authorId="0" ref="AE34">
      <text>
        <t xml:space="preserve">A statue of a Chairian. This Chairian wields but a sword and shield, and his statue seems to be rather plain compared to the others.
"Dedicated to VIII: Abies"</t>
      </text>
    </comment>
    <comment authorId="0" ref="AH34">
      <text>
        <t xml:space="preserve">A statue of a Chairian, the features of the stone radiating with strength and wisdom at the same time. Like a suit of armor would with a sword, both of the statue's hands are resting upon a warchair.
"Dedicated to I: Chaiere"
...It looks like a vandal has defaced the statue with red(?) marker(?), causing it to say "Chairiel".</t>
      </text>
    </comment>
    <comment authorId="0" ref="AK34">
      <text>
        <t xml:space="preserve">A statue of a Chairian. This one holds a fearsome looking blade in front of him, running parallel to his standing stance.
"Dedicated to II: Spark"</t>
      </text>
    </comment>
    <comment authorId="0" ref="J35">
      <text>
        <t xml:space="preserve">There's a random pit here, with a boulder in it.</t>
      </text>
    </comment>
    <comment authorId="0" ref="AP35">
      <text>
        <t xml:space="preserve">Leads to: River Crossing</t>
      </text>
    </comment>
    <comment authorId="0" ref="BF35">
      <text>
        <t xml:space="preserve">Leads to: Peaceful Riverbank</t>
      </text>
    </comment>
    <comment authorId="0" ref="H36">
      <text>
        <t xml:space="preserve">There's a random pit here, with a boulder in it.</t>
      </text>
    </comment>
    <comment authorId="0" ref="G38">
      <text>
        <t xml:space="preserve">A titanium oven created by JOE for.. well, I don't really know yet. It exists, though!</t>
      </text>
    </comment>
    <comment authorId="0" ref="J38">
      <text>
        <t xml:space="preserve">A device that is used to imbue gear with immense power. Primarily uses Elemental Crystals for enhancements.
As long as you're infusing, it makes it slightly easier to craft!</t>
      </text>
    </comment>
    <comment authorId="0" ref="AA38">
      <text>
        <t xml:space="preserve">This appears to be a simple guard checkpoint of sorts. Judging from some of the carts located near the outpost, this area seems to also heavily deal in transporting essential goods and resources elsewhere.</t>
      </text>
    </comment>
    <comment authorId="0" ref="AY38">
      <text>
        <t xml:space="preserve">The forest opens up slightly, the air feeling quite humid, no doubt a result of the nearby water. A large river cuts through the zone, with elegantly constructed bridges providing a way over the calm waters.
There's also a few small ponds around here, as well as what seems to be some bustling life in that river. Perhaps it'd be the perfect place to catch some dinner...</t>
      </text>
    </comment>
    <comment authorId="0" ref="BK38">
      <text>
        <t xml:space="preserve">A welcome break from the overall darkness and gloom of the forest, this zone is warm and inviting. A small camp has been set up near the river, providing a welcome spot to rest and relax for whatever horrors may lie ahead.
Given the presence of a dock, this might be a prime fishing spot. Why not give it a shot? You might catch something interesting.</t>
      </text>
    </comment>
    <comment authorId="0" ref="U39">
      <text>
        <t xml:space="preserve">It's a tunnel.
Leads to: The Hidden Grove</t>
      </text>
    </comment>
    <comment authorId="0" ref="AP39">
      <text>
        <t xml:space="preserve">Leads to: ???</t>
      </text>
    </comment>
    <comment authorId="0" ref="BF39">
      <text>
        <t xml:space="preserve">Leads to: The Hanging Garden</t>
      </text>
    </comment>
    <comment authorId="0" ref="CR39">
      <text>
        <t xml:space="preserve">A campfire made of Aurora Crystals.</t>
      </text>
    </comment>
    <comment authorId="0" ref="BE41">
      <text>
        <t xml:space="preserve">A ring of stones that once held something that resembled a campfire.</t>
      </text>
    </comment>
    <comment authorId="0" ref="CP41">
      <text>
        <t xml:space="preserve">Seems to be a small shack for fishermen to rest at. While it's old, rickety, and badly damaged... there still might be something here.
It seems to have been scarred by several lightning strikes, if lightning could fall upwards from the water, and strike the same place fifty times.</t>
      </text>
    </comment>
    <comment authorId="0" ref="T42">
      <text>
        <t xml:space="preserve">There's a missing poster for a briefcase here, posted by the Man of Hitting Things.</t>
      </text>
    </comment>
    <comment authorId="0" ref="AR42">
      <text>
        <t xml:space="preserve">This particular tree appears to be growing red, pulsing fruit. It's totally safe to eat, right?
Grows Cinderfruit.
Fruit Remaining: 0</t>
      </text>
    </comment>
    <comment authorId="0" ref="AX42">
      <text>
        <t xml:space="preserve">Leads to: Peaceful Riverbank</t>
      </text>
    </comment>
    <comment authorId="0" ref="BB42">
      <text>
        <t xml:space="preserve">Leads to: River Crossing</t>
      </text>
    </comment>
    <comment authorId="0" ref="H43">
      <text>
        <t xml:space="preserve">There is a spike pit in these woods. Just in case.</t>
      </text>
    </comment>
    <comment authorId="0" ref="Z43">
      <text>
        <t xml:space="preserve">Leads to: River Crossing</t>
      </text>
    </comment>
    <comment authorId="0" ref="AD43">
      <text>
        <t xml:space="preserve">Leads to: Forest Checkpoint</t>
      </text>
    </comment>
    <comment authorId="0" ref="BF43">
      <text>
        <t xml:space="preserve">There's a small little wooden dock here. There's really not much to note, other than that there used to be things on it before they were stolen.</t>
      </text>
    </comment>
    <comment authorId="0" ref="CS43">
      <text>
        <t xml:space="preserve">A sunken cargo vessel once occupied by the Iti. Has been thoroughly looted.</t>
      </text>
    </comment>
    <comment authorId="0" ref="N45">
      <text>
        <t xml:space="preserve">Leads to: Forest Checkpoint</t>
      </text>
    </comment>
    <comment authorId="0" ref="R45">
      <text>
        <t xml:space="preserve">Leads to: Ancient Ruins</t>
      </text>
    </comment>
    <comment authorId="0" ref="DA46">
      <text>
        <t xml:space="preserve">...It doesn't seem that there's anything else of interest this way.</t>
      </text>
    </comment>
    <comment authorId="0" ref="M47">
      <text>
        <t xml:space="preserve">Leads to: Ashen Canopy</t>
      </text>
    </comment>
    <comment authorId="0" ref="U47">
      <text>
        <t xml:space="preserve">Leads to: The Forest Crossroads</t>
      </text>
    </comment>
    <comment authorId="0" ref="AT47">
      <text>
        <t xml:space="preserve">Leads to: Fortified Cavern: Outside</t>
      </text>
    </comment>
    <comment authorId="0" ref="CW49">
      <text>
        <t xml:space="preserve">This could be a good fishing spot!</t>
      </text>
    </comment>
    <comment authorId="0" ref="O50">
      <text>
        <t xml:space="preserve">This part of the woods is a dead end. At least there's nothing living here. Upon closer inspection however, some of the ground has been burnt black, grass lit ablaze and reduced to ashes. Something was here... but whatever it was, it's gone now.
-----
A message has been written on this page of the Map Book...
https://cdn.discordapp.com/attachments/364932077499449365/404103051453136896/message.png</t>
      </text>
    </comment>
    <comment authorId="0" ref="AA50">
      <text>
        <t xml:space="preserve">The canopy of trees has grown much thicker here- it's almost dark given how much forest cover there is. At the very least, it's peaceful. No enemies, no hardships... just a nice little crossroad in the woods.
Of note is that there's a second type of tree here- a strange, alien wood that looks similar to both birch and oak. Its leaves are a beautiful pink- quite like that of a cherry blossom, except the leaves are of a normal shape.
A Soulblossom has been planted in most of the tiles within this area. They look kinda nice!</t>
      </text>
    </comment>
    <comment authorId="0" ref="AM50">
      <text>
        <t xml:space="preserve">If the Crossroads were already dark, then one would certainly find this place to be nightmarish. This patch of the forest somehow found its own weird way to be darker and creepier.
There's no roads or routes around here- not many people seem to actually come this way. There are signs of a scuffle, though- claw marks in the trees, a small puddle of blood- was somebody here?</t>
      </text>
    </comment>
    <comment authorId="0" ref="AY50">
      <text>
        <t xml:space="preserve">The forest suddenly brightens up slightly as a gigantic mass of mossy rock surges up from the ground. A mix of both manufactured tunnels and natural roadways seem to be carved into the stone itself.
Once upon a time, this was a bunker presumably used by Chairian soldiers. And, not too long ago, it grew crops. Now it's a smoking crater.</t>
      </text>
    </comment>
    <comment authorId="0" ref="BP50">
      <text>
        <t xml:space="preserve">It appears that you've come to the edge of the mossy rock. A small room has been carved out of the mossy rock, with half of the room constructed out of bricks and wood. 
As you've seen, it seems that Chloe was stuck here for about a day, pinned down by a monster known as the NaClestial.
-----
The farm has been leveled by Rebellion attacks. It was nice while it lasted...</t>
      </text>
    </comment>
    <comment authorId="0" ref="M51">
      <text>
        <t xml:space="preserve">Leads to: Ancient Ruins</t>
      </text>
    </comment>
    <comment authorId="0" ref="U51">
      <text>
        <t xml:space="preserve">Leads to: ???</t>
      </text>
    </comment>
    <comment authorId="0" ref="AT51">
      <text>
        <t xml:space="preserve">Leads to: River Crossing</t>
      </text>
    </comment>
    <comment authorId="0" ref="AQ52">
      <text>
        <t xml:space="preserve">A few acres of woods were burnt down around here.</t>
      </text>
    </comment>
    <comment authorId="0" ref="Z53">
      <text>
        <t xml:space="preserve">Leads to: Untamed Woods</t>
      </text>
    </comment>
    <comment authorId="0" ref="AD53">
      <text>
        <t xml:space="preserve">Leads to: The Forest Crossroads</t>
      </text>
    </comment>
    <comment authorId="0" ref="I54">
      <text>
        <t xml:space="preserve">...There's a strange swirl of dead grass and ashes here. According to Chloe, it's where her entry portal appeared.</t>
      </text>
    </comment>
    <comment authorId="0" ref="M54">
      <text>
        <t xml:space="preserve">...Some glowing pink fruits are growing off of this tree. They might be worth a try!
Grows Celefruit.
Fruit Remaining: 0</t>
      </text>
    </comment>
    <comment authorId="0" ref="S54">
      <text>
        <t xml:space="preserve">There's a nice, quaint natural spring of water here. Clean and good to drink, too. There doesn't seem to be anything living in it, so that's a loss if you were hoping for a fish dinner...</t>
      </text>
    </comment>
    <comment authorId="0" ref="BD54">
      <text>
        <t xml:space="preserve">There's a sign detailing Farm Rules. How did this appear? Who knows?
-Each plot can accept up to 9 of the same organic product at a time; ones that can be feasibly planted and harvested. Each one planted will provide 3 (usually) of that resource at a later date.
-It is unlikely that you will be able to grow (many) items at Tier 3 or higher.
'
These numbers are far from concrete, and occasionally strange things may happen...
-----
PLANT INFORMATION:
-Flowers:
Pretty Flowers: (4T)
Soulblossom: (6T), randomly transforms into Goneblossoms (33%)
Manabloom: (6T), yields (planted*2) seeds and (planted*2) blooms
Serenea Flowers: (7T)
Eterna Flowers: (10T), one / plot.
Spiritblossoms: (10T), one / plot.
Tornadopetals: (10T), one / plot.
Deathcap Mushrooms: (10T), one / plot.
-Crops
Silkweed: (5T)
Wheat: (5T), also gives (planted*2) seeds
Psychoid: (6T), also gives (planted*2) seeds
Hotpoint: (6T)
Frostleaves: (6T)
Gaiaroot Potatoes: (6T)
Coffee: (7T)
Yggherb: (8T)
-Trees
Celefruit: (9T), huge yield, also gives some wood. one / plot.
Lumipod: (10T), huge yield, also gives some wood. one / plot.
Cinderfruit: (10T), huge yield, also gives some wood. one / plot.
Fragapple: (11T), huge yield, also gives some good wood. one / plot.
Gigistem: (12T) huge yield, also gives some good wood. one / plot.
Apple: (50T), probably not a good idea</t>
      </text>
    </comment>
    <comment authorId="0" ref="G55">
      <text>
        <t xml:space="preserve">There's a rather large tree here with a carefully-harvested vein of ore at its base. The spiders are rather peacefully living within the branches.</t>
      </text>
    </comment>
    <comment authorId="0" ref="W55">
      <text>
        <t xml:space="preserve">...A strange looking green sap is flowing out of the cracks of this tree. It looks... edible? At least, you really hope it is.
And as we just learned, its not corrosive. Pick it up as much as you want, but don't expect it to wash off.
Sap Blobs: 30</t>
      </text>
    </comment>
    <comment authorId="0" ref="AU55">
      <text>
        <t xml:space="preserve">The front end of the farm has been obliterated, too...</t>
      </text>
    </comment>
    <comment authorId="0" ref="BH55">
      <text>
        <t xml:space="preserve">...If there was anything left of the Farm earlier, there certainly isn't anything now.</t>
      </text>
    </comment>
    <comment authorId="0" ref="AE56">
      <text>
        <t xml:space="preserve">This tree has vines. Oh hell yes. Vines. Exactly what you needed. Actually, a lot of the trees have vines, but this one is here specifically to tell you that the trees have vines.</t>
      </text>
    </comment>
    <comment authorId="0" ref="AL56">
      <text>
        <t xml:space="preserve">Leads to: Fortified Cavern: Outside</t>
      </text>
    </comment>
    <comment authorId="0" ref="AP56">
      <text>
        <t xml:space="preserve">Leads to: Untamed Woods</t>
      </text>
    </comment>
    <comment authorId="0" ref="N57">
      <text>
        <t xml:space="preserve">Leads to: The Forest Crossroads</t>
      </text>
    </comment>
    <comment authorId="0" ref="R57">
      <text>
        <t xml:space="preserve">Leads to: Ashen Canopy</t>
      </text>
    </comment>
    <comment authorId="0" ref="X57">
      <text>
        <t xml:space="preserve">The mysterious Chairian corpse found beneath the Everground was buried here. A sapling marks their location of rest.</t>
      </text>
    </comment>
    <comment authorId="0" ref="T58">
      <text>
        <t xml:space="preserve">A place to save your game. It also seems to act as a general respawn point for those who fall in combat. Players, anyway.</t>
      </text>
    </comment>
    <comment authorId="0" ref="V59">
      <text>
        <t xml:space="preserve">Leads to: The Bunker</t>
      </text>
    </comment>
    <comment authorId="0" ref="AH59">
      <text>
        <t xml:space="preserve">Leads to: The Set</t>
      </text>
    </comment>
    <comment authorId="0" ref="AA62">
      <text>
        <t xml:space="preserve">Nothing much remains. If this were the Mindscape, there'd almost certainly be a spooky blank space and lots of secretaries.</t>
      </text>
    </comment>
    <comment authorId="0" ref="AM62">
      <text>
        <t xml:space="preserve">Within the dark, crooked branches of the woods lies an area that's apparently been corrupted heavily by the Iti. There's some purple pools on the ground, and it looks like arms are trying to pull themselves out of the liquid, each of them flailing and struggling before they sink back into the drink.</t>
      </text>
    </comment>
    <comment authorId="0" ref="V63">
      <text>
        <t xml:space="preserve">Leads to: The Forest Crossroads</t>
      </text>
    </comment>
    <comment authorId="0" ref="AH63">
      <text>
        <t xml:space="preserve">Leads to: Untamed Woods</t>
      </text>
    </comment>
    <comment authorId="0" ref="W65">
      <text>
        <t xml:space="preserve">Leads to: Absence Caverns</t>
      </text>
    </comment>
    <comment authorId="0" ref="AG66">
      <text>
        <t xml:space="preserve">A dead tree. In fact, lots of the forest in this area is dying...</t>
      </text>
    </comment>
    <comment authorId="0" ref="Z67">
      <text>
        <t xml:space="preserve">Leads to: The Set</t>
      </text>
    </comment>
    <comment authorId="0" ref="AD67">
      <text>
        <t xml:space="preserve">Leads to: The Bunker</t>
      </text>
    </comment>
    <comment authorId="0" ref="V68">
      <text>
        <t xml:space="preserve">This zone used to be called The Bunker. Now there's no bunker.
It's not actually that deep. You could fall in... and you'd still die, but you can see the bottom thanks to the sun.
You can climb down thanks to a ladder, and it seems there's a tunnel leading to some sort of massive cave system.</t>
      </text>
    </comment>
    <comment authorId="0" ref="AI70">
      <text>
        <t xml:space="preserve">Used to be the home of Reisz.
-----
There appears to be what can only be described as a stage here. It's made out of a corrupted, charred-black purple wood, and is raised about a meter off of the ground by a few twisted wooden pillars.
There's also a couple of equally-twisted looking chairs around the stage.</t>
      </text>
    </comment>
    <comment authorId="0" ref="AA74">
      <text>
        <t xml:space="preserve">...A small tunnel within the Absence leads to a bit of a hollow. Could be a nice mining area.
Do note that given this map's nature as a side-view map, gravity goes downwards.</t>
      </text>
    </comment>
    <comment authorId="0" ref="R76">
      <text>
        <t xml:space="preserve">Leads to: The Absence</t>
      </text>
    </comment>
    <comment authorId="0" ref="Y77">
      <text>
        <t xml:space="preserve">A perfectly ordinary wooden doorway that leads to nowhere at all. Like, there's a stone wall behind it. At least it's nice?</t>
      </text>
    </comment>
    <comment authorId="0" ref="V80">
      <text>
        <t xml:space="preserve">Just some simple cavern supports. Can be walked past, obviously.</t>
      </text>
    </comment>
    <comment authorId="0" ref="U81">
      <text>
        <t xml:space="preserve">What you'd expect. It's at a side view though, which means it's totally flat. Weird.
There' also a Titanium Chain besides the ladder, which has a basket attached to it. Good for ferrying materials up to the surface.</t>
      </text>
    </comment>
    <comment authorId="0" ref="B90">
      <text>
        <t xml:space="preserve">...This hole is fairly tight. Apparently, the eyestalk that was present in the vault came through here. From what you can tell, the tunnel is incredibly long and winding.</t>
      </text>
    </comment>
    <comment authorId="0" ref="V90">
      <text>
        <t xml:space="preserve">...A gigantic set of ancient stone doors, stained red with... something. You're honestly pretty sure it's not blood.
...It appears to open, but there's only solid rock on the other side.</t>
      </text>
    </comment>
    <comment authorId="0" ref="F91">
      <text>
        <t xml:space="preserve">A plate of solid Durasteel, holding the empty vault shut.</t>
      </text>
    </comment>
    <comment authorId="0" ref="Q94">
      <text>
        <t xml:space="preserve">A titanium basket rests on the end of this titanium chain. It's pretty sturdy!</t>
      </text>
    </comment>
    <comment authorId="0" ref="V95">
      <text>
        <t xml:space="preserve">A small plaque, made of etched stone.
-----
The Everground
A World of Mistakes</t>
      </text>
    </comment>
    <comment authorId="0" ref="AM95">
      <text>
        <t xml:space="preserve">...There's a lake in this part of the cavern. There used to be some flesh-eating fish, but they've been exterminated.</t>
      </text>
    </comment>
    <comment authorId="0" ref="Q101">
      <text>
        <t xml:space="preserve">Holding:
-Cyan Diamonds (x14)
-Squall Clusters (x9)
-Vortex Regalia (x1)
-Mortar Shell (x1)
-Platinum Ingots (x26)</t>
      </text>
    </comment>
    <comment authorId="0" ref="AE101">
      <text>
        <t xml:space="preserve">A sturdy airlock door. Water between the doors will be pumped out via usage of some Raindrop Crystals.</t>
      </text>
    </comment>
    <comment authorId="0" ref="AG101">
      <text>
        <t xml:space="preserve">A sturdy airlock door. Water between the doors will be pumped out via usage of some Raindrop Crystals.</t>
      </text>
    </comment>
    <comment authorId="0" ref="E103">
      <text>
        <t xml:space="preserve">...There's some moss of sorts growing up from the hole. You think you see more green down below.</t>
      </text>
    </comment>
    <comment authorId="0" ref="AB109">
      <text>
        <t xml:space="preserve">There is no longer an Observer here.</t>
      </text>
    </comment>
    <comment authorId="0" ref="AK109">
      <text>
        <t xml:space="preserve">...You hear water above this tile. Somehow.</t>
      </text>
    </comment>
    <comment authorId="0" ref="H111">
      <text>
        <t xml:space="preserve">Holding:
-Mantle Cluster (x12)
-Elden Everwood (x24)</t>
      </text>
    </comment>
    <comment authorId="0" ref="H113">
      <text>
        <t xml:space="preserve">There are some green flowers growing out of the green moss! If it weren't for this message, it'd be hard to notice them!
Remaining: 0</t>
      </text>
    </comment>
    <comment authorId="0" ref="AA114">
      <text>
        <t xml:space="preserve">Broke out of GBJ. Back to chilling!</t>
      </text>
    </comment>
    <comment authorId="0" ref="V115">
      <text>
        <t xml:space="preserve">Fluid Color: Luminous White
A fountain spewing forth a living liquid of sorts. Or at least, that's what it looks like- it appears to actually be siphoning the liquid into the head at the top.
The liquid is a deep red, and probably called "Anima Aqua".
-----
Scans reveal that the fluid appears to be constantly cycling, so odds are its of a limited supply. It's impossible to discern what the liquid does, but the little twitches it does seems to indicate that perhaps the fluid itself is alive.
The amount of overall fluid has slightly increased.</t>
      </text>
    </comment>
    <comment authorId="0" ref="AK120">
      <text>
        <t xml:space="preserve">...The eyeball tendril likely came through here. Again, this tunnel is of an indeterminate length. The twists and turns required to reach this cavern seem deliberate, though.</t>
      </text>
    </comment>
    <comment authorId="0" ref="AA124">
      <text>
        <t xml:space="preserve">...The tendril that took the donation left through here. It goes incredibly far. Travelling through it might take a few minutes, or a day, or... maybe even weeks. You can't be sure.</t>
      </text>
    </comment>
    <comment authorId="0" ref="G137">
      <text>
        <t xml:space="preserve">This gigantic crystal is casting an ominous shade over this part of the cavern. It's marginally better than pitch black darkness, but it's not exactly good for one's spirits.</t>
      </text>
    </comment>
    <comment authorId="0" ref="F147">
      <text>
        <t xml:space="preserve">Sleeping. Permanently.</t>
      </text>
    </comment>
    <comment authorId="0" ref="V147">
      <text>
        <t xml:space="preserve">A shadow has fallen over this area. One can't help but moving through here now would be a death sentence.</t>
      </text>
    </comment>
    <comment authorId="0" ref="AR150">
      <text>
        <t xml:space="preserve">There used to be a rather large, Tamura-infested chunk of the First Sin here. But then that got sucked away, so... there's not much here.</t>
      </text>
    </comment>
    <comment authorId="0" ref="AL151">
      <text>
        <t xml:space="preserve">Your random, inexplicable shopkeeper who lives in random dungeons. Seems like if you pay him 100 Credits, he'll open a rift for you to throw loot into for safe transport.
Also seems to be making sketches of the area.</t>
      </text>
    </comment>
    <comment authorId="0" ref="AO157">
      <text>
        <t xml:space="preserve">A gigantic, pitch-black tunnel that seems to swirl every which way. Large swathes of crimson flesh seem to line the tunnel, chunks torn off on jagged rocks.
Going down here would be suicide.</t>
      </text>
    </comment>
    <comment authorId="0" ref="C166">
      <text>
        <t xml:space="preserve">I wouldn't be wrong to say that this was the "face" of a monster. Dozens of eyes are scattered over this wooden, fleshy body of sorts, and a maw quite like the cracks in a stone block run across the entire "face" of the creature.
Along the mass of flesh leading up to the head, many large limbs stick out, keeping the head from scraping along the ground.
The mouth shudders open at irregular intervals, tortured sounds coming from it. Tears of fluxflesh drip from every eye.</t>
      </text>
    </comment>
    <comment authorId="0" ref="W175">
      <text>
        <t xml:space="preserve">Controls a flow of power to the Gravcore Ore. If flipped, the island will ascend upwards.
This is less strenous than climbing up a chain, so you'll take less damage from the curse when ascending.</t>
      </text>
    </comment>
    <comment authorId="0" ref="Y175">
      <text>
        <t xml:space="preserve">A Beacon Glyph with the symbol for "Alpha" has been placed here. It provides direct access to the house. Hopefully the Everground won't mess with it.</t>
      </text>
    </comment>
    <comment authorId="0" ref="W176">
      <text>
        <t xml:space="preserve">This floating island is actually a deal away from the backdrop. Perspective is hard.</t>
      </text>
    </comment>
    <comment authorId="0" ref="V177">
      <text>
        <t xml:space="preserve">Attached to the island.</t>
      </text>
    </comment>
    <comment authorId="0" ref="W177">
      <text>
        <t xml:space="preserve">...A mysterious dark green ore embedded within this floating stone island. What does it do?
Ore Remaining: 12 / 24</t>
      </text>
    </comment>
    <comment authorId="0" ref="X177">
      <text>
        <t xml:space="preserve">Attached to the island.</t>
      </text>
    </comment>
    <comment authorId="0" ref="V179">
      <text>
        <t xml:space="preserve">...?
The very air shimmers here. Seems like it's sending its own sort of light down into the depths below. The light crystals above likely won't matter.</t>
      </text>
    </comment>
    <comment authorId="0" ref="O183">
      <text>
        <t xml:space="preserve">There's a clear water in these gigantic... plants? They're absolutely massive, that's for sure.
Water spills from them, a gentle steam rising from the liquid itself. Could be nice for a bath, you suppose.</t>
      </text>
    </comment>
    <comment authorId="0" ref="P183">
      <text>
        <t xml:space="preserve">...You think this is a corpse, anyway. It's more just a few pieces of driftwood that look absolutely horrid and diseased. There's also a few gigantic black needles floating in the water here.</t>
      </text>
    </comment>
    <comment authorId="0" ref="K195">
      <text>
        <t xml:space="preserve">...You think this is a corpse, anyway. It's more just a few pieces of driftwood that look absolutely horrid and diseased. There's also a few gigantic black needles floating in the water here.</t>
      </text>
    </comment>
    <comment authorId="0" ref="AD199">
      <text>
        <t xml:space="preserve">This younger gigantic-mushroom-cup-thing is filled to the brim with acid! Blegh.</t>
      </text>
    </comment>
    <comment authorId="0" ref="R202">
      <text>
        <t xml:space="preserve">A Chairian body. Might've been a Rose Cultist- it's honestly impossible to tell. Seems like a recently fresh kill, with dozens of quills sticking out of it.</t>
      </text>
    </comment>
    <comment authorId="0" ref="S212">
      <text>
        <t xml:space="preserve">This younger gigantic-mushroom-cup-thing is filled to the brim with acid! Blegh.</t>
      </text>
    </comment>
    <comment authorId="0" ref="AC218">
      <text>
        <t xml:space="preserve">This younger gigantic-mushroom-cup-thing is filled to the brim with acid! Blegh.</t>
      </text>
    </comment>
    <comment authorId="0" ref="L222">
      <text>
        <t xml:space="preserve">This younger gigantic-mushroom-cup-thing is filled to the brim with acid! Blegh.</t>
      </text>
    </comment>
    <comment authorId="0" ref="Z223">
      <text>
        <t xml:space="preserve">The beast has finally been felled. With its death, the Strain of Ascension is likely gone. You may now head upwards without consequence.
-----
It's the Tamaugachi. Like what was described in Creation. It's not moving. Instead, it stands eerily still. It's also nearly completely covered in gigantic, pitch-black quills. The only segment not completely covered is what appears to be its head, a purple "orb" with three holes in it.</t>
      </text>
    </comment>
    <comment authorId="0" ref="V246">
      <text>
        <t xml:space="preserve">:concern:</t>
      </text>
    </comment>
    <comment authorId="0" ref="X259">
      <text>
        <t xml:space="preserve">Some sort of prismatic crystal. It resonates will all sorts of magical power. It shouldn't be too hard to harvest... but harvesting it without exploding might be a pain.
Crystals Remaining: 10 / 10</t>
      </text>
    </comment>
    <comment authorId="0" ref="K268">
      <text>
        <t xml:space="preserve">A large eyestalk. It's vibing.</t>
      </text>
    </comment>
    <comment authorId="0" ref="V274">
      <text>
        <t xml:space="preserve">A gigantic heart, supported by a stone foundation. Tendrils of flesh shoot from it, linked into the very being of the Everground. According to Vulcan, this is now all that remains of the First Sin.
Countless of tiny scars litter its surface, where eyeballs were once stitched into the flesh. They've since been removed. While it's unlikely to heal, it seems far more comfortable this way.
-----
With every pulse, the Everground reverberates. Successfully purging the Remnant would destroy the Everground once and for all.
According to Vulcan, you'd likely have enough time to escape once the Remnant falls.</t>
      </text>
    </comment>
    <comment authorId="0" ref="AD274">
      <text>
        <t xml:space="preserve">A bit bitten, but has been healed. Seems happier now.</t>
      </text>
    </comment>
    <comment authorId="0" ref="Q279">
      <text>
        <t xml:space="preserve">He's being a good parent.</t>
      </text>
    </comment>
    <comment authorId="0" ref="V280">
      <text>
        <t xml:space="preserve">Far as you can tell, there's nothing of interest below.</t>
      </text>
    </comment>
  </commentList>
</comments>
</file>

<file path=xl/sharedStrings.xml><?xml version="1.0" encoding="utf-8"?>
<sst xmlns="http://schemas.openxmlformats.org/spreadsheetml/2006/main" count="24445" uniqueCount="10017">
  <si>
    <t>&gt;Chairheir Studios presents...</t>
  </si>
  <si>
    <t>hover</t>
  </si>
  <si>
    <t>&gt;A DTG Sidestory...</t>
  </si>
  <si>
    <t>&gt;load(titlescreen.png)</t>
  </si>
  <si>
    <t>&gt;</t>
  </si>
  <si>
    <t>PROJECT</t>
  </si>
  <si>
    <t>T</t>
  </si>
  <si>
    <t>H</t>
  </si>
  <si>
    <t>Y</t>
  </si>
  <si>
    <t>M</t>
  </si>
  <si>
    <t>I</t>
  </si>
  <si>
    <t>U</t>
  </si>
  <si>
    <t>Thanks for playing!</t>
  </si>
  <si>
    <t>&gt;Use the tabs below to navigate through the menus!</t>
  </si>
  <si>
    <r>
      <rPr>
        <rFont val="Courier New"/>
        <b/>
        <color rgb="FFFFFFFF"/>
      </rPr>
      <t>Game Version: v1.5.3 (</t>
    </r>
    <r>
      <rPr>
        <rFont val="Courier New"/>
        <b/>
        <color rgb="FFFF0000"/>
      </rPr>
      <t>&lt;0&gt;</t>
    </r>
    <r>
      <rPr>
        <rFont val="Courier New"/>
        <b/>
        <color rgb="FFFFFFFF"/>
      </rPr>
      <t>)</t>
    </r>
  </si>
  <si>
    <t>Read the rules if you haven't yet!</t>
  </si>
  <si>
    <t>PROJECT THYMIUM: RULES</t>
  </si>
  <si>
    <t>Table Of Contents:</t>
  </si>
  <si>
    <t>(CTRL+F to jump to target area.)</t>
  </si>
  <si>
    <t>1. Joining The Game (S1)</t>
  </si>
  <si>
    <t>2. About Overworld Maps (S2)</t>
  </si>
  <si>
    <t>3. About Combat Maps (S3)</t>
  </si>
  <si>
    <t>4. How To Fight (S4)</t>
  </si>
  <si>
    <t>4a. Movement Phase (S4.1)</t>
  </si>
  <si>
    <t>4b. Action &amp; Retreat Phases (S4.2)</t>
  </si>
  <si>
    <t>4c. Other Rules of Combat (S4.3)</t>
  </si>
  <si>
    <t>5. Items &amp; Crafting (S5)</t>
  </si>
  <si>
    <t>6. NPC's and You (S6)</t>
  </si>
  <si>
    <t>6a. Allies / Minor NPC's (S6.1)</t>
  </si>
  <si>
    <t>7. Constants (S7)</t>
  </si>
  <si>
    <t>7a. A Collection of Status Effects (S7.1)</t>
  </si>
  <si>
    <t>7b. A Collection of Tiles (S7.2)</t>
  </si>
  <si>
    <t>7c. A Collection of Keywords (S7.3)</t>
  </si>
  <si>
    <t>8. Errata and Other Strange Rulings (S8)</t>
  </si>
  <si>
    <t>Hello, and welcome to Project Thymium, the sequel to DTG: Chaos!</t>
  </si>
  <si>
    <t>Developed again by Chairheir Studios, Project Thymium explores the world of LOCAA as you attempt to save an AI called Ire, who's been infused with both entropy and the deadly "Waluigi Thyme", who could potentially end reality at any moment. Your goal in this game is simple; infiltrate the planet of LOCAA and disable (and maybe save) Ire, all while trying to not get eaten alive by hordes of ravenous ailen creatures, or taken wn by the planet's local forces.</t>
  </si>
  <si>
    <t>To actually join Project Thymium, you should head to the Character Creation screen! Detailed is most of the rules for Character Creation. Elaborations on some terms, like DGE, CAV, and the like, can be found in the Character Creation tab. Once you're done making your character via posting about what stats, items, traits and weapons you want, you've officially joined Project Thymium! You may then fling yourself right into gameplay.</t>
  </si>
  <si>
    <t>If this is your first time playing a "Chaoslike" game... take a look at this handy "Beginner's Guide" I've prepared!</t>
  </si>
  <si>
    <t>https://docs.google.com/document/d/1uMzWh79flzp_xOa48t2UeaV8Tu6NPi2zKP2hV35Plw4/edit?usp=sharing</t>
  </si>
  <si>
    <t>To progress through LOCAA and the Chairian Citadel, you'll need to traverse maps. These maps, divided into "areas" and "zones", progress similarly to Scratch's Mansion in "Destroy The Godmodder 2: Operator".</t>
  </si>
  <si>
    <t>The best way to showcase how these maps work is via example. So here's an example Area.</t>
  </si>
  <si>
    <t>ZONE 0: The Example</t>
  </si>
  <si>
    <t>The Outer Wall</t>
  </si>
  <si>
    <t>Description</t>
  </si>
  <si>
    <t>The Not-So-Outer Wall</t>
  </si>
  <si>
    <t>Guard</t>
  </si>
  <si>
    <t>Player</t>
  </si>
  <si>
    <t>Let's say that you are the Player. From there, you could interact with things in the zone, like the trees next to you. You could crawl through the gap in the wall, or toss a rock at the guard if you're kinda braindead. You could also head to the Not-So-Outer Wall, and try and sneak past / murder the guards to get to that treasure chest back there. Who knows?</t>
  </si>
  <si>
    <t>When outside of battle, you restore all of your HP and MP. Note that in some cases, you may be damaged by interacting with certain things before battle- mysterious machines, Iti, or the like. This may cause you to start your next battle injured, or worse! Fortunately, you can spend some time healing yourself up before then!</t>
  </si>
  <si>
    <t>Combat makes up a large part of Project Thymium, whether you're fighting a small encounter or a boss that'll take the whole party to take down. There's plenty of combat terminology that we'll need to go over. I'll go and load up an example enemy stat block.</t>
  </si>
  <si>
    <t>MOV</t>
  </si>
  <si>
    <t>CRT</t>
  </si>
  <si>
    <t>HIT</t>
  </si>
  <si>
    <t>CNT</t>
  </si>
  <si>
    <t>DGE</t>
  </si>
  <si>
    <t>CAV</t>
  </si>
  <si>
    <t>Hologram</t>
  </si>
  <si>
    <t>HP: 20 / 20 (0R) (0 AC)</t>
  </si>
  <si>
    <t>MP: 20 / 20 (0R)</t>
  </si>
  <si>
    <t>SHP: 0 / 20</t>
  </si>
  <si>
    <t>ATK: (2-3) Crush, 1/1</t>
  </si>
  <si>
    <t>While this COULD be wider, I'll just cover what everything means.</t>
  </si>
  <si>
    <r>
      <rPr>
        <rFont val="arial,sans,sans-serif"/>
        <b/>
      </rPr>
      <t>HP:</t>
    </r>
    <r>
      <rPr>
        <rFont val="arial,sans,sans-serif"/>
      </rPr>
      <t xml:space="preserve"> Health Points. Dictates how much damage this entity can take. If this runs out, the entity becomes Downed. If they take a hit while downed, they become Dead.</t>
    </r>
  </si>
  <si>
    <t>(The value shown in brackets with the R is Regen. The entity restores that much HP per round.)</t>
  </si>
  <si>
    <t>(The value shown in the brackers with the AC is Armor Class. The entity takes that much less HP damage when hit.)</t>
  </si>
  <si>
    <r>
      <rPr>
        <rFont val="arial,sans,sans-serif"/>
        <b/>
      </rPr>
      <t>MP:</t>
    </r>
    <r>
      <rPr>
        <rFont val="arial,sans,sans-serif"/>
      </rPr>
      <t xml:space="preserve"> Mana Points. Used to cast spells.</t>
    </r>
  </si>
  <si>
    <t>(The value shown in brackets with the R is Regen. The entity restores that much MP per round.)</t>
  </si>
  <si>
    <t>(You have 1 MP Regen base.)</t>
  </si>
  <si>
    <r>
      <rPr>
        <rFont val="arial,sans,sans-serif"/>
        <b/>
      </rPr>
      <t>SHP:</t>
    </r>
    <r>
      <rPr>
        <rFont val="arial,sans,sans-serif"/>
      </rPr>
      <t xml:space="preserve"> Shield Health Points. These take damage before HP, and regenerate during the Regen Phase.</t>
    </r>
  </si>
  <si>
    <r>
      <rPr>
        <rFont val="arial,sans,sans-serif"/>
        <b/>
      </rPr>
      <t>ATK:</t>
    </r>
    <r>
      <rPr>
        <rFont val="arial,sans,sans-serif"/>
      </rPr>
      <t xml:space="preserve"> The target's Attack Value. Damage is of the shown element, and varies between the range shown. In this case, (14-16) damage.</t>
    </r>
  </si>
  <si>
    <t>(Shown to the right of the Element is the Range, and the Retreat Value, in that order.)</t>
  </si>
  <si>
    <t>(The entity can attack between / in the shown ranges of the Range, and move as many spaces afer attacking as their Retreat.)</t>
  </si>
  <si>
    <r>
      <rPr>
        <rFont val="arial,sans,sans-serif"/>
        <b/>
      </rPr>
      <t xml:space="preserve">MOV: </t>
    </r>
    <r>
      <rPr>
        <rFont val="arial,sans,sans-serif"/>
      </rPr>
      <t>The target's Movement Value. The target can move this many spaces per round.</t>
    </r>
  </si>
  <si>
    <r>
      <rPr>
        <rFont val="arial,sans,sans-serif"/>
        <b/>
      </rPr>
      <t xml:space="preserve">CRT: </t>
    </r>
    <r>
      <rPr>
        <rFont val="arial,sans,sans-serif"/>
      </rPr>
      <t>The target's Critical Value. This is the odds this entity has of scoring a critical hit on a successful attack.</t>
    </r>
  </si>
  <si>
    <r>
      <rPr>
        <rFont val="arial,sans,sans-serif"/>
        <b/>
      </rPr>
      <t>HIT:</t>
    </r>
    <r>
      <rPr>
        <rFont val="arial,sans,sans-serif"/>
      </rPr>
      <t xml:space="preserve"> The target's Hit Value. This is the odds this entity has of hitting a target.</t>
    </r>
  </si>
  <si>
    <r>
      <rPr>
        <rFont val="Arial"/>
        <b/>
      </rPr>
      <t>DGE:</t>
    </r>
    <r>
      <rPr>
        <rFont val="Arial"/>
      </rPr>
      <t xml:space="preserve"> The target's Dodge Value. This is the odds this entity has of avoiding an attack.</t>
    </r>
  </si>
  <si>
    <r>
      <rPr>
        <rFont val="arial,sans,sans-serif"/>
        <b/>
      </rPr>
      <t>CNT:</t>
    </r>
    <r>
      <rPr>
        <rFont val="arial,sans,sans-serif"/>
      </rPr>
      <t xml:space="preserve"> The target's Counter Value. This is the odds this entity has of scoring a counter attack on taking damage or dodging.</t>
    </r>
  </si>
  <si>
    <r>
      <rPr>
        <rFont val="Arial"/>
        <b/>
      </rPr>
      <t xml:space="preserve">CAV: </t>
    </r>
    <r>
      <rPr>
        <rFont val="Arial"/>
      </rPr>
      <t>The target's Counter Avoidance Value. This is the odds this entity has of not triggering a counterattack.</t>
    </r>
  </si>
  <si>
    <t>Not shown on this entity is one more stat, called SP.</t>
  </si>
  <si>
    <r>
      <rPr>
        <b/>
      </rPr>
      <t>SP:</t>
    </r>
    <r>
      <rPr/>
      <t xml:space="preserve"> The target's Special Points. When this is maxed, the entity can perform a Special Attack.</t>
    </r>
  </si>
  <si>
    <t>So that's how you read the stats of an entity. It may seem super complicated, but basically, bigger numbers = better. Battles all take place on "maps". These maps vary in size and shape, but all generally have evil death things that are trying to death you until you die. Here's an example map, ripped from the first map of the game.</t>
  </si>
  <si>
    <t>A</t>
  </si>
  <si>
    <t>B</t>
  </si>
  <si>
    <t>C</t>
  </si>
  <si>
    <t>D</t>
  </si>
  <si>
    <t>E</t>
  </si>
  <si>
    <t>F</t>
  </si>
  <si>
    <t>G</t>
  </si>
  <si>
    <t>J</t>
  </si>
  <si>
    <t>K</t>
  </si>
  <si>
    <t>L</t>
  </si>
  <si>
    <t>N</t>
  </si>
  <si>
    <t>O</t>
  </si>
  <si>
    <t>P</t>
  </si>
  <si>
    <t>Q</t>
  </si>
  <si>
    <t>OBJECTIVE: Destroy all foes.</t>
  </si>
  <si>
    <t>Player Cap: 4</t>
  </si>
  <si>
    <t>FOE</t>
  </si>
  <si>
    <t>(These "fake cords" are just</t>
  </si>
  <si>
    <t>in place for this example.</t>
  </si>
  <si>
    <t>Bare with me.)</t>
  </si>
  <si>
    <t>Today's Thought: I might put memes here.</t>
  </si>
  <si>
    <t>The Chairian Outskirts: Outer Bunker</t>
  </si>
  <si>
    <t>As you can see, the map is divided into a grid, which all units are locked into. Range, movement, and everything else relies on the grid. To incidate where you wish to move, line up the coordinates of where you want to go, and say where you wish to go. For example, by saying "I move to (I6), you'd move to the square shown in red on the example map. This map also has a "player cap", which is the max amount of players allowed on the map, not counting NPC characters, for which the cap is 2.</t>
  </si>
  <si>
    <t>Do note that in this game, ALL RANGES ARE SQUARE. Here's a diagram of a typical game's "range", and Thymium's "range."</t>
  </si>
  <si>
    <t>Other Games's Range System</t>
  </si>
  <si>
    <t>Thymium's Range System.</t>
  </si>
  <si>
    <t>(RANGE 2)</t>
  </si>
  <si>
    <t>So with just 1 Range or Movement Point, you can target / move diagonally one square.</t>
  </si>
  <si>
    <t>In the next section, we'll be going over the "combat flow", or how to perform a set of actions.</t>
  </si>
  <si>
    <t>When fighting, your "turn" is divided into three phases. Here's a diagram.</t>
  </si>
  <si>
    <t>MOVEMENT</t>
  </si>
  <si>
    <t>-&gt;</t>
  </si>
  <si>
    <t>ACTION</t>
  </si>
  <si>
    <t>RETREAT</t>
  </si>
  <si>
    <r>
      <rPr>
        <b/>
      </rPr>
      <t>MOVEMENT:</t>
    </r>
    <r>
      <rPr/>
      <t xml:space="preserve"> The player can move to anywhere within their range, with some exceptions.</t>
    </r>
  </si>
  <si>
    <r>
      <rPr>
        <b/>
      </rPr>
      <t>ACTION:</t>
    </r>
    <r>
      <rPr/>
      <t xml:space="preserve"> The player can perform a variety of actions.</t>
    </r>
  </si>
  <si>
    <r>
      <rPr>
        <b/>
      </rPr>
      <t>RETREAT:</t>
    </r>
    <r>
      <rPr/>
      <t xml:space="preserve"> The player can move once more, based on their retreat value.</t>
    </r>
  </si>
  <si>
    <t>These phases will all be elaborated on in their respective sections.</t>
  </si>
  <si>
    <t>In combat, the turn flow is is divided into Phases. They go in this order. Once this cycle completes, that is a "round".</t>
  </si>
  <si>
    <t>PLAYERS</t>
  </si>
  <si>
    <t>ALLIES</t>
  </si>
  <si>
    <t>ENEMIES</t>
  </si>
  <si>
    <t>REPEAT</t>
  </si>
  <si>
    <t>Allies will act during the Player's Phase, if directly commanded. This can be important for setting up combos with them, or performing very specific attacks and kills.</t>
  </si>
  <si>
    <t>Note that if you are partaking in a Duel, there is a special ruleset!</t>
  </si>
  <si>
    <t>https://docs.google.com/spreadsheets/d/1adt0WqLfxw3QTR23_s6FhRMLGaVYGwiJ-3TAqj55jVo/edit?usp=sharing</t>
  </si>
  <si>
    <t>The Movement Phase consists of the player moving a few squares, to a new location within their range. As stated above, the range system for this game is a square. While it may seem you can move anywhere, there's a few limiting factors. There's some tiles that can modify how much move you have, and a concept known as Zones of Control.</t>
  </si>
  <si>
    <t>Do note that if you are rooted, this phase is skipped.</t>
  </si>
  <si>
    <t>Certain types of tiles take different amounts of Move to enter. While you'd normally be able to move 4 squares with 4 move, tiles like Forests will take 2 move to enter. If you have 1 Move remaining when plotting your move, you won't be able to enter a forest tile.</t>
  </si>
  <si>
    <t>There's also another concept called "Zones of Control." Usage of this concept is vital to the team's survival. It's a little hard to explain with text, so a diagram will be included to demonstrate it. Basically, a "zone of control" is an invisible area around every enemy, with a range of 1. Entering any one of these tiles will end the Movement Phase. Here's a diagram.</t>
  </si>
  <si>
    <t>YOU</t>
  </si>
  <si>
    <t>The light red area represents the area you must stop moving in once you enter it. So with 4 Movement, you could go as far as (E2) or (E6), but not any further if you wished to arrive at the red box. Zones of Control can be used by tankier allies to prevent foes from entering their team's squishier backline, where their allies there could be killed in a few hits. Do note that you and your allies have Zones of Control as well! You can move through your allies Zones of Control, and your foes can move through their allies Zones of Control.</t>
  </si>
  <si>
    <t>When moving, you may also not walk through diagonal gaps in the wall, like the one show below.</t>
  </si>
  <si>
    <t>The light-red area represents tiles that you can't walk to. This rule also applies when trying to walk though a diagonal gap of enemies, movement blocking tiles, or other things like that.</t>
  </si>
  <si>
    <t>Also, if you're trying to skirt around the edge of say, an enemy's Zone of Control, and there's a tile occupying a corner around it, you may still move around the Zone of Control. This also applies to effects like "landmines" that'd trigger if you'd move within Range 1 of them, or other similar effects.</t>
  </si>
  <si>
    <t>For instance, the light-red area represents a Zone of Control, or other similar area effect. You could safely from from one green tile to the other without being interrupted by the Zone of Control.</t>
  </si>
  <si>
    <r>
      <rPr/>
      <t xml:space="preserve">There's also one special action you may perform during the Movement Phase, called </t>
    </r>
    <r>
      <rPr>
        <b/>
      </rPr>
      <t>Dragging</t>
    </r>
    <r>
      <rPr/>
      <t xml:space="preserve">. Dragging allows you to target a downed entity within Range 1. You may then perform your movement as normal. Once you're done moving, you get to place the downed entity within Range 1-3 (Range 1 for foes.) of you. This </t>
    </r>
    <r>
      <rPr>
        <strike/>
      </rPr>
      <t>takes your action</t>
    </r>
    <r>
      <rPr/>
      <t xml:space="preserve"> is a Bonus Action. (For players, there's an extra option. You may place the corpse in the Group Inventory for the battle, allowing it to be redeployed as an Item Action within Range 1-3. This can only occur once per round.)</t>
    </r>
  </si>
  <si>
    <r>
      <rPr/>
      <t xml:space="preserve">The </t>
    </r>
    <r>
      <rPr>
        <b/>
      </rPr>
      <t>Action Phase</t>
    </r>
    <r>
      <rPr/>
      <t xml:space="preserve"> has a variety of "actions", of which you can perform one of per "turn".</t>
    </r>
  </si>
  <si>
    <t>If you are Stunned, skip this phase and the Retreat Phase.</t>
  </si>
  <si>
    <r>
      <rPr>
        <b/>
      </rPr>
      <t>ATTACKING:</t>
    </r>
    <r>
      <rPr/>
      <t xml:space="preserve"> You may attack a target with your basic attack, assuming it's within your range.</t>
    </r>
  </si>
  <si>
    <t>(If you have a range of "2-3", you may hit a target within Range 2-3, but not Range 1 or Range 4+. If you have a range of 1 as your lower value, you may target yourself, unless otherwise stated.)</t>
  </si>
  <si>
    <t>(You may use to perform "Restrained" basic attacks for whatever reason, which deal 75% damage, can't crit, and leave the target at 1 HP if it'd kill them. This may be relevant in very specific circumstances, like enemies that explode on death, or making friends.)</t>
  </si>
  <si>
    <r>
      <rPr>
        <b/>
      </rPr>
      <t>WEAPON SKILLS:</t>
    </r>
    <r>
      <rPr/>
      <t xml:space="preserve"> You may use your weapon skill, if your weapon has one. The effects of the weapon skill change based on the weapon, with each weapon having a unique skill. Some weapons have passives, while some have nothing.</t>
    </r>
  </si>
  <si>
    <r>
      <rPr>
        <b/>
      </rPr>
      <t>SPELLS:</t>
    </r>
    <r>
      <rPr/>
      <t xml:space="preserve"> You may cast a spell. Every spell varies, so the targeting and effects of each one is different. Most spells require MP to cast and use.</t>
    </r>
  </si>
  <si>
    <r>
      <rPr>
        <b/>
      </rPr>
      <t>GUARDING:</t>
    </r>
    <r>
      <rPr/>
      <t xml:space="preserve"> Guarding either grants you +4 AC for the round (+3 for foes), or +75% AC (+50% for foes), rounding up, for the turn; whatever would give more total defense. In addition, you will survive a lethal blow with 1 HP, unless you are already at 1 HP. (This does not apply foe foes.) The Retreat Phase is skipped after guarding.</t>
    </r>
  </si>
  <si>
    <r>
      <rPr>
        <b/>
      </rPr>
      <t xml:space="preserve">MEDITATING: </t>
    </r>
    <r>
      <rPr/>
      <t xml:space="preserve">If you've moved two spaces or less during your turn (whether by your own power or not), Meditating will restore 66% of your MP, rounding up, if you don't take any HP damage this round. The Retreat Phase is skipped after meditating. </t>
    </r>
    <r>
      <rPr>
        <i/>
      </rPr>
      <t>(Enemies restore 33% HP, and can be interrupted with SHP or MHP damage. They also cannot move before meditating.)</t>
    </r>
  </si>
  <si>
    <r>
      <rPr>
        <b/>
      </rPr>
      <t>SPRINTING:</t>
    </r>
    <r>
      <rPr/>
      <t xml:space="preserve"> Sprinting triples your MOV and gives you +25% DGE for the round. It also allows you to ignore a single tile of enemy ZoC- good for slipping through enemy formations! You may also retreat once you arrive at your final destination. Can't be used while rooted. </t>
    </r>
    <r>
      <rPr>
        <i/>
      </rPr>
      <t>(Enemies do not gain the +25% DGE., and only get doubled MOV.)</t>
    </r>
  </si>
  <si>
    <r>
      <rPr>
        <b/>
      </rPr>
      <t>SCANNING:</t>
    </r>
    <r>
      <rPr/>
      <t xml:space="preserve"> Scanning will fill in your Codex Monstrum entry on the foe, adding some information about the foe's AI and some other details about the foe. You may optionally deal (4-4) Psychic Damage to the target. Scanning has a range of 1-5. Missed scans (like on bosses which you neglected to scan) will come at a somewhat low cost. Note that enemies (usually) cannot perform scans. If they can, it'll usually have some other odd effect.</t>
    </r>
  </si>
  <si>
    <r>
      <rPr/>
      <t xml:space="preserve">The </t>
    </r>
    <r>
      <rPr>
        <b/>
      </rPr>
      <t>Retreat Phase</t>
    </r>
    <r>
      <rPr/>
      <t xml:space="preserve"> allows you to move a few additional spaces, based on your Retreat Value. If you didn't move during your Move Phase, you obtain an extra +1 Retreat for that round. Of note is that Retreating won't allow you to keep moving or move into an enemy Zone of Control. The Retreat Phase is skipped if you are Rooted.</t>
    </r>
  </si>
  <si>
    <r>
      <rPr/>
      <t>As a note, usually, to perform an action on a target, you will need to have</t>
    </r>
    <r>
      <rPr>
        <b/>
      </rPr>
      <t xml:space="preserve"> Line of Sight</t>
    </r>
    <r>
      <rPr/>
      <t xml:space="preserve"> to them. You have Line of Sight to the target if you can draw a line from the center of your tile, to the center of their tile. In the case of multi-tile entities, as long as you can draw a line from your center to the center of any one of their tiles, that counts. Some modifiers and moves can ignore Line of Sight restrictions.</t>
    </r>
  </si>
  <si>
    <t>In this case, you have Line of Sight to the foes that are marked in red. The two other foes have walls stopping you from seeing them. Also note here that the foe at (D4) does not block line of sight to the foe at (F4); you can't take cover behind an ally!</t>
  </si>
  <si>
    <t>Damage Formula:</t>
  </si>
  <si>
    <t xml:space="preserve">Base Damage * (Sum of Weaknesses and Resistances) * (Sum of Buffs / Equipment Effects / Traits) </t>
  </si>
  <si>
    <t>* (Spell Modifiers) * (Crit / Glance Mods) - AC</t>
  </si>
  <si>
    <t>Hover over the following for more information:</t>
  </si>
  <si>
    <t>Base Damage</t>
  </si>
  <si>
    <t>Sum of Buffs / Equipment Effects / Traits</t>
  </si>
  <si>
    <t>Crit / Glance Mods</t>
  </si>
  <si>
    <t>Sum of Weaknesses and Resistances</t>
  </si>
  <si>
    <t>Spell Modifiers</t>
  </si>
  <si>
    <t>AC</t>
  </si>
  <si>
    <t>General Rules</t>
  </si>
  <si>
    <t>These rules cover general combat interactions.</t>
  </si>
  <si>
    <t>Rounding Rules</t>
  </si>
  <si>
    <t>As a general rule, if increased by percentage multipliers, damage / substats will round up. If decreased by percentage multipliers, damage / substats will round down. The only exception to this rule is Glancing blows, which will still round up should the attack not be affected by a resistance.</t>
  </si>
  <si>
    <t>Note that in some cases, buffs will provide additive effects, instead of percentage effects. In this case, additive buffs will apply first, then the sum will be multiplied by the percentage modifier, unless noted.</t>
  </si>
  <si>
    <t>Battle Entry Rules</t>
  </si>
  <si>
    <t>When entering combat, you cannot act the round you enter. You may however, take your Movement Phase. If it is the first or second round, then this rule doesn't apply and you may enter the combat and act in the same round. Exiting the battle may only be done on a Spawn Tile, and it takes an action to leave the field.</t>
  </si>
  <si>
    <t>Critical Hit Rules</t>
  </si>
  <si>
    <t>Practically every attack can be a Critical Hit. When an attack is performed, a number from 1 to 100 is generated. If the number is less than or equal to the attackers's CRT, the attack is becomes a Minicrit, which deals 150% DMG. If the attack is a Minicrit, another number is rolled, from 1 to 5. If the number is 5, then that attack is full Critical Hit, for 200% DMG.</t>
  </si>
  <si>
    <t>Elemental Modifiers</t>
  </si>
  <si>
    <t>Most foes (but not all of them) have Elemental Modifiers. These can increase the damage dealt to a target, or decrease the amount dealt. The element of a weapon determines what weaknesses or resistances would be triggered. If a player with a Slashing Weapon attacked a foe with a 20% Slashing Weakness, they'd deal 20% extra damage. Likewise, if they attacked a foe with a Slashing Resistance, they'd deal 20% less damage. Do note that if an attack is resisted, then damage will round down instead!</t>
  </si>
  <si>
    <t>Having a Magical Resistance of 100% will cause attacks of that element to not harm you- not even a point of damage! They may still apply status effects, however. In addition, having Magical Resistances of higher than 100% will cause you to restore HP from being hit by attacks of that element. 1% of damage as healing for every 1% of resist over 100. As one final note, Physical Resistances cannot go over 50%. Because that'd be silly. Magical Resistances also cannot go over 200%, as that'd be excessive.</t>
  </si>
  <si>
    <t>Large Target Splash Rules</t>
  </si>
  <si>
    <t>When targeting a foe that takes up more than one tile, unless stated, you'll be able to hit them as many times as the biggest number in their area, when listed in the "?x?" format. So, if the enemy takes up a 3x3 area, you can hit them up to 3 times with a Splash attack. If they take up a 2x4 area, it'd be 4 times. If they took up a really strange 8x1 area, you'd be able to hit them 8 times. Of course, your splash will still need to hit 8 of their tiles to get full damage off, so make sure to aim properly!</t>
  </si>
  <si>
    <t>Downed or Dying Rules</t>
  </si>
  <si>
    <t>When an entity is killed in combat, player or enemy, they'll become Downed. (In the case of most enemies, like the Iti, they'll be Dead, but still leave a Corpse.) Downed entities don't do anything, and act as simple floor tiles which you may walk on. They also cannot regenerate HP, MP, or SHP. However, some spells, traits, or even items might use downed entites in some way; some may bring life back into the target body to revive allies, or burn them up for usage in a ritual. Players and foes alike can also opt to attack bodies, whether to prevent revival or certain spells. Dead players can be revived through certain means, but they are not able to act on the round they're revived. Downed players however, can act on the round they're revived.</t>
  </si>
  <si>
    <t>(For roleplaying purposes, you're allowed to consider your character to be KO'd, instead of Dead.)</t>
  </si>
  <si>
    <t xml:space="preserve">It's possible to get overkilled! If an entity is downed and there's still leftover damage equal to 50% of their MHP or higher, they instead die to the attack, without leaving a body. This can be especially problematic against foes who wield snipers, or suicidal explosive foes! </t>
  </si>
  <si>
    <t>As a general rule for spells, Downed refers to when there's still a body on the map, and Dead is when there is none.</t>
  </si>
  <si>
    <t>Victory / Defeat Rules</t>
  </si>
  <si>
    <t>Battles are won upon accomplishing an objective shown at the top of the map screen, and are lost if at least 66% of all players partaking in the fight are downed/dead, based on the Player Cap. Some fights can be lost in alternate ways. If a fight is lost, either a Game Over occurs and the last round will reload, or the fight will simply be reset and all players will be kicked out. It really depends on the context of the fight.</t>
  </si>
  <si>
    <t>Boss Specific Rules</t>
  </si>
  <si>
    <t>These rules regard specific mechanics during boss fights.</t>
  </si>
  <si>
    <t>Boss Patterns</t>
  </si>
  <si>
    <t>Instead of having a list of actions and choosing one to do, Boss-type foes tend to follow a loop of actions every round, known as a Boss Pattern. Bosses will tend to perform their entire pattern every round, allowing them to perform strings of actions! In general, Move 1 will be performed first, all the way down to the bottom of the list. Sometimes, there are decisions in the list, notated with a letter next to the number. (ex: 1a, 1b) In this case, the boss will choose one action to use, skipping over the others on the same number.</t>
  </si>
  <si>
    <t>Stun Gauges</t>
  </si>
  <si>
    <t>Some bosses are in possession of something known as a "Stun Gauge". Filling it will usually deny their actions! Usually. Stun Gauges are filled by using moves that apply Stun, ticking up by 1 per duration of the stun. For other stun-type effects, those will only tick up the Stun Gauge by 1, no matter their duration. Full stun gauges will empty during regen AND grow in size! Therefore, chaining stuns on most bosses will be hard, or eventually become downright impossible!</t>
  </si>
  <si>
    <t>Evasion / Counter Rules</t>
  </si>
  <si>
    <t>This section regards Evasion (powered by DGE), and CNT (powered by CNT). They're both pretty similar in how they trigger.</t>
  </si>
  <si>
    <t>Evasion</t>
  </si>
  <si>
    <t>For Evasion, whenever anything is targeted by an attack, from a spell, counter, or anything like that, an Evasion Roll is performed. To determine if the attack hits or not, assuming the player is attacking, we add the player's HIT and the enemy's DGE together. A random number between 1 and that number is then generated. If the number is equal or lower than the enemy's DGE, the attack misses. Naturally, if an enemy is attacking, the enemy's HIT is used, and so on. If this roll succeeds, another roll occurs, using the same HIT and DGE. If this roll suceeds, the attack connects in full! If this roll fails, the attack connects, but only for 66% DMG.</t>
  </si>
  <si>
    <t>DGE cannot trigger against movement effects, like from Skeletal Toss or Guiding Hand. If those moves deal damage, you can still avoid the damage- just not the movement effect itself.</t>
  </si>
  <si>
    <t>Counters</t>
  </si>
  <si>
    <t>For Counters, whenever anything is targeted by an attack AND the range of their weapon holds their attacker within it, a Counter Roll is performed: it's similar to an Evasion Roll only using CNT in the place of HIT, and CAV in the place of DGE. Even if this Counter Roll succeeds, your coutner can still miss, as counters can be evaded normally. However, counter attacks may not be countered. Counters on weapons without special counters (most of them) deal 50% of their weapon's base attack damage as their counter. In the case the target being attacked is killed by the initial hit, then the Counter Roll is not performed.</t>
  </si>
  <si>
    <t>Counters may trigger off of the following types of actions:</t>
  </si>
  <si>
    <t>-Full actions from a foe (Damage, Status, Healing, Movement- anything works!)</t>
  </si>
  <si>
    <t>-Bonus / Free Actions from a foe</t>
  </si>
  <si>
    <t>-Item uses</t>
  </si>
  <si>
    <t>When dealing with actions that displace you, CNT will only be rolled if your final position would allow you to attack them. Be careful when shoving away foes! Also note that in the case of attacks from "summoned sources" like the explosion from an Illusory Trap or the blast of a Sticking Place would not allow you to counter their summoner- if the summoned source that attacked you was still alive, you could certain smack it, though!</t>
  </si>
  <si>
    <t>Counters deal +100% DMG if you've avoided the attack that triggered the counter. Also, if for whatever reason you want to NOT counter something, you may specify to not perform counters within your post. Counter damage bonuses may only add up to 150%, just in case you have increased Counter Damage from equipment. (As a note, getting +100% DMG on a counter makes it equivlant to a basic attack.)</t>
  </si>
  <si>
    <t>Item Use / Equipment Swapping</t>
  </si>
  <si>
    <t>This short section regards switching equipment mid-battle, and using items.</t>
  </si>
  <si>
    <t>Item Use</t>
  </si>
  <si>
    <t>During ANY phase, before, after, or even during, you may use an item under the "Consumable" category. These items range from simple healing delights to powerful single-use rocket lawnchairs that might give you an edge in battle. Good use and management of consumable items may be key to survival in some battles. Sadly, you may only use one item per round.</t>
  </si>
  <si>
    <t>Equipment Rotation</t>
  </si>
  <si>
    <t>You may also choose to swap equipment, if you don't move OR perform any other action in a round. Sometimes, swapping equipment will help if a deadly type of elemental enemy comes in that you aren't equipped to deal with.</t>
  </si>
  <si>
    <t>Beast Riding</t>
  </si>
  <si>
    <t>On most maps, there is a faction named "Wildlife", which typically contains many creatures from around Locaa. Making use of these critters as soldiers is always helpful, but sometimes you just want to ride into the front lines on your trusty steed. This is where the Beast Riding mechanic comes in!</t>
  </si>
  <si>
    <t>When mounting a creature, there are a few things you'll need to take into account.</t>
  </si>
  <si>
    <t>-Is the creature tamed?</t>
  </si>
  <si>
    <t>-Is the creature actually rideable?</t>
  </si>
  <si>
    <t>-Is the creature within Range 1?</t>
  </si>
  <si>
    <t>If these conditions are fulfilled, you may mount a creature! Mounting a creature has a couple of varied effects.</t>
  </si>
  <si>
    <t>-When mounting, the creature's HP rises by 20% of your MHP. Other than that, the stats of you and your creature do not change.</t>
  </si>
  <si>
    <t>-Both you and your mount occupy the same tile. Attacks directed towards you will always hit your mount first, with the exception of Area of Effect attacks; these will hit both of you!</t>
  </si>
  <si>
    <t>-Both you and your creature may perform actions, but only your mount has a Movement Phase. After all, they are carrying you around! Your action may be taken at any point, but the creature's Movement Phase and Action Phase occur in the same order as usual. In addition, only your creature can retreat.</t>
  </si>
  <si>
    <t>-Mounting a creature will either take the creature's action OR your action. You can pick. Dismounting meanwhile, is a Bonus Action that can be performed by you if your mount hasn't acted yet, dropping you onto a tile within Range 1. You cannot mount and dismount a creature in the same turn.</t>
  </si>
  <si>
    <t>Note that while some enemies mount creatures, they do not act in the same way for the purposes of simplicity.</t>
  </si>
  <si>
    <t>Items in the inventory are seperated into several types, listed below.</t>
  </si>
  <si>
    <r>
      <rPr>
        <b/>
      </rPr>
      <t>CONSUMABLES:</t>
    </r>
    <r>
      <rPr/>
      <t xml:space="preserve"> These are the items you can use in or outside of battle, for a variety of effects.</t>
    </r>
  </si>
  <si>
    <t>This is split into several sub-categories, like Food, Healing, Offensive, Defensive, and Other. There's also a "Researched" category which is reserved for a select few items that can generally be reused.</t>
  </si>
  <si>
    <r>
      <rPr>
        <b/>
      </rPr>
      <t>CRAFTABLES:</t>
    </r>
    <r>
      <rPr/>
      <t xml:space="preserve"> These are the items that you can use to craft items. Crafting is explained below.</t>
    </r>
  </si>
  <si>
    <t>This is split into another category, usable consumables, which might have a purpose outside of battle.</t>
  </si>
  <si>
    <r>
      <rPr>
        <b/>
      </rPr>
      <t xml:space="preserve">WEAPONS: </t>
    </r>
    <r>
      <rPr/>
      <t>These items are used by you to hit things and generally be violent.</t>
    </r>
  </si>
  <si>
    <r>
      <rPr>
        <b/>
      </rPr>
      <t>ARMOR:</t>
    </r>
    <r>
      <rPr/>
      <t xml:space="preserve"> These items are used by you to grant yourself various bonuses, and generally not die.</t>
    </r>
  </si>
  <si>
    <t>This is split into three sub-categories, Hats, Armor, and Trinkets.</t>
  </si>
  <si>
    <r>
      <rPr>
        <b/>
      </rPr>
      <t xml:space="preserve">KEY: </t>
    </r>
    <r>
      <rPr/>
      <t>These items are plot-important, and can't be crafted / destroyed.</t>
    </r>
  </si>
  <si>
    <t>Items also have "qualities", based on the color of their name.</t>
  </si>
  <si>
    <t>Trash: Tier 0. Pretty bad items. You'd be best breaking these down into better materials...</t>
  </si>
  <si>
    <t>Plain: Tier 1. Pretty boring. Reserved for basic equipment, or some really commonplace crafting materials.</t>
  </si>
  <si>
    <t>Blue: Tier 2. Some early-game items, or simply early crafting materials.</t>
  </si>
  <si>
    <t>Green: Tier 3. Some slightly more advanced early game items, or crafting materials of moderate rarity.</t>
  </si>
  <si>
    <t>Orange: Tier 4. Some mid-game items, or rare crafting materials. You probably won't be able to craft further until 3/6 zones are done.</t>
  </si>
  <si>
    <t>Red: Tier 5. Some mid-to-late game items, and highly special, unique crafting materials.</t>
  </si>
  <si>
    <t>Pink: Tier 6. Some late-game items, using basically nothing but the highest quality material.</t>
  </si>
  <si>
    <t>Beyond this tier, crafting to higher tiers will take larger amounts of effort / lotsa materials. Probably no Mythril. Using something like that could cut the effort needed down to stupidly easy levels, though!</t>
  </si>
  <si>
    <t>Purple: Tier 7. Items that can basically fulfill your wildest dreams.</t>
  </si>
  <si>
    <t>White: Tier 8. Because sometimes, there's no kill like overkill.</t>
  </si>
  <si>
    <r>
      <rPr>
        <b/>
        <i/>
      </rPr>
      <t>Bolded and Italicized</t>
    </r>
    <r>
      <rPr/>
      <t xml:space="preserve"> items are special items, who's color may not match their actual tier.</t>
    </r>
  </si>
  <si>
    <t>Crafting items is done via method of "kitbashing", in which you combine a bunch of random items and hope that something happens. While kitbashing is highly unpredictable, you can influence what you get via a few methods...</t>
  </si>
  <si>
    <t>1. Describe what you want to get.</t>
  </si>
  <si>
    <t>If you combine a bunch of materials in a random pattern, you may get a random item that won't please you. It also helps to say what sort of stats you might want, even getting down to the specifics.</t>
  </si>
  <si>
    <t>2. Use materials of a higher tier than your item.</t>
  </si>
  <si>
    <t>Your odds of getting a high tier item or simply just a tier-up on preexisting items is much better if you use crafting materials of a higher tier. It is possible to tier up simply by crafting with lots of low-tier items, but it's difficult. Tier-2 Materials will allow you to reach Tier-3, but probably not much further than that.</t>
  </si>
  <si>
    <t>3. Be creative with your crafting!</t>
  </si>
  <si>
    <t>This is by far the biggest thing; be creative as you craft! Imagine writing a DTG attack, except with that attack, you're making an item and not blowing the face off of the Godmodder. Especially creative crafts can tier up multiple tiers, if combined with good quality crafting materials.</t>
  </si>
  <si>
    <t>Another note about crafting is that the amount of effort you'll need to use is directly related with how many materials you're using, and their quality. If you're using a few Tier-3 Items and plenty of them, it wouldn't be too hard at all to upgrade something to Tier-2. (say, a few lines) If you're using a moderate amount of Tier-3 materials to upgrade something to Tier-3, you'll need some effort. Upgrading something to Tier-3 using a bunch of Tier-2 Materials would be difficult.</t>
  </si>
  <si>
    <t>If you're wondering about appropriate material usage, let's put it this way; to make a sword, an axe, or a bow or most weapons, it'd take 3 bars of whatever metal you'd like to make it out of along with a few other complimentary materials. If you wanted to make a wooden handle and / or guard, it'd be about 2 Wooden Planks. Insetting a single diamond into the pommel would take... a single diamond. To make a metal suit of armor sans the helmet, it'd be about 9-10 bars. The helmet itself would probably be about 3. These numbers can be pretty loose, especially based on crafting effort... but it's something to note!</t>
  </si>
  <si>
    <t>Crafting Charges</t>
  </si>
  <si>
    <t>For items that have infinite amounts, to ensure that they can still be used in crafting like other items, have Crafting Charges. When crafting with one of these items, it'll lose a charge. As long as the item in question has a charge, you may craft with it, and it'll act like a material. Failure to have any crafting charges will still let you craft with it, but you'll need items to take its place in terms of raw material.</t>
  </si>
  <si>
    <t>6a. NPC's and You (S6)</t>
  </si>
  <si>
    <t>As you play through the game, more likely than not, you'll meet a cast of characters who may wish to join you in your adventure. These characters follow a few special rules, in and out of combat. For the most part however, they act like normal players.</t>
  </si>
  <si>
    <t>1. NPC's do not count to the Player Cap in battles.</t>
  </si>
  <si>
    <t>There is a seperate "NPC Cap" for every battle, which limits how many NPC's can join you in a fight. NPC's usually ignore the Player Cap, but if there are more NPC's than the NPC Cap, they'll begin to count towards the Player Cap! If the Player Cap is infinite, all of your allies can join you, unless otherwise noted. However, NPC's may be barred from certain battles. If that's the case, it'll say on the Player Cap indicator.</t>
  </si>
  <si>
    <t>2. NPC's tend to not get killed, and instead become KO'd.</t>
  </si>
  <si>
    <t>While being KO'd is basically the same as being dead in terms of gameplay, it's a small difference. Do note that NPC's are actually capable of death if targeted by certain moves, or in specific circumstances. (like falling in lava, getting eaten alive, delightful things like that.) NPC's can be revived, even upon death in this game, thankfully. Death is usually bad for their mood, though.</t>
  </si>
  <si>
    <t>3. NPC's won't be able to fight for a while if they get KO'd.</t>
  </si>
  <si>
    <t>NPC's tend to not be as suited to combat as the actual players, and especially dislike getting beaten up. They'll generally be out of commission for a few fights when taken down, but will still be able to perform their "jobs", as described below.</t>
  </si>
  <si>
    <t>4. NPC's can perform jobs outside of battle.</t>
  </si>
  <si>
    <t>Some NPC's can perform special actions outside of battle. For example, when not in combat, a certain NPC will be able to craft hats, armor, and trinkets automatically, if given some materials. Using things like these can help in your quest, especially if you don't want to put the effort into creating some higher-tier items.</t>
  </si>
  <si>
    <t>5. NPC's can be shipped. You monsters.</t>
  </si>
  <si>
    <t xml:space="preserve">Yes. Shipping is possible. While it'll certainly be hard, take lots of time, effort, and usually some gifts, shipping is totally 100% possible. Because somebody will ask. Just don't expect it to be easy... or for the players to support your decision.																								</t>
  </si>
  <si>
    <t>Located down below in the Character Readouts seciton, you can find some souls that have decided to join you in your quest. While they're certainly not as important as the major NPC's of the game, these folk still possess plenty of power, and can be put to use on the field. They can be deployed in battle, counting to the NPC Cap. Besides standard stats, these Allies have some quriks to look out for!</t>
  </si>
  <si>
    <r>
      <rPr>
        <b/>
      </rPr>
      <t xml:space="preserve">MORALE: </t>
    </r>
    <r>
      <rPr/>
      <t>How willing this Ally is to fight. Morale is lost when an ally is downed (usually for 20-40%), or whenever an ally is killed (usually all of it). Morale can be restored through interactions, or perhaps items found in shops. Some allies may leave upon losing all their morale.</t>
    </r>
  </si>
  <si>
    <r>
      <rPr>
        <b/>
      </rPr>
      <t>STATS:</t>
    </r>
    <r>
      <rPr/>
      <t xml:space="preserve"> Allies operate on three stats, each of them with their own tiers. They have Health, Attack, and Magic upgrades. These upgrades can be bought from the shop, and each one has a varying effect on these NPC's. Take a look for yourself to see what they can obtain!</t>
    </r>
  </si>
  <si>
    <t>"Constants" are simply put, things that remain consistent throughout the maps. Whether they be status effects, map tiles or perhaps keywords on items to make them less wordy, you can look here to find what the said item of interest does. Do note that constants will become unconstant if balancing changes happen, or even if the game progresses enough.</t>
  </si>
  <si>
    <t>Here's a collection of Status Effects. Do note that this is but a collection of more "common" effects. When a status is displayed on your in-battle stats, it'll ususally be colored Blue for positive, and Red for negative.</t>
  </si>
  <si>
    <t>Status effects will tick down at the end of a team's phase. So once the Player Phase ends, all players lose 1 Duration from their status effects, and once the Enemy Phase ends, all enemies lose 1 Duration from their status effects. There are three categories of Status Effects. Basic, which is a common effect that can be dispelled normally. Advanced, which can't be dispelled. There's also Special, which can be dispelled, but can't be applied through most usual methods.</t>
  </si>
  <si>
    <t>All buffs and debuffs wear off upon getting Downed, unless they're special status effects that indiciate otherwise. In addition, most player-applied status effects that don't appear on this list will be considered Basic buffs / debuffs, unless otherwise stated in their descriptions.</t>
  </si>
  <si>
    <t>Buff:</t>
  </si>
  <si>
    <t>Basic:</t>
  </si>
  <si>
    <t>Enchant(element): Your weapon is now the element of the enchantment.</t>
  </si>
  <si>
    <t>Mending(x): Increases HP Regen by the value of the (x).</t>
  </si>
  <si>
    <t>Energized(x): Increases MP Regen by the value of the (x).</t>
  </si>
  <si>
    <t>Empower(x): Increases Weapon DMG by (x * 5)%. This includes Basic Attacks and Weapon Skills. Provides +(x * 10)% Special Damage, not stacking with Enlightened's special damage.</t>
  </si>
  <si>
    <t>Enlightened(x): Increases the Buff Level of all of your spells by (x * 0.5). Provides +(x * 10)% Special Damage, not stacking with Empowered's special damage.</t>
  </si>
  <si>
    <t>Guardian(x): Increases AC by the value of the (x).</t>
  </si>
  <si>
    <t>Lucky(x): Increases CRT by x.</t>
  </si>
  <si>
    <t>Evasive(x): Increases DGE and CAV by (x * 10)%.</t>
  </si>
  <si>
    <t>Focused(x): Increases HIT and CNT by (x * 10)%.</t>
  </si>
  <si>
    <t xml:space="preserve">Autorevive(x): Upon getting downed or killed, revive the inflicted user with HP equal to the value of the (x). </t>
  </si>
  <si>
    <t>Elveil(x): Increases resistance to a certain element by (x * 10)%.</t>
  </si>
  <si>
    <t>Direct Hit: You cannot Glance targets.</t>
  </si>
  <si>
    <t>Hyperevasive: If a Glance roll fails, you may roll for Glance one additional time.</t>
  </si>
  <si>
    <t>Knowledgable(x): Grants (x) Intellect, which grants a boost to STR, AGI, INT, SKI, DEF, RES, and SPC for the purpose of spell casts.</t>
  </si>
  <si>
    <t>Vampiric(x): Your basic attacks restore (x * 10)% of the damage dealt as HP.</t>
  </si>
  <si>
    <t>Advanced:</t>
  </si>
  <si>
    <t>Swift(x): Increases MOV by the value of the (x).</t>
  </si>
  <si>
    <t>Divine Shield: The next instance of damage that you take will be ignored. You then lose the shield. Lethal and Very Lethal effects won't down / kill you, and status effects won't be applied. Moves that only apply status effects will still remove the shield.</t>
  </si>
  <si>
    <t>Immunized: You cannot obtain negative Basic status effects.</t>
  </si>
  <si>
    <t>Elite: Elite units usually have +50% HP, +33% DMG, and some other perks. They also have a 50% chance to ignore Prevention effects.</t>
  </si>
  <si>
    <t>Veteran: Veteran units usually have +25% HP and +25% DMG.</t>
  </si>
  <si>
    <t>Special:</t>
  </si>
  <si>
    <t>Ordo: Grants +20% Basic Attack Damage and +2 Buff Levels.</t>
  </si>
  <si>
    <t>Neutral:</t>
  </si>
  <si>
    <t>Exposed Mana: Your MP takes damage before your HP. MP restoration is reduced by 33%, not affecting MP regen. Fails on bosses and elites.</t>
  </si>
  <si>
    <r>
      <rPr>
        <rFont val="Arial"/>
        <b/>
        <i/>
        <sz val="14.0"/>
      </rPr>
      <t xml:space="preserve">DoT: </t>
    </r>
    <r>
      <rPr>
        <rFont val="Arial"/>
        <b val="0"/>
        <i/>
        <sz val="8.0"/>
      </rPr>
      <t>Heads up, these tend to deal damage during Regen! They can be "cancelled out" by Regen, with the exception of Poison. They also directly target HP, and are dispelled if you are Downed / Killed.</t>
    </r>
  </si>
  <si>
    <t>Aching(x): Deals Unmoddable Damage every round equal to the (x). Is kinda generic.</t>
  </si>
  <si>
    <t>Burning(x): Deals Fire Damage every round equal to the (x). Reduces the damage of Physical moves by 10%, and reduces the effect of healing via spells by 50%.</t>
  </si>
  <si>
    <t>Jolted(x): Deals Electric Damage every round equal to the (x). Reduces the DGE of the target by 25%, and makes them take Direct Damage equal to the (x) upon performing a Basic Attack.</t>
  </si>
  <si>
    <t>Brainburn(x): Deals Psychic Damage every round equal to the (x). Reduces the damage of Magical moves by 10%, and reduces the effect of mana restoration via spells / items by 50%.</t>
  </si>
  <si>
    <t>Poisoned(x): Deals Poison Damage every round equal to the (x). Negates the effects of HP Regen.</t>
  </si>
  <si>
    <t>Manaburn(x): Deals Mana Damage every round equal to the (x). Deals twice this amount to HP if all MP is gone. Also negates the target's MP Regen.</t>
  </si>
  <si>
    <t>Bleeding(x): Deals a percentage of the target's MHP as Direct Damage every round. The percent is (x * 5). Against bosses, this percent is (x * 0.25).</t>
  </si>
  <si>
    <t>Erosion(x): Set the target's AC to the inverted value of the (x), and deals (x * 3) Dark Damage during Regen.</t>
  </si>
  <si>
    <t>Status Down:</t>
  </si>
  <si>
    <t>Curse: The power of your Elemental Weaknesses are doubled. On bosses, they are instead increased by 10%.</t>
  </si>
  <si>
    <t>Glitched: All of your Magical Weaknesses are increased by 10%. Locks your substats to their base values (this means buffs and debuffs), even if you're Guarding.</t>
  </si>
  <si>
    <t>Elblight(x): Reduces resistance to a certain element by (x * 10)%. On bosses, the intensity of the effect is halved.</t>
  </si>
  <si>
    <t>Sunder: Your AC is halved. Rounds down. (If your AC is negative or zero, you instead get -1 AC.) Doesn't stack with Armorbreak- whatever reduces more applies.</t>
  </si>
  <si>
    <t>Weakened(x): Your Weapon DMG is lowered by (x * 10)%. This includes Basic Attacks and Weapon Skills. Against elites, reduces their Weapon DMG by (x * 5)%. Against bosses, this reduces their Physical Damage by (x * 5)%.</t>
  </si>
  <si>
    <t>Uninspired(x): Decreases the Buff Level of all of your spells by (x). (This usually translates to -(x * 10)% Spell Damage.) Against elites, reduces their spell damage by (x * 5)%. Against bosses, this reduces their Magical Damage by (x * 5)%.</t>
  </si>
  <si>
    <t>Armorbreak(x): Your AC is lowered by the value of the (x). Against bosses and elites, the AC lost is halved, rounding down. Doesn't stack with Sunder- whatever reduces more applies.</t>
  </si>
  <si>
    <t>Slow(x): Your MOV is lowered by the value of the (x). Against bosses, the MOV lost is halved, rounding down.</t>
  </si>
  <si>
    <t>Unlucky(x): Your CRT is lowered by x.</t>
  </si>
  <si>
    <t>Ensnared(x): Your DGE and CAV are lowered by (x * 10)%. Against elites and bosses, the effect is halved.</t>
  </si>
  <si>
    <r>
      <rPr>
        <rFont val="Arial"/>
      </rPr>
      <t xml:space="preserve">Blind(x): Your HIT and CNT are lowered by (x * 10)%. Against elites and bosses, the effect is halved. </t>
    </r>
    <r>
      <rPr>
        <rFont val="Arial"/>
        <i/>
      </rPr>
      <t>(Note that the HIT for an elite / boss cannot be dropped below 50%.)</t>
    </r>
  </si>
  <si>
    <t>Vibration(x): When taking damage from an attack, gain Armorbreak(x) with the same duration. If you already have Armorbreak, increase the Intensity by (x) instead.</t>
  </si>
  <si>
    <t>Exhausted(x): Reduces AC and MOV by the value of the (x), and DMG and DGE by (x * 25)%.  If at 4 or higher, changes to Collapsed. Against elites and bosses, reduces AC and MOV by 1, and DMG and DGE by (x * 10)%. Won't change to Collapsed.</t>
  </si>
  <si>
    <t>Other Negative:</t>
  </si>
  <si>
    <t>Confused(x): Upon performing your main action, hit yourself with your Basic Attack for (x * 10)% DMG. You will still perform your selected action. If your Basic Attack is reloading, you will not take damage.</t>
  </si>
  <si>
    <t>Lockdown(x): For every tile the target moves with this debuff on, they take (x-x) Direct Damage, where (x) is the intensity of Lockdown. The damage is only applied through normal movement (during the Move Phase), and through Retreat.</t>
  </si>
  <si>
    <t>Doom: When this status effects ends through its timer running out, you instantly die. Effects that'd remove duration from Doom instead instantly dispel it. Can't be applied through effects that let one choose a status effect.</t>
  </si>
  <si>
    <t>Primed(x): Attacks against you are mini-crits, which still have a chance to be a critical. The value of the x is how many more attacks can trigger this before this vanishes.</t>
  </si>
  <si>
    <t>Prevention:</t>
  </si>
  <si>
    <t>Silence: Any spells that cost MP are prevented.</t>
  </si>
  <si>
    <t>Sleep: You cannot move, take an action, or use items. Wears off upon taking damage from a non DoT source, or if an ally devotes their action to waking you up within Range 1.</t>
  </si>
  <si>
    <t>Frozen: You cannot move, take an action, or use items. Wears off upon being healed, or taking damage from a non DoT source. Damage taken while frozen is increased by 50%, as a final modifier.</t>
  </si>
  <si>
    <t>Fear(x): You cannot move closer to the target if you're within Range (x+1) of them. You may skirt around the target, but not move a range closer.</t>
  </si>
  <si>
    <t>Root: You cannot move. Can be removed by an ally within Range 1, expending their action.</t>
  </si>
  <si>
    <t>Stun: You cannot make an action. Disables counters.</t>
  </si>
  <si>
    <t>Taunt:(x): Works differently against foes and players. Against players, they'll have 33% HIT and DMG / Healing / Buff Intensity (rounding down) when their actions fail to include a target that's taunted them. Against foes, it works mostly the same, but their actions will actively try to target the one who taunted them, unless the foe in question is a support-oriented foe.</t>
  </si>
  <si>
    <t>Healblock: You cannot be healed from any source. This includes regen and items.</t>
  </si>
  <si>
    <t>Shieldjam: You cannot regenerate SHP during regen.</t>
  </si>
  <si>
    <t>Slipthrough(x): Attacks against you ignore your shields. The value of the x is how many more attacks can go through before this vanishes. Attacks with Slip will not deal extra damage while active.</t>
  </si>
  <si>
    <t>Stasis: You cannot move, make an action, take damage, be healed, obtain status effects, or be moved by external sources. Disables counters and Zones of Control.</t>
  </si>
  <si>
    <t>Collapsed: You can't move, take actions, or use items. Disables counters. Drops your AC by 5, and enemies have a doubled CRT chance against you.</t>
  </si>
  <si>
    <t>Here's a collection of floor tiles you may find during your stay. As new tiles get introduced, this list will (probably) be updated. Unless the tiles are a one-time thing. In which case, probably not.</t>
  </si>
  <si>
    <t>BLANK</t>
  </si>
  <si>
    <t>These tiles aren't special. No effect.</t>
  </si>
  <si>
    <t>FORTIFIED</t>
  </si>
  <si>
    <t>Tiles with some sort of element to them that provides a bit of cover. Reduces the damage you take by 10% while you're inside of it.</t>
  </si>
  <si>
    <t>POWER WELL</t>
  </si>
  <si>
    <t>Tiles that are overflowing with energy! Boosts your Weapon and Spell damage by 10%.</t>
  </si>
  <si>
    <t>MANA WELL</t>
  </si>
  <si>
    <t>Tiles that are spewing out pure mana. Boosts your MP Regen by 3 while you're inside of it.</t>
  </si>
  <si>
    <t>BOOSTER</t>
  </si>
  <si>
    <r>
      <rPr>
        <b val="0"/>
      </rPr>
      <t>Tiles that MAKE YOU GO FAST.</t>
    </r>
    <r>
      <rPr>
        <b/>
      </rPr>
      <t xml:space="preserve"> </t>
    </r>
    <r>
      <rPr>
        <b val="0"/>
      </rPr>
      <t>We're not even justifying these ones. Takes 0.5 MOV to enter.</t>
    </r>
  </si>
  <si>
    <t>RUBBLE</t>
  </si>
  <si>
    <t>Tiles that are simply hard to cross. Takes 2 MOV to enter.</t>
  </si>
  <si>
    <t>FOREST</t>
  </si>
  <si>
    <t>Tiles that are simply bustling with trees. Takes 2 MOV to enter, but grants +2 DGE when you're inside of it. Wooden.</t>
  </si>
  <si>
    <t>DARK FOREST</t>
  </si>
  <si>
    <t>Tiles that are bustling with far too many trees. Takes 3 MOV to enter, but grants +4 DGE when you're inside of it. Acts as a potential monster spawn point. Wooden. Can't be destroyed by terrain-altering effects.</t>
  </si>
  <si>
    <t>a</t>
  </si>
  <si>
    <t>WATER</t>
  </si>
  <si>
    <t>Tiles that have been flooded. Or maybe they're just part of a lake. Has different effects based on your AC. If you have 0 AC or less, entering water from a non-water tile takes 2 MOV. If you have 1 to 4 AC, water takes 2 MOV to enter. If you have 5 AC or more, water takes 2 MOV to enter and deals (8-8) Water Damage + 33% of your MHP if you start the round inside of it, since you can't swim. Targets inside of it have a 20% weakness to Ice and Electric, and a 20% resistance to Fire.</t>
  </si>
  <si>
    <t>SHALLOW WATER</t>
  </si>
  <si>
    <t>Tiles that are only somewhat flooded. Targets inside of it have a 20% weakness to Ice and Electric, and a 20% resistance to Fire.</t>
  </si>
  <si>
    <t>SNOW</t>
  </si>
  <si>
    <t>Tiles that are covered in snow! Takes 2 MOV to enter, and reduces your DGE by 50% while you're inside of it. Destroyed by Fire attacks.</t>
  </si>
  <si>
    <t>LAVA</t>
  </si>
  <si>
    <t>Tiles that are filled with lava... somehow? Isn't this planet composed of wood or something? Deals (10-10) Fire Damage + 33% of your MHP if you start the round inside of it.</t>
  </si>
  <si>
    <t>BARRIER</t>
  </si>
  <si>
    <t>Tiles that are too hard to go through for varying reasons, but can still be shot through. Blocks movement, but not Line of Sight.</t>
  </si>
  <si>
    <t>DESTRUCTABLE GROUND</t>
  </si>
  <si>
    <t>Tiles that can be attacked for varying fun effects. Acts like a blank tile, but when destroyed, is replaced with another kind of tile; usually something deadly. Has varying amounts of HP.</t>
  </si>
  <si>
    <t>THYME MATTER</t>
  </si>
  <si>
    <t>Tiles that are flooded with pulsating masses of Thyme Stuff. Deals (7-7) Thyme Damage + 25% of your MHP if you start your round inside of this tile. For the Iti, it heals them for that much damage instead. Bosses and Elites only heal for (7-7). Acts as a potential monster spawn point.</t>
  </si>
  <si>
    <t>ABYSS</t>
  </si>
  <si>
    <t>Has two different effects. On multi-floor maps, drops you to the floor below. You'll also take (10-10) Crushing Damage upon landing, unless you'd land on top of a foe. If you land on a foe, deal the Crushing damage to them, and you'll be able to land within Range 1-2 of them. On single-floor maps, deals (30-30) Crushing Damage to whatever falls into them, then respawns them at their spawn point.</t>
  </si>
  <si>
    <t>?</t>
  </si>
  <si>
    <t>FOG OF WAR</t>
  </si>
  <si>
    <t>Tiles that conceal something. Until Line of Sight is made this this tile, and you're within Range 1-4 of it, you can't see what's in the darkness. Once removed, it stays gone! Most entities remain passive while in the dark.</t>
  </si>
  <si>
    <t>There are also "furniture" Terrain types, which are more like entities than anything else. But I'll list some here.</t>
  </si>
  <si>
    <t>GLASS</t>
  </si>
  <si>
    <t>Just begging to be jumped through. Moving through the glass will destroy it and deal Slashing Damage to you equal to its HP, and attacks aimed through it will lose damage equal to its HP. Usually has a low amount of HP, like 5.</t>
  </si>
  <si>
    <t>COVER</t>
  </si>
  <si>
    <t>Some sort of cover, like a fallen tree-trunk or something. Blocks movement from non-flying entities, but not line of sight. If an attack is targeting you through this tile, and you're within Range 1 of it, it grants bonus DGE equal to the cover's "DGE Bonus" value. If you avoid the attack, the cover takes damage, equal to the attack's damage. Turns into Rubble upon death. Usually has an okay amount of HP, like 20, and an okay amount of DGE Bonus, like 4.</t>
  </si>
  <si>
    <t>Door</t>
  </si>
  <si>
    <t>DOOR</t>
  </si>
  <si>
    <t>...A door. Doors are allied to one side, and don't block either movement or Line of Sight for the faction. For opposing factions, the door blocks movement and Line of Sight. You can't end your turn on a door. Some doors are neutral, and can simply be opened using an action. Usually has an okay amount of HP, like 20.</t>
  </si>
  <si>
    <t>In some areas, there is a highly specialized terrain known as "Geo Panels."</t>
  </si>
  <si>
    <t>GEO PANELS</t>
  </si>
  <si>
    <t>Glowing tiles of light. Geo Panels usually have no effect on their own. However, if a Geo Book is on a Geo Panel, it and all Geo Panels of the same color gain the buffs (or debuffs) associated with the tile.</t>
  </si>
  <si>
    <t>GeoBook</t>
  </si>
  <si>
    <t>GEO BOOKS</t>
  </si>
  <si>
    <t>A floating book. Grants varying buffs to Geo Panels of the color it's resting on. If destroyed, transform all Geo Panels its sitting on to its color, dealing 20% of the target's MHP to them as damage, ignoring all AC and SHP. This instantly destroys other Geo Books, allowing you to create a chain of multicolored destruction! Sometimes, there are Null Geos that erase Geo Tiles of the color they're on once destroyed. If within Range 1 of a Geo Book, you may spend your action to move it to a new tile within Range 1-4 of you. Destroying Geo Books grants 1 SP to the player per tile changed / destroyed.</t>
  </si>
  <si>
    <t>There's also one special terrain tile that you should make note of.</t>
  </si>
  <si>
    <t>OBJECTIVE</t>
  </si>
  <si>
    <t>Objective tiles are exactly what you think they are; an objective. Whether they're a point to defend, a point to seize, or an area you need to move to in order to escape the map, Objective tiles are always vital to the completion of a map, if they exist.</t>
  </si>
  <si>
    <t>Here's a collection of keywords that you may find in some attacks and other things.</t>
  </si>
  <si>
    <t>Area of Effect Type</t>
  </si>
  <si>
    <t>SPLASH:</t>
  </si>
  <si>
    <t>Around the targeted location, hit tiles around it based on the value of the Splash.</t>
  </si>
  <si>
    <t>Example of Splash 2, with blue as the targeted tile:</t>
  </si>
  <si>
    <t>CONE:</t>
  </si>
  <si>
    <t>Hit additional tiles in a... cone. Is based off of the range of the initial attack.</t>
  </si>
  <si>
    <t>Example of a cone, with a Range 1-3 attack. Blue is the one using the attack. Beside it is a "diagonal' variant of a cone.</t>
  </si>
  <si>
    <t>or</t>
  </si>
  <si>
    <t>LASER:</t>
  </si>
  <si>
    <t>Pierces foes in a straight or diagonal line. Is based off the range of the initial attack.</t>
  </si>
  <si>
    <t>Example of a laser, with a Range 1-7 attack. Blue is the one using the attack. Below that is a "Wide Laser" variant, and a diagonal varaint.</t>
  </si>
  <si>
    <t>BOUNCE:</t>
  </si>
  <si>
    <t>This move will target another thing within the Bounce Range. There's T.Bounce, which lets you target and aim the bounces, and R.Bounce, which randomly bounces to things within the range. Normal Bounce will randomly target things of the same faction. Bouncing will stop if there are no more legal targets within range. You'll bounce even if the hit misses.</t>
  </si>
  <si>
    <t>Basic Modifier Type</t>
  </si>
  <si>
    <t>ARMORPIERCE(x):</t>
  </si>
  <si>
    <t>This move ignores up to (x) points of AC that the foe has. If the foe has 4 AC and you have Armorpierce(2), they'd effectively have 2 AC. The target's AC cannot be decreased below zero.</t>
  </si>
  <si>
    <t>SLIP(x):</t>
  </si>
  <si>
    <t>This move deals (x) damage directly to the target's HP, while also hitting the target's SHP. Slip can't deal more damage to the target's HP than their current amount of SHP. Slip damage can be modified by AC, and is of the element of the attack.</t>
  </si>
  <si>
    <t>WALLHACK:</t>
  </si>
  <si>
    <t>This move doesn't require Line of Sight to hit the enemy, so it can be aimed through walls and other annoyances. It also ignores the effects of Cover.</t>
  </si>
  <si>
    <t>LETHAL:</t>
  </si>
  <si>
    <t>Instantly downs targets. If used on an enemy, downs them. If the target resists the instant kill, they take damage equal to the attack's damage value. Also fails if the target has 100% Resistance or more to the attack.</t>
  </si>
  <si>
    <t>VERY LETHAL:</t>
  </si>
  <si>
    <t>Instantly kills targets. If used on a player, skips Downing them and just makes them Dead. If used on an enemy, doesn't leave a body. If the target resists the instant kill, they take damage equal to the attack's damage value. Also fails if the target has 100% Resistance or more to the attack.</t>
  </si>
  <si>
    <t>FREE ACTION:</t>
  </si>
  <si>
    <t>You get another action phase after using spells or weapons with this.</t>
  </si>
  <si>
    <t>BONUS ACTION:</t>
  </si>
  <si>
    <t>You get another action phase after using spells or weapons with this. You can't repeat this action on the same turn.</t>
  </si>
  <si>
    <t>(DAMAGE VALUES)x2:</t>
  </si>
  <si>
    <t>The attack hits multiple times; usually just two hits, but it can be higher. Unless stated, the attacks can be split between targets. Note that if this attack downs or kills a target, shots will automatically be aimed at nearby foes.</t>
  </si>
  <si>
    <t>RELOADER(x):</t>
  </si>
  <si>
    <t>This action / weapon cannot be used for (x) turns after use.</t>
  </si>
  <si>
    <t>UNAVOIDABLE:</t>
  </si>
  <si>
    <t>This attack cannot be avoided.</t>
  </si>
  <si>
    <t>CHARGELESS:</t>
  </si>
  <si>
    <t>This attack doesn't count for the purposes of equipment / traits / specials that'd benefit / gain "charges" from the usage of it.</t>
  </si>
  <si>
    <t>TEMPORARY SHP:</t>
  </si>
  <si>
    <t>This move grants SHP for this round, which vanishes during Regen.</t>
  </si>
  <si>
    <t>BONUS SHP:</t>
  </si>
  <si>
    <t>This move grants SHP that lasts until depleted. It is shown in brackets next to your SHP amount. If you are granted Bonus SHP while you still have Bonus SHP, unless otherwise stated, the higher value will replace the lower one.</t>
  </si>
  <si>
    <t>Equipment Type</t>
  </si>
  <si>
    <t>INTELLECT(x):</t>
  </si>
  <si>
    <t>When using a spell, you act like you have (x) extra STR, AGI, INT, SKI, DEF, RES, and SPC. You don't actually gain these bonuses in raw stats, but for the purpose of spell damage and bonus calculation, you have these stats.</t>
  </si>
  <si>
    <t>MANAFUELED(x):</t>
  </si>
  <si>
    <t>This item grants (x) Buff Levels when casting all of your spells, but also increases their costs by (x * 5)%. Most spells scale differently, based on what's notated in their "Buff Effects" section. If a spell does not benefit from Buff Levels, it does not increase its cost. When a non-zero value of Manafueled is granted by equipment, you may opt to obtain Manafuel of a lower value instead, to a minimum of zero.</t>
  </si>
  <si>
    <t>DOUBLE ACTION:</t>
  </si>
  <si>
    <t>This item / spell / something adds an additional Action Phase inbetween your Action and Retreat phase. You may retreat after both actions. Gaining Double Action while having Double Action will just grant +1 Action.</t>
  </si>
  <si>
    <t>Movement Type:</t>
  </si>
  <si>
    <t>SKIRMISHER:</t>
  </si>
  <si>
    <t>This unit may ignore ZoC's when moving and retreating.</t>
  </si>
  <si>
    <t>FLYING:</t>
  </si>
  <si>
    <t>This unit may ignore ZoC's when moving and retreating, and ignores most negative tile effects. Other Flying targets still possess a ZoC to these units. "Skirmisher Flyers" may ignore the ZoC's of Flying targets.</t>
  </si>
  <si>
    <t>SPECTRAL:</t>
  </si>
  <si>
    <t>This foe may move through walls, but may not end their turn in walls.</t>
  </si>
  <si>
    <t>TELEPORT:</t>
  </si>
  <si>
    <t>A special kind of movement, usually attached to skills. Allows a move to be made that ignores ZoC's, and can pass over foes and tiles (including walls) without any harm or hinderment.</t>
  </si>
  <si>
    <t>Here's some special rulings that may have come up during the course of the game.</t>
  </si>
  <si>
    <t>Q: What happens when a Telekinesis-type spell misses, or just a spell that moves the target in general?</t>
  </si>
  <si>
    <t>A: Telekinesis moves can't miss... but their damage can! So the movement the spell will do will always happen, but the damage may not go through if you're unlucky. Other moves that transport enemies and allies alike also can't miss, but their damage can.</t>
  </si>
  <si>
    <t>Q: Does attacking a Downed entity actually count as a kill?</t>
  </si>
  <si>
    <t>A: Yes, it does! In fact, these kills count for special filling requirements, passives that involve kills, and spells that may require killing in some way.</t>
  </si>
  <si>
    <t>Q: Do summons become Downed? Also, do summons die with their summoner?</t>
  </si>
  <si>
    <t>A: Yes, summons do become downed! As for the second bit, some summons, like Mirror Images, will vanish upon their death. Summons will persist past their creators becoming Downed, but not Killed. Of course, the Mirror Image is the exception to this once again, vanishing once their creator is downed.</t>
  </si>
  <si>
    <t>Q: What's the difference between a Turn and a Round?</t>
  </si>
  <si>
    <t>A: The "turn" is simply put, a player's post. This is where players post their actions. A round is when both the Player Phase and the Enemy Phase have both gone by, and Regen happens.</t>
  </si>
  <si>
    <t>Q: Can you use Dance / Refreshing actions on units who have those effects?</t>
  </si>
  <si>
    <t>A: Yes, you can! However, you can't use it on them if they've Danced / Refreshed your action this round.</t>
  </si>
  <si>
    <t>Q: Can you use Dance / Refreshing actions on units who have boss-type patterns?</t>
  </si>
  <si>
    <t>A: You may not. This results in a lot of damage, a lot of work, and generally just a lot of suffering for literally everyone.</t>
  </si>
  <si>
    <t>Word of god says there's about 16 Praetorians. Probably 4 of each type.</t>
  </si>
  <si>
    <t>0. Karma Court</t>
  </si>
  <si>
    <t>...Karma doesn't really do anything, but here's a list of recorded "consistent" Karma modifiers.</t>
  </si>
  <si>
    <t>Killing Allies. (Downing or Killing applies here.)</t>
  </si>
  <si>
    <t>Damaging an Ally.</t>
  </si>
  <si>
    <t>Killing a Chairian. (Downing them is fine. Killing on a counter is also fine, or with a crit.)</t>
  </si>
  <si>
    <t>Fully healing an Ally. (from 50% HP or more)</t>
  </si>
  <si>
    <t>Reviving Allies. (Either from being Downed or Dead works.)</t>
  </si>
  <si>
    <t>Cultists Purified: 16</t>
  </si>
  <si>
    <t>Chairians Killed: 23</t>
  </si>
  <si>
    <t>Chairians Saved: 134</t>
  </si>
  <si>
    <t>Step 1: Distribute Skillpoints.</t>
  </si>
  <si>
    <t>To begin, distribute your skillpoints between some (or all!) of the Main Stats.</t>
  </si>
  <si>
    <t>The three notices about Dodges, Counters, and Criticals may help you make your decisions.</t>
  </si>
  <si>
    <t>DODGE ROLLS:</t>
  </si>
  <si>
    <t>MAIN STATS</t>
  </si>
  <si>
    <t>First, add the attacker's HIT and the defender's DGE together.</t>
  </si>
  <si>
    <t>20 HIT + 5 DGE will make 25.</t>
  </si>
  <si>
    <t>Do note that points granted by equipment are not affected by this soft-cap; having 14 skillpoints in STR and 2 points of STR from a hat would grant a total of 16 STR.</t>
  </si>
  <si>
    <t>Then, random.org between 1 and that new number that was just made.</t>
  </si>
  <si>
    <r>
      <rPr>
        <color rgb="FFCC0000"/>
      </rPr>
      <t xml:space="preserve">HP: Health. How much damage you can sustain. When your HP drops to 0, you become Downed. You have a base of </t>
    </r>
    <r>
      <rPr>
        <strike/>
        <color rgb="FFCC0000"/>
      </rPr>
      <t>25</t>
    </r>
    <r>
      <rPr>
        <color rgb="FFCC0000"/>
      </rPr>
      <t xml:space="preserve"> 30. Goes up by 2 per Skillpoint.</t>
    </r>
  </si>
  <si>
    <t>If the number rolled is equal or lower than the dodge, the attack misses.</t>
  </si>
  <si>
    <r>
      <rPr>
        <color rgb="FF1155CC"/>
      </rPr>
      <t xml:space="preserve">MP: Mana. How much magic you can expend. You have a base of </t>
    </r>
    <r>
      <rPr>
        <strike/>
        <color rgb="FF1155CC"/>
      </rPr>
      <t>30</t>
    </r>
    <r>
      <rPr>
        <color rgb="FF1155CC"/>
      </rPr>
      <t xml:space="preserve"> 36. Goes up by 2 per Skillpoint.</t>
    </r>
  </si>
  <si>
    <t>Glance:</t>
  </si>
  <si>
    <t>STR: Strength. Your capacity to harm. Every two points increases your Basic Attack Damage by 1. Improves a small number of spells.</t>
  </si>
  <si>
    <t>If this roll fails, perform another DGE roll.</t>
  </si>
  <si>
    <t>AGI: Agility. Your ability to avoid harm. Every point raises your DGE and CAV by 1. Every two points will also raise your CNT by 1.</t>
  </si>
  <si>
    <t>Should this roll suceed, the attack still hits, but only deals 66% damage.</t>
  </si>
  <si>
    <t>INT: Intelligence. Your ability to cast spells. Every point will improve your spells in some way. Every three points will also raise your HIT by 1.</t>
  </si>
  <si>
    <t>SKI: Skill. Your expertise in weaponry. Every point will increase your HIT and CNT by 1. Every five points will also raise your CRT by 1.</t>
  </si>
  <si>
    <t>COUNTER ROLLS:</t>
  </si>
  <si>
    <t>DEF: Defence. Your ability to ignore damage. Every two points will increase your AC by 1.</t>
  </si>
  <si>
    <t>Replace HIT with CNT, and DGE with CAV, and then you have Counter Rolls.</t>
  </si>
  <si>
    <t>RES: Resistance. Your ability to shield yourself. Every point will increase your SHP by 1. Hover over for an explaination.</t>
  </si>
  <si>
    <t>These are rolled for whenever a target is attacked.</t>
  </si>
  <si>
    <t>SPC: Special. Your ability to be a special snowflake...? Every point will improve your special and trait in some way. Every three points will also raise your CAV by 1.</t>
  </si>
  <si>
    <t>Basic counters are defined as 50% of your basic attack damage.</t>
  </si>
  <si>
    <t>MOV: Movement. Your ability to travel around the battlefield. Every level allows you to move an additional space, with a base of 4. Takes loads of Skillpoints to increase.</t>
  </si>
  <si>
    <t>CRITICAL ROLLS:</t>
  </si>
  <si>
    <t>SUBSTATS</t>
  </si>
  <si>
    <t>Buffed through the Main Stats.</t>
  </si>
  <si>
    <t>Players have a (CRT) in 100 chance to score a minicrit every attack or heal.</t>
  </si>
  <si>
    <t>CRT: Critical Rate. For every point of CRT, your odds of getting a Critical hit rise. Hard-caps at 50, unless raised through in-battle buffs. You have a base of 5.</t>
  </si>
  <si>
    <t>Once a minicrit is rolled, there is a 1 in 5 chance for it to become a Critical Hit!</t>
  </si>
  <si>
    <t>HIT: Hit Rate. For every point of HIT, your odds of hitting the foe rise. You have a base of 5.</t>
  </si>
  <si>
    <t>Minicrits deal x1.5 damage.</t>
  </si>
  <si>
    <t>DGE: Dodge Rate. For every point of DGE, your odds avoiding attacks rise.</t>
  </si>
  <si>
    <t>Crits deal x2 damage.</t>
  </si>
  <si>
    <t>CNT: Counter Rate. For every point of CNT, your odds of scoring a successful counter attack rise.</t>
  </si>
  <si>
    <r>
      <rPr/>
      <t xml:space="preserve">CAV: Counter Avoidance Rate. For every point of CAV, your odds of avoiding a counter attack rise. You have a base of </t>
    </r>
    <r>
      <rPr>
        <strike/>
      </rPr>
      <t>10</t>
    </r>
    <r>
      <rPr/>
      <t xml:space="preserve"> 12.</t>
    </r>
  </si>
  <si>
    <t>AC: Armor Class. For every point of AC, your HP takes 1 less damage when it is hit.</t>
  </si>
  <si>
    <t>Negative Main Stats will provide some debuffs, so be careful!</t>
  </si>
  <si>
    <t>Negative STR will drop ALL your DMG by 1, per negative point.</t>
  </si>
  <si>
    <t>Negative AGI will grant your foes additional CRT when they attack you; 5 per negative point. (Assuming you actually have negative DGE.)</t>
  </si>
  <si>
    <t>Negative INT will reduce your MP by 2 per negative point, as well as scale backwards your spells.</t>
  </si>
  <si>
    <t>Negative SKI will reduce your HIT by 1 per negative point.</t>
  </si>
  <si>
    <t>Negative DEF will give you negative AC, by 1 per negative point.</t>
  </si>
  <si>
    <t>Negative RES will cause you to take bonus damage on the first attack you suffer every round; 2 per negative point.</t>
  </si>
  <si>
    <t>Negative SPC will increase the amount of SP you need to use your special by 10% of the original cost, per negative point.</t>
  </si>
  <si>
    <t>Negative HP, MP, or MOV is probably impossible, but you'll instantly die upon reaching any of those milestones.</t>
  </si>
  <si>
    <t>Now, while investing all of your points into one stat is allowed, I'm actually going to discourage it as it really isn't any fun for me to play around. And then you'll die, miss, or hit like a squeaky hammer.</t>
  </si>
  <si>
    <r>
      <rPr>
        <rFont val="Arial"/>
        <color rgb="FF000000"/>
      </rPr>
      <t xml:space="preserve">True minxmaxing is also allowed... </t>
    </r>
    <r>
      <rPr>
        <rFont val="Arial"/>
        <b/>
        <color rgb="FF000000"/>
      </rPr>
      <t>but it's usually really annoying for me to deal with as well.</t>
    </r>
    <r>
      <rPr>
        <rFont val="Arial"/>
        <color rgb="FF000000"/>
      </rPr>
      <t xml:space="preserve"> I'm bolding this, because lots of you seem to be minmaxing.</t>
    </r>
  </si>
  <si>
    <t>Why not try for a more thematic build? A build that's more fun, and less about snapping reality in two.</t>
  </si>
  <si>
    <t>So, generally try and not to invest all of your points into one stat, okay? For my sanity. And possibly yours.</t>
  </si>
  <si>
    <t>Step 2: Create a Trait.</t>
  </si>
  <si>
    <t>A "Trait" is a passive ability that'll benefit your character throughout the game. It'll automatically level up at the end of Zone 3, and the end of Zone 5!</t>
  </si>
  <si>
    <r>
      <rPr/>
      <t xml:space="preserve">You may change traits whenever you want, but </t>
    </r>
    <r>
      <rPr>
        <i/>
      </rPr>
      <t>changing it too often</t>
    </r>
    <r>
      <rPr/>
      <t xml:space="preserve"> will result in you losing this ability for some time.</t>
    </r>
  </si>
  <si>
    <r>
      <rPr/>
      <t>You may</t>
    </r>
    <r>
      <rPr>
        <b/>
      </rPr>
      <t xml:space="preserve"> create your trait freely</t>
    </r>
    <r>
      <rPr/>
      <t>, assuming that it's reasonable. To get you started, here's a couple of "example traits".</t>
    </r>
  </si>
  <si>
    <t>When creating a trait, please provide a color to use in the text.</t>
  </si>
  <si>
    <r>
      <rPr/>
      <t>As of obtaining the key item Her's Blessing,</t>
    </r>
    <r>
      <rPr>
        <b/>
      </rPr>
      <t xml:space="preserve"> you may now have your traits start at Tier 2!</t>
    </r>
  </si>
  <si>
    <t>Panic!</t>
  </si>
  <si>
    <t>(Level: 1 / 3)</t>
  </si>
  <si>
    <t>Modifiers</t>
  </si>
  <si>
    <t>Unbreakable Shield</t>
  </si>
  <si>
    <t>When at 25% HP or less, you gain +1 MOV and 25% additional damage.</t>
  </si>
  <si>
    <t>You may ignore up to x "overkill" damage when your shield is destroyed.</t>
  </si>
  <si>
    <t>x is equal to your (RES / 2).</t>
  </si>
  <si>
    <t>Flare Body</t>
  </si>
  <si>
    <t>Final Flipout</t>
  </si>
  <si>
    <t>When an attacker hits you at Range 1, they are inflicted with Burned3 for three turns.</t>
  </si>
  <si>
    <t>When you are killed, deal (13-14) Fire Damage to all foes within Range 1-2, with +10 HIT.</t>
  </si>
  <si>
    <t>If you successfully perform a counter on the attacker, the power of the burn is increased by 50%.</t>
  </si>
  <si>
    <t>Reflexive Slash</t>
  </si>
  <si>
    <t>Blessed by Helix</t>
  </si>
  <si>
    <t>When a foe attacks you and you are able to counter, your counter is performed before their attack, if the</t>
  </si>
  <si>
    <t>Upon failing a roll to hit, dodge, counter, or avoid a counter, you have a 10% chance to reroll the die.</t>
  </si>
  <si>
    <t>roll succeeds.</t>
  </si>
  <si>
    <t>Additionally, whenever your damage range could kill a foe and you fail to kill it, reroll the damage once.</t>
  </si>
  <si>
    <t>Summoner's Shielding</t>
  </si>
  <si>
    <t>But Not Like This</t>
  </si>
  <si>
    <t>When your summons are attacked and they'd take HP damage, you take SHP damage instead.</t>
  </si>
  <si>
    <t>When Downed, you may still move with halved MOV, and perform Basic Attacks for 50% DMG.</t>
  </si>
  <si>
    <t xml:space="preserve">A max of 6 damage may be absorbed at once. Once you're out of SHP, all remaining damage will hit the summon's HP. </t>
  </si>
  <si>
    <t>...</t>
  </si>
  <si>
    <t>Negative traits can exist, which can give a penalty, along with a bonus.</t>
  </si>
  <si>
    <t>Bloodthirst</t>
  </si>
  <si>
    <t>Vampiric</t>
  </si>
  <si>
    <t>You restore 25% of your HP upon killing a foe. If a foe is below 25% HP, you deal 25% additional damage to them.</t>
  </si>
  <si>
    <t>You restore 10% of the damage you deal as HP.</t>
  </si>
  <si>
    <t>Failure to attack in a turn results in you taking (4-6) AC-Piercing Glitch Damage.</t>
  </si>
  <si>
    <t>You become weak to Fire(30%) and Light(30%).</t>
  </si>
  <si>
    <t>There's a certain limit to just how complex a trait can be, so don't go too overboard.</t>
  </si>
  <si>
    <t>Here's some examples of how powerful traits will get at certain Potential Levels.</t>
  </si>
  <si>
    <t>Flare Body Progression</t>
  </si>
  <si>
    <t>(Level: 2 / 3)</t>
  </si>
  <si>
    <t>(Level: 3 / 3)</t>
  </si>
  <si>
    <t>When an attacker hits you at Range 1-3, they are inflicted with BadlyBurned3 for three turns.</t>
  </si>
  <si>
    <t>When an attacker hits you at Range 1-3, they are inflicted with BadlyBurned4 for three turns.</t>
  </si>
  <si>
    <t>If you successfully perform a counter on the attacker, the power of the burn is increased by 100%.</t>
  </si>
  <si>
    <t>Reflexive Slash Progression</t>
  </si>
  <si>
    <t>roll succeeds. You may counter enemy counter attacks.</t>
  </si>
  <si>
    <t>roll succeeds. You may counter enemy counter attacks. Your counters deal 50% increased damage.</t>
  </si>
  <si>
    <t>Step 3: Select some Perks.</t>
  </si>
  <si>
    <t>A "Perk" is a smaller passive ability. These usually have far lesser effects than a trait, and cannot be customized.</t>
  </si>
  <si>
    <t>Perks cost skillpoints to acquire, and you have a max of three perks at once.</t>
  </si>
  <si>
    <t>Some perks may be taken multiple times, each instance taking up their own slot- perks that can be taken multiple times are marked as Repeatable.</t>
  </si>
  <si>
    <t>Each Perk has a category- some items may grant bonuses or penalties related to these categories!</t>
  </si>
  <si>
    <t>Offensive</t>
  </si>
  <si>
    <t>Indomitable</t>
  </si>
  <si>
    <t>(2 KP)</t>
  </si>
  <si>
    <t>Repeatable</t>
  </si>
  <si>
    <t>Endorphin Rush</t>
  </si>
  <si>
    <t>(3 KP)</t>
  </si>
  <si>
    <t>You have a 50% chance to ignore a specific Status Down effect when it would be applied.</t>
  </si>
  <si>
    <t>Upon dealing a Critical Hit of any type, restore HP equal to 20% of your MHP.</t>
  </si>
  <si>
    <t>You are currently resisting STATUS.</t>
  </si>
  <si>
    <t>Multiple copies of this perk grant +10% Healing per copy.</t>
  </si>
  <si>
    <t>Touch the untouchable, break the unbreakable!</t>
  </si>
  <si>
    <t>Keane says hi. It's him now. hiiiiii :etteyay:</t>
  </si>
  <si>
    <t>Loaded Spellbook</t>
  </si>
  <si>
    <t>Unique</t>
  </si>
  <si>
    <t>Vicious</t>
  </si>
  <si>
    <t>(LOCKED)</t>
  </si>
  <si>
    <t>Spells that take an action to use get +2 Buff Levels if you didn't cast that spell as your last full action spell.</t>
  </si>
  <si>
    <t>Whenever you down a foe, you may choose to kill them even if the damage did not trigger overkill.</t>
  </si>
  <si>
    <t>Doesn't apply to the first spell you cast that requires an action.</t>
  </si>
  <si>
    <t>You want to cast a spell? I want to cast a spell!</t>
  </si>
  <si>
    <t>To think I was worried you wouldn't fit in out there...</t>
  </si>
  <si>
    <t>Noisemaker</t>
  </si>
  <si>
    <t>Sniper</t>
  </si>
  <si>
    <t>(4 KP)</t>
  </si>
  <si>
    <t>When you have less than 10% of your MMP or you are silenced, gain +20% Weapon DMG.</t>
  </si>
  <si>
    <t>For every tile away from your weapon's minimum range an enemy is when you attack them, you get</t>
  </si>
  <si>
    <t>Multiple copies of this perk grant +10% Weapon DMG per copy.</t>
  </si>
  <si>
    <t>an extra 10% HIT and +3 CRT. Multiple copies of this perk grant +5% HIT and +1 CRT per copy.</t>
  </si>
  <si>
    <t>HELLO! HELLO! HELLO!</t>
  </si>
  <si>
    <t>This is gonna be a real piece of piss, you bloody fruit shop owners!</t>
  </si>
  <si>
    <t>Mobile Fighter</t>
  </si>
  <si>
    <t>Pop Pop</t>
  </si>
  <si>
    <t>After dealing damage to an enemy with a non-item effect, you have Skirmisher against them until the</t>
  </si>
  <si>
    <t>When you perform your Basic Attack, it has a 20% chance to hit twice for -33% DMG. This is rolled for</t>
  </si>
  <si>
    <t>end of the turn. You also get +1 Retreat when you Basic Attack, if you have at least 1 Retreat.</t>
  </si>
  <si>
    <t>every shot of the attack. Multiple copies of this perk all grant seperate 20% rolls.</t>
  </si>
  <si>
    <t>You know, it's actually possible to perform 21 consecutive weapon attacks as a 20th level samurai fighter if you have advantage from an outside source on the initial attack and are at low enough HP to die from an opportunity attack and have haste applied to you and are within 5 feet of an enemy and use all your class features properly and</t>
  </si>
  <si>
    <t>It's the dead body lootin' mutant shootin' Venus youthin' rootin' tootin' Luger totin' bullet throwin' way-too-long grenade holding... triangle guy.</t>
  </si>
  <si>
    <t>Agonizer</t>
  </si>
  <si>
    <t>Insatiable</t>
  </si>
  <si>
    <t>You deal +10% DMG to a target per Damage over Time effect active on the target.</t>
  </si>
  <si>
    <t>For each downed enemy within Range 1-3 of you, obtain +5% DMG.</t>
  </si>
  <si>
    <t>Did somebody say warcrimes?</t>
  </si>
  <si>
    <t>It's said that deep in the rippling fog of the Endless Gardens, there is a child...</t>
  </si>
  <si>
    <t>Full-Stop to Life</t>
  </si>
  <si>
    <t>(5 KP)</t>
  </si>
  <si>
    <t>Heartless Jester</t>
  </si>
  <si>
    <t>On the round you spawn in, you have +30% Basic Attack DMG and +3 Buff Levels. If an action you</t>
  </si>
  <si>
    <t>You have +20% Weapon DMG versus targets with no allies within Range 1-3 of them.</t>
  </si>
  <si>
    <t>make this round deals 30% of a target's MHP as HP damage, Stun them for a round.</t>
  </si>
  <si>
    <t>Full-Stop Office: For when you absolutely must cheese every encounter.</t>
  </si>
  <si>
    <t>"Alone on a Friday night? God, you're pathetic." -sonic the hedgehog</t>
  </si>
  <si>
    <t>Opening Act</t>
  </si>
  <si>
    <t>(6 KP)</t>
  </si>
  <si>
    <t>Spelledge</t>
  </si>
  <si>
    <t>When you attack a target who is at 100% HP, you get +30% DMG and +5 CRT.</t>
  </si>
  <si>
    <t>When performing a Basic Attack, you may spend as much MP as you want. Deal (1-1) Direct Damage</t>
  </si>
  <si>
    <t>to one target of your Basic Attack per 2 points of MP expended.</t>
  </si>
  <si>
    <r>
      <rPr>
        <i/>
        <sz val="8.0"/>
      </rPr>
      <t xml:space="preserve">How does a </t>
    </r>
    <r>
      <rPr>
        <rFont val="Courier New"/>
        <b/>
        <i/>
        <sz val="8.0"/>
      </rPr>
      <t>gorilla</t>
    </r>
    <r>
      <rPr>
        <i/>
        <sz val="8.0"/>
      </rPr>
      <t>, orphan, son of a-</t>
    </r>
  </si>
  <si>
    <t>Cherry Energy: the perk</t>
  </si>
  <si>
    <t>Defensive</t>
  </si>
  <si>
    <t>Antibody</t>
  </si>
  <si>
    <t>Panic Button</t>
  </si>
  <si>
    <t>You have a 50% chance to ignore a specific Damage over Time Status Effect when it would be applied.</t>
  </si>
  <si>
    <t>Whenever you guard, you obtain (8-8) Bonus SHP.</t>
  </si>
  <si>
    <t>Multiple copies of this perk grant +6 SHP per copy.</t>
  </si>
  <si>
    <t>Pikachu blew off its burn so you wouldn't worry! *heart*</t>
  </si>
  <si>
    <t>That was easy.</t>
  </si>
  <si>
    <t>Overhealing</t>
  </si>
  <si>
    <t>Redirect Stream</t>
  </si>
  <si>
    <t>You may be healed to 150% of your MHP. The amount of Overheal you have drops by 5 during regen.</t>
  </si>
  <si>
    <t>When at full MP, your MP Regen will restore your HP, restoring 2 HP per 1 point of MP Regen.</t>
  </si>
  <si>
    <t>Multiple copies of this perk grant +25% to the MHP you may be healed to.</t>
  </si>
  <si>
    <t>Now all you need is a pocket medic.</t>
  </si>
  <si>
    <t>Has literally anyone used the "Stream to other device" feature on YouTube?</t>
  </si>
  <si>
    <t>Icarus Reminder</t>
  </si>
  <si>
    <t>Emergency Network</t>
  </si>
  <si>
    <t>Your Zone of Control applies to Flying foes. You deal +10% DMG to Flying Foes within it as well, and</t>
  </si>
  <si>
    <t>Once per battle, as a Bonus Action, you may teleport any one of your summons to a tile within</t>
  </si>
  <si>
    <t>take 20% less DMG from them.</t>
  </si>
  <si>
    <t>Range 1 of you.</t>
  </si>
  <si>
    <t>Hey, Icarus, don't forget to buy milk while you're out.</t>
  </si>
  <si>
    <t>Now you too, can experience the sensation of vomiting out dozens of dudes!</t>
  </si>
  <si>
    <t>Big Comeback</t>
  </si>
  <si>
    <t>Parasol Protector</t>
  </si>
  <si>
    <t>When you are revived, you obtain Empowered4, Enlightened4, Guardian4, and Autorevive4.</t>
  </si>
  <si>
    <t>While you have SHP, you have 40% higher Magical and Magical resistance.</t>
  </si>
  <si>
    <t>These each last for three rounds.</t>
  </si>
  <si>
    <t>These resistances must be different from each other, and other copies of this perk.</t>
  </si>
  <si>
    <t>You all thought they were DEAD!!! But (player) is back for MORE CARNAGE!!! WATCH OUT MORTALS!</t>
  </si>
  <si>
    <t>We all become.</t>
  </si>
  <si>
    <t>Brace for Impact</t>
  </si>
  <si>
    <t>Chaotic Diversion</t>
  </si>
  <si>
    <t>If your SHP is broken by an attack, 25% of the leftover damage is negated.</t>
  </si>
  <si>
    <t>As a Bonus Action, you may taunt a foe within Range 1-2 of you for two rounds. Can only be used if</t>
  </si>
  <si>
    <t>Only works if you have at least 50% SHP remaining, and if you have at least 5 SHP.</t>
  </si>
  <si>
    <t>there are at least 3 enemies within Range 1-2 of you.</t>
  </si>
  <si>
    <t>Battlecry: Gain 5 armor. Stall the game longer.</t>
  </si>
  <si>
    <t>I will create such chaotic warfare that they won't be able to tell who is friend and who is foe.</t>
  </si>
  <si>
    <t>Automoderation</t>
  </si>
  <si>
    <t>Protean</t>
  </si>
  <si>
    <t>At the end of your action, you may choose a basic negative status effect on you. Remove 1 Duration</t>
  </si>
  <si>
    <t>Once per round, as a Bonus Action, you may obtain Elblight3 of any element you resist, and then gain</t>
  </si>
  <si>
    <t>from it.</t>
  </si>
  <si>
    <t>Elveil3 of any element you choose. Each lasts for three rounds.</t>
  </si>
  <si>
    <t>"I made a bot that tells people to keep memes out of #geenral!" "Do we even care, though?" "uh"</t>
  </si>
  <si>
    <t>It is unclear why the GM did this to themselves.</t>
  </si>
  <si>
    <t>Unrelenting</t>
  </si>
  <si>
    <t>Resistant Barrier</t>
  </si>
  <si>
    <t>If a blow would Down or Kill you, gain Guardian15 for a round. This is applied before the attack</t>
  </si>
  <si>
    <t>Your SHP benefits from 33% of your current AC, rounding down.</t>
  </si>
  <si>
    <t>connects. Triggers once per battle.</t>
  </si>
  <si>
    <t>A body free of scars is proof of cowardice.</t>
  </si>
  <si>
    <t>whynothboth.png</t>
  </si>
  <si>
    <t>Supportive</t>
  </si>
  <si>
    <t>Growing Strength</t>
  </si>
  <si>
    <t>Regenerative Cells</t>
  </si>
  <si>
    <t>Whenever you are inflicted with a certain Buff effect, increase its intensity by 1.</t>
  </si>
  <si>
    <t>You obtain +1 HP Regen. Your single-target healing spells restore extra HP equal to your HP Regen.</t>
  </si>
  <si>
    <t>You currently benefit from STATUS.</t>
  </si>
  <si>
    <t>Multiple copies of this perk will not apply this healing bonus multiple times.</t>
  </si>
  <si>
    <t>Yer spot on am oan the protein</t>
  </si>
  <si>
    <t>Biology, son!</t>
  </si>
  <si>
    <t>Stabilize</t>
  </si>
  <si>
    <t>Manasurge</t>
  </si>
  <si>
    <t>Whenever you heal a target, give them Stabilized for one round. Applies to one target per round.</t>
  </si>
  <si>
    <t>You obtain +1 MP Regen. Once per battle, as a Bonus Action, you may recover MP equal to your MP</t>
  </si>
  <si>
    <t>This prevents their Damage Over Time status effects from dealing damage or ticking down.</t>
  </si>
  <si>
    <t>Regen. Multiple copies of this perk grant +1 use of the ability, and the additional regen.</t>
  </si>
  <si>
    <t>A momentary abatement...</t>
  </si>
  <si>
    <t>stonks</t>
  </si>
  <si>
    <t>Gift of Regen</t>
  </si>
  <si>
    <t>Merciful</t>
  </si>
  <si>
    <t>As a Bonus Action, target an ally within Range 1-2. The targeted ally regenerates what you would during</t>
  </si>
  <si>
    <t>You cannot kill foes via Overkill or any sort of Splash Damage. (Downing is fine.)</t>
  </si>
  <si>
    <t>the Regen Phase. The gifted HP Regen is doubled.</t>
  </si>
  <si>
    <t xml:space="preserve">is for me? :point_right: :point_left: </t>
  </si>
  <si>
    <t>YOU SHOULD'VE BEEN MERCY</t>
  </si>
  <si>
    <t>Live to Serve</t>
  </si>
  <si>
    <t>Respawn</t>
  </si>
  <si>
    <t>Whenever you heal an ally, restore HP equal to 50% of the amount healed.</t>
  </si>
  <si>
    <t>When you revive an ally from either being Dead or Downed, you may then teleport them to either a</t>
  </si>
  <si>
    <t>Doesn't apply to self-healing, or healing caused by damaging yourself.</t>
  </si>
  <si>
    <t>Spawn tile, or a tile within Range 1 of any ally who is not within Range 1-5 of any foes.</t>
  </si>
  <si>
    <t>As you wiiiiiish.</t>
  </si>
  <si>
    <t>Let's start over at the beginning.</t>
  </si>
  <si>
    <t>Extension of You</t>
  </si>
  <si>
    <t>Wound Cleansing</t>
  </si>
  <si>
    <t>When you create a summon, give it a copy of all of the basic buffs that you have at the moment.</t>
  </si>
  <si>
    <t>Whenever you would apply Mending or Energized, increase its Intensity by 33%.</t>
  </si>
  <si>
    <t>If they'd already have those buffs for whatever reason, gain +1 Duration on all your buffs before summoning them.</t>
  </si>
  <si>
    <t>Teach me how to sing?</t>
  </si>
  <si>
    <t>Somehow works even if they're not wounded.</t>
  </si>
  <si>
    <t>Spread The Love</t>
  </si>
  <si>
    <t>Soul Hauler</t>
  </si>
  <si>
    <t>Whenever you apply a buff to an ally, you may spend 5 MP to apply that same buff with halved intensity</t>
  </si>
  <si>
    <t>When you deal damage to a target or restore HP to a target, restore (4-4) HP and (2-2) MP.</t>
  </si>
  <si>
    <t>to an ally within Range 1-2 of your initial target.</t>
  </si>
  <si>
    <t>Max of three activations a round. Multiple copies of this perk will grant +2 HP and +1 MP.</t>
  </si>
  <si>
    <t>No secret bonus for doing it with your ship, before you ask.</t>
  </si>
  <si>
    <t>Our work is to sweep.</t>
  </si>
  <si>
    <t>Writing Tip</t>
  </si>
  <si>
    <t>Insurance Policy</t>
  </si>
  <si>
    <t>When casting spells on an ally, you may give them +1 Duration on any Basic status effect. Only applies</t>
  </si>
  <si>
    <t>Whenever you revive a target, apply Autorevive10 to them for two rounds.</t>
  </si>
  <si>
    <t>to one target per cast.</t>
  </si>
  <si>
    <t>Here's Monika's Writing Tip of the day!</t>
  </si>
  <si>
    <t>Mr. Fandango would like to arrange an appointment with you at your earliest convenience.</t>
  </si>
  <si>
    <t>Utility</t>
  </si>
  <si>
    <t>Preparedness</t>
  </si>
  <si>
    <t>Eager Beaver</t>
  </si>
  <si>
    <t>You start every battle with one item from the following list.</t>
  </si>
  <si>
    <t>You may spawn within Range 1-4 of a spawn tile. This can allow you to spawn through a wall.</t>
  </si>
  <si>
    <t>You are currently using ITEM.</t>
  </si>
  <si>
    <t>ITEMS</t>
  </si>
  <si>
    <t>Ready for that charge, doc!</t>
  </si>
  <si>
    <t>*demonic chittering*</t>
  </si>
  <si>
    <t>Pockets +1</t>
  </si>
  <si>
    <t>Reflect Slash</t>
  </si>
  <si>
    <t>You may use your Action Phase to use an item. This does not use up your Item Action.</t>
  </si>
  <si>
    <t>If you perform a Counter on a target, deal 20% of what damage they dealt to you to them. This retains</t>
  </si>
  <si>
    <t>the attack's elemental type. Multiple copies of this perk grant +10% Reflection Damage.</t>
  </si>
  <si>
    <t>Exactly 1 better than the average pocket.</t>
  </si>
  <si>
    <t>Also probably a cape.</t>
  </si>
  <si>
    <t>Sussui Traveller</t>
  </si>
  <si>
    <t>Botch the World</t>
  </si>
  <si>
    <t>Choose up to two pathable terrain types (except Abyss). These tiles grant you doubled benefits, have</t>
  </si>
  <si>
    <t>As a Bonus Action, you may transform tiles within Range 1-2 into Blank Tiles. You may change a max of</t>
  </si>
  <si>
    <t>no downsides, and take a max of 1 MOV to enter. These tiles are TILE and TILE.</t>
  </si>
  <si>
    <t>4 tiles per battle. Walls and Abysses take 2 tiles. Multiple copies of this perk grant +3 tiles per copy.</t>
  </si>
  <si>
    <t>And I would walk 500 tiles, and I would walk 500 more-</t>
  </si>
  <si>
    <t>Actually gives you access to the game's tilemaps, but by golly are you bad at working with it.</t>
  </si>
  <si>
    <t>Strong Throwing Arm</t>
  </si>
  <si>
    <t>Abyssal Breathing</t>
  </si>
  <si>
    <t>Your Consumables all have +1 Upper Range.</t>
  </si>
  <si>
    <t>There are no longer movement-based restrictions to Meditation. If you successfully meditate, also gain</t>
  </si>
  <si>
    <t>Focused3 for three rounds.</t>
  </si>
  <si>
    <t>Used to be a cannon, but you're not a maid.</t>
  </si>
  <si>
    <t>Since it can read your movements, you'll never be able to touch it.</t>
  </si>
  <si>
    <t>Ace In The Hole</t>
  </si>
  <si>
    <t>Know How to Use It</t>
  </si>
  <si>
    <t>Select a spell. You may cast that spell once per battle.</t>
  </si>
  <si>
    <t>The Enlightened status effect increases the effect of items you use by 5% per level of Enlightened.</t>
  </si>
  <si>
    <t>This only modifies damage, healing, and basic status effect intensity. (Does not affect Enlightened / Empowered.)</t>
  </si>
  <si>
    <t>Would be called "Ace in the Sleeve", but odds are some of you won't have sleeves. Or arms. Or limbs.</t>
  </si>
  <si>
    <t>First shalt thou take out the Holy Pin. Then, shalt thou count to three. No more. No less. Three shalt be the number thou shalt count, and the number of the counting shall be three. Four shalt thou not count, nor either count thou two, excepting that thou then proceed to three. Five is right out. Once the number three, being the third number, be reached, then, lobbest thou thy Holy Hand Grenade of Antioch towards thy foe, who, being naughty in My sight, shall snuff it.</t>
  </si>
  <si>
    <t>Alter Reality</t>
  </si>
  <si>
    <t>Rubbery Arms</t>
  </si>
  <si>
    <t>Once per round, as a Bonus Action, you may swap Empowered for Enlightened, Focused for Evasive,</t>
  </si>
  <si>
    <t>Your Upper Counter Range goes up by 1.</t>
  </si>
  <si>
    <t>or Mending for Lucky or Energized. These will retain their intensity, and can be exchanged the other way around.</t>
  </si>
  <si>
    <t>Can you hear me?</t>
  </si>
  <si>
    <t>HE CAN HANDSTAND WHEN HE NEEDS TO, AND STRETCH HIS ARMS OUT, JUST FOR YOU</t>
  </si>
  <si>
    <t>Fervent Emotion</t>
  </si>
  <si>
    <t>Disruption Surge</t>
  </si>
  <si>
    <t>On Round 4 or later of a battle, you obtain +20% Basic Attack DMG, +2 Buff Levels, and +1 MOV.</t>
  </si>
  <si>
    <t>Once per battle, you may apply Shieldjam for two rounds to a target within Range 1-6. Bonus Action.</t>
  </si>
  <si>
    <t>Multiple copies of this perk grant an additional +10% Basic Attack DMG and +1 Buff Level.</t>
  </si>
  <si>
    <t>Be prepared; for today, a Star of the City shall be gone.</t>
  </si>
  <si>
    <t>&gt;tfw the GM rolls a 1, and worm happens</t>
  </si>
  <si>
    <t>Other</t>
  </si>
  <si>
    <t>Limiter Breaker</t>
  </si>
  <si>
    <t>(1 KP)</t>
  </si>
  <si>
    <t>Patience</t>
  </si>
  <si>
    <t>Your Skillpoint Softcap increases by 1.</t>
  </si>
  <si>
    <t>The size of your SP Gauge increases by 25%. The cost to use your special does not change.</t>
  </si>
  <si>
    <t>The world's most niche pick.</t>
  </si>
  <si>
    <t>Legen... wait for it...</t>
  </si>
  <si>
    <t>...dary!</t>
  </si>
  <si>
    <t>Anomalous</t>
  </si>
  <si>
    <t>&lt;0&gt;ther</t>
  </si>
  <si>
    <t>Protowell Seeker</t>
  </si>
  <si>
    <t>Start each battle with a random Flux Mutation.</t>
  </si>
  <si>
    <t>While on a Spawn tile during Regen, you restore (15-15) HP, (10-10) MP, and obtain Swift2 for a round.</t>
  </si>
  <si>
    <t>In addition, pick 5 Flux Mutations. You cannot start the battle with those selected mutations.</t>
  </si>
  <si>
    <t>CHOSEN</t>
  </si>
  <si>
    <t>Multiple copies of this perk add +8 HP and +5 MP.</t>
  </si>
  <si>
    <t>Y&lt;0&gt;U W&lt;0&gt;ULD WILLINGLY ACCEPT IT?</t>
  </si>
  <si>
    <t>There are entirely too many things that begin with "Proto". So, here's another!</t>
  </si>
  <si>
    <t>Adaptability</t>
  </si>
  <si>
    <t>Rosen Blessing</t>
  </si>
  <si>
    <r>
      <rPr>
        <rFont val="Arial"/>
        <b/>
        <color rgb="FFFF0000"/>
      </rPr>
      <t>&lt;0&gt;</t>
    </r>
    <r>
      <rPr>
        <rFont val="Arial"/>
        <b/>
        <color rgb="FFFF0000"/>
      </rPr>
      <t>ther</t>
    </r>
  </si>
  <si>
    <t>Once per battle, as a Bonus Action, replace one of your perks with another perk of the same or lesser</t>
  </si>
  <si>
    <t>Whenever an ally is downed, you obtain 20 SP.</t>
  </si>
  <si>
    <t>cost. You cannot replace Adaptability.</t>
  </si>
  <si>
    <t>Multiple copies of this perk grant an additional 10 SP per copy.</t>
  </si>
  <si>
    <t>Sequences must change. Intent static, product fluid. Always can improve.</t>
  </si>
  <si>
    <t>Their blood is for the greater good.</t>
  </si>
  <si>
    <t>Helixical Blessing</t>
  </si>
  <si>
    <t>Take 10</t>
  </si>
  <si>
    <t>You can only roll the maximum listed value on your damage rolls.</t>
  </si>
  <si>
    <t>Twice per battle, you may cause an action that'd have a 50% chance to succeed (or higher) to</t>
  </si>
  <si>
    <t>automatically succeed with the target. Multiple copies of this perk grant +1 use each.</t>
  </si>
  <si>
    <t>Appeases Lord Helix.</t>
  </si>
  <si>
    <t>The greatest enemy of every candy bowl.</t>
  </si>
  <si>
    <t>Strategic Reserves</t>
  </si>
  <si>
    <t>Purger</t>
  </si>
  <si>
    <r>
      <rPr>
        <rFont val="Arial"/>
        <b/>
        <color rgb="FFFF0000"/>
      </rPr>
      <t>&lt;0&gt;</t>
    </r>
    <r>
      <rPr>
        <rFont val="Arial"/>
        <b/>
        <color rgb="FFFF0000"/>
      </rPr>
      <t>ther</t>
    </r>
  </si>
  <si>
    <t>Once per battle, as a Bonus Action, you may replace one of your living Incantation summons with</t>
  </si>
  <si>
    <t>You deal +40% DMG versus targets who are afflicted with Purging, and get +5 CRT.</t>
  </si>
  <si>
    <t>another Incantation summon. They retain their current percentage of HP and MP. Doesn't cost MP.</t>
  </si>
  <si>
    <t>Rose Cult members who would be Downed with the Purging debuff will be freed.</t>
  </si>
  <si>
    <t>"We have reserves." -a quote you can't actually use while using this perk</t>
  </si>
  <si>
    <t>The world's most specific damage booster.</t>
  </si>
  <si>
    <t>Step 4: Select a Weapon.</t>
  </si>
  <si>
    <t>Your weapon is your primary means of attack, and will almost certainly dictate your playstyle.</t>
  </si>
  <si>
    <t>Every weapon has a different element. As a general rule, Physical elements are much more commonly seen in play.</t>
  </si>
  <si>
    <t>Custom weaponry is allowed, but it'll be slightly weaker than the norm.</t>
  </si>
  <si>
    <t>Of note is that actual values on the weapon may be different, due to their Stat Changes.</t>
  </si>
  <si>
    <t>Physical</t>
  </si>
  <si>
    <t>Magical</t>
  </si>
  <si>
    <t>ELEMENTAL TYPES:</t>
  </si>
  <si>
    <t>Physical Types:</t>
  </si>
  <si>
    <t>Chainrapier</t>
  </si>
  <si>
    <t>It has these wonderful blades that extend as you swing it! Wait, that's not how rapiers work-</t>
  </si>
  <si>
    <t>High Sun</t>
  </si>
  <si>
    <t>A small chunk of "sun" on a chain. IT'S TWELVE O' CLOCK. AM.</t>
  </si>
  <si>
    <t>Slashing</t>
  </si>
  <si>
    <t>WEAPON SKILL: Lunge. Move 1 space, then attack a foe within range for (11-11) Piercing Damage, with Armorpierce6. Skip your Retreat Phase afterwards.</t>
  </si>
  <si>
    <t>WEAPON SKIILL: IT'S THAT TIME OF DAY. Deals (16-16) Fire Damage to one target within Range 1-3, and (6-6) Fire Damage to everything else within Range 1-3.</t>
  </si>
  <si>
    <t>Piercing</t>
  </si>
  <si>
    <t>(11-14) Slashing</t>
  </si>
  <si>
    <t>Range: 1-2</t>
  </si>
  <si>
    <t>Retreat: 2</t>
  </si>
  <si>
    <t>Counter: 5</t>
  </si>
  <si>
    <t>Hit: 7</t>
  </si>
  <si>
    <t>Stat Changes</t>
  </si>
  <si>
    <t>(12-15) Fire</t>
  </si>
  <si>
    <t>Retreat: 1</t>
  </si>
  <si>
    <t>Counter: 2</t>
  </si>
  <si>
    <t>Hit: 5</t>
  </si>
  <si>
    <t>Crushing</t>
  </si>
  <si>
    <t>Warp Shuriken</t>
  </si>
  <si>
    <t>They're not that sharp, but not-that-sharp things are super deadly when they're moving at hyperspeed!</t>
  </si>
  <si>
    <t>Popsicle Staff</t>
  </si>
  <si>
    <t>It's always the one flavor that you hate.</t>
  </si>
  <si>
    <t>Magical Types:</t>
  </si>
  <si>
    <t>(Spell Focus)</t>
  </si>
  <si>
    <t>WEAPON PASSIVE: Warpspeed Blades. Gets +15% DMG per tile between you and your target. Also gains Slip7 and gets an additional +55% DMG if hitting foes at exactly Range 4.</t>
  </si>
  <si>
    <t>WEAPON SKILL: Berry Power. Restore 33% of your MP. Can only self-target. Also passively grants +1 Skill Slot.</t>
  </si>
  <si>
    <t>Fire</t>
  </si>
  <si>
    <t>(Raw damage.)</t>
  </si>
  <si>
    <t>(7-8) Slashing</t>
  </si>
  <si>
    <t>Range: 1-4</t>
  </si>
  <si>
    <t>Hit: 8</t>
  </si>
  <si>
    <t>(7-8) Ice</t>
  </si>
  <si>
    <t>Counter: 1</t>
  </si>
  <si>
    <t>Ice</t>
  </si>
  <si>
    <t>(Slowing effects and area control.)</t>
  </si>
  <si>
    <t>Electric</t>
  </si>
  <si>
    <t>(Shield-destroying effects, stuns, multitarget.)</t>
  </si>
  <si>
    <t>EMPitchfork</t>
  </si>
  <si>
    <t>The weapon with the best name.</t>
  </si>
  <si>
    <t>Tazer Claws</t>
  </si>
  <si>
    <t>Resist the urge to scratch yourself.</t>
  </si>
  <si>
    <t>Earth</t>
  </si>
  <si>
    <t>(Positioning = Payoff. Splash damage.)</t>
  </si>
  <si>
    <t>WEAPON SKILL: Activate Fork! Perform an Electric element Basic Attack that gets +300% DMG vs Shields, but doesn't deal any damage to HP.</t>
  </si>
  <si>
    <t>WEAPON PASSIVE: Arc Claws. If both attacks target different foes, each hit deals 25% bonus damage. This weapon scales with STR at a half-rate.</t>
  </si>
  <si>
    <t>Dark</t>
  </si>
  <si>
    <t>(Lifesteal, Corpse-based stuff.)</t>
  </si>
  <si>
    <t>(11-13) Piercing</t>
  </si>
  <si>
    <t>Range: 2</t>
  </si>
  <si>
    <t>(7-8)x2 Electric</t>
  </si>
  <si>
    <t>Range: 1</t>
  </si>
  <si>
    <t>Retreat: 3</t>
  </si>
  <si>
    <t>Counter: 6</t>
  </si>
  <si>
    <t>Light</t>
  </si>
  <si>
    <t>(Utility + Destruction in one package.)</t>
  </si>
  <si>
    <t>Air</t>
  </si>
  <si>
    <t>(Variable aim.)</t>
  </si>
  <si>
    <t>Sentient Bow</t>
  </si>
  <si>
    <t>Wants you to stop killing people. You monster.</t>
  </si>
  <si>
    <t>Boulder Blaster</t>
  </si>
  <si>
    <t>"Blaster" is for alliteration. It's actually a RPG. That reloads really fast.</t>
  </si>
  <si>
    <t>Psychic</t>
  </si>
  <si>
    <t>(Silly.)</t>
  </si>
  <si>
    <t>WEAPON SKILL: Ceasefire. Deals (21-23) Air Damage to a target within Range 4-6. That foe takes 25% DMG from attacks for the rest of the player phase. Can't be used on bosses.</t>
  </si>
  <si>
    <t>WEAPON SKILL: Staggering Stone. Deal (12-13) Crushing Damage to a target, then Stun them for a round. Range 4-5. Reloader2.</t>
  </si>
  <si>
    <t>Water</t>
  </si>
  <si>
    <t>(Wait to obtain stronger effects.)</t>
  </si>
  <si>
    <t>(10-12) Piercing</t>
  </si>
  <si>
    <t>Range: 4-6</t>
  </si>
  <si>
    <t>(13-15) Earth</t>
  </si>
  <si>
    <t>Range: 4-5</t>
  </si>
  <si>
    <t>Retreat: 0</t>
  </si>
  <si>
    <t>Counter: 0</t>
  </si>
  <si>
    <t>Hit: 3</t>
  </si>
  <si>
    <t>Poison</t>
  </si>
  <si>
    <t>(Incredible DoT damage, weak hits.)</t>
  </si>
  <si>
    <t>Gaping Shield</t>
  </si>
  <si>
    <t>Think the Shield of Cthulhu. Except less dashy, and more CONSUME-y.</t>
  </si>
  <si>
    <t>Ink Charger</t>
  </si>
  <si>
    <t>Sadly, this weapon only holds a boring black ink.</t>
  </si>
  <si>
    <t>Esoteric Types:</t>
  </si>
  <si>
    <t>(There is -almost- nothing in this game that will provide Resistances against these elements.)</t>
  </si>
  <si>
    <t>WEAPON PASSIVE: Basic Attacks restore 50% of the damage dealt as HP to you, and apply Poison3 to the target for three rounds.</t>
  </si>
  <si>
    <t>WEAPON PASSIVE: Ink Burst. Applies Blind5, Weaken3, and Uninspired3 to targets that you hit for three rounds. Reloader1. Scales with STR at twice the rate.</t>
  </si>
  <si>
    <t>Glitch</t>
  </si>
  <si>
    <t>(10-11) Crushing</t>
  </si>
  <si>
    <t>Counter: 4</t>
  </si>
  <si>
    <t>(24-25) Dark</t>
  </si>
  <si>
    <t>Range: 4-7</t>
  </si>
  <si>
    <t>Hit: 9</t>
  </si>
  <si>
    <t>Thyme</t>
  </si>
  <si>
    <t>Mana</t>
  </si>
  <si>
    <t>(Hits your MP, ignoring AC, SHP, and Weaknesses / Resistances. If the target has no MP, tough luck.)</t>
  </si>
  <si>
    <t>Automatic Slingshot</t>
  </si>
  <si>
    <t>Who was like "out of all the weapons I make automatic, it should be a sling"???</t>
  </si>
  <si>
    <t>Strobe Beam</t>
  </si>
  <si>
    <t>Great at raves.</t>
  </si>
  <si>
    <t>WEAPON SKILL: Auto (Sling)Shotty. Target a tile within Range 3-5. Deal (5-5)x12 Crushing Damage, randomly targeting tiles within Range 1 of that tile for each hit- even empty ones! This weapon and its weapon skill scale with STR at a 2/5th rate.</t>
  </si>
  <si>
    <t>WEAPON PASSIVE: Unce. When you target a foe, draw a line straight to them. All foes touching that line, sans the original target, take (8-8) Light Damage. This passive scales with INT at a half-rate.</t>
  </si>
  <si>
    <t>Special Types:</t>
  </si>
  <si>
    <t>(These all have weird effects.)</t>
  </si>
  <si>
    <t>(5-5)x3 Crushing</t>
  </si>
  <si>
    <t>Range: 3-5</t>
  </si>
  <si>
    <t>(11-11) Light</t>
  </si>
  <si>
    <t>Unmoddable</t>
  </si>
  <si>
    <t>(Completely ignores all effects that'd change the amount of damage, like weaknesses, resistances, AC, and equipment effects. Can be stopped by SHP, and avoided, however. Can't crit.)</t>
  </si>
  <si>
    <t>Direct</t>
  </si>
  <si>
    <t>(Completely ignores literally all defensive effects (and DGE) and hits your HP. Bypasses Divine Shields. Typically exists for self-damage effects. Can't crit.)</t>
  </si>
  <si>
    <t>Medical Kit</t>
  </si>
  <si>
    <t>Hitting people with it probably isn't the best idea.</t>
  </si>
  <si>
    <t>Aeroskates</t>
  </si>
  <si>
    <t>All you need is some sick beats, and you'll become the Brazillian Dubstep Man!</t>
  </si>
  <si>
    <t>WEAPON SKILL: Patch Up. Apply Mending(x+6) to a target within Range 1 for two rounds, then remove one duration from all DoT effects they're suffering from. "x" is equal to the value of (INT / 1.5). You may self-target with this Weapon Skill. Also passively grants a Skill Slot.</t>
  </si>
  <si>
    <t>WEAPON SKILL: Gravity Slide. Move 4 spaces in a straight or diagonal line. All foes you move through take (10-10) Psychic Damage. Grants Swift2 for three rounds if you move through three foes.</t>
  </si>
  <si>
    <t>(8-8) Crushing</t>
  </si>
  <si>
    <t>Hit: 6</t>
  </si>
  <si>
    <t>(9-11) Air</t>
  </si>
  <si>
    <t>Railfun</t>
  </si>
  <si>
    <t>Sponsored by... Mari herself, since she's here now.</t>
  </si>
  <si>
    <t>Psycho Barrier</t>
  </si>
  <si>
    <t>This isn't a weapon, is it?</t>
  </si>
  <si>
    <t>WEAPON PASSIVE: Sheer Speed. Basic attacks have Armorpierce7, and apply Armorbreak4 for a round. Reloader1. Scales with STR at twice the rate.</t>
  </si>
  <si>
    <t>WEAPON SKILL: Shields Holding. Give you or an ally within Range 1-3 Bonus SHP equal to your max SHP. Twice per battle, this is a Bonus Action.</t>
  </si>
  <si>
    <t>(22-24) Piercing</t>
  </si>
  <si>
    <t>Hit: 11</t>
  </si>
  <si>
    <t>(9-9) Psychic</t>
  </si>
  <si>
    <t>Hit: 4</t>
  </si>
  <si>
    <t>Stick</t>
  </si>
  <si>
    <t>uh</t>
  </si>
  <si>
    <t>Aquarius Bow</t>
  </si>
  <si>
    <t>Not for use with electric-themed foes.</t>
  </si>
  <si>
    <t>WEAPON PASSIVE: Stick. Is a stick. Seems to have missed the upgrading memo thrice.</t>
  </si>
  <si>
    <t>WEAPON SKILL: Tidal Arrow. Deal (7-8) Water Damage to the target. Apply Glacblight4, Elecblight4, and Aquablight4 to the target for three rounds.</t>
  </si>
  <si>
    <t>(1-1) Crushing</t>
  </si>
  <si>
    <t>Hit: 10</t>
  </si>
  <si>
    <t>(11-11) Water</t>
  </si>
  <si>
    <t>Toxin Syringe</t>
  </si>
  <si>
    <t>Don't mistake this for a healing item!</t>
  </si>
  <si>
    <t>WEAPON PASSIVE: Stab and Spew. Your Basic Attack is a Laser. Foes hit at Range 2 are inflicted with BadlyPoisoned8 for three rounds.</t>
  </si>
  <si>
    <t>(8-9) Poison</t>
  </si>
  <si>
    <t>Glitched Harp</t>
  </si>
  <si>
    <t>Might [SOMETHING] your hands off if you play it.</t>
  </si>
  <si>
    <t>WEAPON PASSIVE: Melody of Restoration. When you perform a basic attack, restore (4-5) HP to all allies within Range 1-2, and deal (4-5) Glitch Damage to all foes within Range 1-2. These values scale with INT at a third-rate.</t>
  </si>
  <si>
    <t>(10-10) Glitch</t>
  </si>
  <si>
    <t>Range: 2-3</t>
  </si>
  <si>
    <t>Step 5: Select some Equipment.</t>
  </si>
  <si>
    <t>Equipment, while maybe not essential to your continued survival, does grant an array of buffs that makes it much easier to survive.</t>
  </si>
  <si>
    <t>Every equipment piece tends to help with one distinct type of build... but mixing and matching is still a very valid idea.</t>
  </si>
  <si>
    <t>Some equipment pieces will allow for customization; if in the Resists category, it says "Magical (xx%)", you may set a resistance type.</t>
  </si>
  <si>
    <t>Some pieces have multiple resistances like the above; that means you can select several different resistances, or stack them as you wish.</t>
  </si>
  <si>
    <t>Hats</t>
  </si>
  <si>
    <t>Hats tend to not give as many buffs as Armor, but they're still rather handy to have.</t>
  </si>
  <si>
    <t>Scouter</t>
  </si>
  <si>
    <t>The power level is stuck on 6.</t>
  </si>
  <si>
    <t>Slime Orb</t>
  </si>
  <si>
    <t>It's like this gigantic mass of gel you stick on your head.</t>
  </si>
  <si>
    <t>Stats:</t>
  </si>
  <si>
    <t>(+4 STR)</t>
  </si>
  <si>
    <t>(+4 CRT)</t>
  </si>
  <si>
    <t>(+5 HIT)</t>
  </si>
  <si>
    <t>(+4 MHP)</t>
  </si>
  <si>
    <t>(+7 RES)</t>
  </si>
  <si>
    <t>(-1 STR)</t>
  </si>
  <si>
    <t>(-1 AGI)</t>
  </si>
  <si>
    <t>Resists:</t>
  </si>
  <si>
    <t>Physical (10%)</t>
  </si>
  <si>
    <t>Magical (30%)</t>
  </si>
  <si>
    <t>Earth (30%)</t>
  </si>
  <si>
    <t>Crushing (30%)</t>
  </si>
  <si>
    <t>Fire (-20%)</t>
  </si>
  <si>
    <t>Magical (-10%)</t>
  </si>
  <si>
    <t>Mana Squarelet</t>
  </si>
  <si>
    <t>I mean if this was still truly a Minecraft adventure, it'd probably fit your head nicely.</t>
  </si>
  <si>
    <t>Ninja Hood</t>
  </si>
  <si>
    <t>It makes you feel faster, at least.</t>
  </si>
  <si>
    <t>(+7 MMP)</t>
  </si>
  <si>
    <t>(+4 INT)</t>
  </si>
  <si>
    <t>(+3 AGI)</t>
  </si>
  <si>
    <t>(+4 SKI)</t>
  </si>
  <si>
    <t>(+2 CRT)</t>
  </si>
  <si>
    <t>(-1 DEF)</t>
  </si>
  <si>
    <t>Electric (30%)</t>
  </si>
  <si>
    <t>Air (40%)</t>
  </si>
  <si>
    <t>Physical (-20%)</t>
  </si>
  <si>
    <t>Knight's Tophat</t>
  </si>
  <si>
    <t>Seriously. In RPG's, how do things like this even PROTECT your character?</t>
  </si>
  <si>
    <t>Beholster Skull</t>
  </si>
  <si>
    <t>It grants negative defense and resistance because it's already dead.</t>
  </si>
  <si>
    <t>(+7 MHP)</t>
  </si>
  <si>
    <t>(+4 DEF)</t>
  </si>
  <si>
    <t>(+6 STR)</t>
  </si>
  <si>
    <t>(+2 AGI)</t>
  </si>
  <si>
    <t>(+6 INT)</t>
  </si>
  <si>
    <t>(-4 DEF)</t>
  </si>
  <si>
    <t>(-4 RES)</t>
  </si>
  <si>
    <t>Slashing (20%)</t>
  </si>
  <si>
    <t>Magical (-30%)</t>
  </si>
  <si>
    <t>Magical (40%)</t>
  </si>
  <si>
    <t>Crushing (-30%)</t>
  </si>
  <si>
    <t>Glacier Cap</t>
  </si>
  <si>
    <t>I mean sure, I could've named it the "Ice Cap". But that's just a boring pun.</t>
  </si>
  <si>
    <t>Sealed Helmet</t>
  </si>
  <si>
    <t>Magical seals. Not the animal seal, or the airtight type of seal.</t>
  </si>
  <si>
    <t>(+4 MMP)</t>
  </si>
  <si>
    <t>(+3 DEF)</t>
  </si>
  <si>
    <t>(+3 SPC)</t>
  </si>
  <si>
    <t>(+6 MMP)</t>
  </si>
  <si>
    <t>(+1 INT)</t>
  </si>
  <si>
    <t>(+3 SKI)</t>
  </si>
  <si>
    <t>Ice (40%)</t>
  </si>
  <si>
    <t>Crushing (-10%)</t>
  </si>
  <si>
    <t>Magical (20%)</t>
  </si>
  <si>
    <t>Armor</t>
  </si>
  <si>
    <t>Armor provides a huge deal of stats; usually more than a hat of the same tier.</t>
  </si>
  <si>
    <t>Tactical Vest</t>
  </si>
  <si>
    <t>It's pretty well-rounded. That's about it.</t>
  </si>
  <si>
    <t>Barrier Pack</t>
  </si>
  <si>
    <t>Heavy and unwieldy, but it creates a pretty delightful shield.</t>
  </si>
  <si>
    <t>(+5 MHP)</t>
  </si>
  <si>
    <t>(+2 STR)</t>
  </si>
  <si>
    <t>(+1 SKI)</t>
  </si>
  <si>
    <t>(+2 DEF)</t>
  </si>
  <si>
    <t>(+2 SPC)</t>
  </si>
  <si>
    <t>(+8 RES)</t>
  </si>
  <si>
    <t>(-3 AGI)</t>
  </si>
  <si>
    <t>Physical (20%)</t>
  </si>
  <si>
    <t>Magical (10%)</t>
  </si>
  <si>
    <t>Physical (-10%)</t>
  </si>
  <si>
    <t>Sage Robes</t>
  </si>
  <si>
    <t>"Wait, didn't you just replace the M at the start with an S-" *is shot*</t>
  </si>
  <si>
    <t>Midnight Cloak</t>
  </si>
  <si>
    <t>Cloaks = Speed, m'kay?</t>
  </si>
  <si>
    <t>(+5 MMP)</t>
  </si>
  <si>
    <t>(+5 INT)</t>
  </si>
  <si>
    <t>(+5 AGI)</t>
  </si>
  <si>
    <t>(+5 SKI)</t>
  </si>
  <si>
    <t>(+1 CRT)</t>
  </si>
  <si>
    <t>(+4 CNT)</t>
  </si>
  <si>
    <t>(-3 DEF)</t>
  </si>
  <si>
    <t>Dark (30%)</t>
  </si>
  <si>
    <t>Air (-10%)</t>
  </si>
  <si>
    <t>Physical (-30%)</t>
  </si>
  <si>
    <t>Full-Metal Poncho</t>
  </si>
  <si>
    <t>Why a poncho? Why not?</t>
  </si>
  <si>
    <t>Glass Dress</t>
  </si>
  <si>
    <t>Because everyone used it in Yuukiquest.</t>
  </si>
  <si>
    <t>(+8 MHP)</t>
  </si>
  <si>
    <t>(+8 DEF)</t>
  </si>
  <si>
    <t>(-1 MOV)</t>
  </si>
  <si>
    <t>(+4 RES)</t>
  </si>
  <si>
    <t>(+4 SPC)</t>
  </si>
  <si>
    <t>(-2 DEF)</t>
  </si>
  <si>
    <t>(Divine Shield)</t>
  </si>
  <si>
    <t>Physical (30%)</t>
  </si>
  <si>
    <t>Magical (-20%)</t>
  </si>
  <si>
    <t>Fire (30%)</t>
  </si>
  <si>
    <t>Nanomachine Aura</t>
  </si>
  <si>
    <t>Isn't so much armor as it is nanomachines. Son. Is this joke overused? Yes.</t>
  </si>
  <si>
    <t>Fleshy Mail</t>
  </si>
  <si>
    <t>It may be disgusting, but it makes you a decent MEAT shield. (ba dum tish)</t>
  </si>
  <si>
    <t>(+3 HP Regen)</t>
  </si>
  <si>
    <t>(+1 MP Regen)</t>
  </si>
  <si>
    <t>(+6 MHP)</t>
  </si>
  <si>
    <t>(+2 RES)</t>
  </si>
  <si>
    <t>(-2 INT)</t>
  </si>
  <si>
    <t>Electric (-30%)</t>
  </si>
  <si>
    <t>Trinkets</t>
  </si>
  <si>
    <r>
      <rPr/>
      <t xml:space="preserve">While Trinkets are fairly weak, </t>
    </r>
    <r>
      <rPr>
        <b/>
      </rPr>
      <t>you may carry two of them</t>
    </r>
    <r>
      <rPr/>
      <t>. They don't provide much in the way of raw stats.</t>
    </r>
  </si>
  <si>
    <t>Lifegem</t>
  </si>
  <si>
    <t>Just snack on one of these delicious(?) jewels every turn for max effect.</t>
  </si>
  <si>
    <t>Manabloom</t>
  </si>
  <si>
    <t>Obligatory MP regen item, coming through!</t>
  </si>
  <si>
    <t>(+3 MMP)</t>
  </si>
  <si>
    <t>(+2 MP Regen)</t>
  </si>
  <si>
    <t>Deal With The Dome</t>
  </si>
  <si>
    <t>The price of the deal was your other trinket slot.</t>
  </si>
  <si>
    <t>Remedy Jewel</t>
  </si>
  <si>
    <t>For those who hate Cave Spiders. Which actually now exist in this game, kinda!</t>
  </si>
  <si>
    <t>(x2 Slot)</t>
  </si>
  <si>
    <t>(Resist+: Basic DoT's)</t>
  </si>
  <si>
    <t>Dark (40%)</t>
  </si>
  <si>
    <t>Light (-40%)</t>
  </si>
  <si>
    <t>El'Ite Spike</t>
  </si>
  <si>
    <t>It's pronounced "El-ite." Elemental-ite.</t>
  </si>
  <si>
    <t>Aimbot Scope</t>
  </si>
  <si>
    <t>They can't detect your hacks if you only do it once!</t>
  </si>
  <si>
    <t>(30% Elpierce)</t>
  </si>
  <si>
    <t>(+4 HIT)</t>
  </si>
  <si>
    <t>(Reroll First Miss)</t>
  </si>
  <si>
    <t>Piercing (10%)</t>
  </si>
  <si>
    <t>Traveller's Flask</t>
  </si>
  <si>
    <t>It's actually just an Estus Flask.</t>
  </si>
  <si>
    <t>Wooden Buckler</t>
  </si>
  <si>
    <t>Made for that sweet sweet sword n' shield combo.</t>
  </si>
  <si>
    <t>(Bonfire Brew)</t>
  </si>
  <si>
    <t>(Guard Strike)</t>
  </si>
  <si>
    <t>(Unique: Shield)</t>
  </si>
  <si>
    <t>Fire (10%)</t>
  </si>
  <si>
    <t>Ice (10%)</t>
  </si>
  <si>
    <t>Fire (-30%)</t>
  </si>
  <si>
    <t>Zen Ribbon</t>
  </si>
  <si>
    <t>Ribbons are peaceful, I think!</t>
  </si>
  <si>
    <t>How to Roll</t>
  </si>
  <si>
    <t>A book which details in incredible detail the art of rolling around.</t>
  </si>
  <si>
    <t>(+2 MMP)</t>
  </si>
  <si>
    <t>(Meditative Power)</t>
  </si>
  <si>
    <t>(Unique: Zen)</t>
  </si>
  <si>
    <t>(+2 DGE)</t>
  </si>
  <si>
    <t>(Rolling)</t>
  </si>
  <si>
    <t>(Unique: Maneuver)</t>
  </si>
  <si>
    <t>Light (20%)</t>
  </si>
  <si>
    <t>Perk Pocket</t>
  </si>
  <si>
    <t>BTW, perks are like, small magical stones. Or something. I dunno.</t>
  </si>
  <si>
    <t>Discount Coupon</t>
  </si>
  <si>
    <t>Buy one, get one free!</t>
  </si>
  <si>
    <t>(Perk Slot)</t>
  </si>
  <si>
    <t>(Buy One, Get One)</t>
  </si>
  <si>
    <t>(Unique)</t>
  </si>
  <si>
    <t>Elemental Runes</t>
  </si>
  <si>
    <t>Sometimes you don't need regen. Sometimes you need to not die.</t>
  </si>
  <si>
    <t>Lucky Charm</t>
  </si>
  <si>
    <t>Not cereal.</t>
  </si>
  <si>
    <t>(+5 CRT)</t>
  </si>
  <si>
    <t>(+6 CAV)</t>
  </si>
  <si>
    <t>Magical (100%)</t>
  </si>
  <si>
    <t>Step 6: Select some Spells.</t>
  </si>
  <si>
    <t>(124 total)</t>
  </si>
  <si>
    <t>Spells are special abilities. Some will let you push out more damage, some allow you to heal allies, and some are just RNG disco clown fiestas.</t>
  </si>
  <si>
    <t>Be careful with what you pick; try and make sure that your spell works well with your value of INT.</t>
  </si>
  <si>
    <t>Do note that some spells scale with things other than INT. These spells are somewhat rare, but are a valid option to those wishing to invest heavily into INT.</t>
  </si>
  <si>
    <t>You may select 3 Spells at base. Some items can increase your Spell Slots, to a max of 5.</t>
  </si>
  <si>
    <t>If something "scales" with a stat, it gains +1 DMG per 2 of the stat, similar to how STR affects basic attacks.</t>
  </si>
  <si>
    <t>As a general rule, all values round up, unless otherwise specified.</t>
  </si>
  <si>
    <t>Many spells scale with something called "Buff Levels": these can be obtained by having manafueled or Enlightened on your character.</t>
  </si>
  <si>
    <r>
      <rPr>
        <sz val="10.0"/>
      </rPr>
      <t xml:space="preserve">If you're feeling creative, you may </t>
    </r>
    <r>
      <rPr>
        <b/>
        <sz val="10.0"/>
      </rPr>
      <t>alter one (and only one) of your spell slots into a custom skill!</t>
    </r>
    <r>
      <rPr>
        <sz val="10.0"/>
      </rPr>
      <t xml:space="preserve"> These can in general be whatever you want... assuming its within reason.</t>
    </r>
  </si>
  <si>
    <t>It won't be weaker than other skills... but be sure that it's creative! A simple "deal damage but better" spell isn't really an acceptable custom spell...</t>
  </si>
  <si>
    <t>Boring</t>
  </si>
  <si>
    <t>(3 Spells)</t>
  </si>
  <si>
    <t>These spells are boring, but... they'll probably find some use for filling in damage types you may want, or protecting you at certain ranges.</t>
  </si>
  <si>
    <t>Manifest Weapon</t>
  </si>
  <si>
    <t>(8 MP)</t>
  </si>
  <si>
    <t>Buff Effects:</t>
  </si>
  <si>
    <t>Scales With:</t>
  </si>
  <si>
    <t>Deals (10-11) Physical Damage. The type of damage depends on this spell's variant.</t>
  </si>
  <si>
    <t>Range varies.</t>
  </si>
  <si>
    <t>Wait, I can't include flavor text in-character sheet for spells!? THIS IS BUL-</t>
  </si>
  <si>
    <t>Hidden Force</t>
  </si>
  <si>
    <t>Deals (10-11) Magical Damage. The type of damage depends on this spell's variant.</t>
  </si>
  <si>
    <t>Range 2-3.</t>
  </si>
  <si>
    <t>I considered adding a +5 Variant upgrade to reference something, but, well, that'd be OP.</t>
  </si>
  <si>
    <t>Cure</t>
  </si>
  <si>
    <t>Restore (9-12) HP to the target.</t>
  </si>
  <si>
    <t>Range 1-3.</t>
  </si>
  <si>
    <t>It's a heal that's for boring people.</t>
  </si>
  <si>
    <t>Status</t>
  </si>
  <si>
    <t>(31 Spells)</t>
  </si>
  <si>
    <t>These spells, while they (usually) don't deal any direct damage, are handy for applying deadly (or helpful!) status effects.</t>
  </si>
  <si>
    <t>Intimidation</t>
  </si>
  <si>
    <t>(7 MP)</t>
  </si>
  <si>
    <t>Deepen Cut</t>
  </si>
  <si>
    <t>(9 MP)</t>
  </si>
  <si>
    <t>Inflict Slow1 on three foes within Range 1-3, for two rounds. Non-Mindless foes will be less inclined to</t>
  </si>
  <si>
    <t>Increase the Intensity of all DoT status effects on the target by 3. Deal (5-5) Slashing Damage to the foe</t>
  </si>
  <si>
    <t>attack you. Free Action.</t>
  </si>
  <si>
    <t>for every DoT status they have, each as an individual hit. Bleed only gets +1 Intensity. Range 1-4.</t>
  </si>
  <si>
    <t>Edgy? Yes. Helpful? I dunno that's up to you</t>
  </si>
  <si>
    <t>Channel Magic</t>
  </si>
  <si>
    <t>Collapsable Shield</t>
  </si>
  <si>
    <t>(10 MP)</t>
  </si>
  <si>
    <t>Target an entity within Range 1-5. Then, target another entity within Range 1-2 of the original target.</t>
  </si>
  <si>
    <t>Transfer all of your SHP into AC for one round, at a 2:1 rate. Works with temporary SHP.</t>
  </si>
  <si>
    <t>Swap all status effects, good or bad, between the targets. May self-target.</t>
  </si>
  <si>
    <t>Bonus Action.</t>
  </si>
  <si>
    <t>They have a grand total of three subscribers.</t>
  </si>
  <si>
    <t>But wouldn't it still weigh the same?</t>
  </si>
  <si>
    <t>Elveil</t>
  </si>
  <si>
    <t>Riposte</t>
  </si>
  <si>
    <t>Inflict Guardian3 and Elveil2 on the target, for three rounds each.</t>
  </si>
  <si>
    <t>Gain +100% CNT for this round.</t>
  </si>
  <si>
    <t>Range 1-4. Has many variants; hover over the name!</t>
  </si>
  <si>
    <t>Enemies are more likely to target you this round.</t>
  </si>
  <si>
    <t>It may sound evil, but it's anything but!</t>
  </si>
  <si>
    <t>Why are there no Counter-Counter-Counter-Counter-Counter's? I don't know.</t>
  </si>
  <si>
    <t>Confuse Ray</t>
  </si>
  <si>
    <t>Scales With</t>
  </si>
  <si>
    <t>Eagle Eye</t>
  </si>
  <si>
    <t>Deal (3-4) Psychic Damage to the target. Applies Confused4 to the target for three rounds. Range 1-4.</t>
  </si>
  <si>
    <t>Grant a target Focused4 and Direct Hit for three rounds. Gains +1 Duration if self-casted.</t>
  </si>
  <si>
    <t>NOBODY LIKES YOU ZUBAT</t>
  </si>
  <si>
    <t>Hidden effect: increases "Freedom" by 20%.</t>
  </si>
  <si>
    <t>Focus Energy</t>
  </si>
  <si>
    <t>Psychic Shell</t>
  </si>
  <si>
    <t>Applies Lucky5 to the target for four rounds. Range 1-3. You may spend 5 extra MP to make this</t>
  </si>
  <si>
    <t>Transfer all of your AC into SHP for one round, at a 1:2 rate.</t>
  </si>
  <si>
    <t>become a Bonus Action.</t>
  </si>
  <si>
    <t>Machop used FOCUS ENERGY! But nothing happened!</t>
  </si>
  <si>
    <t>Alternate name: "Shield Collapsable"</t>
  </si>
  <si>
    <t>Vampiric Venom</t>
  </si>
  <si>
    <t>(11 MP)</t>
  </si>
  <si>
    <t>Flare</t>
  </si>
  <si>
    <t>(12 MP)</t>
  </si>
  <si>
    <t>Grant Vampiric2 and Empowered1 to a target within Range 1-3. Both buffs last for three rounds.</t>
  </si>
  <si>
    <t>Applies Blind3 on all targets for two rounds. Range 3-5. Splash 1. The central tile also removes all Fog</t>
  </si>
  <si>
    <t>of War within Range 1-8 of it.</t>
  </si>
  <si>
    <t>Hearthstone called. They wanted their card back. So, we gave them the Thymium cardback.</t>
  </si>
  <si>
    <t>Signals for help in burning out your foe's eyes. Even if they don't have eyes.</t>
  </si>
  <si>
    <t>Absorption Field</t>
  </si>
  <si>
    <t>Bear Hug</t>
  </si>
  <si>
    <t>Apply Healblock onto a target for two rounds. Range 1-3. All healing the target would recieve is instead</t>
  </si>
  <si>
    <t>Apply Bearhug on a target for one turn, which acts as a stun and root.</t>
  </si>
  <si>
    <t>redirected to you, or an ally of your choice who is within Range 1-3 of you when casting.</t>
  </si>
  <si>
    <t>Wears off if you're not within Range 1 of the target. Range 1.</t>
  </si>
  <si>
    <t>The real strategy is to apply this on an ally, then re-direct the healing to some other people!</t>
  </si>
  <si>
    <t>If used by an actual bear, probably deals damage and isn't as cute. (Obtained from Ette.)</t>
  </si>
  <si>
    <t>Encapsulate</t>
  </si>
  <si>
    <t>Augmentation</t>
  </si>
  <si>
    <t>Select a value on you, or an entity within Range 1-2. For this round, the first action that attempts to</t>
  </si>
  <si>
    <t>Grant the target Evasive3 and Augmentation for three rounds. This provides 10 CRT to them, until they</t>
  </si>
  <si>
    <t>alter that value will be completely negated. Can't negate boss actions.</t>
  </si>
  <si>
    <t>VALUES</t>
  </si>
  <si>
    <t>score a critical hit. Also grants that critical hit an additive +20% DMG. Range 1-3.</t>
  </si>
  <si>
    <t>YOU NO TAKE METHOD!</t>
  </si>
  <si>
    <t>This was a mistake.</t>
  </si>
  <si>
    <t>Deep Thinking</t>
  </si>
  <si>
    <t>(13 MP)</t>
  </si>
  <si>
    <t>Elblight</t>
  </si>
  <si>
    <t xml:space="preserve">Grant Enlightened2 and Knowledgable2 to yourself for three rounds. </t>
  </si>
  <si>
    <t>Deal (6-6) Magical Damage to the target. Inflict Elblight2 on the target for three rounds. Range 1-3.</t>
  </si>
  <si>
    <t>If you aren't hit for the remainder of this round, increase the intensity of both effects by 1.</t>
  </si>
  <si>
    <t>Gains +2 Intensity if the target resists the targeted element by 40% or more.</t>
  </si>
  <si>
    <t>:thinking:</t>
  </si>
  <si>
    <t>Now this one is actually evil.</t>
  </si>
  <si>
    <t>Fury</t>
  </si>
  <si>
    <t>Mana Ripper</t>
  </si>
  <si>
    <t>Grant Empowered3 to a target for three rounds. Gains +1 Duration if self-casted.</t>
  </si>
  <si>
    <t>Deal (6-7) Mana Damage to the target, then apply Exposed Mana on them for three rounds.</t>
  </si>
  <si>
    <t>Range 1-4. Won't harm allies. Won't apply Exposed Mana on bosses. Bonus Action.</t>
  </si>
  <si>
    <t>You have it!</t>
  </si>
  <si>
    <t>The real meta is using this on your foes, then obliterating all of their MP.</t>
  </si>
  <si>
    <t>Sapping Sigil</t>
  </si>
  <si>
    <t>Zillycharm</t>
  </si>
  <si>
    <t>Deal (4-5) Dark Damage. Range 3-4. Splash 1.</t>
  </si>
  <si>
    <t>Give a target within Range 1-3 Zillycharm and Evasive4 for three rounds, which gives them the effects</t>
  </si>
  <si>
    <t>Apply Weaken2 to all foes hit for two rounds. The foe at the center of the blast has 1 extra intensity.</t>
  </si>
  <si>
    <t>of Spectral and Wallhack.</t>
  </si>
  <si>
    <t>Seems like a perfect candidate for lifesteal, but sadly doesn't have it.</t>
  </si>
  <si>
    <t>*holds up spork*</t>
  </si>
  <si>
    <t>Mental Break</t>
  </si>
  <si>
    <t>(14 MP)</t>
  </si>
  <si>
    <t>Sword Beam</t>
  </si>
  <si>
    <t>(15 MP)</t>
  </si>
  <si>
    <t>Change the target's AI to Chaotic for two rounds. Range 2-4. They get +20% Basic Attack DMG, and</t>
  </si>
  <si>
    <t>If your Basic Attack can only hit foes within Range 1-2, grant +3 Upper Range Limit to your basic attack</t>
  </si>
  <si>
    <t>can only use their Basic Attack.</t>
  </si>
  <si>
    <t>for three rounds. Bonus Action. Range 1-3 for casting.</t>
  </si>
  <si>
    <t>Reason: Ate without table</t>
  </si>
  <si>
    <t>Used to work with throwing knives. This exploit has long since been patched out.</t>
  </si>
  <si>
    <t>Slipthrough</t>
  </si>
  <si>
    <t>Impromptu Caucus</t>
  </si>
  <si>
    <t>(16 MP)</t>
  </si>
  <si>
    <t>Inflict Slipthrough3 on the target foe for two rounds. Range 1-3.</t>
  </si>
  <si>
    <t>Deal (4-4)x3 Fire Damage to a target within Range 3-5. Grant an ally within Range 1-3 Empowered2</t>
  </si>
  <si>
    <t>and Focused2 for as many rounds as hits connected.</t>
  </si>
  <si>
    <t>&gt;tfw the innocent looking spell gets buffed</t>
  </si>
  <si>
    <t>Nothing screams "diplomacy" like the screams of your enemies!</t>
  </si>
  <si>
    <t>Decaying Light</t>
  </si>
  <si>
    <t>Pinning Shot</t>
  </si>
  <si>
    <t>Apply Armorbreak3 to all hit targets for two rounds. Range 3. Cone.</t>
  </si>
  <si>
    <r>
      <rPr>
        <rFont val="arial"/>
      </rPr>
      <t>Deal (</t>
    </r>
    <r>
      <rPr>
        <rFont val="arial"/>
      </rPr>
      <t>7-8</t>
    </r>
    <r>
      <rPr>
        <rFont val="arial"/>
      </rPr>
      <t>) Piercing Damage to a target within Range 4-</t>
    </r>
    <r>
      <rPr>
        <rFont val="arial"/>
      </rPr>
      <t>6</t>
    </r>
    <r>
      <rPr>
        <rFont val="arial"/>
      </rPr>
      <t>. Apply Root to them for two rounds.</t>
    </r>
  </si>
  <si>
    <r>
      <rPr>
        <rFont val="Arial"/>
      </rPr>
      <t xml:space="preserve">Your next attack on the target deals </t>
    </r>
    <r>
      <rPr>
        <rFont val="Arial"/>
      </rPr>
      <t>+25%</t>
    </r>
    <r>
      <rPr>
        <rFont val="Arial"/>
      </rPr>
      <t xml:space="preserve"> DMG.</t>
    </r>
  </si>
  <si>
    <t>What's with the range here? Better question; what kind of lightbulb does that?</t>
  </si>
  <si>
    <t>Can't miss the headshot if the target can't move! Wait, what do you MEAN you missed!? (Obtained from Cypress.)</t>
  </si>
  <si>
    <t>Obsoletion</t>
  </si>
  <si>
    <t>Pow Hammer</t>
  </si>
  <si>
    <t>Deal (8-9) Glitch Damage. Range 1-2.</t>
  </si>
  <si>
    <t>Deal (4-4) Crushing Damage and inflict Stun on a target for a round. Range 1-2.</t>
  </si>
  <si>
    <t>Apply Armorbreak4 and either Shieldjam or Silence to the target for a round.</t>
  </si>
  <si>
    <t>Fade into irrelevancy.</t>
  </si>
  <si>
    <t>Lets you kill Abyssion at lvl6.</t>
  </si>
  <si>
    <t>Expel</t>
  </si>
  <si>
    <t>(17 MP)</t>
  </si>
  <si>
    <t>Guardian Classic</t>
  </si>
  <si>
    <t>(18 MP)</t>
  </si>
  <si>
    <t>Remove 2 duration from all basic positive status effects on the target, then deal (8-8) Physical Damage</t>
  </si>
  <si>
    <t>Grant yourself and up to two allies within Range 1-2 Guardian3 for two rounds.</t>
  </si>
  <si>
    <t>to the target. +10% DMG per duration removed. Range 1-2.</t>
  </si>
  <si>
    <t>Typically involves smashing the target with your gun, but we won't judge you for slashing them!</t>
  </si>
  <si>
    <t>Remember when you could make the entire team not die with this? Those were the days.</t>
  </si>
  <si>
    <t>Weather Ball</t>
  </si>
  <si>
    <t>(20 MP)</t>
  </si>
  <si>
    <t>No Buff Effects</t>
  </si>
  <si>
    <t>Target an entity within Range 1-6, with Wallhack. Apply a Weather Aura to that entity for three rounds.</t>
  </si>
  <si>
    <t>Weather auras effect all entities within Range 1-2 of the target.</t>
  </si>
  <si>
    <t>WEATHER AURA</t>
  </si>
  <si>
    <t>No more rain threatening your weather-themed parties!</t>
  </si>
  <si>
    <t>Restorative</t>
  </si>
  <si>
    <t>(12 Spells)</t>
  </si>
  <si>
    <t>These spells focus on keeping people alive in some way; usually through healing.</t>
  </si>
  <si>
    <t>Transfusion</t>
  </si>
  <si>
    <t>(0 MP)</t>
  </si>
  <si>
    <t>Purify</t>
  </si>
  <si>
    <t>Deal (x) Direct Damage to yourself, then restore (x) HP, spread between up to three targets within</t>
  </si>
  <si>
    <t>Remove all basic buffs and debuffs from the target. For every buff / debuff removed, the target restores</t>
  </si>
  <si>
    <t>Range 1-3. (x) can be however high you want. Can't heal yourself.</t>
  </si>
  <si>
    <t>(6-6) HP. Range 1-4.</t>
  </si>
  <si>
    <t>I'd enjoy it if Blood Mages were a thing. Wink wink, nudge nudge.</t>
  </si>
  <si>
    <t>Draw a card.</t>
  </si>
  <si>
    <t>First Aid</t>
  </si>
  <si>
    <t>Delayed Reaction</t>
  </si>
  <si>
    <t>Apply Mending7 to the target for four rounds, and restore HP to the target equal to the Mending intensity.</t>
  </si>
  <si>
    <t>Apply DelayedHeal25 to a target for three rounds. Once this buff expires, the target restores as much</t>
  </si>
  <si>
    <t>Also remove 1 Duration from all basic negative status effects on the target. Range 1.</t>
  </si>
  <si>
    <t>HP as the power of DelayedHeal. All overheal becomes Bonus SHP. Range 1-4.</t>
  </si>
  <si>
    <t>Bandages can heal ANY wound! Even dismemberment and soul erasure!</t>
  </si>
  <si>
    <t>...How can you have a delayed reaction to HEALING!?</t>
  </si>
  <si>
    <t>Overload</t>
  </si>
  <si>
    <t>No Scale</t>
  </si>
  <si>
    <t>Ebb and Flow</t>
  </si>
  <si>
    <t>Gain +100% SHP for this round. If you are missing SHP for whatever reason, fully restore it.</t>
  </si>
  <si>
    <t>Restore (4-5) HP to a target within Range 1-3. T.Bounce to an enemy within Range 1-2 of them, dealing</t>
  </si>
  <si>
    <t>50% of that value as Water Damage instead of healing. T.Bounce two more times, alternating healing / damaging.</t>
  </si>
  <si>
    <t>"are you serious" -your foes when you have a freakton of RES</t>
  </si>
  <si>
    <t>And ebb. And flow!</t>
  </si>
  <si>
    <t>Alchemical Barrier</t>
  </si>
  <si>
    <t>Life Essence Augment</t>
  </si>
  <si>
    <t xml:space="preserve">Grant the target (7-9) Bonus SHP. They also gain Enchant:Element and Elveil3 for three rounds. </t>
  </si>
  <si>
    <t>For three rounds, your weapon now heals allies, rather than hurting them. This heals for 100% of the</t>
  </si>
  <si>
    <t>Range 1-3. Both elements are of the same type.</t>
  </si>
  <si>
    <t>damage you'd deal. Bonus Action.</t>
  </si>
  <si>
    <t>Ever wanted to heal someone at full HP? No? Well, uh...</t>
  </si>
  <si>
    <t>Ze hurting is more rewarding than ze healing, but ze healing is good for ze team!</t>
  </si>
  <si>
    <t>Curaga</t>
  </si>
  <si>
    <t>Encourage</t>
  </si>
  <si>
    <t>Restore (6-7) HP to the target. Splash 1. Range 2-4.</t>
  </si>
  <si>
    <t>Revive a Downed player, bringing them back up with 25 HP. You must target their body.</t>
  </si>
  <si>
    <t>Can't self-target.</t>
  </si>
  <si>
    <t>Range 1-4.</t>
  </si>
  <si>
    <t>What happened to Cura, exactly...?</t>
  </si>
  <si>
    <t>Nothing screams encouragement like "I WILL SOULKILL YOU IF YOU DON'T GET UP AND FIGHT"</t>
  </si>
  <si>
    <t>Lyonne</t>
  </si>
  <si>
    <t>Resurrect</t>
  </si>
  <si>
    <t>(25 MP)</t>
  </si>
  <si>
    <t>Restore (14-15) HP to the target, and grant them Autorevive5 for two rounds. Range 1-3. If on the same</t>
  </si>
  <si>
    <t>Revive a Dead or Downed player, resurrecting them with 10 HP. Downed players must be within</t>
  </si>
  <si>
    <t>round, the recipient of this spell uses a spell on the caster, the status effects applied get +2 Intensity.</t>
  </si>
  <si>
    <t>Range 1-3. Dead players can be spawned on a tile within Range 1.</t>
  </si>
  <si>
    <t>One of seven words.</t>
  </si>
  <si>
    <t>You have exactly one guess as to what this does.</t>
  </si>
  <si>
    <t>Positioning</t>
  </si>
  <si>
    <t>(14 Spells)</t>
  </si>
  <si>
    <t>These spells focus on moving players around and terrain manipulation.</t>
  </si>
  <si>
    <t>Frighten</t>
  </si>
  <si>
    <t>Phase Shift</t>
  </si>
  <si>
    <t>Instantly moves target entity as many spaces away from you as their retreat value, plus 1.</t>
  </si>
  <si>
    <t>Swap spaces with the target.</t>
  </si>
  <si>
    <t>For 7 more MP, apply Fear2 to them for three rounds. Range 1-4. Free Action.</t>
  </si>
  <si>
    <t>Range 2-4.</t>
  </si>
  <si>
    <t>Doesn't apply fear because you're really only scary for that one second.</t>
  </si>
  <si>
    <t>Not related to sand in any way, shape, or form. Sand is coarse, rough, irritating, and gets everywhere.</t>
  </si>
  <si>
    <t>Skeletal Toss</t>
  </si>
  <si>
    <t>Guiding Hand</t>
  </si>
  <si>
    <t>Move a target up to 3 spaces. If the target is moved as far as possible (or one tile short of that), deal</t>
  </si>
  <si>
    <t>Move a target up to 2 spaces. Apply PushedAround to them for two rounds. Range 1-4.</t>
  </si>
  <si>
    <t>(6-7) Crushing Damage to them. Range 1-4.</t>
  </si>
  <si>
    <t>PUSHEDAROUND</t>
  </si>
  <si>
    <t>badtime.mpeg</t>
  </si>
  <si>
    <t>Bugsby's Flicking Finger! Bugsby's Grasping Hand! Bugsby's Expressive Single Digit!</t>
  </si>
  <si>
    <t>Portal</t>
  </si>
  <si>
    <t>Team March</t>
  </si>
  <si>
    <t>Create two Portal Tiles. An entity can use 1 MOV and 4 of your MP to warp from within Range 1 of one</t>
  </si>
  <si>
    <t>Target three allies within Range 1-2 of you. Move yourself and all targets up to two spaces.</t>
  </si>
  <si>
    <t>portal to within Range 1 of the other connected portal.</t>
  </si>
  <si>
    <t>SPAWN RULES</t>
  </si>
  <si>
    <t>Short-ranged portal tech! Just be sure that your foes don't abuse this. That'd be funny.</t>
  </si>
  <si>
    <t>Hup two three four five six seven eight nine ten eleven twelve thirteen fourteen fiftee-</t>
  </si>
  <si>
    <t>Force Glyph</t>
  </si>
  <si>
    <t>Terraform</t>
  </si>
  <si>
    <t>Spawn 3 Force Glyph tiles within Range 1-2. These tiles cannot be walked through, but don't block</t>
  </si>
  <si>
    <t>Create 3 tiles within Range 1-3. These tiles can either be any tiles listed in the Rules section, or those</t>
  </si>
  <si>
    <t>line of sight. The tiles last for two rounds, and have 10 HP. Bonus Action.</t>
  </si>
  <si>
    <t>on the current map. Cannot make Walls / Doors / Abysses. "Harmful" tiles may not be created under foes.</t>
  </si>
  <si>
    <t>Forceful enough to keep you out, but not bullets. Or lasers. Or fireballs. Or spears. Or long arms.</t>
  </si>
  <si>
    <t>c+v</t>
  </si>
  <si>
    <t>Watchful Eye</t>
  </si>
  <si>
    <t>Sticking Place</t>
  </si>
  <si>
    <t>Target a 3x3 zone, where the center is within range of your Basic Attack. You will attack foes that move</t>
  </si>
  <si>
    <t>Create 2 Sticky Bomb tiles within Range 1-4. They have 10 HP. When a foe moves into Range 1 of them,</t>
  </si>
  <si>
    <t>within the zone this round.</t>
  </si>
  <si>
    <t>ATTACKING</t>
  </si>
  <si>
    <t>destroy the tile and apply Root to them for three rounds, and deal (5-7) Earth Damage.</t>
  </si>
  <si>
    <t>Not fractured, we swear!</t>
  </si>
  <si>
    <t>Stickiness is the most underrated of all the -nesses.</t>
  </si>
  <si>
    <t>Abduction</t>
  </si>
  <si>
    <t>Thymeswirl</t>
  </si>
  <si>
    <t>Target a foe within Range 5-6, with Wallhack. Teleport them to a tile within Range 1 of you, and deal</t>
  </si>
  <si>
    <t>Target any tile on the map. At any point during your turn next round, as a Bonus Action, warp to that tile</t>
  </si>
  <si>
    <t>(10-11) Slashing Damage to them.</t>
  </si>
  <si>
    <t>and deal (5-5)x2 Thyme Damage to foes within Range 1-2 of you.</t>
  </si>
  <si>
    <t>Cows not included.</t>
  </si>
  <si>
    <t>You can feel the Thymefield swirling around you. Perhaps one can make use of this power...?</t>
  </si>
  <si>
    <t>Spawn Point</t>
  </si>
  <si>
    <t>Suffocating Hatred</t>
  </si>
  <si>
    <t>(21 MP)</t>
  </si>
  <si>
    <t>Create a Portable Spawn Point within Range 1. Two players may spawn around it every round. It has</t>
  </si>
  <si>
    <t>Deal (6-8) Glitch Damage. Range 1-4, Splash 1. Apply either Taunt or Fear4 to all hit targets for a round.</t>
  </si>
  <si>
    <t>40 HP, and 1 AC. Players standing on Spawn tiles may warp to it for 1 MOV. This counts as a "spawn".</t>
  </si>
  <si>
    <t>Then, apply Lockdown3 to them for two rounds. Won't hit allies.</t>
  </si>
  <si>
    <t>Step 1. Fast person. Step 2. Spawn Point. Step 3. BACKSTAB.</t>
  </si>
  <si>
    <t>...Don't ask how a spell named "Suffocating Hatred" can apply Fear.</t>
  </si>
  <si>
    <t>Summoning</t>
  </si>
  <si>
    <t>(8 Spells)</t>
  </si>
  <si>
    <r>
      <rPr>
        <rFont val="arial,sans,sans-serif"/>
      </rPr>
      <t xml:space="preserve">These spells focus on summoning allies of varying effectiveness, or augmenting them. </t>
    </r>
    <r>
      <rPr>
        <rFont val="arial,sans,sans-serif"/>
        <b/>
      </rPr>
      <t>You may have two summons from these spells out at once.</t>
    </r>
    <r>
      <rPr>
        <rFont val="arial,sans,sans-serif"/>
      </rPr>
      <t xml:space="preserve"> Downed summons may be destroyed to make room for fresh summons when casting one of these spells.</t>
    </r>
  </si>
  <si>
    <t>Simulacrum</t>
  </si>
  <si>
    <t>(5 MP)</t>
  </si>
  <si>
    <t>Null Somnum</t>
  </si>
  <si>
    <t>Target a foe within Range 1-4. Create an exact copy of them within Range 1 of you, allied to you.</t>
  </si>
  <si>
    <t>Grant the targeted summon another action this turn. Range 1-2. Dispel all Prevention status effects on</t>
  </si>
  <si>
    <t>Then, deal Direct Damage to yourself equal to the sum of their current HP and max SHP.</t>
  </si>
  <si>
    <t>them, then grant them Empowered3 and Enlightened3 for a round.</t>
  </si>
  <si>
    <t>Weaponized copypaste!</t>
  </si>
  <si>
    <t>Omo obtained the ability to refresh non-summons after casting this well over a thousand times. (Obtained from Omorika.)</t>
  </si>
  <si>
    <t>Illusory Trap</t>
  </si>
  <si>
    <t>Familiar</t>
  </si>
  <si>
    <t>Create an Illusion within Range 1-2, that lasts for two rounds. If attacked, the attacker takes (11-12) Light</t>
  </si>
  <si>
    <t>Summon a Familiar within Range 1-2. They have 1 HP, but all damage they'd take is transferred to you</t>
  </si>
  <si>
    <t>Damage. The illusion then deals half of this damage to all foes within Range 1 of it.</t>
  </si>
  <si>
    <t>at a 50% rate if they're within Range 1-2 of you.</t>
  </si>
  <si>
    <t>FAMILIARS</t>
  </si>
  <si>
    <t>TYPES</t>
  </si>
  <si>
    <t>It only works because the Iti are freaking stupid.</t>
  </si>
  <si>
    <t>Sponsored by the Chibi Nia Foundation!</t>
  </si>
  <si>
    <t>Mirror Image</t>
  </si>
  <si>
    <t>Mass Animation</t>
  </si>
  <si>
    <t>Create a clone of yourself with 50% of your MHP/SHP, 75% of your MMP, 50% DGE, 50% CNT, and</t>
  </si>
  <si>
    <t>Target a 3x3 zone, where the center is within Range 1-5. Transform up to three corpses in that zone into</t>
  </si>
  <si>
    <t>0 AC which deals 50% damage. All overkill damage suffered goes to you. Range 1 for spawning.</t>
  </si>
  <si>
    <t>allies from the Creature list. They'll automatically march upon a tile on the map of your choosing upon creation.</t>
  </si>
  <si>
    <t>CREATURES</t>
  </si>
  <si>
    <t>The temmies would like to sue.</t>
  </si>
  <si>
    <t>Don't question how you can get skeletons out of some of these creatures.</t>
  </si>
  <si>
    <t>Incantation</t>
  </si>
  <si>
    <t>Symbiote</t>
  </si>
  <si>
    <t>(24 MP)</t>
  </si>
  <si>
    <t>Create a summon within Range 1-2, selecting through the entries in the "Incantations" link located at the</t>
  </si>
  <si>
    <t>Apply the Symbiote buff to the target ally with an infinite duration. As a bonus action every round, you</t>
  </si>
  <si>
    <t>top of the Codex Monstrum. Counts as two summons.</t>
  </si>
  <si>
    <t>may use one of the Symbiote's actions. Infinite range and Wallhack for initial cast.</t>
  </si>
  <si>
    <t>ACTIONS</t>
  </si>
  <si>
    <t>Oh boy. Ready for SUMMON 2.0?</t>
  </si>
  <si>
    <t>Organism Slugathur, with you.</t>
  </si>
  <si>
    <t>(6 Spells)</t>
  </si>
  <si>
    <t>These spells tend to be useless on their own, but when combined with a Basic Attack, they can have quite the impact! Almost all of them are Bonus Actions.</t>
  </si>
  <si>
    <t>Sol</t>
  </si>
  <si>
    <t>Spirit Blade</t>
  </si>
  <si>
    <t>Your next Basic Attack deals 60% DMG, but restores HP to you equal to the damage dealt.</t>
  </si>
  <si>
    <t>Your next Basic Attack also hits the target for 50% of the damage dealt as Mana Damage.</t>
  </si>
  <si>
    <t>Behold, the glory of a new sun!</t>
  </si>
  <si>
    <t>Cuts the material and the mystical at the same time!</t>
  </si>
  <si>
    <t>Toxin Coating</t>
  </si>
  <si>
    <t>Exertion</t>
  </si>
  <si>
    <t>Your next Basic Attack applies a status effect of your choice. Bonus Action.</t>
  </si>
  <si>
    <t>Your next Basic Attack deals +50% DMG, but obtains Reloader1. If it already has Reloader, increase the</t>
  </si>
  <si>
    <t>Chosen Effects:</t>
  </si>
  <si>
    <t>N/A</t>
  </si>
  <si>
    <t>duration of the reload by 1. Bonus Action.</t>
  </si>
  <si>
    <t>The Rebels have developed a secret toxin that can light people on fire! It's called "oil, but on fire".</t>
  </si>
  <si>
    <t>Then i'll just have to hit it one thousand and one times harder! BANZAI!</t>
  </si>
  <si>
    <t>Soaring Rush</t>
  </si>
  <si>
    <t>Reckless Revenge</t>
  </si>
  <si>
    <t>Move (1 + your Retreat) spaces, with Flight. Your next Basic Attack has +10% DMG, as well as</t>
  </si>
  <si>
    <t>Your next Basic Attack gets +2% DMG per point of HP you're missing. If the enemy is able to perform a</t>
  </si>
  <si>
    <t>Armorpierce and Slip equal to (1 + your Retreat). You can't retreat afterwards. Bonus Action.</t>
  </si>
  <si>
    <t>a counterattack on you, they will automatically succeed. Bonus Action. Reloader1.</t>
  </si>
  <si>
    <t>Nobody tosses a dwarf! HYAAAAAAAHHHH!</t>
  </si>
  <si>
    <t>AW MAN</t>
  </si>
  <si>
    <t>Destructive</t>
  </si>
  <si>
    <t>(43 Spells)</t>
  </si>
  <si>
    <t>The spells that you were probably waiting for. They specialize in bloody, bloody murder.</t>
  </si>
  <si>
    <t>Whirling Blades</t>
  </si>
  <si>
    <t>Nothing Ventured</t>
  </si>
  <si>
    <t>Blade Rush</t>
  </si>
  <si>
    <t>Move as many spaces as you have MOV, with Skirmisher. All foes you move next to take (5-6) Slashing</t>
  </si>
  <si>
    <t>The first foe to hit you with an attack this round will take (14-16) Slashing Damage. This attack has +50%</t>
  </si>
  <si>
    <t>Deal (9-10) Slashing Damage. Range 1-4. Laser. After use, move to the furthest tile targeted.</t>
  </si>
  <si>
    <t>Damage. Can't be countered. Grants Evasive3 for three rounds if you hit at least three targets.</t>
  </si>
  <si>
    <t>HIT. You may also Taunt a foe within Range 1-4 for a round.</t>
  </si>
  <si>
    <t>Cannot be used if the furthest targeted tile is occupied, blocked, or otherwise inaccessible.</t>
  </si>
  <si>
    <t>TAZZMANIAN DEVIL</t>
  </si>
  <si>
    <t>Brave -&gt; Brave -&gt; Nothing Ventured -&gt; Before Swine  -&gt; Provoke for max level cheese! (Obtained from Chloe.)</t>
  </si>
  <si>
    <t>"making us pay for old spells? ire plz"</t>
  </si>
  <si>
    <t>Heartpiercer</t>
  </si>
  <si>
    <t>Force Nail</t>
  </si>
  <si>
    <t>Material Transfer</t>
  </si>
  <si>
    <t>Deal (8-9) Piercing Damage to the target. Has Armorpierce4. Range 4-5.</t>
  </si>
  <si>
    <t>Deal (8-9) Piercing Damage to a target. Inflicts Armorbreak3 for two rounds. If there is an impathable</t>
  </si>
  <si>
    <t xml:space="preserve">Deal (7-8) Piercing Damage to a target within Range 1-2. Restore (5-6) HP to an ally within Range 1-2. </t>
  </si>
  <si>
    <t>Inflicts Bleed3 on the target for three rounds.</t>
  </si>
  <si>
    <t>tile within Range 1 of them, apply Lockdown5 to them for three rounds. Range 4-6.</t>
  </si>
  <si>
    <t>How does anybody survive getting shot in the heart? Answer: it's not creative.</t>
  </si>
  <si>
    <t>Gets you an achievement in TF2.</t>
  </si>
  <si>
    <t>"Needle and Threat" was considered as a name, but some puns just really shouldn't even exist. (Obtained from Marron.)</t>
  </si>
  <si>
    <t>Shield* Slam</t>
  </si>
  <si>
    <t>Consecutive Normal Punches</t>
  </si>
  <si>
    <t>Deals (5-6) Crushing Damage. If your AC is greater than the foe's, applies Weaken5 and Uninspired5</t>
  </si>
  <si>
    <t>Deal (3-4)x2 Crushing Damage. Range 1. When downing / killing a foe with this move, gain +1 Attack.</t>
  </si>
  <si>
    <t>for the round. Won't weaken Bosses or Elites. Range 1.</t>
  </si>
  <si>
    <t>You will then randomly target a foe within range.</t>
  </si>
  <si>
    <t>*Doesn't need a shield to work, but it's fitting if you use a shield.</t>
  </si>
  <si>
    <t>Absolutely terrible without proper scaling, because you're not a certain hero.</t>
  </si>
  <si>
    <t>Ignite Blood</t>
  </si>
  <si>
    <t>Cinderclasm</t>
  </si>
  <si>
    <t>(23 MP)</t>
  </si>
  <si>
    <t>Fire Choke</t>
  </si>
  <si>
    <t>Deal (6-7) Fire Damage to the target. If the targeted foe is hit by another attack this round, they explode,</t>
  </si>
  <si>
    <t>Target any entity on the map. Next round, as a Bonus Action, you may deal (19-20) Fire Damage to</t>
  </si>
  <si>
    <t>Deal (12-13) Fire Damage to a target within Range 1. Inflict Armorbreak2 and Slow1 on them for two</t>
  </si>
  <si>
    <t>dealing (9-9) Fire Damage to all foes within Range 1 of them. Range 1-3 for casting.</t>
  </si>
  <si>
    <t>them if you're within Range 1 of them, with +50% HIT. Apply Burned6 to them for three rounds.</t>
  </si>
  <si>
    <t>rounds. If there is an abyss within Range 1 of you, you may make this attack Very Lethal to yourself and the target.</t>
  </si>
  <si>
    <t>Turn your foes into red barrels! It'll be fun!</t>
  </si>
  <si>
    <t>A modified version of Acacia's "Calamity". The swirling ash in your hand shall leave none remaining.</t>
  </si>
  <si>
    <t>For the disrespect!</t>
  </si>
  <si>
    <t>Hailstorm</t>
  </si>
  <si>
    <t>Glacier Drop</t>
  </si>
  <si>
    <t>Glacial Monolith</t>
  </si>
  <si>
    <t>Create a "Hailstorm" tile within Range 2-4. Foes within Range 1 of it take (6-7) Ice Damage with</t>
  </si>
  <si>
    <t>Target a tile within Range 5-8, with Wallhack. At the end of your next turn, deal (12-13) Ice Damage to all</t>
  </si>
  <si>
    <t>Any foe that moves within Range 1-2 of you this round will take (6-8) Ice Damage, and will have Slow1</t>
  </si>
  <si>
    <t>Armorpierce2 after the summoner acts.</t>
  </si>
  <si>
    <t>NOTES</t>
  </si>
  <si>
    <t>targets on that tile, with Splash 1. Freeze foes in the center of the blast for a round.</t>
  </si>
  <si>
    <t>applied to them for two rounds. Then, give yourself Guardian3 for a round. Won't attack any foes originally in range.</t>
  </si>
  <si>
    <t>Good for holding chokes, I guess.</t>
  </si>
  <si>
    <t>Deals 500% more damage against boats. Since we'll need to clarify that eventually, boats on the water. (Obtained from Nia.)</t>
  </si>
  <si>
    <t>"What does it mean if the Monolith has 'Charge'?" "should we tell them"</t>
  </si>
  <si>
    <t>Static Overcharge</t>
  </si>
  <si>
    <t>Proximity Burst</t>
  </si>
  <si>
    <t>Nanostorm</t>
  </si>
  <si>
    <t>Target a foe. After their SHP regens, deal (11-13) Electric Damage with +10 CRT to them, and stun them</t>
  </si>
  <si>
    <t>Deal (7-8) Electric Damage to a foe within Range 4-6. All foes "connected" to that foe take (5-6) Electric</t>
  </si>
  <si>
    <r>
      <rPr>
        <rFont val="arial,sans,sans-serif"/>
      </rPr>
      <t>Deal (</t>
    </r>
    <r>
      <rPr>
        <rFont val="arial,sans,sans-serif"/>
      </rPr>
      <t>10-10</t>
    </r>
    <r>
      <rPr>
        <rFont val="arial,sans,sans-serif"/>
      </rPr>
      <t>) Electric Damage. Range 4-6. Splash 1. Heals allies for the damage dealt instead of harming</t>
    </r>
  </si>
  <si>
    <t>for a round. Deals x2 DMG to SHP. Range 1-4.</t>
  </si>
  <si>
    <t>Damage. All foes connected to connected foes also take this damage. Cap of 4 connections.</t>
  </si>
  <si>
    <r>
      <rPr>
        <rFont val="arial,sans,sans-serif"/>
      </rPr>
      <t xml:space="preserve">them. If there are both foes and allies within the area, it heals </t>
    </r>
    <r>
      <rPr>
        <rFont val="arial,sans,sans-serif"/>
      </rPr>
      <t>20</t>
    </r>
    <r>
      <rPr>
        <rFont val="arial,sans,sans-serif"/>
      </rPr>
      <t>% more and gains Slip</t>
    </r>
    <r>
      <rPr>
        <rFont val="arial,sans,sans-serif"/>
      </rPr>
      <t>4</t>
    </r>
    <r>
      <rPr>
        <rFont val="arial,sans,sans-serif"/>
      </rPr>
      <t>.</t>
    </r>
  </si>
  <si>
    <t>Because enemies have shields, too. Which deserve to die.</t>
  </si>
  <si>
    <t>Tell them to hold hands so that they'll look cute together! And so you can zap them!</t>
  </si>
  <si>
    <t>Stolen directly from the Ship Segment of Chaos fame. (Obtained from Mari.)</t>
  </si>
  <si>
    <t>Tumbling Walls</t>
  </si>
  <si>
    <t>Siege Spire</t>
  </si>
  <si>
    <t>Aftershock</t>
  </si>
  <si>
    <t>Target three impathable tiles within Range 3-6, with Wallhack. All foes within Range 1 of any one of</t>
  </si>
  <si>
    <t>Deal (14-16) Earth Damage to a target. Range 7-11. If you move on the round you cast it, has 50% HIT.</t>
  </si>
  <si>
    <t>Deal (4-6) Earth Damage. Range 3-5. Splash 2. At the start of the enemy phase next round, centered on</t>
  </si>
  <si>
    <t>those tiles takes (9-11) Earth Damage.</t>
  </si>
  <si>
    <t>Deals 200% DMG to tiles with HP. If there is a tile with HP between you and your target, the attack hits that tile instead.</t>
  </si>
  <si>
    <t>your initial targeted tile, deal (10-11) Earth Damage, with Splash 2. This hit applies Ensnared4 for two rounds.</t>
  </si>
  <si>
    <t>Doesn't destroy the walls for some reason.</t>
  </si>
  <si>
    <t>The epitome of Acacia's magic- unrefined, uncontrollable, and un-un-lethal.</t>
  </si>
  <si>
    <t>"Well that wasn't so bad-" *CRACKATOASMASHFALLKABOOMSMASHDEATH*</t>
  </si>
  <si>
    <t>Corpse Explosion</t>
  </si>
  <si>
    <t>Shackling Blast</t>
  </si>
  <si>
    <t>Target a downed entity within Range 1-3. Destroy it, and deal (13-14) Dark Damage to a foe within</t>
  </si>
  <si>
    <t>Destroy all downed entities within Range 1-3. Then, deal (10-12) Dark Damage to a target within</t>
  </si>
  <si>
    <t>Range 1-2  of the entity, then deal (6-7) Dark Damage to all other foes within Range 1 of the entity.</t>
  </si>
  <si>
    <t>Range 4-6. You get certain modifiers for destroying bodies.</t>
  </si>
  <si>
    <t>BONUSES</t>
  </si>
  <si>
    <t>Melting is my favorite Project Thymium character</t>
  </si>
  <si>
    <t>Like slavery, but with souls.</t>
  </si>
  <si>
    <t>Heavenly Ray</t>
  </si>
  <si>
    <t>Liberation</t>
  </si>
  <si>
    <t>Deal (8-9) Light Damage to all foes within Range 1 of you. Restore HP equal to 50% of the damage</t>
  </si>
  <si>
    <t>Deal (16-16) Light Damage to the target. Range 5-6. You or an ally within Range 1-2 of you restores</t>
  </si>
  <si>
    <t>rolled. All allies within Range 1-2 recieve these heals as well.</t>
  </si>
  <si>
    <t>HP equal to the amount of overkill damage.</t>
  </si>
  <si>
    <t>Used to summon illusory stingrays.</t>
  </si>
  <si>
    <t>Of the night.</t>
  </si>
  <si>
    <t>Psycho Link</t>
  </si>
  <si>
    <t>Last Dream</t>
  </si>
  <si>
    <t>Banshee Song</t>
  </si>
  <si>
    <t xml:space="preserve">Target a entity within Range 1-5, and another entity within Range 1-2 of that foe. Damage dealt to the </t>
  </si>
  <si>
    <t>Deal (6-8) Psychic Damage to the target. Range 2-4. Applies Sleep for two rounds to basic targets.</t>
  </si>
  <si>
    <t>Deal (4-5)x2 Psychic Damage. Range 1-2, with Slip3. If two hits connect on the same target, apply</t>
  </si>
  <si>
    <t>initial target is dealt as Psychic Damage to the other target, for 50% damage. 25 damage may be transferred a round.</t>
  </si>
  <si>
    <t>If the target is asleep already, don't harm the target and instead deal (11-12) Psychic Damage to all targets within Range 1-2 of them. Then, wake them up.</t>
  </si>
  <si>
    <t>Silence to the target for two rounds. If one hit connects, apply Brainburn3 for two rounds.</t>
  </si>
  <si>
    <t>Toss this on a boss with mutliple parts for maximum profit!</t>
  </si>
  <si>
    <t>I dream of a world where I can sleep for more than five goddamn minutes</t>
  </si>
  <si>
    <t>SKREEEEEEEEEEEEEEE</t>
  </si>
  <si>
    <t>Aerobeam</t>
  </si>
  <si>
    <t>Running Gale</t>
  </si>
  <si>
    <t>Deals (7-10) Air Damage. Laser. Once, at any point in the beam, you may direct it in a new cardinal /</t>
  </si>
  <si>
    <t>Deal (10-11) Air Damage to the target. Targeting foes with this spell creates a "projectile" that'll move</t>
  </si>
  <si>
    <t>diagonal direction, rotating up to 90 degrees. Range 1-7.</t>
  </si>
  <si>
    <t>towards the target. It has 8 MOV. You may then move the target two spaces.</t>
  </si>
  <si>
    <t>PROJECTILE</t>
  </si>
  <si>
    <t>Remember when Aerobeam could EASILY hit 25 damage a hit? Those were the days...</t>
  </si>
  <si>
    <t>Makes clones of yourself out of air that run up to people and slap them.</t>
  </si>
  <si>
    <t>Abyssal Vortex</t>
  </si>
  <si>
    <t>Super Soak</t>
  </si>
  <si>
    <t>Deal (7-8) Water Damage to all foes within Range 1-2 of you, and then pull them one tile closer to you if</t>
  </si>
  <si>
    <t>Deal (8-8) Water Damage. Range 1-3. Laser. Upon casting this, you may opt to not attack, and instead</t>
  </si>
  <si>
    <t>possible. At the end of your next turn, deal (14-14) Water Damage and apply Stasis for a round to a foe that was targeted by this AND is within Range 1 of you.</t>
  </si>
  <si>
    <t>begin getting stacks of Buildup. This still costs MP.</t>
  </si>
  <si>
    <t>BUILDUP</t>
  </si>
  <si>
    <t>Quote From Man Who Used Rod of Discord in the Abyss: "AAAAAAAAAAAAAAAAA"</t>
  </si>
  <si>
    <t>Ever seen a childen's water gun cut through thousands of trained men? Well, now you can!</t>
  </si>
  <si>
    <t>Noxious Plume</t>
  </si>
  <si>
    <t>Living Plague</t>
  </si>
  <si>
    <t>Target a tile within Range 2-4. Deal (5-5) Poison Damage to all within Range 1 of that tile, then create</t>
  </si>
  <si>
    <t>Deal (4-4) Poison Damage to a foe within Range 1-3. Apply Plague3 to them for four rounds. At the end</t>
  </si>
  <si>
    <t>a Gas Cloud on that tile.</t>
  </si>
  <si>
    <t>GAS CLOUD</t>
  </si>
  <si>
    <t>of the caster's turn, they may spread the plague.</t>
  </si>
  <si>
    <t>SPREAD RULES</t>
  </si>
  <si>
    <t>Here they are! The wicked! A panic floods the fields!</t>
  </si>
  <si>
    <t>Name your disease: "fortnite" "ur mom" "madagascar"</t>
  </si>
  <si>
    <t>Fluxblade</t>
  </si>
  <si>
    <t>Flicker of Insanity</t>
  </si>
  <si>
    <t>Terminus Lances</t>
  </si>
  <si>
    <t>Deals (10-10) Glitch Damage, and applies Glitch for two rounds. Range 1-3. Has bonuses effects</t>
  </si>
  <si>
    <t>Deal (13-14) Glitch Damage to a target. Range 1-2. If their HP is 10% or lower before the attack, this</t>
  </si>
  <si>
    <t>Target tiles in a Range 1 cone. At the end of your next turn, draw lines from each tile in the direction of</t>
  </si>
  <si>
    <t>versus Rose Cultists and other Entropic foes.</t>
  </si>
  <si>
    <t>becomes Unavoidable. If this downs a basic target, take control of them for this round.</t>
  </si>
  <si>
    <t>CONTROL</t>
  </si>
  <si>
    <t>the cone, until it touches a wall or entity. Deal (14-14) Glitch Damage to them. Has +3 CRT.</t>
  </si>
  <si>
    <t>Why would a weapon made of flux deal more damage against Rose Cultists, anyway...?</t>
  </si>
  <si>
    <t>N⨂ EYES</t>
  </si>
  <si>
    <t>NGAHHH!!</t>
  </si>
  <si>
    <t>Manashock</t>
  </si>
  <si>
    <t>Deal (13-14) Mana Damage to the target. Range 3-5. All overkill to the enemy's MP is dealt as Glitch</t>
  </si>
  <si>
    <t>Damage. If this removes MP greater than or equal to 50% of the enemy's MMP, applies Uninspired3 for two rounds.</t>
  </si>
  <si>
    <t>If you keep casting this on foes with no MP, you may need help.</t>
  </si>
  <si>
    <t>Cherry Energy</t>
  </si>
  <si>
    <t>(4 MP)</t>
  </si>
  <si>
    <t>Arbiter's Pillar</t>
  </si>
  <si>
    <t>(22 MP)</t>
  </si>
  <si>
    <t>Deal (3-3) Unmoddable Damage. Range 1-3. Free action. Can't crit. Can't be countered. Chargeless.</t>
  </si>
  <si>
    <t>Deal (8-8) Unmoddable Damage, plus an additional 10% of the target's MHP. This can deal up to 12</t>
  </si>
  <si>
    <t>Unavoidable.</t>
  </si>
  <si>
    <t>extra damage. Range 1-12. Laser. Wallhack.</t>
  </si>
  <si>
    <t>Secretly the most helpful spell in the game.</t>
  </si>
  <si>
    <t>Condensing the Key.</t>
  </si>
  <si>
    <t>Overpowering Strike</t>
  </si>
  <si>
    <t>Deal (8-9) Physical Damage to the target. If you have more Basic Attack Damage than the target,</t>
  </si>
  <si>
    <t>knock them back up to two spaces, and deal +10% DMG. Range 1. Has many variants; hover over the name!</t>
  </si>
  <si>
    <t>Yes, you can overpower foes by hitting them with a bow. At close range. Don't question it!</t>
  </si>
  <si>
    <t>Cleave</t>
  </si>
  <si>
    <t>Deal (9-10) Physical Damage. Range 1. Cone. Has Armorpierce1.</t>
  </si>
  <si>
    <t>Has many variants; hover over the name!</t>
  </si>
  <si>
    <t>The GM couldn't come up with any cleaver comments for this spell...</t>
  </si>
  <si>
    <t>Phial Burst</t>
  </si>
  <si>
    <t>Deal (7-8) Magical Damage. Range 1-3. Gain Elveil2 and Enchant:Element for three rounds.</t>
  </si>
  <si>
    <t>All elements in the spell are of the same type.</t>
  </si>
  <si>
    <t>Ideal for axe-sword hybrids!</t>
  </si>
  <si>
    <t>Twin Bolts</t>
  </si>
  <si>
    <t>Elemental Singularity</t>
  </si>
  <si>
    <t>Deal (7-7)x2 Magical Damage. Range 3-4.</t>
  </si>
  <si>
    <t>Deals (8-9) Magical Damage. Range 4-6. Splash 1.</t>
  </si>
  <si>
    <t>Secretly the most popular spell in the game.</t>
  </si>
  <si>
    <t>It might seem cool and unique, but really it's just Firebomb who's snuck back into Thymium. Shoo!</t>
  </si>
  <si>
    <t>Undefined</t>
  </si>
  <si>
    <t>(4 Spells)</t>
  </si>
  <si>
    <t>Spells that don't really fit anywhere, for whatever reason.</t>
  </si>
  <si>
    <t>Bag of Tricks</t>
  </si>
  <si>
    <t>Use a random spell on a random target. You may "focus" a target with this spell, granting you a higher</t>
  </si>
  <si>
    <t>chance to target them. Range ?-?. 10% chance to cast this spell for a second time, for free. Bonus Action.</t>
  </si>
  <si>
    <t>In memory of Best Hearthstone Director, Ben Brode. I mean, he's still alive, but still.</t>
  </si>
  <si>
    <t>Salvation</t>
  </si>
  <si>
    <t>Gain Ordo for three rounds, which grants +20% Basic Attack Damage and +2 Buff Levels. If you cast</t>
  </si>
  <si>
    <t>this spell while you have Ordo, you may perform a special action and lose the buffs.</t>
  </si>
  <si>
    <t>What will you fight for?</t>
  </si>
  <si>
    <t>Relinquish Will</t>
  </si>
  <si>
    <t>Take control of the target normal entity. Range 1-3. Costs 1 more MP to cast per (5 MHP / 4 SHP / 2 AC)</t>
  </si>
  <si>
    <t>the target has. You may not retreat afterwards. The controlled entity cannot act on the round you take them over.</t>
  </si>
  <si>
    <t>UPKEEP</t>
  </si>
  <si>
    <t>PENALTIES</t>
  </si>
  <si>
    <t>Lose yourself to his majesty...</t>
  </si>
  <si>
    <t>Shopping Spree</t>
  </si>
  <si>
    <t>You may purchase 50 Credits worth of consumables from the Triangle Emporium, buying up to 3 items.</t>
  </si>
  <si>
    <t>These items vanish at the end of this battle. Can be used once per battle.</t>
  </si>
  <si>
    <t>Sponsored by Bill. Well, it WOULD be, but you killed him. You monsters.</t>
  </si>
  <si>
    <t>Feel overwhelmed yet? That might be normal.</t>
  </si>
  <si>
    <t>I'd suggest picking at least one non-direct-damage skill at least, for those turns where you can't reach your foes.</t>
  </si>
  <si>
    <t>Spells that can target what you can't at a given range could also be handy.</t>
  </si>
  <si>
    <r>
      <rPr/>
      <t xml:space="preserve">As one final addition, you may </t>
    </r>
    <r>
      <rPr>
        <b/>
      </rPr>
      <t>upgrade individual spells!</t>
    </r>
  </si>
  <si>
    <t>Using varying amounts of skillpoints, you can purchase levels of manafueled for your spells, granting them the effects listed in "Buff Effects", while increasing their cost by 5%.</t>
  </si>
  <si>
    <t>If your entire build revolves around one spell, it might be worth boosting that spell so you get more power from it!</t>
  </si>
  <si>
    <t>You may get up to three levels of manafueled this way.</t>
  </si>
  <si>
    <t>-manafueled0: No Cost</t>
  </si>
  <si>
    <t>-manafueled1: 1 Skillpoint</t>
  </si>
  <si>
    <t>-manafueled2: 3 Skillpoints</t>
  </si>
  <si>
    <t>-manafueled3: 6 Skillpoints</t>
  </si>
  <si>
    <t>Step 7: Create a Special.</t>
  </si>
  <si>
    <t>Specials are rather destructive moves that can change the tide of a battle.</t>
  </si>
  <si>
    <t>They charge as you perform certain things (known as Fill Requirements), and can be used like a spell or attack would.</t>
  </si>
  <si>
    <r>
      <rPr/>
      <t xml:space="preserve">You can </t>
    </r>
    <r>
      <rPr>
        <b/>
      </rPr>
      <t>create specials however you wish</t>
    </r>
    <r>
      <rPr/>
      <t>, but as a general guideline, here's three Example Specials.</t>
    </r>
  </si>
  <si>
    <t>Sord of the Goatslayer</t>
  </si>
  <si>
    <t>Fills by: Dealing Damage, Killing Foes (x10)</t>
  </si>
  <si>
    <t>"Spell" Specials are the most common kind of special move. They provide a pretty powerful effect; they're comparable to a high-powered spell. They don't give SP when they do damage, kill, or heal.</t>
  </si>
  <si>
    <t>Deal (28-32) Slashing Damage to a target within Range 1. If this kills them, you instantly obtain another</t>
  </si>
  <si>
    <t>40 SP.</t>
  </si>
  <si>
    <t>SP Required: 175</t>
  </si>
  <si>
    <t>Draconic Quarter</t>
  </si>
  <si>
    <t>Fills by: Dealing Damage, Taking Damage</t>
  </si>
  <si>
    <t>"Transformation" Specials are also pretty common, granting massive buffs or an outright change of character for a few turns, and are usually free actions. They don't give SP while transformed.</t>
  </si>
  <si>
    <t>Transform into a Drake for four rounds. This grants you +3 AC, changes the element of your weapon to</t>
  </si>
  <si>
    <t>Fire, changes the range of your weapon to 1-2, and grants you Cone attacks.</t>
  </si>
  <si>
    <t>SP Required: 210</t>
  </si>
  <si>
    <t>Aria of Healing</t>
  </si>
  <si>
    <t>Fills by: Dealing Damage, Healing Allies (x2)</t>
  </si>
  <si>
    <t>"Passive" Specials are a somewhat new innovation, but provide some interesting avenues to explore. They CAN grant SP while active... sometimes.</t>
  </si>
  <si>
    <t>When toggled on, during Regen, all allies on the map regenerate 4 HP. This healing does not grant you</t>
  </si>
  <si>
    <t>any SP. Expends 70 SP per round active.</t>
  </si>
  <si>
    <t>SP Cap: 140</t>
  </si>
  <si>
    <t>Some good fill requirements are listed below. Do note that you aren't strictly limited to these at all; these are just some good, consistent fill conditions that you might want to have.</t>
  </si>
  <si>
    <r>
      <rPr>
        <b/>
      </rPr>
      <t>Dealing Damage:</t>
    </r>
    <r>
      <rPr/>
      <t xml:space="preserve"> Hurting things. Doesn't count Summon Damage, or damage dealt to allies. Note that attacks that have an area of effect will only grant SP for the highest damaging hit, with +5 SP per additional target.</t>
    </r>
  </si>
  <si>
    <r>
      <rPr>
        <b/>
      </rPr>
      <t>Healing Allies:</t>
    </r>
    <r>
      <rPr/>
      <t xml:space="preserve"> Restoring HP to allies. Doesn't count Summon Healing, or healing applied to foes.  Note that heals that have an area of effect will only grant SP for the highest amount healed, with +5 SP per additional target.</t>
    </r>
  </si>
  <si>
    <r>
      <rPr>
        <b/>
      </rPr>
      <t>Taking Damage:</t>
    </r>
    <r>
      <rPr/>
      <t xml:space="preserve"> Sustaining damage from foes. Self-inflicted damage usually won't give you anything.</t>
    </r>
  </si>
  <si>
    <r>
      <rPr>
        <b/>
      </rPr>
      <t xml:space="preserve">Killing Foes: </t>
    </r>
    <r>
      <rPr/>
      <t>Landing the finishing blow on a foe. Destroying corpses also counts towards this. Applies to summons. Usually gives 10-20 SP per kill.</t>
    </r>
  </si>
  <si>
    <r>
      <rPr>
        <b/>
      </rPr>
      <t>Summon Damage:</t>
    </r>
    <r>
      <rPr/>
      <t xml:space="preserve"> Damage dealt by your summons. You can also have Summon Healing here if you wish.</t>
    </r>
  </si>
  <si>
    <r>
      <rPr>
        <b/>
      </rPr>
      <t>MP Spent:</t>
    </r>
    <r>
      <rPr/>
      <t xml:space="preserve"> Spending MP. Typically gives 1 SP per point spent.</t>
    </r>
  </si>
  <si>
    <r>
      <rPr>
        <b/>
      </rPr>
      <t>Getting Downed:</t>
    </r>
    <r>
      <rPr/>
      <t xml:space="preserve"> Getting dropped to 0 HP. Downing yourself usually won't give you anything. Usually gives 50 SP when you get downed.</t>
    </r>
  </si>
  <si>
    <t>For non-kill AoE fill requirements, you will also be awarded 5 SP per additional target hit.</t>
  </si>
  <si>
    <t>The easier it is to fill your Special (you have more requirements), the more SP your special will need.</t>
  </si>
  <si>
    <t>As a special note, Special Attacks like Sord of the Godslayer can't miss. Enemy specials however, can miss.</t>
  </si>
  <si>
    <r>
      <rPr/>
      <t xml:space="preserve">Once your special's done, that's it! </t>
    </r>
    <r>
      <rPr>
        <b/>
        <i/>
      </rPr>
      <t>Your character is done!</t>
    </r>
  </si>
  <si>
    <t>If you haven't yet, I'd suggest inputting your character sheet into the one provided by the Original Post. That'd make implementing your character much easier!</t>
  </si>
  <si>
    <t>Table of Contents:</t>
  </si>
  <si>
    <t>Click on a link to jump to that user! (For new users, a blank character sheet is located at the bottom of the page.)</t>
  </si>
  <si>
    <t>Madelyne Adria</t>
  </si>
  <si>
    <t>The Author</t>
  </si>
  <si>
    <t>Asha "Toast" Needleworker</t>
  </si>
  <si>
    <t>Nidra, the Sleeping Mage</t>
  </si>
  <si>
    <t>Zahlia</t>
  </si>
  <si>
    <t>Destiny</t>
  </si>
  <si>
    <t>Brutishace the Necromancer</t>
  </si>
  <si>
    <t>Irongutta</t>
  </si>
  <si>
    <t>Hoshi &amp; Angel</t>
  </si>
  <si>
    <t>Venia Praefortis</t>
  </si>
  <si>
    <t>Daskter</t>
  </si>
  <si>
    <t>Echoss</t>
  </si>
  <si>
    <t>Kalis</t>
  </si>
  <si>
    <t>Star</t>
  </si>
  <si>
    <t>William Woodthorne</t>
  </si>
  <si>
    <t>Bauhaus-93</t>
  </si>
  <si>
    <t>Remiel</t>
  </si>
  <si>
    <t>VolatileLily0058</t>
  </si>
  <si>
    <t>Calibri</t>
  </si>
  <si>
    <t>Verdana</t>
  </si>
  <si>
    <t>Lato</t>
  </si>
  <si>
    <t>Yato Yumi</t>
  </si>
  <si>
    <t>Bergilmir</t>
  </si>
  <si>
    <t>Hexagon</t>
  </si>
  <si>
    <t>JOEbob</t>
  </si>
  <si>
    <t>Keane Mczupp</t>
  </si>
  <si>
    <t>Teag</t>
  </si>
  <si>
    <t>Current</t>
  </si>
  <si>
    <t>Max</t>
  </si>
  <si>
    <t>Softcap</t>
  </si>
  <si>
    <t>Skillpoints:</t>
  </si>
  <si>
    <t>Perk:</t>
  </si>
  <si>
    <t>Weapon:</t>
  </si>
  <si>
    <t>Lunar Ray</t>
  </si>
  <si>
    <t>-ilgun.</t>
  </si>
  <si>
    <t>Hypercharge</t>
  </si>
  <si>
    <t>Fills by: Dealing Damage, Target Ally Damage Taken (x2), Target Ally Downed (x40)</t>
  </si>
  <si>
    <t>Accomplishments:</t>
  </si>
  <si>
    <t>Base</t>
  </si>
  <si>
    <t>Skillpoints</t>
  </si>
  <si>
    <t>Weapon</t>
  </si>
  <si>
    <t>Hat</t>
  </si>
  <si>
    <t>Total</t>
  </si>
  <si>
    <t>WEAPON SKILL: Load. Passively, gain +1 Spell Slot. Your Basic Attack has Reloader1. Scales with STR at a 3/2x rate.</t>
  </si>
  <si>
    <t>LOAD</t>
  </si>
  <si>
    <r>
      <rPr>
        <rFont val="Arial"/>
      </rPr>
      <t>Apply Mending</t>
    </r>
    <r>
      <rPr>
        <rFont val="Arial"/>
        <color rgb="FFFF00FF"/>
      </rPr>
      <t>16</t>
    </r>
    <r>
      <rPr>
        <rFont val="Arial"/>
      </rPr>
      <t>, Energized</t>
    </r>
    <r>
      <rPr>
        <rFont val="Arial"/>
        <color rgb="FFFF00FF"/>
      </rPr>
      <t>8</t>
    </r>
    <r>
      <rPr>
        <rFont val="Arial"/>
      </rPr>
      <t>, and Guardian</t>
    </r>
    <r>
      <rPr>
        <rFont val="Arial"/>
        <color rgb="FFFF00FF"/>
      </rPr>
      <t>5</t>
    </r>
    <r>
      <rPr>
        <rFont val="Arial"/>
      </rPr>
      <t xml:space="preserve"> to an ally for 3 rounds. Range 4-7. On the ally targeted by</t>
    </r>
  </si>
  <si>
    <t>Hazed Memory</t>
  </si>
  <si>
    <t>Kleptomaniac</t>
  </si>
  <si>
    <t>Feastless</t>
  </si>
  <si>
    <t>Dead Leaf Clover</t>
  </si>
  <si>
    <t>Cheapskate</t>
  </si>
  <si>
    <t>Bookworm</t>
  </si>
  <si>
    <r>
      <rPr>
        <rFont val="arial,sans,sans-serif"/>
        <color rgb="FFFFFFFF"/>
      </rPr>
      <t xml:space="preserve">Maxim </t>
    </r>
    <r>
      <rPr>
        <rFont val="Shadows Into Light"/>
        <color rgb="FFFF0000"/>
      </rPr>
      <t>Razor</t>
    </r>
  </si>
  <si>
    <t>Seriously?</t>
  </si>
  <si>
    <r>
      <rPr>
        <rFont val="Arial"/>
      </rPr>
      <t>(</t>
    </r>
    <r>
      <rPr>
        <rFont val="Arial"/>
        <color rgb="FFE69138"/>
      </rPr>
      <t>36-38</t>
    </r>
    <r>
      <rPr>
        <rFont val="Arial"/>
      </rPr>
      <t>) Piercing</t>
    </r>
  </si>
  <si>
    <t>Range: 4-8</t>
  </si>
  <si>
    <t>Counter: 3</t>
  </si>
  <si>
    <r>
      <rPr>
        <rFont val="arial, sans, sans-serif"/>
      </rPr>
      <t xml:space="preserve">your trait, this has Infinite Range for targeting and all intensities are doubled. Bonus Action. </t>
    </r>
    <r>
      <rPr>
        <rFont val="arial, sans, sans-serif"/>
        <color rgb="FFFF00FF"/>
      </rPr>
      <t>Quick Fix.</t>
    </r>
  </si>
  <si>
    <t>Infernal Cog</t>
  </si>
  <si>
    <t>Lucky</t>
  </si>
  <si>
    <t>Double Davis</t>
  </si>
  <si>
    <t>Critical Mass</t>
  </si>
  <si>
    <t>Identity Crisis</t>
  </si>
  <si>
    <t>C.Certificicate</t>
  </si>
  <si>
    <t>Netbrain</t>
  </si>
  <si>
    <t>bulli :(</t>
  </si>
  <si>
    <r>
      <rPr>
        <rFont val="Arial"/>
        <b/>
      </rPr>
      <t xml:space="preserve">SP Cost: </t>
    </r>
    <r>
      <rPr>
        <rFont val="Arial"/>
        <b/>
        <color rgb="FFFF00FF"/>
      </rPr>
      <t>130</t>
    </r>
  </si>
  <si>
    <t>Electrophorus Shell</t>
  </si>
  <si>
    <t>Meaning of Unity</t>
  </si>
  <si>
    <t>Octokill</t>
  </si>
  <si>
    <t>Eternal Star</t>
  </si>
  <si>
    <t>Hat:</t>
  </si>
  <si>
    <t>Spark of Creation+</t>
  </si>
  <si>
    <t>This is what I live for.</t>
  </si>
  <si>
    <t>Manafuel does not increase spell cost. -10% Base Spell Cost.</t>
  </si>
  <si>
    <t>(+7 INT)</t>
  </si>
  <si>
    <t>(+5 SPC)</t>
  </si>
  <si>
    <t>(New Project)</t>
  </si>
  <si>
    <t>Spell:</t>
  </si>
  <si>
    <r>
      <rPr>
        <rFont val="arial"/>
        <b/>
        <color rgb="FF000000"/>
      </rPr>
      <t>(</t>
    </r>
    <r>
      <rPr>
        <rFont val="arial"/>
        <b/>
        <color rgb="FF0000FF"/>
      </rPr>
      <t>13</t>
    </r>
    <r>
      <rPr>
        <rFont val="arial"/>
        <b/>
        <color rgb="FF000000"/>
      </rPr>
      <t xml:space="preserve"> MP)</t>
    </r>
  </si>
  <si>
    <t>Electric (40%)</t>
  </si>
  <si>
    <t>Water (40%)</t>
  </si>
  <si>
    <t>Crushing (-20%)</t>
  </si>
  <si>
    <r>
      <rPr>
        <rFont val="arial"/>
      </rPr>
      <t>Deal (</t>
    </r>
    <r>
      <rPr>
        <rFont val="arial"/>
        <color rgb="FF3C78D8"/>
      </rPr>
      <t>13-14</t>
    </r>
    <r>
      <rPr>
        <rFont val="arial"/>
      </rPr>
      <t>) Water Damage to all foes within Range 1-2 of you, and then pull them one tile closer to you if</t>
    </r>
  </si>
  <si>
    <t>N. Nedilian Engineer</t>
  </si>
  <si>
    <t>Malice Scarred</t>
  </si>
  <si>
    <t>Veterancy</t>
  </si>
  <si>
    <t>Mari Friend</t>
  </si>
  <si>
    <t>Armor:</t>
  </si>
  <si>
    <t>Chronodust Continuum</t>
  </si>
  <si>
    <t>Mari's attempt at harnessing the power of Chronodust. An afterimage of the wearer follows them at all times.</t>
  </si>
  <si>
    <r>
      <rPr>
        <rFont val="arial"/>
      </rPr>
      <t>possible. At the end of your next turn, deal (</t>
    </r>
    <r>
      <rPr>
        <rFont val="arial"/>
        <color rgb="FF3C78D8"/>
      </rPr>
      <t>32-32</t>
    </r>
    <r>
      <rPr>
        <rFont val="arial"/>
      </rPr>
      <t xml:space="preserve">) Water Damage and apply Stasis for </t>
    </r>
    <r>
      <rPr>
        <rFont val="arial"/>
        <color rgb="FFFF00FF"/>
      </rPr>
      <t>two rounds</t>
    </r>
    <r>
      <rPr>
        <rFont val="arial"/>
      </rPr>
      <t xml:space="preserve"> to a foe that was targeted by this AND is within Range 1 of you. Instant Suffocation.</t>
    </r>
  </si>
  <si>
    <t>(Lots)</t>
  </si>
  <si>
    <t>(Sands of Time)</t>
  </si>
  <si>
    <r>
      <rPr>
        <rFont val="arial"/>
        <b/>
        <color rgb="FF000000"/>
      </rPr>
      <t>(</t>
    </r>
    <r>
      <rPr>
        <rFont val="arial"/>
        <b/>
        <color rgb="FF0000FF"/>
      </rPr>
      <t>15</t>
    </r>
    <r>
      <rPr>
        <rFont val="arial"/>
        <b/>
        <color rgb="FF000000"/>
      </rPr>
      <t xml:space="preserve"> MP)</t>
    </r>
  </si>
  <si>
    <t>Statistics:</t>
  </si>
  <si>
    <t>Crushing (20%)</t>
  </si>
  <si>
    <t>Ice (50%)</t>
  </si>
  <si>
    <t>Dark (50%)</t>
  </si>
  <si>
    <t>Piercing (-10%)</t>
  </si>
  <si>
    <t>Electric (-10%)</t>
  </si>
  <si>
    <r>
      <rPr>
        <rFont val="arial, sans, sans-serif"/>
      </rPr>
      <t xml:space="preserve">Revive a Downed player, bringing them back up with </t>
    </r>
    <r>
      <rPr>
        <rFont val="arial, sans, sans-serif"/>
        <color rgb="FF3C78D8"/>
      </rPr>
      <t>49 HP</t>
    </r>
    <r>
      <rPr>
        <rFont val="arial, sans, sans-serif"/>
      </rPr>
      <t>. You must target their body.</t>
    </r>
  </si>
  <si>
    <t>Date Joined: 2017-11-18</t>
  </si>
  <si>
    <t>Highest Damage Dealt: 359</t>
  </si>
  <si>
    <t>Highest Damage Taken: 0</t>
  </si>
  <si>
    <t>Trinket:</t>
  </si>
  <si>
    <t>Helixian Processor</t>
  </si>
  <si>
    <t>A processor made by Creation, now blessed by Lord Helix. Can this possibly end well?</t>
  </si>
  <si>
    <r>
      <rPr>
        <rFont val="arial, sans, sans-serif"/>
      </rPr>
      <t xml:space="preserve">Range 1-4. </t>
    </r>
    <r>
      <rPr>
        <rFont val="arial, sans, sans-serif"/>
        <color rgb="FF3C78D8"/>
      </rPr>
      <t>Autorevive enabled.</t>
    </r>
    <r>
      <rPr>
        <rFont val="arial, sans, sans-serif"/>
      </rPr>
      <t xml:space="preserve"> </t>
    </r>
    <r>
      <rPr>
        <rFont val="arial, sans, sans-serif"/>
        <color rgb="FFFF00FF"/>
      </rPr>
      <t>ohgodwhat</t>
    </r>
  </si>
  <si>
    <t>Times Downed: 7</t>
  </si>
  <si>
    <t>Times Killed: 0</t>
  </si>
  <si>
    <t>Players Revived: 0</t>
  </si>
  <si>
    <t>Hannah Karma: -5</t>
  </si>
  <si>
    <t>(+3 MP Regen)</t>
  </si>
  <si>
    <t>(Full Attention to Praise!)</t>
  </si>
  <si>
    <r>
      <rPr>
        <rFont val="arial"/>
        <b/>
        <color rgb="FF000000"/>
      </rPr>
      <t>(</t>
    </r>
    <r>
      <rPr>
        <rFont val="arial"/>
        <b/>
        <color rgb="FF0000FF"/>
      </rPr>
      <t>15</t>
    </r>
    <r>
      <rPr>
        <rFont val="arial"/>
        <b/>
        <color rgb="FF000000"/>
      </rPr>
      <t xml:space="preserve"> MP)</t>
    </r>
  </si>
  <si>
    <t>Battles Cleared: 41</t>
  </si>
  <si>
    <t>Specials Used: 14</t>
  </si>
  <si>
    <t>Karma: 4</t>
  </si>
  <si>
    <t>Other Karma: 48</t>
  </si>
  <si>
    <t>Locked:</t>
  </si>
  <si>
    <r>
      <rPr>
        <rFont val="arial, sans, sans-serif"/>
      </rPr>
      <t xml:space="preserve">Remove </t>
    </r>
    <r>
      <rPr>
        <rFont val="arial, sans, sans-serif"/>
        <color rgb="FFBF9000"/>
      </rPr>
      <t>3</t>
    </r>
    <r>
      <rPr>
        <rFont val="arial, sans, sans-serif"/>
      </rPr>
      <t xml:space="preserve"> duration from all basic positive status effects on the target, then deal (</t>
    </r>
    <r>
      <rPr>
        <rFont val="arial, sans, sans-serif"/>
        <color rgb="FFE69138"/>
      </rPr>
      <t>18-18</t>
    </r>
    <r>
      <rPr>
        <rFont val="arial, sans, sans-serif"/>
      </rPr>
      <t>) Physical Damage</t>
    </r>
  </si>
  <si>
    <t>AGI Bonus</t>
  </si>
  <si>
    <t>INT Bonus</t>
  </si>
  <si>
    <t>SKI Bonus</t>
  </si>
  <si>
    <t>SPC Bonus</t>
  </si>
  <si>
    <t>Equipment</t>
  </si>
  <si>
    <t>Ethereal Talisman</t>
  </si>
  <si>
    <t>Will you ever run out of mana again?</t>
  </si>
  <si>
    <r>
      <rPr>
        <rFont val="arial, sans, sans-serif"/>
      </rPr>
      <t xml:space="preserve">to the target. </t>
    </r>
    <r>
      <rPr>
        <rFont val="arial, sans, sans-serif"/>
        <color rgb="FFFF00FF"/>
      </rPr>
      <t>+15%</t>
    </r>
    <r>
      <rPr>
        <rFont val="arial, sans, sans-serif"/>
      </rPr>
      <t xml:space="preserve"> DMG per duration removed. Range 1-</t>
    </r>
    <r>
      <rPr>
        <rFont val="arial, sans, sans-serif"/>
        <color rgb="FFE69138"/>
      </rPr>
      <t>3</t>
    </r>
    <r>
      <rPr>
        <rFont val="arial, sans, sans-serif"/>
      </rPr>
      <t>.</t>
    </r>
  </si>
  <si>
    <t>Bio:</t>
  </si>
  <si>
    <t>(Automana)</t>
  </si>
  <si>
    <t>(Calamitic Efficiency)</t>
  </si>
  <si>
    <r>
      <rPr>
        <rFont val="arial, sans, sans-serif"/>
        <b/>
      </rPr>
      <t>(</t>
    </r>
    <r>
      <rPr>
        <rFont val="arial, sans, sans-serif"/>
        <b/>
        <color rgb="FF0000FF"/>
      </rPr>
      <t>21</t>
    </r>
    <r>
      <rPr>
        <rFont val="arial, sans, sans-serif"/>
        <b/>
      </rPr>
      <t xml:space="preserve"> MP)</t>
    </r>
  </si>
  <si>
    <t>Adria hails from the rogue planet of Neo Nedilia, as does Sophia and Dorothy. In addition to her exploits as an engineer, she was also one of the few that were brave enough to explore esoteric topics and beings so that Neo Nedilia could better protect themselves from such threats. Of course, things took a turn for the worse. A Malice crystal embedded itself into her forehead, and it wanted to break her will by killing those she held dear. They escaped, eventually bringing her to Sussui where the crystal was removed and hopefully properly sealed away. The most likely to inadvertently create a superweapon.</t>
  </si>
  <si>
    <t>Fire (40%)</t>
  </si>
  <si>
    <t>Water (20%)</t>
  </si>
  <si>
    <t>Fire (-10%)</t>
  </si>
  <si>
    <t>Trait:</t>
  </si>
  <si>
    <t>Watching Over You</t>
  </si>
  <si>
    <t>At the start of battle, select an ally. When targeting an enemy within Range 1-2 of them, your attacks</t>
  </si>
  <si>
    <r>
      <rPr>
        <rFont val="Arial"/>
      </rPr>
      <t xml:space="preserve">deal </t>
    </r>
    <r>
      <rPr>
        <rFont val="Arial"/>
        <color rgb="FFFF00FF"/>
      </rPr>
      <t>+40%</t>
    </r>
    <r>
      <rPr>
        <rFont val="Arial"/>
      </rPr>
      <t xml:space="preserve"> damage, have </t>
    </r>
    <r>
      <rPr>
        <rFont val="Arial"/>
        <color rgb="FFFF00FF"/>
      </rPr>
      <t xml:space="preserve">+60% </t>
    </r>
    <r>
      <rPr>
        <rFont val="Arial"/>
      </rPr>
      <t xml:space="preserve">HIT, and have </t>
    </r>
    <r>
      <rPr>
        <rFont val="Arial"/>
        <color rgb="FFFF00FF"/>
      </rPr>
      <t xml:space="preserve">+8 </t>
    </r>
    <r>
      <rPr>
        <rFont val="Arial"/>
      </rPr>
      <t xml:space="preserve">CRT. </t>
    </r>
    <r>
      <rPr>
        <rFont val="Arial"/>
        <color rgb="FFFF00FF"/>
      </rPr>
      <t>I Will Keep You Safe. Have My Vengeance.</t>
    </r>
  </si>
  <si>
    <t>Return to the Top?</t>
  </si>
  <si>
    <t>....</t>
  </si>
  <si>
    <t>True Inkscalibur</t>
  </si>
  <si>
    <t>One day, you will return to me.</t>
  </si>
  <si>
    <t>Daylight</t>
  </si>
  <si>
    <t>Fills by: Damaging Enemies, Healing Allies (x2), Buffing Allies (x3 per Buff + Duration), Revivng Allies (x10), Lovey Dovey Stuff (x20)</t>
  </si>
  <si>
    <r>
      <rPr>
        <rFont val="Arial"/>
        <color rgb="FF222222"/>
      </rPr>
      <t xml:space="preserve">WEAPON SKILL: The Neathbow. Deal (9-9) Dark Damage. Range 1. Cone. Heal allies in the cone for </t>
    </r>
    <r>
      <rPr>
        <rFont val="Arial"/>
        <color rgb="FF4A86E8"/>
      </rPr>
      <t>165</t>
    </r>
    <r>
      <rPr>
        <rFont val="Arial"/>
        <color rgb="FF222222"/>
      </rPr>
      <t>% of this value, and apply one listed buff to all allies in the cone for two rounds, and remove one round of Basic DoT/Debuff effects. Alternatively, as a Bonus Action, forego healing your target and apply a buff that is not Swift. This Weapon Skill scales at a 3/4th rate with STR, and gets +5% Healing per INT. Also grants a Spell Slot.</t>
    </r>
  </si>
  <si>
    <t>BUFFS</t>
  </si>
  <si>
    <r>
      <rPr>
        <rFont val="Arial"/>
      </rPr>
      <t xml:space="preserve">Pick one of two effects. Each effect can be used up to three times in an action, spending </t>
    </r>
    <r>
      <rPr>
        <rFont val="Arial"/>
        <color rgb="FFFF00FF"/>
      </rPr>
      <t>85</t>
    </r>
    <r>
      <rPr>
        <rFont val="Arial"/>
      </rPr>
      <t xml:space="preserve"> SP each.</t>
    </r>
  </si>
  <si>
    <t>Promise Upheld</t>
  </si>
  <si>
    <t>Duelist</t>
  </si>
  <si>
    <t>Highway Robbery</t>
  </si>
  <si>
    <t>-Chronopiece-&gt;?</t>
  </si>
  <si>
    <t>Nightmare's Head</t>
  </si>
  <si>
    <t>Pentakill</t>
  </si>
  <si>
    <t>Beanapocalypse</t>
  </si>
  <si>
    <t>(13-14) Dark</t>
  </si>
  <si>
    <t>Cut With Moonlight.</t>
  </si>
  <si>
    <t>REVIVE</t>
  </si>
  <si>
    <t>DAMAGE</t>
  </si>
  <si>
    <t>Lawful Good</t>
  </si>
  <si>
    <t>Immortal</t>
  </si>
  <si>
    <t>Uboa Figurine</t>
  </si>
  <si>
    <t>Heart to Heart</t>
  </si>
  <si>
    <r>
      <rPr>
        <rFont val="Arial"/>
        <b/>
        <color rgb="FF000000"/>
        <sz val="8.0"/>
      </rPr>
      <t xml:space="preserve">The </t>
    </r>
    <r>
      <rPr>
        <rFont val="Arial"/>
        <b/>
        <color rgb="FFFF0000"/>
        <sz val="8.0"/>
      </rPr>
      <t>En</t>
    </r>
    <r>
      <rPr>
        <rFont val="Arial"/>
        <b/>
        <color rgb="FF666666"/>
        <sz val="8.0"/>
      </rPr>
      <t>tire</t>
    </r>
    <r>
      <rPr>
        <rFont val="Arial"/>
        <b/>
        <color rgb="FF000000"/>
        <sz val="8.0"/>
      </rPr>
      <t xml:space="preserve"> </t>
    </r>
    <r>
      <rPr>
        <rFont val="Arial"/>
        <b/>
        <color rgb="FFE06666"/>
        <sz val="8.0"/>
      </rPr>
      <t>Circus</t>
    </r>
  </si>
  <si>
    <t>FAZE Membership</t>
  </si>
  <si>
    <t>SP Cap: 300</t>
  </si>
  <si>
    <t>Council Contract</t>
  </si>
  <si>
    <t>pastry enjoyer</t>
  </si>
  <si>
    <t>First Sphere Halo</t>
  </si>
  <si>
    <t>Even the darkest night will end, and the sun will rise.</t>
  </si>
  <si>
    <t>Your Restorative spells (marked in blue) cost 15% less to cast.</t>
  </si>
  <si>
    <t>(+12 MMP)</t>
  </si>
  <si>
    <t>(+2 INT)</t>
  </si>
  <si>
    <t>(Spell Slot)</t>
  </si>
  <si>
    <t>(Best Practice)</t>
  </si>
  <si>
    <t>Valiance</t>
  </si>
  <si>
    <r>
      <rPr>
        <rFont val="arial,sans,sans-serif"/>
        <b/>
      </rPr>
      <t>(</t>
    </r>
    <r>
      <rPr>
        <rFont val="arial,sans,sans-serif"/>
        <b/>
        <color rgb="FF0000FF"/>
      </rPr>
      <t xml:space="preserve">21 </t>
    </r>
    <r>
      <rPr>
        <rFont val="arial,sans,sans-serif"/>
        <b/>
      </rPr>
      <t>MP)</t>
    </r>
  </si>
  <si>
    <t>Puppet Friend</t>
  </si>
  <si>
    <t>Omorika Friend</t>
  </si>
  <si>
    <t>Elem Friend</t>
  </si>
  <si>
    <t>Markhamia Friend</t>
  </si>
  <si>
    <t>Ice (20%)</t>
  </si>
  <si>
    <t>Light (-10%)</t>
  </si>
  <si>
    <r>
      <rPr>
        <rFont val="arial,sans,sans-serif"/>
      </rPr>
      <t xml:space="preserve">Revive a Dead or Downed player, resurrecting them with </t>
    </r>
    <r>
      <rPr>
        <rFont val="arial,sans,sans-serif"/>
        <color rgb="FF3C78D8"/>
      </rPr>
      <t>33</t>
    </r>
    <r>
      <rPr>
        <rFont val="arial,sans,sans-serif"/>
      </rPr>
      <t xml:space="preserve"> HP. Downed players must be within</t>
    </r>
  </si>
  <si>
    <t>Accomplished Author</t>
  </si>
  <si>
    <t>Historian</t>
  </si>
  <si>
    <t xml:space="preserve">Iubar Seraphim </t>
  </si>
  <si>
    <t>I will protect you. I will give everything to ensure it.</t>
  </si>
  <si>
    <r>
      <rPr>
        <rFont val="arial,sans,sans-serif"/>
      </rPr>
      <t xml:space="preserve">Range 1-3. Dead players can be spawned on a tile within Range 1. </t>
    </r>
    <r>
      <rPr>
        <rFont val="arial,sans,sans-serif"/>
        <color rgb="FFFF00FF"/>
      </rPr>
      <t>Autorevive enabled.</t>
    </r>
  </si>
  <si>
    <t>(Together We Fly!)</t>
  </si>
  <si>
    <t>(Invincible Soul)</t>
  </si>
  <si>
    <t>Hope</t>
  </si>
  <si>
    <r>
      <rPr>
        <rFont val="arial,sans,sans-serif"/>
        <b/>
      </rPr>
      <t>(</t>
    </r>
    <r>
      <rPr>
        <rFont val="arial,sans,sans-serif"/>
        <b/>
        <color rgb="FF0000FF"/>
      </rPr>
      <t>13</t>
    </r>
    <r>
      <rPr>
        <rFont val="arial,sans,sans-serif"/>
        <b/>
      </rPr>
      <t xml:space="preserve"> MP)</t>
    </r>
  </si>
  <si>
    <t>Dark (80%)</t>
  </si>
  <si>
    <t>Poison (20%)</t>
  </si>
  <si>
    <r>
      <rPr>
        <rFont val="Arial"/>
      </rPr>
      <t>Restore (</t>
    </r>
    <r>
      <rPr>
        <rFont val="Arial"/>
        <color rgb="FF3C78D8"/>
      </rPr>
      <t>13-15</t>
    </r>
    <r>
      <rPr>
        <rFont val="Arial"/>
      </rPr>
      <t>) HP to the target. Splash 1. Range 2-</t>
    </r>
    <r>
      <rPr>
        <rFont val="Arial"/>
        <color rgb="FF3C78D8"/>
      </rPr>
      <t>5</t>
    </r>
    <r>
      <rPr>
        <rFont val="Arial"/>
      </rPr>
      <t>.</t>
    </r>
  </si>
  <si>
    <t>Highest Damage Dealt: 194</t>
  </si>
  <si>
    <t>Highest Damage Taken: 170</t>
  </si>
  <si>
    <t>Revelation of Divine Love</t>
  </si>
  <si>
    <t>All shall be well, and all shall be well, and all manner of thing shall be well.</t>
  </si>
  <si>
    <t>You may center this on yourself.</t>
  </si>
  <si>
    <t>Times Downed: 5</t>
  </si>
  <si>
    <t>Times Killed: 2</t>
  </si>
  <si>
    <t>Players Revived: 25</t>
  </si>
  <si>
    <t>(Growth)</t>
  </si>
  <si>
    <t>(Life Support)</t>
  </si>
  <si>
    <r>
      <rPr>
        <rFont val="arial,sans,sans-serif"/>
        <b/>
      </rPr>
      <t>(</t>
    </r>
    <r>
      <rPr>
        <rFont val="arial,sans,sans-serif"/>
        <b/>
        <color rgb="FF3C78D8"/>
      </rPr>
      <t>34</t>
    </r>
    <r>
      <rPr>
        <rFont val="arial,sans,sans-serif"/>
        <b/>
      </rPr>
      <t xml:space="preserve"> MP)</t>
    </r>
  </si>
  <si>
    <t>Karma: 236!!!</t>
  </si>
  <si>
    <t>Earth (20%)</t>
  </si>
  <si>
    <r>
      <rPr>
        <rFont val="arial,sans,sans-serif"/>
      </rPr>
      <t>Deal (</t>
    </r>
    <r>
      <rPr>
        <rFont val="arial,sans,sans-serif"/>
        <color rgb="FF3C78D8"/>
      </rPr>
      <t>35-35</t>
    </r>
    <r>
      <rPr>
        <rFont val="arial,sans,sans-serif"/>
      </rPr>
      <t xml:space="preserve">) Light Damage to the target. Range 5-6. You </t>
    </r>
    <r>
      <rPr>
        <rFont val="arial,sans,sans-serif"/>
        <color rgb="FF3C78D8"/>
      </rPr>
      <t>and</t>
    </r>
    <r>
      <rPr>
        <rFont val="arial,sans,sans-serif"/>
      </rPr>
      <t xml:space="preserve"> an ally within Range 1-2 of you restores</t>
    </r>
  </si>
  <si>
    <t>Saint's Heart</t>
  </si>
  <si>
    <t>Let your heart be set and your will be done.</t>
  </si>
  <si>
    <r>
      <rPr>
        <rFont val="arial,sans,sans-serif"/>
      </rPr>
      <t xml:space="preserve">HP equal to the amount of overkill damage. </t>
    </r>
    <r>
      <rPr>
        <rFont val="arial,sans,sans-serif"/>
        <color rgb="FFFF00FF"/>
      </rPr>
      <t>Thankful Soul.</t>
    </r>
  </si>
  <si>
    <t>(Eternal Protection)</t>
  </si>
  <si>
    <t>(Hope Springs Eternal)</t>
  </si>
  <si>
    <t>Diligence</t>
  </si>
  <si>
    <t>The Eternal Author, known to his friends as Auth, is the dhampyr who holds the keys to the legendary Genesis Library. He has mastered the mysteries of the Neath, manipulating the Neathbow through his control over ink and speaking the language of the stars, Correspondence. A valiant friend and powerful ally, he has returned from Chaos' mindscape to reprise his role as a death-thwarting guardian against evil. The most likely to apologise when something is spilled on him.</t>
  </si>
  <si>
    <t>Fire (20%)</t>
  </si>
  <si>
    <t>Water (30%)</t>
  </si>
  <si>
    <r>
      <rPr>
        <rFont val="arial, sans, sans-serif"/>
      </rPr>
      <t>Grant the target (</t>
    </r>
    <r>
      <rPr>
        <rFont val="arial, sans, sans-serif"/>
        <color rgb="FF3C78D8"/>
      </rPr>
      <t>15-17</t>
    </r>
    <r>
      <rPr>
        <rFont val="arial, sans, sans-serif"/>
      </rPr>
      <t xml:space="preserve">) Bonus SHP. They also gain Enchant:Dark and </t>
    </r>
    <r>
      <rPr>
        <rFont val="arial, sans, sans-serif"/>
        <color rgb="FF3C78D8"/>
      </rPr>
      <t>Teneveil5</t>
    </r>
    <r>
      <rPr>
        <rFont val="arial, sans, sans-serif"/>
      </rPr>
      <t xml:space="preserve"> for three rounds. </t>
    </r>
  </si>
  <si>
    <r>
      <rPr>
        <rFont val="arial, sans, sans-serif"/>
      </rPr>
      <t xml:space="preserve">Range 1-3. Both elements are of the same type. </t>
    </r>
    <r>
      <rPr>
        <rFont val="arial, sans, sans-serif"/>
        <color rgb="FFFF00FF"/>
      </rPr>
      <t>Elemental Attunement.</t>
    </r>
  </si>
  <si>
    <t>Lost in Reflections</t>
  </si>
  <si>
    <t>Kindness</t>
  </si>
  <si>
    <r>
      <rPr>
        <rFont val="arial, sans, sans-serif"/>
        <b/>
      </rPr>
      <t>(</t>
    </r>
    <r>
      <rPr>
        <rFont val="arial, sans, sans-serif"/>
        <b/>
        <color rgb="FF0000FF"/>
      </rPr>
      <t xml:space="preserve">15 </t>
    </r>
    <r>
      <rPr>
        <rFont val="arial, sans, sans-serif"/>
        <b/>
      </rPr>
      <t>MP)</t>
    </r>
  </si>
  <si>
    <r>
      <rPr>
        <rFont val="arial,sans,sans-serif"/>
      </rPr>
      <t xml:space="preserve">When you cast a spell, give yourself a stack of Lament. Max of 5 stacks, </t>
    </r>
    <r>
      <rPr>
        <rFont val="arial,sans,sans-serif"/>
        <color rgb="FFFF00FF"/>
      </rPr>
      <t>but you may exceed this for no benefit.</t>
    </r>
  </si>
  <si>
    <r>
      <rPr>
        <rFont val="Arial"/>
      </rPr>
      <t>Restore (</t>
    </r>
    <r>
      <rPr>
        <rFont val="Arial"/>
        <color rgb="FF3C78D8"/>
      </rPr>
      <t>37-38</t>
    </r>
    <r>
      <rPr>
        <rFont val="Arial"/>
      </rPr>
      <t>) HP to the target, and grant them Autorevive</t>
    </r>
    <r>
      <rPr>
        <rFont val="Arial"/>
        <color rgb="FFBF9000"/>
      </rPr>
      <t>9</t>
    </r>
    <r>
      <rPr>
        <rFont val="Arial"/>
      </rPr>
      <t xml:space="preserve"> for two rounds. Range 1-3. </t>
    </r>
    <r>
      <rPr>
        <rFont val="Arial"/>
        <color rgb="FF3C78D8"/>
      </rPr>
      <t>Mayenab.</t>
    </r>
  </si>
  <si>
    <t>Failing to cast a spell in a round will cause you to lose a stack.</t>
  </si>
  <si>
    <t>LAMENT</t>
  </si>
  <si>
    <t>If on the same round, the recipient of this spell uses a spell on the caster, the status effects applied get +2 Intensity.</t>
  </si>
  <si>
    <t>storage:</t>
  </si>
  <si>
    <t>Gratitude</t>
  </si>
  <si>
    <t>Summon an Ink Specter in Range 1. As a Bonus Action, destroy an Ink Specter to cast one of your spells</t>
  </si>
  <si>
    <t>from its tile. This still costs MP.</t>
  </si>
  <si>
    <t>SPECTERS</t>
  </si>
  <si>
    <t>The Serpent's Three Blades</t>
  </si>
  <si>
    <t>If you're reading this book, it must mean there is something you want to know about me.</t>
  </si>
  <si>
    <t>Mirage Storm</t>
  </si>
  <si>
    <t>Fills By: Dealing Damage, Downing Enemies (x15), Changing Stance (x10)</t>
  </si>
  <si>
    <t>WEAPON PASSIVE: Changing Stances. At the start of your turn, change to a new Stance that isn't your previous or current Stance. You can spend 9 MP and lock your MP regen to 0 for this round to change to one of these Stances instead. You can choose which Stance you start in. Passively, gain +1 Spell Slot.</t>
  </si>
  <si>
    <t>STANCES</t>
  </si>
  <si>
    <r>
      <t xml:space="preserve">Bonus Action. Change Stance, </t>
    </r>
    <r>
      <rPr>
        <rFont val="Arial"/>
        <color rgb="FFFF00FF"/>
      </rPr>
      <t>gain (Focused6, 1),</t>
    </r>
    <r>
      <rPr>
        <rFont val="Arial"/>
      </rPr>
      <t xml:space="preserve"> then perform an action based on the Stance you changed to.</t>
    </r>
  </si>
  <si>
    <t>CraftCraft v.0.4</t>
  </si>
  <si>
    <t>Body Stacker</t>
  </si>
  <si>
    <t>Here Comes The Stick</t>
  </si>
  <si>
    <r>
      <rPr>
        <rFont val="Merriweather"/>
        <b/>
      </rPr>
      <t xml:space="preserve">Just </t>
    </r>
    <r>
      <rPr>
        <rFont val="Merriweather"/>
        <b/>
        <color rgb="FFFF0000"/>
      </rPr>
      <t>Disgaea</t>
    </r>
  </si>
  <si>
    <t>&gt;&lt;Operator's Tie&gt;</t>
  </si>
  <si>
    <t>(33-33) ???</t>
  </si>
  <si>
    <r>
      <t xml:space="preserve">Costs </t>
    </r>
    <r>
      <rPr>
        <rFont val="arial, sans, sans-serif"/>
        <color rgb="FFFF00FF"/>
      </rPr>
      <t>120</t>
    </r>
    <r>
      <rPr>
        <rFont val="arial, sans, sans-serif"/>
      </rPr>
      <t xml:space="preserve"> SP. </t>
    </r>
    <r>
      <rPr>
        <rFont val="arial, sans, sans-serif"/>
        <color rgb="FFFF00FF"/>
      </rPr>
      <t>"Avalanche"</t>
    </r>
  </si>
  <si>
    <t>SLASH</t>
  </si>
  <si>
    <t>BLUNT</t>
  </si>
  <si>
    <t>PIERCE</t>
  </si>
  <si>
    <t>GUARD</t>
  </si>
  <si>
    <t>oopss</t>
  </si>
  <si>
    <t>CraftCraft v.1.0</t>
  </si>
  <si>
    <t>Flux State</t>
  </si>
  <si>
    <t>Airship Gun Barrel</t>
  </si>
  <si>
    <t>z</t>
  </si>
  <si>
    <t>SP Cost: 300</t>
  </si>
  <si>
    <t>THRONE BUTT</t>
  </si>
  <si>
    <t>Kid's Hat</t>
  </si>
  <si>
    <t>Wait, doesn't someone in the party already have this?</t>
  </si>
  <si>
    <t>(Hat Shop)</t>
  </si>
  <si>
    <t>Ice (30%)</t>
  </si>
  <si>
    <t>Air (30%)</t>
  </si>
  <si>
    <r>
      <rPr>
        <rFont val="arial,sans,sans-serif"/>
      </rPr>
      <t>Gain +100%+</t>
    </r>
    <r>
      <rPr>
        <rFont val="arial,sans,sans-serif"/>
        <color rgb="FFBF9000"/>
      </rPr>
      <t>11</t>
    </r>
    <r>
      <rPr>
        <rFont val="arial,sans,sans-serif"/>
      </rPr>
      <t xml:space="preserve"> CNT</t>
    </r>
    <r>
      <rPr>
        <rFont val="arial,sans,sans-serif"/>
        <color rgb="FFBF9000"/>
      </rPr>
      <t xml:space="preserve"> and +50% Counter Damage</t>
    </r>
    <r>
      <rPr>
        <rFont val="arial,sans,sans-serif"/>
      </rPr>
      <t xml:space="preserve"> for this round. </t>
    </r>
    <r>
      <rPr>
        <rFont val="arial,sans,sans-serif"/>
        <color rgb="FF6AA84F"/>
      </rPr>
      <t>Bonus Action.</t>
    </r>
  </si>
  <si>
    <t>Bi</t>
  </si>
  <si>
    <t>Arm Enthusiast</t>
  </si>
  <si>
    <t>One Arm Army</t>
  </si>
  <si>
    <t>Superpower: Martial Artist. Weakness: Psychological Paralysis.</t>
  </si>
  <si>
    <t>(Nanite Injection)</t>
  </si>
  <si>
    <t>Psychic (20%)</t>
  </si>
  <si>
    <r>
      <rPr>
        <rFont val="arial"/>
      </rPr>
      <t xml:space="preserve">Increase the Intensity of all DoT status effects on the target by </t>
    </r>
    <r>
      <rPr>
        <rFont val="arial"/>
        <color rgb="FFE69138"/>
      </rPr>
      <t>8</t>
    </r>
    <r>
      <rPr>
        <rFont val="arial"/>
      </rPr>
      <t>. Deal (</t>
    </r>
    <r>
      <rPr>
        <rFont val="arial"/>
        <color rgb="FFE69138"/>
      </rPr>
      <t>11-11</t>
    </r>
    <r>
      <rPr>
        <rFont val="arial"/>
      </rPr>
      <t>) Slashing Damage to the foe</t>
    </r>
  </si>
  <si>
    <t>Highest Damage Dealt: 791(!!)</t>
  </si>
  <si>
    <t>Highest Damage Taken: 80</t>
  </si>
  <si>
    <t>Violence Virophage</t>
  </si>
  <si>
    <t>A shrivelled up Iti, birthed from Maxim. Custom designed so that when toxins are pumped into its corpse, it emits them over a wide radius.</t>
  </si>
  <si>
    <r>
      <rPr>
        <rFont val="arial"/>
      </rPr>
      <t xml:space="preserve">for every DoT status they have, each as an individual hit. Bleed only gets +1 Intensity. Range 1-4. </t>
    </r>
    <r>
      <rPr>
        <rFont val="arial"/>
        <color rgb="FFBF9000"/>
      </rPr>
      <t>Rend Heaven.</t>
    </r>
    <r>
      <rPr>
        <rFont val="arial"/>
      </rPr>
      <t xml:space="preserve"> </t>
    </r>
    <r>
      <rPr>
        <rFont val="arial"/>
        <color rgb="FFFF00FF"/>
      </rPr>
      <t>Not a Cut But Okay.</t>
    </r>
  </si>
  <si>
    <t>Times Downed: 2</t>
  </si>
  <si>
    <t>Times Killed: 1</t>
  </si>
  <si>
    <t>Players Revived: 2</t>
  </si>
  <si>
    <t>(Infinite Infection)</t>
  </si>
  <si>
    <t>Battles Cleared: 35</t>
  </si>
  <si>
    <t>Specials Used: 8</t>
  </si>
  <si>
    <t>Karma: 18</t>
  </si>
  <si>
    <t>Poison (50%)</t>
  </si>
  <si>
    <t>Operant Emblem-2</t>
  </si>
  <si>
    <t>He has no eyes, he has no face, this Kong lives in outer space.</t>
  </si>
  <si>
    <t>(Aching8, 3)</t>
  </si>
  <si>
    <t>(Brainburn7, 3)</t>
  </si>
  <si>
    <t>(Relentless Chase)</t>
  </si>
  <si>
    <t>(Always Watching)</t>
  </si>
  <si>
    <t>Asha used to live on Between, a planet she had all to herself. A prodigal sorceress and a tenacious companion, she helped clear a path out of Chaos' mindscape before bringing the fight to Sussui. Along the way, she was a lesbian with Marron. The most likely to guess the ending of a movie (regardless of whether the guess is correct or not).</t>
  </si>
  <si>
    <t>Water (-20%)</t>
  </si>
  <si>
    <r>
      <rPr>
        <rFont val="arial,sans,sans-serif"/>
      </rPr>
      <t>If your Basic Attack can only hit foes within Range 1-</t>
    </r>
    <r>
      <rPr>
        <rFont val="arial,sans,sans-serif"/>
        <color rgb="FFFF00FF"/>
      </rPr>
      <t>3</t>
    </r>
    <r>
      <rPr>
        <rFont val="arial,sans,sans-serif"/>
      </rPr>
      <t>, grant +3 Upper Range Limit to your basic attack</t>
    </r>
  </si>
  <si>
    <r>
      <rPr>
        <rFont val="arial,sans,sans-serif"/>
      </rPr>
      <t xml:space="preserve">for three rounds. Bonus Action. Range 1-3 for casting. </t>
    </r>
    <r>
      <rPr>
        <rFont val="arial,sans,sans-serif"/>
        <color rgb="FFBF9000"/>
      </rPr>
      <t>Laser Offhand.</t>
    </r>
  </si>
  <si>
    <t>Identify Weakpoint</t>
  </si>
  <si>
    <t>Whenever you deal Physical Damage, apply Physblight2 of a different element for two rounds.</t>
  </si>
  <si>
    <r>
      <rPr>
        <rFont val="arial, sans, sans-serif"/>
      </rPr>
      <t>If the attack was single target, this has +</t>
    </r>
    <r>
      <rPr>
        <rFont val="arial, sans, sans-serif"/>
        <color rgb="FFFF00FF"/>
      </rPr>
      <t>2</t>
    </r>
    <r>
      <rPr>
        <rFont val="arial, sans, sans-serif"/>
      </rPr>
      <t xml:space="preserve"> Intensity. Mirage Storm does not apply this trait. </t>
    </r>
    <r>
      <rPr>
        <rFont val="arial, sans, sans-serif"/>
        <color rgb="FFFF00FF"/>
      </rPr>
      <t>Versatile Offence.</t>
    </r>
  </si>
  <si>
    <t>Spidersilk Pillow Staff</t>
  </si>
  <si>
    <t>Pillow fight!</t>
  </si>
  <si>
    <t>Hibernate</t>
  </si>
  <si>
    <t>Fills by: Damage Dealt, MP Spent, Applying Status Effects (x5)</t>
  </si>
  <si>
    <t>WEAPON SKILL: Pillow Throw. You control a pillow, which can be passed to an ally within your Basic Attack Range as a Bonus Action.</t>
  </si>
  <si>
    <t>PILLOW</t>
  </si>
  <si>
    <r>
      <rPr>
        <rFont val="arial,sans,sans-serif"/>
      </rPr>
      <t>Target an entity within Range 1-</t>
    </r>
    <r>
      <rPr>
        <rFont val="arial,sans,sans-serif"/>
        <color rgb="FFFF00FF"/>
      </rPr>
      <t>4</t>
    </r>
    <r>
      <rPr>
        <rFont val="arial,sans,sans-serif"/>
      </rPr>
      <t>. At the end of this phase, they obtain Hibernate indefinitely.</t>
    </r>
  </si>
  <si>
    <t>Special Snowflake</t>
  </si>
  <si>
    <r>
      <rPr>
        <rFont val="Arial"/>
        <color rgb="FFE06666"/>
      </rPr>
      <t>LED</t>
    </r>
    <r>
      <rPr>
        <rFont val="Arial"/>
      </rPr>
      <t xml:space="preserve"> </t>
    </r>
    <r>
      <rPr>
        <rFont val="Arial"/>
        <color rgb="FF3C78D8"/>
      </rPr>
      <t>Dance</t>
    </r>
    <r>
      <rPr>
        <rFont val="Arial"/>
      </rPr>
      <t xml:space="preserve"> </t>
    </r>
    <r>
      <rPr>
        <rFont val="Arial"/>
        <color rgb="FF6AA84F"/>
      </rPr>
      <t>Tile</t>
    </r>
  </si>
  <si>
    <t>POWER OVERWHELMING</t>
  </si>
  <si>
    <t>(19-19) Air</t>
  </si>
  <si>
    <t>HIBERNATE</t>
  </si>
  <si>
    <t>Yaga Fin</t>
  </si>
  <si>
    <t>Home Improvement</t>
  </si>
  <si>
    <t>Consolation Prize</t>
  </si>
  <si>
    <t>COMBINED CORE</t>
  </si>
  <si>
    <t>Serial Survivor</t>
  </si>
  <si>
    <r>
      <rPr>
        <rFont val="Arial"/>
        <b/>
      </rPr>
      <t xml:space="preserve">SP Required: </t>
    </r>
    <r>
      <rPr>
        <rFont val="Arial"/>
        <b/>
        <color rgb="FFFF00FF"/>
      </rPr>
      <t>124</t>
    </r>
  </si>
  <si>
    <t>Sleep Mask</t>
  </si>
  <si>
    <t>Sleep tight.</t>
  </si>
  <si>
    <t>Your spells cost 20% less to cast.</t>
  </si>
  <si>
    <t>(Snooze)</t>
  </si>
  <si>
    <t>(Effect Mastery)</t>
  </si>
  <si>
    <r>
      <rPr>
        <rFont val="Arial"/>
        <b/>
      </rPr>
      <t>(</t>
    </r>
    <r>
      <rPr>
        <rFont val="Arial"/>
        <b/>
        <color rgb="FF0000FF"/>
      </rPr>
      <t>16</t>
    </r>
    <r>
      <rPr>
        <rFont val="Arial"/>
        <b/>
      </rPr>
      <t xml:space="preserve"> MP)</t>
    </r>
  </si>
  <si>
    <t>Dark (20%)</t>
  </si>
  <si>
    <t>Psychic (50%)</t>
  </si>
  <si>
    <r>
      <rPr>
        <rFont val="Arial"/>
      </rPr>
      <t>Deal (</t>
    </r>
    <r>
      <rPr>
        <rFont val="Arial"/>
        <color rgb="FF3C78D8"/>
      </rPr>
      <t>18-20</t>
    </r>
    <r>
      <rPr>
        <rFont val="Arial"/>
      </rPr>
      <t>) Psychic Damage to the target. Range 2-</t>
    </r>
    <r>
      <rPr>
        <rFont val="Arial"/>
        <color rgb="FF3C78D8"/>
      </rPr>
      <t>5</t>
    </r>
    <r>
      <rPr>
        <rFont val="Arial"/>
      </rPr>
      <t xml:space="preserve">. Applies </t>
    </r>
    <r>
      <rPr>
        <rFont val="Arial"/>
        <color rgb="FFFF00FF"/>
      </rPr>
      <t>HorridSleep9</t>
    </r>
    <r>
      <rPr>
        <rFont val="Arial"/>
      </rPr>
      <t xml:space="preserve"> for </t>
    </r>
    <r>
      <rPr>
        <rFont val="Arial"/>
        <color rgb="FFBF9000"/>
      </rPr>
      <t xml:space="preserve">three </t>
    </r>
    <r>
      <rPr>
        <rFont val="Arial"/>
      </rPr>
      <t>rounds to basic targets.</t>
    </r>
  </si>
  <si>
    <t>Saviour Of The Waking World</t>
  </si>
  <si>
    <t>Prismatic Nightgown</t>
  </si>
  <si>
    <t>Both its colour and its lullably drift softly between infinite possibilities.</t>
  </si>
  <si>
    <r>
      <rPr>
        <rFont val="Arial"/>
      </rPr>
      <t>If the target is asleep already, don't harm the target and instead deal (</t>
    </r>
    <r>
      <rPr>
        <rFont val="Arial"/>
        <color rgb="FF3C78D8"/>
      </rPr>
      <t>23-24</t>
    </r>
    <r>
      <rPr>
        <rFont val="Arial"/>
      </rPr>
      <t>) Psychic Damage to all targets within Range 1-2 of them. Then, wake them up.</t>
    </r>
  </si>
  <si>
    <t>Schemer</t>
  </si>
  <si>
    <t>(+6 RES)</t>
  </si>
  <si>
    <t>(Soft Chime)</t>
  </si>
  <si>
    <t>(Dream Cloud)</t>
  </si>
  <si>
    <t>(Prismatic Shield)</t>
  </si>
  <si>
    <t>Psychic (30%)</t>
  </si>
  <si>
    <t>Fire (50%)</t>
  </si>
  <si>
    <r>
      <rPr>
        <rFont val="arial,sans,sans-serif"/>
      </rPr>
      <t>Target an entity within Range 1-5. Then, target another entity within Range 1-</t>
    </r>
    <r>
      <rPr>
        <rFont val="arial,sans,sans-serif"/>
        <color rgb="FFBF9000"/>
      </rPr>
      <t>3</t>
    </r>
    <r>
      <rPr>
        <rFont val="arial,sans,sans-serif"/>
      </rPr>
      <t xml:space="preserve"> of the original target.</t>
    </r>
  </si>
  <si>
    <t>Highest Damage Dealt: 155</t>
  </si>
  <si>
    <t>You currently benefit from Enlightened.</t>
  </si>
  <si>
    <t>Stuffed Koala</t>
  </si>
  <si>
    <t>Wears a stereotypical wizard hat.</t>
  </si>
  <si>
    <r>
      <rPr>
        <rFont val="arial,sans,sans-serif"/>
      </rPr>
      <t xml:space="preserve">Swap all status effects, good or bad, between the targets. May self-target. </t>
    </r>
    <r>
      <rPr>
        <rFont val="arial,sans,sans-serif"/>
        <color rgb="FF3C78D8"/>
      </rPr>
      <t xml:space="preserve">Status Pass. </t>
    </r>
    <r>
      <rPr>
        <rFont val="arial,sans,sans-serif"/>
        <color rgb="FFFF00FF"/>
      </rPr>
      <t>Status Clone.</t>
    </r>
  </si>
  <si>
    <t>Times Downed: 9</t>
  </si>
  <si>
    <t>(+1 SPC)</t>
  </si>
  <si>
    <t>(Cuteness Overload)</t>
  </si>
  <si>
    <t>(Light Touch)</t>
  </si>
  <si>
    <t>(Apprentice)</t>
  </si>
  <si>
    <t>Battles Cleared: 42</t>
  </si>
  <si>
    <t>Specials Used: 12</t>
  </si>
  <si>
    <t>Karma: 12</t>
  </si>
  <si>
    <t>Piercing (-20%)</t>
  </si>
  <si>
    <r>
      <rPr>
        <rFont val="Arial"/>
      </rPr>
      <t>Target a entity within Range 1-5, and another entity within Range 1-</t>
    </r>
    <r>
      <rPr>
        <rFont val="Arial"/>
        <color rgb="FF4A86E8"/>
      </rPr>
      <t>4</t>
    </r>
    <r>
      <rPr>
        <rFont val="Arial"/>
      </rPr>
      <t xml:space="preserve"> of that foe. Damage dealt to the </t>
    </r>
  </si>
  <si>
    <t>Sheep Counter</t>
  </si>
  <si>
    <t>You are getting...</t>
  </si>
  <si>
    <r>
      <rPr>
        <rFont val="Arial"/>
      </rPr>
      <t xml:space="preserve">initial target is dealt as Psychic </t>
    </r>
    <r>
      <rPr>
        <rFont val="Arial"/>
        <color rgb="FFFF00FF"/>
      </rPr>
      <t>(or initial type)</t>
    </r>
    <r>
      <rPr>
        <rFont val="Arial"/>
      </rPr>
      <t xml:space="preserve"> Damage to the other target, for </t>
    </r>
    <r>
      <rPr>
        <rFont val="Arial"/>
        <color rgb="FF3C78D8"/>
      </rPr>
      <t>75%</t>
    </r>
    <r>
      <rPr>
        <rFont val="Arial"/>
      </rPr>
      <t xml:space="preserve"> damage. </t>
    </r>
    <r>
      <rPr>
        <rFont val="Arial"/>
        <color rgb="FF3C78D8"/>
      </rPr>
      <t xml:space="preserve">73 </t>
    </r>
    <r>
      <rPr>
        <rFont val="Arial"/>
      </rPr>
      <t>damage may be transferred a round.</t>
    </r>
  </si>
  <si>
    <t>(Very Sheepy)</t>
  </si>
  <si>
    <t>(Daydreams)</t>
  </si>
  <si>
    <t>Nidra is one of the strongest psychics around. She's also very sleepy.</t>
  </si>
  <si>
    <t>Eternal Slumber</t>
  </si>
  <si>
    <r>
      <rPr>
        <rFont val="Arial"/>
      </rPr>
      <t xml:space="preserve">All sleep has infinite duration for you, Sleep you apply takes </t>
    </r>
    <r>
      <rPr>
        <rFont val="Arial"/>
        <color rgb="FFFF00FF"/>
      </rPr>
      <t>three</t>
    </r>
    <r>
      <rPr>
        <rFont val="Arial"/>
      </rPr>
      <t xml:space="preserve"> actions or instances of damage to</t>
    </r>
  </si>
  <si>
    <t>dispel. When asleep, you may still act and move, and obtain a variety of bonuses. You start each battle asleep.</t>
  </si>
  <si>
    <t>Requiem Ultima</t>
  </si>
  <si>
    <t>See this through the end.</t>
  </si>
  <si>
    <t>Si-Op</t>
  </si>
  <si>
    <t>Fills by: Dealing Damage, Defeating Foes (x10)</t>
  </si>
  <si>
    <r>
      <rPr>
        <rFont val="arial"/>
        <color rgb="FF000000"/>
      </rPr>
      <t xml:space="preserve">WEAPON PASSIVE: Show Me Your Motivation. Passively, your basic attacks deal additional Mana Damage equal to </t>
    </r>
    <r>
      <rPr>
        <rFont val="arial"/>
        <color rgb="FFBF9000"/>
      </rPr>
      <t>73</t>
    </r>
    <r>
      <rPr>
        <rFont val="arial"/>
        <color rgb="FF000000"/>
      </rPr>
      <t>% of your damage roll. Dropping a foe to 0 MP with a Basic Attack will cause you to deal (</t>
    </r>
    <r>
      <rPr>
        <rFont val="arial"/>
        <color rgb="FFE69138"/>
      </rPr>
      <t>66-66</t>
    </r>
    <r>
      <rPr>
        <rFont val="arial"/>
        <color rgb="FF000000"/>
      </rPr>
      <t>) Piercing Damage to them, then fully restore their MP if they live. Won't work on foes without MP gauges. +1% Mana Damage per SKI. Damage from this passive scales with STR at a x2 rate. You may also gain stacks of Concentration.</t>
    </r>
  </si>
  <si>
    <t>CONCENTRATION</t>
  </si>
  <si>
    <r>
      <rPr>
        <rFont val="Arial"/>
      </rPr>
      <t>Deal (</t>
    </r>
    <r>
      <rPr>
        <rFont val="Arial"/>
        <color rgb="FFFF00FF"/>
      </rPr>
      <t>36-38</t>
    </r>
    <r>
      <rPr>
        <rFont val="Arial"/>
      </rPr>
      <t xml:space="preserve">) Light or </t>
    </r>
    <r>
      <rPr>
        <rFont val="Arial"/>
        <color rgb="FFFF00FF"/>
      </rPr>
      <t>Piercing</t>
    </r>
    <r>
      <rPr>
        <rFont val="Arial"/>
      </rPr>
      <t xml:space="preserve"> Damage to any foe on the map. This has </t>
    </r>
    <r>
      <rPr>
        <rFont val="Arial"/>
        <color rgb="FFFF00FF"/>
      </rPr>
      <t>+24</t>
    </r>
    <r>
      <rPr>
        <rFont val="Arial"/>
      </rPr>
      <t xml:space="preserve"> CRT.</t>
    </r>
  </si>
  <si>
    <t>Overkiller</t>
  </si>
  <si>
    <r>
      <rPr>
        <rFont val="Arial"/>
      </rPr>
      <t>(</t>
    </r>
    <r>
      <rPr>
        <rFont val="Arial"/>
        <color rgb="FFE69138"/>
      </rPr>
      <t>28-28</t>
    </r>
    <r>
      <rPr>
        <rFont val="Arial"/>
      </rPr>
      <t>) Slashing</t>
    </r>
  </si>
  <si>
    <t>If the target is at 50% HP or less, deals +50% DMG.</t>
  </si>
  <si>
    <r>
      <rPr>
        <rFont val="Arial"/>
        <b/>
        <color rgb="FF000000"/>
      </rPr>
      <t xml:space="preserve">SP Required: </t>
    </r>
    <r>
      <rPr>
        <rFont val="Arial"/>
        <b/>
        <color rgb="FFFF00FF"/>
      </rPr>
      <t>156</t>
    </r>
  </si>
  <si>
    <t>WUKONG Headband</t>
  </si>
  <si>
    <t>Totally not keeping you from going Super Saiyan. No siree.</t>
  </si>
  <si>
    <t>(Wu Xing)</t>
  </si>
  <si>
    <t>Air (20%)</t>
  </si>
  <si>
    <r>
      <rPr>
        <rFont val="Arial"/>
      </rPr>
      <t>Gain +100% CNT for this round,</t>
    </r>
    <r>
      <rPr>
        <rFont val="Arial"/>
        <color rgb="FFBF9000"/>
      </rPr>
      <t xml:space="preserve"> then add 19. +50% Counter Damage.</t>
    </r>
  </si>
  <si>
    <t>Lost Soul</t>
  </si>
  <si>
    <t>A piece of armor so fragile that it quite literally dies the moment you get hit...</t>
  </si>
  <si>
    <r>
      <rPr>
        <rFont val="Arial"/>
      </rPr>
      <t xml:space="preserve">Enemies are more likely to target you this round. </t>
    </r>
    <r>
      <rPr>
        <rFont val="Arial"/>
        <color rgb="FF6AA84F"/>
      </rPr>
      <t>Bonus Action.</t>
    </r>
  </si>
  <si>
    <t>(+6 AGI)</t>
  </si>
  <si>
    <t>(+6 CRT)</t>
  </si>
  <si>
    <t>(Mantle Guard)</t>
  </si>
  <si>
    <t>Light (50%)</t>
  </si>
  <si>
    <r>
      <rPr>
        <rFont val="Arial"/>
      </rPr>
      <t xml:space="preserve">Your next Basic Attack deals </t>
    </r>
    <r>
      <rPr>
        <rFont val="Arial"/>
        <color rgb="FFE69138"/>
      </rPr>
      <t>+80%</t>
    </r>
    <r>
      <rPr>
        <rFont val="Arial"/>
      </rPr>
      <t xml:space="preserve"> DMG, but obtains Reloader1. If it already has Reloader, increase the</t>
    </r>
  </si>
  <si>
    <t>Highest Damage Dealt: 68</t>
  </si>
  <si>
    <t>Grandfliora</t>
  </si>
  <si>
    <t>No king rules forever. No rose blooms forever.</t>
  </si>
  <si>
    <r>
      <rPr>
        <rFont val="Arial"/>
      </rPr>
      <t xml:space="preserve">duration of the reload by 1. Bonus Action. </t>
    </r>
    <r>
      <rPr>
        <rFont val="Arial"/>
        <color rgb="FFBF9000"/>
      </rPr>
      <t>Also grants +10 CRT. Predictive Blow.</t>
    </r>
  </si>
  <si>
    <t>Times Downed: 1</t>
  </si>
  <si>
    <t>Players Revived: 1</t>
  </si>
  <si>
    <t>(Thorn)</t>
  </si>
  <si>
    <t>(Shear)</t>
  </si>
  <si>
    <t>(Prune)</t>
  </si>
  <si>
    <t>Battles Cleared: 20</t>
  </si>
  <si>
    <t>Specials Used: 3</t>
  </si>
  <si>
    <t>Karma: 9</t>
  </si>
  <si>
    <t>Piercing (20%)</t>
  </si>
  <si>
    <r>
      <rPr>
        <rFont val="Arial"/>
        <color rgb="FF000000"/>
      </rPr>
      <t xml:space="preserve">The first foe to </t>
    </r>
    <r>
      <rPr>
        <rFont val="Arial"/>
        <color rgb="FF6AA84F"/>
      </rPr>
      <t>target</t>
    </r>
    <r>
      <rPr>
        <rFont val="Arial"/>
        <color rgb="FF000000"/>
      </rPr>
      <t xml:space="preserve"> you with an attack this round will take (</t>
    </r>
    <r>
      <rPr>
        <rFont val="Arial"/>
        <color rgb="FFE69138"/>
      </rPr>
      <t>29-31</t>
    </r>
    <r>
      <rPr>
        <rFont val="Arial"/>
        <color rgb="FF000000"/>
      </rPr>
      <t xml:space="preserve">) Slashing Damage. </t>
    </r>
    <r>
      <rPr>
        <rFont val="Arial"/>
        <color rgb="FFFF00FF"/>
      </rPr>
      <t>Unavoidable.</t>
    </r>
  </si>
  <si>
    <t>None</t>
  </si>
  <si>
    <t>You don't have anything here!</t>
  </si>
  <si>
    <t xml:space="preserve">You may also Taunt a foe within Range 1-4 for a round. </t>
  </si>
  <si>
    <t>Zahlia's in charge of fighting now. That's a change.</t>
  </si>
  <si>
    <t>Mirage</t>
  </si>
  <si>
    <r>
      <rPr>
        <rFont val="arial,sans,sans-serif"/>
      </rPr>
      <t xml:space="preserve">Attacks from Range 4 or further deal </t>
    </r>
    <r>
      <rPr>
        <rFont val="arial,sans,sans-serif"/>
        <color rgb="FFFF00FF"/>
      </rPr>
      <t>70%</t>
    </r>
    <r>
      <rPr>
        <rFont val="arial,sans,sans-serif"/>
      </rPr>
      <t xml:space="preserve"> DMG to you, and you have </t>
    </r>
    <r>
      <rPr>
        <rFont val="arial,sans,sans-serif"/>
        <color rgb="FFFF00FF"/>
      </rPr>
      <t>+10</t>
    </r>
    <r>
      <rPr>
        <rFont val="arial,sans,sans-serif"/>
      </rPr>
      <t xml:space="preserve"> DGE against them.</t>
    </r>
  </si>
  <si>
    <t>If you dodge an attack under this, you may roll to perform a Counter on the attacker, regardless of range.</t>
  </si>
  <si>
    <t>Daggerfall</t>
  </si>
  <si>
    <t>I am the Empress of Stars. You shall know my name.</t>
  </si>
  <si>
    <t>Heat Death</t>
  </si>
  <si>
    <t>Fills by: Dealing Damage, Downing Enemies (x10)</t>
  </si>
  <si>
    <r>
      <rPr>
        <rFont val="arial,sans,sans-serif"/>
      </rPr>
      <t>WEAPON SKILL: Stellar Assassin. Teleport within Range 1 of a non-abyss tile or enemy within Range 1-6. If you target an enemy, deal (</t>
    </r>
    <r>
      <rPr>
        <rFont val="arial,sans,sans-serif"/>
        <color rgb="FFE69138"/>
      </rPr>
      <t>25-25</t>
    </r>
    <r>
      <rPr>
        <rFont val="arial,sans,sans-serif"/>
      </rPr>
      <t>) Piercing Damage with Slip9 and +10 CRT. Uncounterable. Passively, if an enemy is below 50% HP, your Basic Attack and Weapon Skill obtain Unavoidable, and ignore half the target's AC.</t>
    </r>
  </si>
  <si>
    <r>
      <rPr>
        <rFont val="Arial"/>
        <color rgb="FF000000"/>
      </rPr>
      <t>WEAPON SKILL: Stellar Assassin. Teleport within Range 1 of a non-abyss tile or enemy within Range 1-6. If you target an enemy, deal (</t>
    </r>
    <r>
      <rPr>
        <rFont val="Arial"/>
        <color rgb="FFE69138"/>
      </rPr>
      <t>25-25</t>
    </r>
    <r>
      <rPr>
        <rFont val="Arial"/>
        <color rgb="FF000000"/>
      </rPr>
      <t>) Piercing Damage with Slip9 and +10 CRT. Uncounterable. Passively, when you Basic Attack or use your Weapon Skill, choose a Technique.</t>
    </r>
  </si>
  <si>
    <t>TECHNIQUES</t>
  </si>
  <si>
    <r>
      <rPr>
        <rFont val="Arial"/>
        <color rgb="FF000000"/>
      </rPr>
      <t>Target a tile anywhere on the map. Deal (</t>
    </r>
    <r>
      <rPr>
        <rFont val="Arial"/>
        <color rgb="FFFF00FF"/>
      </rPr>
      <t>25-27</t>
    </r>
    <r>
      <rPr>
        <rFont val="Arial"/>
        <color rgb="FF000000"/>
      </rPr>
      <t>) Unavoidable Ice Damage with Glacpierce</t>
    </r>
    <r>
      <rPr>
        <rFont val="Arial"/>
        <color rgb="FFFF00FF"/>
      </rPr>
      <t xml:space="preserve">5 </t>
    </r>
    <r>
      <rPr>
        <rFont val="Arial"/>
        <color rgb="FF000000"/>
      </rPr>
      <t xml:space="preserve">to </t>
    </r>
    <r>
      <rPr>
        <rFont val="Arial"/>
        <color rgb="FFFF00FF"/>
      </rPr>
      <t>foes</t>
    </r>
    <r>
      <rPr>
        <rFont val="Arial"/>
        <color rgb="FF000000"/>
      </rPr>
      <t xml:space="preserve"> in </t>
    </r>
  </si>
  <si>
    <t>High Morale</t>
  </si>
  <si>
    <r>
      <rPr>
        <rFont val="Arial"/>
      </rPr>
      <t>(</t>
    </r>
    <r>
      <rPr>
        <rFont val="Arial"/>
        <color rgb="FFE69138"/>
      </rPr>
      <t>30-30</t>
    </r>
    <r>
      <rPr>
        <rFont val="Arial"/>
      </rPr>
      <t>) Slashing</t>
    </r>
  </si>
  <si>
    <r>
      <rPr>
        <rFont val="Arial"/>
        <color rgb="FF000000"/>
      </rPr>
      <t>with Splash1. Applies Frozen at the centre, and Slow2 to foes at Range 1 of the centre. These last two rounds each. Has Armorpierce and Slip equal to 33% of the damage roll.</t>
    </r>
    <r>
      <rPr>
        <rFont val="Arial"/>
        <color rgb="FFFF00FF"/>
      </rPr>
      <t xml:space="preserve"> Subzero Focus.</t>
    </r>
  </si>
  <si>
    <t>4 Gold Medals</t>
  </si>
  <si>
    <r>
      <rPr>
        <rFont val="Arial"/>
        <b/>
      </rPr>
      <t xml:space="preserve">SP Required: </t>
    </r>
    <r>
      <rPr>
        <rFont val="Arial"/>
        <b/>
        <color rgb="FFFF00FF"/>
      </rPr>
      <t>152</t>
    </r>
  </si>
  <si>
    <t>Judgement Nigh</t>
  </si>
  <si>
    <t>I serve a special justice that dwells in me.</t>
  </si>
  <si>
    <t>(+5 STR)</t>
  </si>
  <si>
    <t>(Bloodthirst)</t>
  </si>
  <si>
    <t>(-2 RES)</t>
  </si>
  <si>
    <t>Air (50%)</t>
  </si>
  <si>
    <r>
      <rPr>
        <rFont val="Arial"/>
      </rPr>
      <t>Move as many spaces as you have MOV</t>
    </r>
    <r>
      <rPr>
        <rFont val="Arial"/>
        <color rgb="FF6AA84F"/>
      </rPr>
      <t>+1</t>
    </r>
    <r>
      <rPr>
        <rFont val="Arial"/>
      </rPr>
      <t>, with Skirmisher. All foes you move next to take (</t>
    </r>
    <r>
      <rPr>
        <rFont val="Arial"/>
        <color rgb="FF6AA84F"/>
      </rPr>
      <t>16-17</t>
    </r>
    <r>
      <rPr>
        <rFont val="Arial"/>
      </rPr>
      <t>)</t>
    </r>
  </si>
  <si>
    <t>Divine Seer's Robes</t>
  </si>
  <si>
    <t>I see everything.</t>
  </si>
  <si>
    <r>
      <rPr>
        <rFont val="Arial"/>
      </rPr>
      <t>Slashing Damage. Can't be countered. Grants Evasive</t>
    </r>
    <r>
      <rPr>
        <rFont val="Arial"/>
        <color rgb="FFBF9000"/>
      </rPr>
      <t>5</t>
    </r>
    <r>
      <rPr>
        <rFont val="Arial"/>
      </rPr>
      <t xml:space="preserve"> for three rounds if you hit at least three targets.</t>
    </r>
  </si>
  <si>
    <t>No Perk</t>
  </si>
  <si>
    <t>(Observe)</t>
  </si>
  <si>
    <t>(Light Dancer)</t>
  </si>
  <si>
    <t>Phantom Blow</t>
  </si>
  <si>
    <t>Light (40%)</t>
  </si>
  <si>
    <t>Air (-20%)</t>
  </si>
  <si>
    <r>
      <rPr>
        <rFont val="Arial"/>
      </rPr>
      <t>Your next Basic Attack has Armorpierce</t>
    </r>
    <r>
      <rPr>
        <rFont val="Arial"/>
        <color rgb="FF7F6000"/>
      </rPr>
      <t>7</t>
    </r>
    <r>
      <rPr>
        <rFont val="Arial"/>
      </rPr>
      <t xml:space="preserve"> and Slip</t>
    </r>
    <r>
      <rPr>
        <rFont val="Arial"/>
        <color rgb="FFFF9900"/>
      </rPr>
      <t>7</t>
    </r>
    <r>
      <rPr>
        <rFont val="Arial"/>
      </rPr>
      <t>.</t>
    </r>
  </si>
  <si>
    <t>Highest Damage Dealt: 481</t>
  </si>
  <si>
    <t>God Tier Emblem</t>
  </si>
  <si>
    <t>She's pulling that four- AND SHE'S GOT THE ACE! WHAT AM I SEEING RIGHT NOW!</t>
  </si>
  <si>
    <t>(+2 SKI)</t>
  </si>
  <si>
    <t>(+3 HIT)</t>
  </si>
  <si>
    <t>(Clutch)</t>
  </si>
  <si>
    <t>Battles Cleared: 40</t>
  </si>
  <si>
    <t>Karma: -18</t>
  </si>
  <si>
    <t>Slashing (10%)</t>
  </si>
  <si>
    <r>
      <rPr>
        <rFont val="Arial"/>
      </rPr>
      <t>Move (1 + your Retreat) spaces, with Flight</t>
    </r>
    <r>
      <rPr>
        <rFont val="Arial"/>
        <color rgb="FF38761D"/>
      </rPr>
      <t xml:space="preserve"> and Skrimisher. </t>
    </r>
    <r>
      <rPr>
        <rFont val="Arial"/>
      </rPr>
      <t xml:space="preserve">Your next Basic Attack has </t>
    </r>
    <r>
      <rPr>
        <rFont val="Arial"/>
        <color rgb="FF38761D"/>
      </rPr>
      <t>+40%</t>
    </r>
    <r>
      <rPr>
        <rFont val="Arial"/>
      </rPr>
      <t xml:space="preserve"> DMG,</t>
    </r>
  </si>
  <si>
    <t>Star Empress' Circlet</t>
  </si>
  <si>
    <t xml:space="preserve">"...but the truth is I was just a pebble in her hands the whole time.”
</t>
  </si>
  <si>
    <r>
      <rPr>
        <rFont val="Arial"/>
      </rPr>
      <t xml:space="preserve">as well as Armorpierce and Slip equal to (1 + your Retreat). </t>
    </r>
    <r>
      <rPr>
        <rFont val="Arial"/>
        <color rgb="FFFF00FF"/>
      </rPr>
      <t>Falling Plunge.</t>
    </r>
    <r>
      <rPr>
        <rFont val="Arial"/>
      </rPr>
      <t xml:space="preserve"> You can't retreat afterwards. Bonus Action.</t>
    </r>
  </si>
  <si>
    <t>(Starstrike)</t>
  </si>
  <si>
    <t>(30% Slaspierce)</t>
  </si>
  <si>
    <t>Also known as Steyia, the goddess of Space in Auten mythology. Residing in Idyll, she created the universe after Time was created. As one of the two Head Deities of the Auten Pantheon, she manages all internal and external conflict in the Pantheon alongside Chrono.</t>
  </si>
  <si>
    <t>Light (30%)</t>
  </si>
  <si>
    <t>Star Empress's Fury</t>
  </si>
  <si>
    <t>You can obtain stacks of In The Zone in various ways. These last until the end of the battle, or when used.</t>
  </si>
  <si>
    <r>
      <rPr>
        <rFont val="arial"/>
      </rPr>
      <t xml:space="preserve">Maximum of 3 stacks. If you're at max stacks, gain +1 MOV. </t>
    </r>
    <r>
      <rPr>
        <rFont val="arial"/>
        <color rgb="FFFF00FF"/>
      </rPr>
      <t>Ultra Instinct.</t>
    </r>
  </si>
  <si>
    <t>IN THE ZONE</t>
  </si>
  <si>
    <t>Necrotic Arcana Pistol</t>
  </si>
  <si>
    <t>Weird, you would expect death magic to be dark and evil, but this thing shoots pure white.</t>
  </si>
  <si>
    <t>Vitality Leech</t>
  </si>
  <si>
    <t>Fills by: Dealing Damage, Healing Allies, MP Spent</t>
  </si>
  <si>
    <r>
      <rPr>
        <rFont val="Arial"/>
        <color rgb="FF000000"/>
      </rPr>
      <t>WEAPON SKILL: Blight Blast. Deal (</t>
    </r>
    <r>
      <rPr>
        <rFont val="Arial"/>
        <color rgb="FFE69138"/>
      </rPr>
      <t>7-9</t>
    </r>
    <r>
      <rPr>
        <rFont val="Arial"/>
        <color rgb="FF000000"/>
      </rPr>
      <t>) Light Damage, with Splash 1. Apply Ensnared2 to all foes hit for two rounds, and Slow2 to the central target for two rounds. This weapon skiill scales with STR at a half-rate.</t>
    </r>
  </si>
  <si>
    <r>
      <rPr>
        <rFont val="arial,sans,sans-serif"/>
      </rPr>
      <t>Deal (</t>
    </r>
    <r>
      <rPr>
        <rFont val="arial,sans,sans-serif"/>
        <color rgb="FFFF00FF"/>
      </rPr>
      <t>22-24</t>
    </r>
    <r>
      <rPr>
        <rFont val="arial,sans,sans-serif"/>
      </rPr>
      <t>) Dark Damage. Range 2-6. Splash 2. Can't harm allies. Inflict Weaken</t>
    </r>
    <r>
      <rPr>
        <rFont val="arial,sans,sans-serif"/>
        <color rgb="FFFF00FF"/>
      </rPr>
      <t>3</t>
    </r>
    <r>
      <rPr>
        <rFont val="arial,sans,sans-serif"/>
      </rPr>
      <t xml:space="preserve"> and Poison</t>
    </r>
    <r>
      <rPr>
        <rFont val="arial,sans,sans-serif"/>
        <color rgb="FFFF00FF"/>
      </rPr>
      <t xml:space="preserve">4 </t>
    </r>
    <r>
      <rPr>
        <rFont val="arial,sans,sans-serif"/>
      </rPr>
      <t>on</t>
    </r>
  </si>
  <si>
    <t>While They're Down</t>
  </si>
  <si>
    <t>Eaten Alive</t>
  </si>
  <si>
    <t>Tea Addict</t>
  </si>
  <si>
    <t>Final Core</t>
  </si>
  <si>
    <r>
      <rPr>
        <rFont val="Arial"/>
        <color rgb="FF000000"/>
      </rPr>
      <t>(</t>
    </r>
    <r>
      <rPr>
        <rFont val="Arial"/>
        <color rgb="FFE69138"/>
      </rPr>
      <t>15-16</t>
    </r>
    <r>
      <rPr>
        <rFont val="Arial"/>
        <color rgb="FF000000"/>
      </rPr>
      <t>) Light</t>
    </r>
  </si>
  <si>
    <t>Range: 2-4</t>
  </si>
  <si>
    <r>
      <rPr>
        <rFont val="arial,sans,sans-serif"/>
      </rPr>
      <t>hit targets for three rounds. Restore (</t>
    </r>
    <r>
      <rPr>
        <rFont val="arial,sans,sans-serif"/>
        <color rgb="FFFF00FF"/>
      </rPr>
      <t>3-3</t>
    </r>
    <r>
      <rPr>
        <rFont val="arial,sans,sans-serif"/>
      </rPr>
      <t xml:space="preserve">) HP to all allies within Range 1-2 per hit foe, </t>
    </r>
    <r>
      <rPr>
        <rFont val="arial,sans,sans-serif"/>
        <color rgb="FFFF00FF"/>
      </rPr>
      <t>with +1 per defeated foe.</t>
    </r>
  </si>
  <si>
    <r>
      <rPr>
        <rFont val="Arial"/>
        <b/>
      </rPr>
      <t xml:space="preserve">SP Required: </t>
    </r>
    <r>
      <rPr>
        <rFont val="Arial"/>
        <b/>
        <color rgb="FFFF00FF"/>
      </rPr>
      <t>240</t>
    </r>
  </si>
  <si>
    <t>Shroud of Obscurity</t>
  </si>
  <si>
    <t>Well, it doesn't tell you to make references to rarely-known fiction.</t>
  </si>
  <si>
    <t>Drain Life and Vitality Leech have Armorpierce1, and deal 10% more damage. This damage isn't accounted for on the sheets.</t>
  </si>
  <si>
    <t>(+5 RES)</t>
  </si>
  <si>
    <t>(+1 AGI)</t>
  </si>
  <si>
    <t>(Debuff Detachment)</t>
  </si>
  <si>
    <t>(Mute Madness)</t>
  </si>
  <si>
    <t>Drain Life</t>
  </si>
  <si>
    <r>
      <rPr>
        <rFont val="Arial"/>
        <b/>
      </rPr>
      <t>(</t>
    </r>
    <r>
      <rPr>
        <rFont val="Arial"/>
        <b/>
        <color rgb="FF0000FF"/>
      </rPr>
      <t>14</t>
    </r>
    <r>
      <rPr>
        <rFont val="Arial"/>
        <b/>
      </rPr>
      <t xml:space="preserve"> MP)</t>
    </r>
  </si>
  <si>
    <t>Light (-20%)</t>
  </si>
  <si>
    <r>
      <rPr>
        <rFont val="arial,sans,sans-serif"/>
      </rPr>
      <t>Deal (</t>
    </r>
    <r>
      <rPr>
        <rFont val="arial,sans,sans-serif"/>
        <color rgb="FF3C78D8"/>
      </rPr>
      <t>11-13</t>
    </r>
    <r>
      <rPr>
        <rFont val="arial,sans,sans-serif"/>
      </rPr>
      <t>) Dark Damage. Range 2-</t>
    </r>
    <r>
      <rPr>
        <rFont val="arial,sans,sans-serif"/>
        <color rgb="FF3C78D8"/>
      </rPr>
      <t>6</t>
    </r>
    <r>
      <rPr>
        <rFont val="arial,sans,sans-serif"/>
      </rPr>
      <t xml:space="preserve">. Splash 1. </t>
    </r>
    <r>
      <rPr>
        <rFont val="arial,sans,sans-serif"/>
        <color rgb="FF0000FF"/>
      </rPr>
      <t>Gets extra benefits from item effect: Sinister Sight.</t>
    </r>
  </si>
  <si>
    <t>Necromaster</t>
  </si>
  <si>
    <t>Castle Stormer</t>
  </si>
  <si>
    <t>Wight Count's Robe</t>
  </si>
  <si>
    <t>Deed of undead land not included.</t>
  </si>
  <si>
    <r>
      <rPr>
        <rFont val="arial,sans,sans-serif"/>
      </rPr>
      <t xml:space="preserve">Heal all friendly players within Range 1 for 50% of the damage roll. </t>
    </r>
    <r>
      <rPr>
        <rFont val="arial,sans,sans-serif"/>
        <color rgb="FFFF00FF"/>
      </rPr>
      <t>Also heals you.</t>
    </r>
  </si>
  <si>
    <t>(Civil Unrest)</t>
  </si>
  <si>
    <t>(Lay To Rest)</t>
  </si>
  <si>
    <t>Poison (40%)</t>
  </si>
  <si>
    <r>
      <rPr>
        <rFont val="arial,sans,sans-serif"/>
      </rPr>
      <t>Restore (</t>
    </r>
    <r>
      <rPr>
        <rFont val="arial,sans,sans-serif"/>
        <color rgb="FF3C78D8"/>
      </rPr>
      <t>13-15</t>
    </r>
    <r>
      <rPr>
        <rFont val="arial,sans,sans-serif"/>
      </rPr>
      <t>) HP to the target. Splash 1. Range 2-</t>
    </r>
    <r>
      <rPr>
        <rFont val="arial,sans,sans-serif"/>
        <color rgb="FF3C78D8"/>
      </rPr>
      <t>5</t>
    </r>
    <r>
      <rPr>
        <rFont val="arial,sans,sans-serif"/>
      </rPr>
      <t>.</t>
    </r>
  </si>
  <si>
    <t>Highest Damage Dealt: 187</t>
  </si>
  <si>
    <t>Distressing Skull</t>
  </si>
  <si>
    <t>This thing now definitely has a not-too-kind mind of its own.</t>
  </si>
  <si>
    <t>May center on self.</t>
  </si>
  <si>
    <t>Players Revived: 3</t>
  </si>
  <si>
    <t>(Sinster Sight II)</t>
  </si>
  <si>
    <t>(Uncanny Valley)</t>
  </si>
  <si>
    <r>
      <rPr>
        <rFont val="Arial"/>
        <b/>
      </rPr>
      <t xml:space="preserve">Twin Serpents </t>
    </r>
    <r>
      <rPr>
        <rFont val="Arial"/>
        <b/>
        <color rgb="FFFF00FF"/>
      </rPr>
      <t>/ Jolts</t>
    </r>
  </si>
  <si>
    <r>
      <rPr>
        <rFont val="Arial"/>
        <b/>
      </rPr>
      <t>(</t>
    </r>
    <r>
      <rPr>
        <rFont val="Arial"/>
        <b/>
        <color rgb="FF0000FF"/>
      </rPr>
      <t>13</t>
    </r>
    <r>
      <rPr>
        <rFont val="Arial"/>
        <b/>
      </rPr>
      <t xml:space="preserve"> MP)</t>
    </r>
  </si>
  <si>
    <t>Battles Cleared: 26</t>
  </si>
  <si>
    <t>Specials Used: 4</t>
  </si>
  <si>
    <t>Karma: 3</t>
  </si>
  <si>
    <r>
      <rPr>
        <rFont val="arial,sans,sans-serif"/>
      </rPr>
      <t>Deal (</t>
    </r>
    <r>
      <rPr>
        <rFont val="arial,sans,sans-serif"/>
        <color rgb="FF3C78D8"/>
      </rPr>
      <t>12-13</t>
    </r>
    <r>
      <rPr>
        <rFont val="arial,sans,sans-serif"/>
      </rPr>
      <t>)x2 Poison</t>
    </r>
    <r>
      <rPr>
        <rFont val="arial,sans,sans-serif"/>
        <color rgb="FFFF00FF"/>
      </rPr>
      <t xml:space="preserve"> / Electric</t>
    </r>
    <r>
      <rPr>
        <rFont val="arial,sans,sans-serif"/>
      </rPr>
      <t xml:space="preserve"> Damage. Range 3-</t>
    </r>
    <r>
      <rPr>
        <rFont val="arial,sans,sans-serif"/>
        <color rgb="FF3C78D8"/>
      </rPr>
      <t>5</t>
    </r>
    <r>
      <rPr>
        <rFont val="arial,sans,sans-serif"/>
      </rPr>
      <t>.</t>
    </r>
  </si>
  <si>
    <t>Haunter Bracer</t>
  </si>
  <si>
    <t>If you actually talk to people, maybe it'll evolve into a Gengar Bracer.</t>
  </si>
  <si>
    <t>(Specter Conductor II)</t>
  </si>
  <si>
    <t>Brutishace is a descendant of his warrior bloodline who gave up the aspiring champion life and retired. Fed up with the cycle of his ancestors fighting their gods and dying, he withdrew from potential glory and sought out his survival instead, residing in a tower and conducting magical experiments. Having cast off legendary equipment like what his ancestors carried, he has designed unique gear, including pistol-like weapons crafted from magic staffs- the preferred weapon for Necromancers such as himself.
The events of his life, and those of his ancestors, have left him with an enmity and terror of ghosts.</t>
  </si>
  <si>
    <t>Light (10%)</t>
  </si>
  <si>
    <t>Ice (-20%)</t>
  </si>
  <si>
    <t>Soul Siphon</t>
  </si>
  <si>
    <r>
      <rPr>
        <rFont val="arial,sans,sans-serif"/>
      </rPr>
      <t>Upon killing / downing an enemy, restore (</t>
    </r>
    <r>
      <rPr>
        <rFont val="arial,sans,sans-serif"/>
        <color rgb="FFFF00FF"/>
      </rPr>
      <t>6-8</t>
    </r>
    <r>
      <rPr>
        <rFont val="arial,sans,sans-serif"/>
      </rPr>
      <t xml:space="preserve">) HP to a target. </t>
    </r>
    <r>
      <rPr>
        <rFont val="arial,sans,sans-serif"/>
        <color rgb="FFFF00FF"/>
      </rPr>
      <t>You restore 50% of that if you're targeting</t>
    </r>
  </si>
  <si>
    <r>
      <rPr>
        <rFont val="arial,sans,sans-serif"/>
        <color rgb="FFFF00FF"/>
      </rPr>
      <t xml:space="preserve">an ally. </t>
    </r>
    <r>
      <rPr>
        <rFont val="arial,sans,sans-serif"/>
      </rPr>
      <t>Range 1-x, where x is the maximum range of the killing attack. May self-heal.</t>
    </r>
  </si>
  <si>
    <t>ABSORB SOUL</t>
  </si>
  <si>
    <t>Ace:</t>
  </si>
  <si>
    <r>
      <rPr>
        <rFont val="arial,sans,sans-serif"/>
      </rPr>
      <t xml:space="preserve">Revive a Dead or Downed player, resurrecting them with </t>
    </r>
    <r>
      <rPr>
        <rFont val="arial,sans,sans-serif"/>
        <color rgb="FF3C78D8"/>
      </rPr>
      <t>33</t>
    </r>
    <r>
      <rPr>
        <rFont val="arial,sans,sans-serif"/>
      </rPr>
      <t xml:space="preserve"> HP. Downed players must be within</t>
    </r>
  </si>
  <si>
    <r>
      <rPr>
        <rFont val="arial,sans,sans-serif"/>
      </rPr>
      <t>Range 1-3. Dead players can be spawned on a tile within Range 1.</t>
    </r>
    <r>
      <rPr>
        <rFont val="arial,sans,sans-serif"/>
        <color rgb="FFFF00FF"/>
      </rPr>
      <t xml:space="preserve"> Autorevive enabled.</t>
    </r>
  </si>
  <si>
    <t>Offensive: -1 KP</t>
  </si>
  <si>
    <t>Defensive: +1 KP</t>
  </si>
  <si>
    <t>Supportive: +1 KP</t>
  </si>
  <si>
    <t>Magnolia</t>
  </si>
  <si>
    <t>MAGNOLIA: To the Sphere!~</t>
  </si>
  <si>
    <t>WAAAGH!</t>
  </si>
  <si>
    <t>Fills by: Damaging Enemies, Killing Enemies (x10)</t>
  </si>
  <si>
    <t>WEAPON SKILL: Together, We Dance. Perform a Basic Attack with +50% Basic Attack DMG and Unavoidable. Foes you down / kill this round allow you to move 3 spaces (with normal movement rules), then perform another Basic Attack with Unavoidable and 75% DMG, applied as a final modifier. This can trigger up to three times in the same round. This weapon then obtains Reloader1. Passively, decreases the cost of Offensive Perks by 1 KP, increases the cost of Defensive and Supportive Perks by 1 KP, and forces one of your spells to be Bouquet of Thorns.</t>
  </si>
  <si>
    <r>
      <rPr>
        <rFont val="arial,sans,sans-serif"/>
      </rPr>
      <t>Become empowered by Gork and Mork for three turns. You gain +</t>
    </r>
    <r>
      <rPr>
        <rFont val="arial,sans,sans-serif"/>
        <color rgb="FFFF00FF"/>
      </rPr>
      <t>100%</t>
    </r>
    <r>
      <rPr>
        <rFont val="arial,sans,sans-serif"/>
      </rPr>
      <t xml:space="preserve"> DMG, +</t>
    </r>
    <r>
      <rPr>
        <rFont val="arial,sans,sans-serif"/>
        <color rgb="FFFF00FF"/>
      </rPr>
      <t>2</t>
    </r>
    <r>
      <rPr>
        <rFont val="arial,sans,sans-serif"/>
      </rPr>
      <t xml:space="preserve"> MOV, and you cannot be</t>
    </r>
  </si>
  <si>
    <t>The Real Slim</t>
  </si>
  <si>
    <t>Beastmaster</t>
  </si>
  <si>
    <t>BRAVE TO DEFAULT</t>
  </si>
  <si>
    <t>Auto Repair LVL1</t>
  </si>
  <si>
    <r>
      <rPr>
        <rFont val="Arial"/>
      </rPr>
      <t>(</t>
    </r>
    <r>
      <rPr>
        <rFont val="Arial"/>
        <color rgb="FFE69138"/>
      </rPr>
      <t>40-41</t>
    </r>
    <r>
      <rPr>
        <rFont val="Arial"/>
      </rPr>
      <t>) Slashing</t>
    </r>
  </si>
  <si>
    <t>Hit: 0</t>
  </si>
  <si>
    <r>
      <rPr>
        <rFont val="arial,sans,sans-serif"/>
      </rPr>
      <t xml:space="preserve">killed for the duration. You can still be downed, </t>
    </r>
    <r>
      <rPr>
        <rFont val="arial,sans,sans-serif"/>
        <color rgb="FFFF00FF"/>
      </rPr>
      <t>but have a 66% chance to survive with 1 HP</t>
    </r>
    <r>
      <rPr>
        <rFont val="arial,sans,sans-serif"/>
      </rPr>
      <t>. Free action.</t>
    </r>
  </si>
  <si>
    <t>Stares Back</t>
  </si>
  <si>
    <t>&lt;Yulania's Eye&gt;</t>
  </si>
  <si>
    <r>
      <rPr>
        <rFont val="Merriweather"/>
        <b/>
      </rPr>
      <t xml:space="preserve">Just </t>
    </r>
    <r>
      <rPr>
        <rFont val="Merriweather"/>
        <b/>
        <color rgb="FFFF0000"/>
      </rPr>
      <t>Disgaea</t>
    </r>
  </si>
  <si>
    <r>
      <rPr>
        <rFont val="Arial"/>
        <b/>
      </rPr>
      <t xml:space="preserve">SP Required: </t>
    </r>
    <r>
      <rPr>
        <rFont val="Arial"/>
        <b/>
        <color rgb="FFFF00FF"/>
      </rPr>
      <t>140</t>
    </r>
  </si>
  <si>
    <r>
      <rPr>
        <rFont val="arial,sans,sans-serif"/>
        <b/>
      </rPr>
      <t>(</t>
    </r>
    <r>
      <rPr>
        <rFont val="arial,sans,sans-serif"/>
        <b/>
        <color rgb="FF0000FF"/>
      </rPr>
      <t>2</t>
    </r>
    <r>
      <rPr>
        <rFont val="arial,sans,sans-serif"/>
        <b/>
      </rPr>
      <t xml:space="preserve"> KP)</t>
    </r>
  </si>
  <si>
    <t>Eye of Mork</t>
  </si>
  <si>
    <t>Cunning but brutal.</t>
  </si>
  <si>
    <t>(+8 HIT)</t>
  </si>
  <si>
    <t>(Zzap!)</t>
  </si>
  <si>
    <t>Khioneas Friend</t>
  </si>
  <si>
    <t>Psychic (-20%)</t>
  </si>
  <si>
    <r>
      <rPr>
        <rFont val="arial,sans,sans-serif"/>
      </rPr>
      <t xml:space="preserve">Grant </t>
    </r>
    <r>
      <rPr>
        <rFont val="arial,sans,sans-serif"/>
        <color rgb="FFE69138"/>
      </rPr>
      <t>Empowered7</t>
    </r>
    <r>
      <rPr>
        <rFont val="arial,sans,sans-serif"/>
      </rPr>
      <t xml:space="preserve"> to a target for three rounds. Gains +1 Duration if self-casted. </t>
    </r>
    <r>
      <rPr>
        <rFont val="arial,sans,sans-serif"/>
        <color rgb="FFFF00FF"/>
      </rPr>
      <t>Shared Rage.</t>
    </r>
  </si>
  <si>
    <t>Engine Blocked</t>
  </si>
  <si>
    <t>Praetorian Armor: TITAN</t>
  </si>
  <si>
    <t>Praetorian armor that belonged to the Guards. A flexible, durable suit of interlocking plates that brings to mind a knight in shining armor.</t>
  </si>
  <si>
    <r>
      <rPr>
        <rFont val="arial, sans, sans-serif"/>
        <b/>
      </rPr>
      <t>(</t>
    </r>
    <r>
      <rPr>
        <rFont val="arial, sans, sans-serif"/>
        <b/>
        <color rgb="FF0000FF"/>
      </rPr>
      <t>5</t>
    </r>
    <r>
      <rPr>
        <rFont val="arial, sans, sans-serif"/>
        <b/>
      </rPr>
      <t xml:space="preserve"> KP)</t>
    </r>
  </si>
  <si>
    <t>(Armaments)</t>
  </si>
  <si>
    <t>(Royal Insurance)</t>
  </si>
  <si>
    <t>Crushing (10%)</t>
  </si>
  <si>
    <t>Electric (20%)</t>
  </si>
  <si>
    <r>
      <rPr>
        <rFont val="arial,sans,sans-serif"/>
      </rPr>
      <t xml:space="preserve">Move a target up to </t>
    </r>
    <r>
      <rPr>
        <rFont val="arial,sans,sans-serif"/>
        <color rgb="FFE69138"/>
      </rPr>
      <t>6</t>
    </r>
    <r>
      <rPr>
        <rFont val="arial,sans,sans-serif"/>
      </rPr>
      <t xml:space="preserve"> spaces. If the target is moved as far as possible (or one tile short of that), deal</t>
    </r>
  </si>
  <si>
    <t>Highest Damage Dealt: 515</t>
  </si>
  <si>
    <t>Highest Damage Taken: 26</t>
  </si>
  <si>
    <t>Rosen Destroyer</t>
  </si>
  <si>
    <t>Bulkier version of the Rosebomb with enhanced firepower. The rose motif now menaces with Orky spikes!</t>
  </si>
  <si>
    <r>
      <rPr>
        <rFont val="arial,sans,sans-serif"/>
      </rPr>
      <t>(</t>
    </r>
    <r>
      <rPr>
        <rFont val="arial,sans,sans-serif"/>
        <color rgb="FFE69138"/>
      </rPr>
      <t>20-21</t>
    </r>
    <r>
      <rPr>
        <rFont val="arial,sans,sans-serif"/>
      </rPr>
      <t>) Crushing Damage to them. Range 1-</t>
    </r>
    <r>
      <rPr>
        <rFont val="arial,sans,sans-serif"/>
        <color rgb="FF6AA84F"/>
      </rPr>
      <t>5</t>
    </r>
    <r>
      <rPr>
        <rFont val="arial,sans,sans-serif"/>
      </rPr>
      <t xml:space="preserve">. </t>
    </r>
    <r>
      <rPr>
        <rFont val="arial,sans,sans-serif"/>
        <color rgb="FFFF00FF"/>
      </rPr>
      <t>Won't harm allies.</t>
    </r>
  </si>
  <si>
    <t>Times Downed: 4</t>
  </si>
  <si>
    <t>(+2 HIT)</t>
  </si>
  <si>
    <t>(Thump!)</t>
  </si>
  <si>
    <t>Magnolia:</t>
  </si>
  <si>
    <t>Bouquet of Thorns</t>
  </si>
  <si>
    <t>Battles Cleared: 43</t>
  </si>
  <si>
    <t>Karma: 8</t>
  </si>
  <si>
    <t>Perform your Basic Attack in a Range 1-5 Laser with Wallhack, dealing Glitch Damage. Has 75% DMG,</t>
  </si>
  <si>
    <t>Momentum Accelerator</t>
  </si>
  <si>
    <t>*bass boosted demoman charge*</t>
  </si>
  <si>
    <r>
      <rPr>
        <rFont val="arial,sans,sans-serif"/>
      </rPr>
      <t>applied as a final modifier. All hit targets obtain Aching</t>
    </r>
    <r>
      <rPr>
        <rFont val="arial,sans,sans-serif"/>
        <color rgb="FFE69138"/>
      </rPr>
      <t>10</t>
    </r>
    <r>
      <rPr>
        <rFont val="arial,sans,sans-serif"/>
      </rPr>
      <t xml:space="preserve"> for three rounds. </t>
    </r>
    <r>
      <rPr>
        <rFont val="arial,sans,sans-serif"/>
        <color rgb="FFFF00FF"/>
      </rPr>
      <t>Full Bloom.</t>
    </r>
  </si>
  <si>
    <t>(Momentum Slam)</t>
  </si>
  <si>
    <t>(Inertia)</t>
  </si>
  <si>
    <t>(-1 INT)</t>
  </si>
  <si>
    <t xml:space="preserve">Irongutta is an Ork, a race of hulking, savage, and aggressive green-skinned humanoids. Theirs is a life rooted in violence, conflict, and competition. Writing them off as simple-minded brutes is a swift route to the grave. Irongutta, as a Mekboy (or mechanic), is a crafty individual who is able to use his gadgets and weaponry, alongside a healthy dosage of brute force, to make his way in a world of conflict. Separated from his warboss in a Warp incident and cast out into the greater sphere of things, he has set off on his own to do what Orks do best. </t>
  </si>
  <si>
    <t>Unstoppable Force</t>
  </si>
  <si>
    <r>
      <rPr>
        <rFont val="arial,sans,sans-serif"/>
      </rPr>
      <t xml:space="preserve">If you have moved at least </t>
    </r>
    <r>
      <rPr>
        <rFont val="arial,sans,sans-serif"/>
        <color rgb="FFFF00FF"/>
      </rPr>
      <t>3</t>
    </r>
    <r>
      <rPr>
        <rFont val="arial,sans,sans-serif"/>
      </rPr>
      <t xml:space="preserve"> spaces before performing an attack, you gain a variety of bonuses.</t>
    </r>
  </si>
  <si>
    <t>Overflowing Force. Attacks also get +6 Armorpierce.</t>
  </si>
  <si>
    <r>
      <rPr>
        <rFont val="arial,sans,sans-serif"/>
        <b/>
        <color rgb="FFCC99FF"/>
      </rPr>
      <t>Hoshi</t>
    </r>
    <r>
      <rPr>
        <rFont val="arial,sans,sans-serif"/>
        <b/>
        <color rgb="FF000000"/>
      </rPr>
      <t xml:space="preserve"> &amp; </t>
    </r>
    <r>
      <rPr>
        <rFont val="arial,sans,sans-serif"/>
        <b/>
        <color rgb="FF3333CC"/>
      </rPr>
      <t>Angel</t>
    </r>
  </si>
  <si>
    <t>"God Knows"</t>
  </si>
  <si>
    <r>
      <rPr>
        <rFont val="Arial"/>
        <i/>
        <sz val="8.0"/>
      </rPr>
      <t xml:space="preserve">A weapon forged from many salt-filled minutes of ARG stuff.  See, it </t>
    </r>
    <r>
      <rPr>
        <rFont val="Arial"/>
        <b/>
        <i/>
        <sz val="8.0"/>
      </rPr>
      <t>was</t>
    </r>
    <r>
      <rPr>
        <rFont val="Arial"/>
        <i/>
        <sz val="8.0"/>
      </rPr>
      <t xml:space="preserve"> helpful!</t>
    </r>
  </si>
  <si>
    <r>
      <rPr>
        <rFont val="Arial"/>
        <b/>
        <color rgb="FFCC99FF"/>
      </rPr>
      <t xml:space="preserve">Crisis </t>
    </r>
    <r>
      <rPr>
        <rFont val="Arial"/>
        <b/>
        <color rgb="FF3333CC"/>
      </rPr>
      <t>Crossover</t>
    </r>
  </si>
  <si>
    <t>Fills by: Dealing Damage, Casting Spells (x12), Reviving Allies (x25)</t>
  </si>
  <si>
    <t>WEAPON PASSIVE: Parallel Days.  Passively grants +1 Skillslot, and scales with STR at a half-rate.  Upon casting a spell, you may change 2 tiles in Range 1-2 of yourself as if you also casted Terraform.</t>
  </si>
  <si>
    <t>Summon an ally unit in Range 1 of yourself, built as if it was a player character, with Skill Points.</t>
  </si>
  <si>
    <t>Artistic Flair</t>
  </si>
  <si>
    <t>(mini)Critical Opinion</t>
  </si>
  <si>
    <t>Puzzle Time</t>
  </si>
  <si>
    <t>ROMhacker</t>
  </si>
  <si>
    <t>(5-6)x2 Air</t>
  </si>
  <si>
    <t>Multiple summons can't be on the field at the same time.</t>
  </si>
  <si>
    <t>Purifier</t>
  </si>
  <si>
    <r>
      <rPr>
        <rFont val="Arial"/>
        <b/>
      </rPr>
      <t xml:space="preserve">SP Required: </t>
    </r>
    <r>
      <rPr>
        <rFont val="Arial"/>
        <b/>
        <color rgb="FFFF00FF"/>
      </rPr>
      <t xml:space="preserve">214 </t>
    </r>
    <r>
      <rPr>
        <rFont val="Arial"/>
        <b/>
        <color rgb="FF0000FF"/>
      </rPr>
      <t>(x2: 428)</t>
    </r>
  </si>
  <si>
    <t>Nagito's Glasses</t>
  </si>
  <si>
    <t>I mean, they're not actually her glasses, but they were made to look like them.</t>
  </si>
  <si>
    <t>(+1 MMP)</t>
  </si>
  <si>
    <t>(Starstruck)</t>
  </si>
  <si>
    <r>
      <rPr>
        <rFont val="Arial"/>
      </rPr>
      <t xml:space="preserve">Revive a Dead or Downed player, resurrecting them with </t>
    </r>
    <r>
      <rPr>
        <rFont val="Arial"/>
        <color rgb="FF4A86E8"/>
      </rPr>
      <t>28</t>
    </r>
    <r>
      <rPr>
        <rFont val="Arial"/>
      </rPr>
      <t xml:space="preserve"> HP. Downed players must be within</t>
    </r>
  </si>
  <si>
    <t>Vintage Temmie Armor</t>
  </si>
  <si>
    <t>It's vintage because it's so old, it's stopped functioning like the last game.</t>
  </si>
  <si>
    <r>
      <rPr>
        <rFont val="arial,sans,sans-serif"/>
      </rPr>
      <t xml:space="preserve">Range 1-3. Dead players can be spawned on a tile within Range 1. </t>
    </r>
    <r>
      <rPr>
        <rFont val="arial,sans,sans-serif"/>
        <color rgb="FFFF00FF"/>
      </rPr>
      <t>Autorevive enabled.</t>
    </r>
  </si>
  <si>
    <t>(+3 INT)</t>
  </si>
  <si>
    <r>
      <rPr>
        <rFont val="Arial"/>
      </rPr>
      <t xml:space="preserve">Move a target up to </t>
    </r>
    <r>
      <rPr>
        <rFont val="Arial"/>
        <color rgb="FF4A86E8"/>
      </rPr>
      <t>4</t>
    </r>
    <r>
      <rPr>
        <rFont val="Arial"/>
      </rPr>
      <t xml:space="preserve"> spaces. Apply PushedAround to them for two rounds. Range 1-4.</t>
    </r>
  </si>
  <si>
    <t>Date Joined: 2018-11-20</t>
  </si>
  <si>
    <t>Highest Damage Dealt: 0</t>
  </si>
  <si>
    <t>Highest Damage Taken: 45</t>
  </si>
  <si>
    <t>Energy Circlet</t>
  </si>
  <si>
    <t>It's more a bracelet, really, which is why it counts more as a trinket.</t>
  </si>
  <si>
    <t>Times Downed: 3</t>
  </si>
  <si>
    <t>Players Revived: 5</t>
  </si>
  <si>
    <t>(x2 SP Bar)</t>
  </si>
  <si>
    <t>Battles Cleared: 24</t>
  </si>
  <si>
    <t>Karma: 19</t>
  </si>
  <si>
    <t>Earth (10%)</t>
  </si>
  <si>
    <t>Air (10%)</t>
  </si>
  <si>
    <t>Flex Tape™</t>
  </si>
  <si>
    <t>“To show you the power of Flex Tape™, I sawed this boat in half!” -Phil Swift, God of Repairs</t>
  </si>
  <si>
    <r>
      <rPr>
        <rFont val="Arial"/>
        <color rgb="FF000000"/>
      </rPr>
      <t xml:space="preserve">chance to target them. Range ?-?. You have a </t>
    </r>
    <r>
      <rPr>
        <rFont val="Arial"/>
        <color rgb="FFFF00FF"/>
      </rPr>
      <t>50</t>
    </r>
    <r>
      <rPr>
        <rFont val="Arial"/>
        <color rgb="FF000000"/>
      </rPr>
      <t>% chance to cast this spell for a second time, for free.</t>
    </r>
  </si>
  <si>
    <t>(+2 MHP)</t>
  </si>
  <si>
    <t>(+1 HP Regen)</t>
  </si>
  <si>
    <t>(Sticking Power)</t>
  </si>
  <si>
    <t>Spell [Hoshi]:</t>
  </si>
  <si>
    <t>"During the Second Godmodding War, it was Angel who birthed the Primordial Evil unto the world, and created the Forbidden Spice upon its' death.  Through many events and tribulations, the Forbidden Spice would ultimately end up responsible for the WARE, and all the evils that arose from it.  After years of meta shenanegains and the reality-destructing kitsune known as Hoshi ""Lyra"" Homura, she seeks to right what she feels responsible for, accompanied by Hoshi.
She started this war, and she's going to make sure she ends it."</t>
  </si>
  <si>
    <t>"TO SHOW YOU THE POWER OF FLEX TAPE™, I SAWED THIS UNIVERSE IN HALF" -P'hil-Sh'wif, Ancient of Adhesive</t>
  </si>
  <si>
    <r>
      <rPr>
        <rFont val="Arial"/>
      </rPr>
      <t>Deal (</t>
    </r>
    <r>
      <rPr>
        <rFont val="Arial"/>
        <color rgb="FF4A86E8"/>
      </rPr>
      <t>13</t>
    </r>
    <r>
      <rPr>
        <rFont val="Arial"/>
      </rPr>
      <t>-</t>
    </r>
    <r>
      <rPr>
        <rFont val="Arial"/>
        <color rgb="FF4A86E8"/>
      </rPr>
      <t>14</t>
    </r>
    <r>
      <rPr>
        <rFont val="Arial"/>
      </rPr>
      <t>) Piercing Damage to a target within Range 1-2. Restore (</t>
    </r>
    <r>
      <rPr>
        <rFont val="Arial"/>
        <color rgb="FF4A86E8"/>
      </rPr>
      <t>9</t>
    </r>
    <r>
      <rPr>
        <rFont val="Arial"/>
      </rPr>
      <t>-</t>
    </r>
    <r>
      <rPr>
        <rFont val="Arial"/>
        <color rgb="FF4A86E8"/>
      </rPr>
      <t>11</t>
    </r>
    <r>
      <rPr>
        <rFont val="Arial"/>
      </rPr>
      <t xml:space="preserve">) HP to an ally within Range 1-2. </t>
    </r>
  </si>
  <si>
    <t>Healing can self-target.  Needle Conjuration.</t>
  </si>
  <si>
    <r>
      <rPr>
        <rFont val="Arial"/>
        <b/>
        <color rgb="FF3333CC"/>
      </rPr>
      <t>Cross</t>
    </r>
    <r>
      <rPr>
        <rFont val="Arial"/>
        <b/>
        <color rgb="FFCC99FF"/>
      </rPr>
      <t xml:space="preserve"> Tag</t>
    </r>
  </si>
  <si>
    <t>No Modifiers?</t>
  </si>
  <si>
    <t>Spell [Angel]:</t>
  </si>
  <si>
    <t>Celestial Shell</t>
  </si>
  <si>
    <t>At the start of battle, and as a Bonus Action each turn, you may switch your "player" to either Hoshi or Angel.</t>
  </si>
  <si>
    <r>
      <rPr>
        <rFont val="Arial"/>
      </rPr>
      <t xml:space="preserve">Reduce ALL non-self inflicted damage taken by you or an ally in Range 1 by </t>
    </r>
    <r>
      <rPr>
        <rFont val="Arial"/>
        <color rgb="FF4A86E8"/>
      </rPr>
      <t>38</t>
    </r>
    <r>
      <rPr>
        <rFont val="Arial"/>
      </rPr>
      <t>% for a single round.</t>
    </r>
  </si>
  <si>
    <t>Depending on the active player, the following effects are applied:</t>
  </si>
  <si>
    <t>Hoshi</t>
  </si>
  <si>
    <t>Angel</t>
  </si>
  <si>
    <r>
      <rPr>
        <rFont val="Arial"/>
      </rPr>
      <t xml:space="preserve">This damage reduction applies after all other effects.  </t>
    </r>
    <r>
      <rPr>
        <rFont val="Arial"/>
        <color rgb="FFFF00FF"/>
      </rPr>
      <t>Has a 33% chance to negate death.</t>
    </r>
  </si>
  <si>
    <t>Unexisting Theorem</t>
  </si>
  <si>
    <t>Fills By: Damage Dealt, Allies Downed (x10), Expending Ordo (x20)</t>
  </si>
  <si>
    <t xml:space="preserve">Gain +10% MHP and MMP,  plus one use of a new Free Action ability to move any target in Range 1-5 </t>
  </si>
  <si>
    <r>
      <rPr>
        <rFont val="Arial"/>
        <b/>
        <color rgb="FFFF0000"/>
      </rPr>
      <t>&lt;0&gt;</t>
    </r>
    <r>
      <rPr>
        <rFont val="Arial"/>
        <b/>
        <color rgb="FFFF0000"/>
      </rPr>
      <t>ther</t>
    </r>
  </si>
  <si>
    <t>Revelation's Ruin</t>
  </si>
  <si>
    <t>So trust that with this end, a new beginning's waiting patiently...</t>
  </si>
  <si>
    <r>
      <rPr>
        <rFont val="arial"/>
        <color rgb="FF000000"/>
      </rPr>
      <t xml:space="preserve">one tile. </t>
    </r>
    <r>
      <rPr>
        <rFont val="arial"/>
        <color rgb="FFFF00FF"/>
      </rPr>
      <t>100 SP per Cast. Arachne Sense.</t>
    </r>
  </si>
  <si>
    <t>WEAPON SKILL: Order. Gain Ordo for five rounds. Passively, Ordo's effects on you are tripled. If you would be downed while you have Ordo, dispel it and survive with 1 HP.</t>
  </si>
  <si>
    <t>OTHER</t>
  </si>
  <si>
    <t>SEPARATION</t>
  </si>
  <si>
    <r>
      <rPr>
        <rFont val="Arial"/>
        <b/>
        <color rgb="FF000000"/>
      </rPr>
      <t xml:space="preserve">SP Cap: </t>
    </r>
    <r>
      <rPr>
        <rFont val="Arial"/>
        <b/>
        <color rgb="FFFF00FF"/>
      </rPr>
      <t>600</t>
    </r>
  </si>
  <si>
    <t>SP Cap: Shared</t>
  </si>
  <si>
    <t>Craftomaniac</t>
  </si>
  <si>
    <t>CraftCraft v.0.6</t>
  </si>
  <si>
    <r>
      <rPr>
        <rFont val="arial,sans,sans-serif"/>
      </rPr>
      <t xml:space="preserve">Attack of </t>
    </r>
    <r>
      <rPr>
        <rFont val="arial,sans,sans-serif"/>
        <color rgb="FFFF0000"/>
      </rPr>
      <t>Opportunity</t>
    </r>
  </si>
  <si>
    <r>
      <rPr>
        <rFont val="arial, sans, sans-serif"/>
      </rPr>
      <t>(</t>
    </r>
    <r>
      <rPr>
        <rFont val="arial, sans, sans-serif"/>
        <color rgb="FFE69138"/>
      </rPr>
      <t>37-38</t>
    </r>
    <r>
      <rPr>
        <rFont val="arial, sans, sans-serif"/>
      </rPr>
      <t>) Glitch</t>
    </r>
  </si>
  <si>
    <t>Range: 1-3</t>
  </si>
  <si>
    <r>
      <rPr>
        <rFont val="Arial"/>
      </rPr>
      <t>Deal (</t>
    </r>
    <r>
      <rPr>
        <rFont val="Arial"/>
        <color rgb="FFFF00FF"/>
      </rPr>
      <t>16-16</t>
    </r>
    <r>
      <rPr>
        <rFont val="Arial"/>
      </rPr>
      <t>) Direct Damage.  Gain +2 base damage this battle per cast, capping at +20.</t>
    </r>
  </si>
  <si>
    <t>Idol's Hair Ribbon ♥</t>
  </si>
  <si>
    <t>Spellsmith</t>
  </si>
  <si>
    <t>END</t>
  </si>
  <si>
    <t>OYAMIORAYCRTM</t>
  </si>
  <si>
    <t>Shattered Foil</t>
  </si>
  <si>
    <r>
      <rPr>
        <rFont val="Arial"/>
        <color rgb="FF000000"/>
      </rPr>
      <t>Range 1-6.  Free Action.</t>
    </r>
    <r>
      <rPr>
        <rFont val="Arial"/>
        <color rgb="FFFF00FF"/>
      </rPr>
      <t xml:space="preserve"> 100 SP per cast.  Degrading Reality.</t>
    </r>
  </si>
  <si>
    <r>
      <rPr>
        <rFont val="Merriweather"/>
        <b/>
      </rPr>
      <t xml:space="preserve">Just </t>
    </r>
    <r>
      <rPr>
        <rFont val="Merriweather"/>
        <b/>
        <color rgb="FFFF0000"/>
      </rPr>
      <t>Disgaea</t>
    </r>
  </si>
  <si>
    <t>&lt;0&gt;rigin Scale</t>
  </si>
  <si>
    <t>Access Codes</t>
  </si>
  <si>
    <t>New Rosen Oath</t>
  </si>
  <si>
    <t>WE ARE THE SENTINELS. WE ARE THE ROSE. WE ARE THE ETERNAL.</t>
  </si>
  <si>
    <t>Fills By: Same as the other one</t>
  </si>
  <si>
    <t>Phantasmal Force</t>
  </si>
  <si>
    <t>:Special</t>
  </si>
  <si>
    <t>∞kill</t>
  </si>
  <si>
    <t>Scuttling</t>
  </si>
  <si>
    <t>DoU Plans</t>
  </si>
  <si>
    <t>God's Wing</t>
  </si>
  <si>
    <t>Giving it 110%</t>
  </si>
  <si>
    <r>
      <rPr>
        <b/>
        <color rgb="FF00FF00"/>
      </rPr>
      <t>Blow</t>
    </r>
    <r>
      <rPr>
        <b/>
        <color rgb="FFE69138"/>
      </rPr>
      <t xml:space="preserve"> </t>
    </r>
    <r>
      <rPr/>
      <t xml:space="preserve">for </t>
    </r>
    <r>
      <rPr>
        <b/>
        <color rgb="FF00FF00"/>
      </rPr>
      <t>Blow</t>
    </r>
  </si>
  <si>
    <t>(It Shall Be Repeated)</t>
  </si>
  <si>
    <t>`</t>
  </si>
  <si>
    <t>Resturant Owner</t>
  </si>
  <si>
    <t>I Love You</t>
  </si>
  <si>
    <t>Coat of the Spherebreakers</t>
  </si>
  <si>
    <t>I disavow the term "Impossible," for I stand with my truest companions.</t>
  </si>
  <si>
    <t>Gain Ordo for three rounds, which has the effects of Empowered2 and Enlightened2. If you cast this</t>
  </si>
  <si>
    <t>(Kickstart My Heart)</t>
  </si>
  <si>
    <t>spell while you have Ordo, you may perform a special action and lose the buffs.</t>
  </si>
  <si>
    <t>Thyme (30%)</t>
  </si>
  <si>
    <t>Water (50%)</t>
  </si>
  <si>
    <t>Slashing (-10%)</t>
  </si>
  <si>
    <t>Date Joined: 2017-11-29</t>
  </si>
  <si>
    <t>Highest Damage Dealt: ∞</t>
  </si>
  <si>
    <t>Highest Damage Taken: 116</t>
  </si>
  <si>
    <t>Snowfell Star</t>
  </si>
  <si>
    <t>"Did it hurt when you fell from heaven? Wait no, that's tacky as-" -Nia</t>
  </si>
  <si>
    <r>
      <rPr>
        <rFont val="arial,sans,sans-serif"/>
      </rPr>
      <t>Deal (</t>
    </r>
    <r>
      <rPr>
        <rFont val="arial,sans,sans-serif"/>
        <color rgb="FFE69138"/>
      </rPr>
      <t>10-10</t>
    </r>
    <r>
      <rPr>
        <rFont val="arial,sans,sans-serif"/>
      </rPr>
      <t xml:space="preserve">) Crushing Damage and inflict Stun on a target for a round and </t>
    </r>
    <r>
      <rPr>
        <rFont val="arial,sans,sans-serif"/>
        <color rgb="FFBF9000"/>
      </rPr>
      <t>Aching3 for 3 rounds</t>
    </r>
    <r>
      <rPr>
        <rFont val="arial,sans,sans-serif"/>
      </rPr>
      <t xml:space="preserve">. </t>
    </r>
  </si>
  <si>
    <t>(+1 STR)</t>
  </si>
  <si>
    <t>(+2 HP Regen)</t>
  </si>
  <si>
    <t>(She Shines)</t>
  </si>
  <si>
    <r>
      <rPr>
        <rFont val="Arial"/>
        <color rgb="FF000000"/>
      </rPr>
      <t xml:space="preserve">Range 1-2. </t>
    </r>
    <r>
      <rPr>
        <rFont val="Arial"/>
        <color rgb="FFFF00FF"/>
      </rPr>
      <t>May be casted as a Bonus Action for 50% more MP.</t>
    </r>
  </si>
  <si>
    <t>Specials Used: 20 / 13</t>
  </si>
  <si>
    <t>Karma: 72</t>
  </si>
  <si>
    <t>5D Knight</t>
  </si>
  <si>
    <t>With Multiversal Time Travel... And many, many other features.</t>
  </si>
  <si>
    <r>
      <rPr>
        <rFont val="Arial"/>
      </rPr>
      <t>Deal (</t>
    </r>
    <r>
      <rPr>
        <rFont val="Arial"/>
        <color rgb="FF3C78D8"/>
      </rPr>
      <t>19-21</t>
    </r>
    <r>
      <rPr>
        <rFont val="Arial"/>
      </rPr>
      <t>) Piercing Damage to a target within Range 1-2. Restore (</t>
    </r>
    <r>
      <rPr>
        <rFont val="Arial"/>
        <color rgb="FFE69138"/>
      </rPr>
      <t>17-19</t>
    </r>
    <r>
      <rPr>
        <rFont val="Arial"/>
      </rPr>
      <t xml:space="preserve">) HP to an ally within Range 1-2. </t>
    </r>
  </si>
  <si>
    <t>(+4 HP Regen)</t>
  </si>
  <si>
    <t>(5D Strikes)</t>
  </si>
  <si>
    <t>(Paracasual Light)</t>
  </si>
  <si>
    <t>Healing may self-target. Needle Conjuration.</t>
  </si>
  <si>
    <t xml:space="preserve">Venia Praefortis-The supposed thief that piloted and invented the robotic Mr. Krabs duplicate. In truth, she is a Duchess of a far-flung future empire, whose emperor seeks to 'restore' Sussui to the present. How she plans to do this, how she went back in time, and the full extent of her abilities (disregarding how they are suppressed by the Thyme Field) are complete unknowns. Loves Maria-a princess of the empire-like a little sister. Suffers from severe depression. The wealthiest in the party beyond any and all doubts.					
					</t>
  </si>
  <si>
    <t>Poison (30%)</t>
  </si>
  <si>
    <t>Hope Rides Eternal</t>
  </si>
  <si>
    <t>TRANSCENDENT</t>
  </si>
  <si>
    <r>
      <rPr>
        <rFont val="Arial"/>
      </rPr>
      <t xml:space="preserve">You have two specials and +50% SP gain. As a bonus action, while you have Ordo, you may </t>
    </r>
    <r>
      <rPr>
        <rFont val="Arial"/>
        <color rgb="FFFF00FF"/>
      </rPr>
      <t>teleport</t>
    </r>
    <r>
      <rPr>
        <rFont val="Arial"/>
      </rPr>
      <t xml:space="preserve"> </t>
    </r>
  </si>
  <si>
    <r>
      <rPr>
        <rFont val="Arial"/>
        <color rgb="FF000000"/>
      </rPr>
      <t xml:space="preserve">an entity </t>
    </r>
    <r>
      <rPr>
        <rFont val="Arial"/>
        <color rgb="FFFF00FF"/>
      </rPr>
      <t>3 tiles</t>
    </r>
    <r>
      <rPr>
        <rFont val="Arial"/>
        <color rgb="FF000000"/>
      </rPr>
      <t xml:space="preserve">. Range 1-4. If you spend at least 100 SP this round, this doesn't require Ordo. </t>
    </r>
    <r>
      <rPr>
        <rFont val="Arial"/>
        <color rgb="FFFF00FF"/>
      </rPr>
      <t>Echoing Hope.</t>
    </r>
  </si>
  <si>
    <t xml:space="preserve">  </t>
  </si>
  <si>
    <t>Commander's Carbine</t>
  </si>
  <si>
    <t>An energy rifle with little wear. A commander rarely has need for their gun.</t>
  </si>
  <si>
    <t>Veteran Reserves</t>
  </si>
  <si>
    <t>Fills by: Dealing Damage, Summon Damage, Killing Enemies (x10)</t>
  </si>
  <si>
    <t>WEAPON PASSIVE: Strategy. When you cast Incantation, you may invest +1 point into each stat, and give it a Tactic.</t>
  </si>
  <si>
    <t>TACTICS</t>
  </si>
  <si>
    <t xml:space="preserve">Pick one of two effects. </t>
  </si>
  <si>
    <t>Fossil Facsimile</t>
  </si>
  <si>
    <t>Maximum Mirco</t>
  </si>
  <si>
    <t>Oops</t>
  </si>
  <si>
    <r>
      <rPr>
        <rFont val="Arial"/>
      </rPr>
      <t>(</t>
    </r>
    <r>
      <rPr>
        <rFont val="Arial"/>
        <color rgb="FFE69138"/>
      </rPr>
      <t>15-17</t>
    </r>
    <r>
      <rPr>
        <rFont val="Arial"/>
      </rPr>
      <t>) Psychic</t>
    </r>
  </si>
  <si>
    <r>
      <rPr>
        <rFont val="arial,sans,sans-serif"/>
      </rPr>
      <t xml:space="preserve">Each effect costs </t>
    </r>
    <r>
      <rPr>
        <rFont val="arial,sans,sans-serif"/>
        <color rgb="FFFF00FF"/>
      </rPr>
      <t>210</t>
    </r>
    <r>
      <rPr>
        <rFont val="arial,sans,sans-serif"/>
      </rPr>
      <t xml:space="preserve"> SP.</t>
    </r>
  </si>
  <si>
    <t>VETERAN</t>
  </si>
  <si>
    <t>UNITY</t>
  </si>
  <si>
    <t>Captain</t>
  </si>
  <si>
    <r>
      <rPr>
        <rFont val="Arial"/>
        <b/>
      </rPr>
      <t xml:space="preserve">SP Cap: </t>
    </r>
    <r>
      <rPr>
        <rFont val="Arial"/>
        <b/>
      </rPr>
      <t>450</t>
    </r>
  </si>
  <si>
    <t>Broken King's Crown</t>
  </si>
  <si>
    <t>This world was mine to control.</t>
  </si>
  <si>
    <t>Manafuel: 3 / 3</t>
  </si>
  <si>
    <t>You have Intellect4 when casting Summoning spells. This is very scary. Incantation does not get Manafuel.</t>
  </si>
  <si>
    <t>(Perfect Creations)</t>
  </si>
  <si>
    <t>(Eternal Guard)</t>
  </si>
  <si>
    <t>You are currently using a Manabloom Biscuit.</t>
  </si>
  <si>
    <t>Earth (50%)</t>
  </si>
  <si>
    <t>Thyme (10%)</t>
  </si>
  <si>
    <t>The Tactician</t>
  </si>
  <si>
    <t>The best cape that will ever exist.</t>
  </si>
  <si>
    <r>
      <rPr>
        <rFont val="arial,sans,sans-serif"/>
      </rPr>
      <t xml:space="preserve">top of the Codex Monstrum. Counts as two summons. </t>
    </r>
    <r>
      <rPr>
        <rFont val="arial,sans,sans-serif"/>
        <color rgb="FF0000FF"/>
      </rPr>
      <t>Improved by Commander's Carbine / Pocket Abacus.</t>
    </r>
  </si>
  <si>
    <t>(Tactics)</t>
  </si>
  <si>
    <t>Psychic (60%)</t>
  </si>
  <si>
    <r>
      <rPr>
        <rFont val="arial, sans, sans-serif"/>
      </rPr>
      <t>Deal (</t>
    </r>
    <r>
      <rPr>
        <rFont val="arial, sans, sans-serif"/>
        <color rgb="FF3C78D8"/>
      </rPr>
      <t>40-42</t>
    </r>
    <r>
      <rPr>
        <rFont val="arial, sans, sans-serif"/>
      </rPr>
      <t xml:space="preserve">) Glitch Damage to a target. Range 1-2. If their HP is </t>
    </r>
    <r>
      <rPr>
        <rFont val="arial, sans, sans-serif"/>
        <color rgb="FF3C78D8"/>
      </rPr>
      <t>40%</t>
    </r>
    <r>
      <rPr>
        <rFont val="arial, sans, sans-serif"/>
      </rPr>
      <t xml:space="preserve"> or lower before the attack, this</t>
    </r>
  </si>
  <si>
    <t>Date Joined: 2018-04-13</t>
  </si>
  <si>
    <t>Highest Damage Dealt: 48</t>
  </si>
  <si>
    <t>Super Processor</t>
  </si>
  <si>
    <r>
      <rPr>
        <rFont val="Arial"/>
        <i/>
        <sz val="8.0"/>
      </rPr>
      <t xml:space="preserve">Who needs style when you have </t>
    </r>
    <r>
      <rPr>
        <rFont val="Arial"/>
        <i/>
        <sz val="6.0"/>
      </rPr>
      <t>(processing)</t>
    </r>
    <r>
      <rPr>
        <rFont val="Arial"/>
        <i/>
        <sz val="8.0"/>
      </rPr>
      <t xml:space="preserve"> POWER?</t>
    </r>
  </si>
  <si>
    <r>
      <rPr>
        <rFont val="arial, sans, sans-serif"/>
      </rPr>
      <t xml:space="preserve">becomes Unavoidable. </t>
    </r>
    <r>
      <rPr>
        <rFont val="arial, sans, sans-serif"/>
        <color rgb="FFFF00FF"/>
      </rPr>
      <t>If within the Unavoidable threshold</t>
    </r>
    <r>
      <rPr>
        <rFont val="arial, sans, sans-serif"/>
      </rPr>
      <t xml:space="preserve"> or if Downing them, take control of them for this round.</t>
    </r>
  </si>
  <si>
    <t>(Process!)</t>
  </si>
  <si>
    <r>
      <rPr>
        <rFont val="Arial"/>
        <b/>
      </rPr>
      <t>(</t>
    </r>
    <r>
      <rPr>
        <rFont val="Arial"/>
        <b/>
        <color rgb="FF0000FF"/>
      </rPr>
      <t>19</t>
    </r>
    <r>
      <rPr>
        <rFont val="Arial"/>
        <b/>
      </rPr>
      <t xml:space="preserve"> MP)</t>
    </r>
  </si>
  <si>
    <t>Battles Cleared: 34</t>
  </si>
  <si>
    <t>Karma: 2</t>
  </si>
  <si>
    <t>ff</t>
  </si>
  <si>
    <r>
      <rPr>
        <rFont val="arial, sans, sans-serif"/>
      </rPr>
      <t xml:space="preserve">Create </t>
    </r>
    <r>
      <rPr>
        <rFont val="arial, sans, sans-serif"/>
        <color rgb="FF3C78D8"/>
      </rPr>
      <t>10</t>
    </r>
    <r>
      <rPr>
        <rFont val="arial, sans, sans-serif"/>
      </rPr>
      <t xml:space="preserve"> tiles within Range 1-</t>
    </r>
    <r>
      <rPr>
        <rFont val="arial, sans, sans-serif"/>
        <color rgb="FF3C78D8"/>
      </rPr>
      <t>9</t>
    </r>
    <r>
      <rPr>
        <rFont val="arial, sans, sans-serif"/>
      </rPr>
      <t>. These tiles can either be any tiles listed in the Rules section, or those</t>
    </r>
  </si>
  <si>
    <t>Radio Net v2</t>
  </si>
  <si>
    <t>Small, but strong enough to intercept secret Russian- erm, Tabletopian communications!</t>
  </si>
  <si>
    <r>
      <rPr>
        <rFont val="arial, sans, sans-serif"/>
      </rPr>
      <t xml:space="preserve">on the current map. </t>
    </r>
    <r>
      <rPr>
        <rFont val="arial, sans, sans-serif"/>
        <color rgb="FFBF9000"/>
      </rPr>
      <t>World Paint.</t>
    </r>
    <r>
      <rPr>
        <rFont val="arial, sans, sans-serif"/>
      </rPr>
      <t xml:space="preserve"> </t>
    </r>
    <r>
      <rPr>
        <rFont val="arial, sans, sans-serif"/>
        <color rgb="FFFF00FF"/>
      </rPr>
      <t>Swift Terraform.</t>
    </r>
    <r>
      <rPr>
        <rFont val="arial, sans, sans-serif"/>
      </rPr>
      <t xml:space="preserve"> Cannot make Walls / Doors / Abysses. "Harmful" tiles may not be created under foes.</t>
    </r>
  </si>
  <si>
    <t>(Advanced Tactics!)</t>
  </si>
  <si>
    <t>(Surplus Weaponry)</t>
  </si>
  <si>
    <t>(Unique: Summon)</t>
  </si>
  <si>
    <t>A Soldier who does not remember his own real name. He simply calls himself "Daskter" inspired by who knows what. He's a great aim and is capable of shooting down most enemies. 
~Actually everyday is just horrible (23/05/2018)</t>
  </si>
  <si>
    <t>Battlefield Promotions</t>
  </si>
  <si>
    <t>Summons may gather EXP. By obtaining 25 EXP, they can level up, obtaining a Star. Stars grant various</t>
  </si>
  <si>
    <t>bonuses.</t>
  </si>
  <si>
    <t>EXP GAIN</t>
  </si>
  <si>
    <t>1 STAR</t>
  </si>
  <si>
    <t>2 STARS</t>
  </si>
  <si>
    <t>3 STARS</t>
  </si>
  <si>
    <t>Order Blaster</t>
  </si>
  <si>
    <t>When all you need is a hammer...</t>
  </si>
  <si>
    <r>
      <rPr>
        <rFont val="Arial"/>
        <b/>
        <color rgb="FFFFD11A"/>
      </rPr>
      <t>Item</t>
    </r>
    <r>
      <rPr>
        <rFont val="Arial"/>
        <b/>
        <color rgb="FFCC0000"/>
      </rPr>
      <t>storm</t>
    </r>
  </si>
  <si>
    <t>Fills by: Dealing Damage, Healing Allies, Using an Item (x10)</t>
  </si>
  <si>
    <r>
      <rPr>
        <rFont val="Arial"/>
      </rPr>
      <t>WEAPON SKILL: Focused Shot. Deal (</t>
    </r>
    <r>
      <rPr>
        <rFont val="Arial"/>
        <color rgb="FFE69138"/>
      </rPr>
      <t>28-29</t>
    </r>
    <r>
      <rPr>
        <rFont val="Arial"/>
      </rPr>
      <t>) Glitch damage in Range 3-7. You may use any number of Item Actions to load items and consumables into this attack, boosting it in ways related to the item loaded as deemed appropriate by the GM on launch. This counts as a change to the skill and benefits from Empowered instead of Know How To Use It. Orderlancers (first use at least) have a special set effect listed in the note. Passively, your basic attack scales with STR at 1/3rd rate and your skill scales normally.</t>
    </r>
  </si>
  <si>
    <r>
      <rPr>
        <rFont val="arial"/>
      </rPr>
      <t xml:space="preserve">For this round you may use up to </t>
    </r>
    <r>
      <rPr>
        <rFont val="arial"/>
        <color rgb="FFFF00FF"/>
      </rPr>
      <t>6 items</t>
    </r>
    <r>
      <rPr>
        <rFont val="arial"/>
      </rPr>
      <t xml:space="preserve"> as Free Actions and all Item Actions gain </t>
    </r>
    <r>
      <rPr>
        <rFont val="arial"/>
        <color rgb="FFFF00FF"/>
      </rPr>
      <t>+4 upper range</t>
    </r>
    <r>
      <rPr>
        <rFont val="arial"/>
      </rPr>
      <t>.</t>
    </r>
  </si>
  <si>
    <r>
      <rPr>
        <rFont val="Arial"/>
      </rPr>
      <t>(</t>
    </r>
    <r>
      <rPr>
        <rFont val="Arial"/>
        <color rgb="FFE69138"/>
      </rPr>
      <t>8-10</t>
    </r>
    <r>
      <rPr>
        <rFont val="Arial"/>
      </rPr>
      <t>)x3 Glitch</t>
    </r>
  </si>
  <si>
    <r>
      <rPr>
        <rFont val="arial"/>
      </rPr>
      <t xml:space="preserve">For this round Item conservation gets a multiplicative </t>
    </r>
    <r>
      <rPr>
        <rFont val="arial"/>
        <color rgb="FFFF00FF"/>
      </rPr>
      <t>+50%</t>
    </r>
    <r>
      <rPr>
        <rFont val="arial"/>
      </rPr>
      <t xml:space="preserve"> chance to trigger. </t>
    </r>
    <r>
      <rPr>
        <rFont val="arial"/>
        <color rgb="FFFF00FF"/>
      </rPr>
      <t>Item Conservation+Self Item</t>
    </r>
  </si>
  <si>
    <r>
      <rPr>
        <rFont val="Merriweather"/>
        <b/>
      </rPr>
      <t xml:space="preserve">Just </t>
    </r>
    <r>
      <rPr>
        <rFont val="Merriweather"/>
        <b/>
        <color rgb="FFFF0000"/>
      </rPr>
      <t>Disgaea</t>
    </r>
  </si>
  <si>
    <r>
      <rPr>
        <rFont val="Arial"/>
        <b/>
      </rPr>
      <t xml:space="preserve">SP Required: </t>
    </r>
    <r>
      <rPr>
        <rFont val="Arial"/>
        <b/>
        <color rgb="FFFF00FF"/>
      </rPr>
      <t>212</t>
    </r>
  </si>
  <si>
    <t>Supreme Executive Overseer Helm</t>
  </si>
  <si>
    <t>Echoss grumbles about the name whenever he thinks nobody is listening.</t>
  </si>
  <si>
    <t>(Higher Vision)</t>
  </si>
  <si>
    <t>(Greater Reach)</t>
  </si>
  <si>
    <r>
      <rPr>
        <rFont val="arial"/>
      </rPr>
      <t xml:space="preserve">Grant a target </t>
    </r>
    <r>
      <rPr>
        <rFont val="arial"/>
        <color rgb="FFBF9000"/>
      </rPr>
      <t>Focused6</t>
    </r>
    <r>
      <rPr>
        <rFont val="arial"/>
      </rPr>
      <t xml:space="preserve"> and Direct Hit for three rounds. Gains +1 Duration if self-casted.</t>
    </r>
  </si>
  <si>
    <t>Scarlet Friend</t>
  </si>
  <si>
    <t>Butterfly God's Mantle</t>
  </si>
  <si>
    <t>A fell god stares across the void. That which is his must be preserved.</t>
  </si>
  <si>
    <r>
      <rPr>
        <rFont val="arial"/>
      </rPr>
      <t xml:space="preserve">Range 1-3. </t>
    </r>
    <r>
      <rPr>
        <rFont val="arial"/>
        <color rgb="FFFF00FF"/>
      </rPr>
      <t>Shared Perspective</t>
    </r>
  </si>
  <si>
    <t>(+1 MOV)</t>
  </si>
  <si>
    <t>(Living Imagery)</t>
  </si>
  <si>
    <t>(Penance)</t>
  </si>
  <si>
    <t>Fire (80%)</t>
  </si>
  <si>
    <t>Light (80%)</t>
  </si>
  <si>
    <t>Glitch (30%)</t>
  </si>
  <si>
    <r>
      <rPr>
        <rFont val="arial, sans, sans-serif"/>
      </rPr>
      <t>Deal (</t>
    </r>
    <r>
      <rPr>
        <rFont val="arial, sans, sans-serif"/>
        <color rgb="FFE69138"/>
      </rPr>
      <t>9-9</t>
    </r>
    <r>
      <rPr>
        <rFont val="arial, sans, sans-serif"/>
      </rPr>
      <t>) Crushing Damage and inflict Stun on a target for a round. Range 1-2.</t>
    </r>
  </si>
  <si>
    <t>Date Joined: 2018-02-23</t>
  </si>
  <si>
    <t>Highest Damage Dealt: 9201</t>
  </si>
  <si>
    <t>Scavenger's Satchel</t>
  </si>
  <si>
    <t>Waste not, want not.</t>
  </si>
  <si>
    <r>
      <rPr>
        <rFont val="arial, sans, sans-serif"/>
        <color rgb="FFBF9000"/>
      </rPr>
      <t>Also applies Aching3 for three rounds.</t>
    </r>
    <r>
      <rPr>
        <rFont val="arial, sans, sans-serif"/>
      </rPr>
      <t xml:space="preserve"> </t>
    </r>
    <r>
      <rPr>
        <rFont val="arial, sans, sans-serif"/>
        <color rgb="FFFF00FF"/>
      </rPr>
      <t>Brunel's Blessing.</t>
    </r>
  </si>
  <si>
    <t>(Energy Drinks)</t>
  </si>
  <si>
    <r>
      <rPr>
        <rFont val="Arial"/>
        <color rgb="FF3C78D8"/>
      </rPr>
      <t>(Random Bull</t>
    </r>
    <r>
      <rPr>
        <rFont val="Courier New"/>
        <b/>
        <color rgb="FF000000"/>
      </rPr>
      <t>gorilla</t>
    </r>
    <r>
      <rPr>
        <rFont val="Arial"/>
        <color rgb="FF3C78D8"/>
      </rPr>
      <t>, Go!)</t>
    </r>
  </si>
  <si>
    <t>(Resourcefulness)</t>
  </si>
  <si>
    <t>Specials Used: 6</t>
  </si>
  <si>
    <t>Karma: 36</t>
  </si>
  <si>
    <t>Cobalt Launch Core</t>
  </si>
  <si>
    <t>Echoss keeps this piece of combined machinery pristinely maintained, even now.</t>
  </si>
  <si>
    <r>
      <rPr>
        <rFont val="arial, sans, sans-serif"/>
      </rPr>
      <t xml:space="preserve">at a 50% rate if they're within Range 1-2 of you. </t>
    </r>
    <r>
      <rPr>
        <rFont val="arial, sans, sans-serif"/>
        <color rgb="FFE69138"/>
      </rPr>
      <t>+35% Familiar DMG.</t>
    </r>
    <r>
      <rPr>
        <rFont val="arial, sans, sans-serif"/>
      </rPr>
      <t xml:space="preserve"> </t>
    </r>
    <r>
      <rPr>
        <rFont val="arial, sans, sans-serif"/>
        <color rgb="FFFF00FF"/>
      </rPr>
      <t>Personal Companion.</t>
    </r>
  </si>
  <si>
    <t>(Pinpoint Precision)</t>
  </si>
  <si>
    <t>(Projectile Airdash)</t>
  </si>
  <si>
    <t>(Cobalt Butterfly Strike)</t>
  </si>
  <si>
    <t>"It seems that Echoss is field-testing a remote combat robot of some kind so that he can continue to 
help his friends out when they need him, even though he's technically asleep(?) still."</t>
  </si>
  <si>
    <t>Deep Pockets</t>
  </si>
  <si>
    <r>
      <rPr>
        <rFont val="arial"/>
      </rPr>
      <t xml:space="preserve">You have a chance to not consume items on use! </t>
    </r>
    <r>
      <rPr>
        <rFont val="arial"/>
        <color rgb="FFFF00FF"/>
      </rPr>
      <t>You also have a flat 20% chance to use them twice.</t>
    </r>
  </si>
  <si>
    <t>This trait is weaker in order to strengthen your Special.</t>
  </si>
  <si>
    <t>Shadowed = True</t>
  </si>
  <si>
    <t>Supportive: -1 KP</t>
  </si>
  <si>
    <t>Wild Light</t>
  </si>
  <si>
    <t>Untamed light, tainted by the power of flux. Reality warps around it.</t>
  </si>
  <si>
    <t>Improbable Incantation</t>
  </si>
  <si>
    <t>Fills by: Dealing Damage, Spending MP</t>
  </si>
  <si>
    <t>WEAPON SKILL: Flux Cascade: When casting a single-target offensive spell, you may opt to make it deal 50% DMG, and then Bounce twice to targets within Range 1-2. Passively, grants +1 Spell Slot, and when you roll a minicrit, you have a 1 in 3 chance to get a full crit. Spells that fullcrit that you spent mana to cast instead act as a minicrit, then recast themselves on the same enemy for free. (Flux Cascade's active is not applied to recasts.)</t>
  </si>
  <si>
    <r>
      <rPr>
        <rFont val="Arial"/>
      </rPr>
      <t xml:space="preserve">Cast any number of spells you do not know with a total value of </t>
    </r>
    <r>
      <rPr>
        <rFont val="Arial"/>
        <color rgb="FFFF00FF"/>
      </rPr>
      <t>34</t>
    </r>
    <r>
      <rPr>
        <rFont val="Arial"/>
      </rPr>
      <t xml:space="preserve"> MP or less for free. You cannot repeat</t>
    </r>
  </si>
  <si>
    <t>Red Strings</t>
  </si>
  <si>
    <r>
      <rPr>
        <rFont val="Arial"/>
        <color rgb="FF000000"/>
      </rPr>
      <t>(</t>
    </r>
    <r>
      <rPr>
        <rFont val="Arial"/>
        <color rgb="FF000000"/>
      </rPr>
      <t>17-18</t>
    </r>
    <r>
      <rPr>
        <rFont val="Arial"/>
        <color rgb="FF000000"/>
      </rPr>
      <t>) Light</t>
    </r>
  </si>
  <si>
    <t xml:space="preserve">the same spell. </t>
  </si>
  <si>
    <t>BUFF RULES</t>
  </si>
  <si>
    <r>
      <rPr>
        <rFont val="Arial"/>
        <b/>
      </rPr>
      <t>SP Required:</t>
    </r>
    <r>
      <rPr>
        <rFont val="Arial"/>
        <b/>
        <color rgb="FFFF00FF"/>
      </rPr>
      <t xml:space="preserve"> 161</t>
    </r>
  </si>
  <si>
    <r>
      <rPr>
        <rFont val="arial"/>
        <b/>
      </rPr>
      <t>(</t>
    </r>
    <r>
      <rPr>
        <rFont val="arial"/>
        <b/>
        <color rgb="FF0000FF"/>
      </rPr>
      <t>3 KP</t>
    </r>
    <r>
      <rPr>
        <rFont val="arial"/>
        <b/>
      </rPr>
      <t>)</t>
    </r>
  </si>
  <si>
    <t>Narehate Helm</t>
  </si>
  <si>
    <t>I'm just a fluffy stuffed doll, and I've come to console you two.</t>
  </si>
  <si>
    <t>(Fruit of the Abyss)</t>
  </si>
  <si>
    <t>(Narehate Knowledge)</t>
  </si>
  <si>
    <r>
      <rPr>
        <rFont val="arial, sans, sans-serif"/>
      </rPr>
      <t>Target an entity within Range 1-5. Then, target another entity within Range 1-</t>
    </r>
    <r>
      <rPr>
        <rFont val="arial, sans, sans-serif"/>
        <color rgb="FFBF9000"/>
      </rPr>
      <t>3</t>
    </r>
    <r>
      <rPr>
        <rFont val="arial, sans, sans-serif"/>
      </rPr>
      <t xml:space="preserve"> of the original target.</t>
    </r>
  </si>
  <si>
    <t>Mimesis Membrane</t>
  </si>
  <si>
    <t>Is it really inspired if you're copying yourself?</t>
  </si>
  <si>
    <r>
      <rPr>
        <rFont val="arial, sans, sans-serif"/>
      </rPr>
      <t xml:space="preserve">Swap all status effects, good or bad, between the targets. May self-target. </t>
    </r>
    <r>
      <rPr>
        <rFont val="arial, sans, sans-serif"/>
        <color rgb="FF3C78D8"/>
      </rPr>
      <t>Pass.</t>
    </r>
    <r>
      <rPr>
        <rFont val="arial, sans, sans-serif"/>
      </rPr>
      <t xml:space="preserve"> </t>
    </r>
    <r>
      <rPr>
        <rFont val="arial, sans, sans-serif"/>
        <color rgb="FFFF00FF"/>
      </rPr>
      <t>Clone.</t>
    </r>
  </si>
  <si>
    <t>(Rerepresent)</t>
  </si>
  <si>
    <t>(A New Work)</t>
  </si>
  <si>
    <r>
      <rPr>
        <rFont val="arial,sans,sans-serif"/>
      </rPr>
      <t>Applies Lucky</t>
    </r>
    <r>
      <rPr>
        <rFont val="arial,sans,sans-serif"/>
        <color rgb="FFBF9000"/>
      </rPr>
      <t>10</t>
    </r>
    <r>
      <rPr>
        <rFont val="arial,sans,sans-serif"/>
      </rPr>
      <t xml:space="preserve"> to the target for four rounds. Range 1-3. You may spend </t>
    </r>
    <r>
      <rPr>
        <rFont val="arial,sans,sans-serif"/>
        <color rgb="FFFF00FF"/>
      </rPr>
      <t>3</t>
    </r>
    <r>
      <rPr>
        <rFont val="arial,sans,sans-serif"/>
      </rPr>
      <t xml:space="preserve"> extra MP to make this</t>
    </r>
  </si>
  <si>
    <t>Date Joined: 2019-10-23</t>
  </si>
  <si>
    <t>Highest Damage Dealt: 184</t>
  </si>
  <si>
    <t>Times Downed: 0</t>
  </si>
  <si>
    <t>Battles Cleared: 9</t>
  </si>
  <si>
    <r>
      <rPr>
        <rFont val="arial,sans,sans-serif"/>
      </rPr>
      <t xml:space="preserve">Move a target up to </t>
    </r>
    <r>
      <rPr>
        <rFont val="arial,sans,sans-serif"/>
        <color rgb="FF3C78D8"/>
      </rPr>
      <t>6</t>
    </r>
    <r>
      <rPr>
        <rFont val="arial,sans,sans-serif"/>
      </rPr>
      <t xml:space="preserve"> spaces. If the target is moved as far as possible (or one tile short of that), deal</t>
    </r>
  </si>
  <si>
    <t>Lucky Singularity</t>
  </si>
  <si>
    <t>Precisely one luckier than the universe could handle.</t>
  </si>
  <si>
    <r>
      <rPr>
        <rFont val="arial,sans,sans-serif"/>
      </rPr>
      <t>(6-7) Crushing Damage to them. Range 1-</t>
    </r>
    <r>
      <rPr>
        <rFont val="arial,sans,sans-serif"/>
        <color rgb="FF6AA84F"/>
      </rPr>
      <t>5</t>
    </r>
    <r>
      <rPr>
        <rFont val="arial,sans,sans-serif"/>
      </rPr>
      <t xml:space="preserve">. </t>
    </r>
    <r>
      <rPr>
        <rFont val="arial,sans,sans-serif"/>
        <color rgb="FFFF00FF"/>
      </rPr>
      <t>Won't harm allies.</t>
    </r>
  </si>
  <si>
    <t>(+10 CRT)</t>
  </si>
  <si>
    <t>(+3 DGE)</t>
  </si>
  <si>
    <t>(+5 CAV)</t>
  </si>
  <si>
    <t>(Luckiest You)</t>
  </si>
  <si>
    <t>Kalis is a wild mage from a fantasy RPG world who warped themselves onto Sussui with an improbable wild magic surge. They're genre-savvy about RPGs in general but totally unfamiliar with Thymium's setting. They have an interest in pushing the limits of magic. Their characterization is somewhat underdeveloped, a fact of which they are gradually becoming aware as they try to adapt to the unfamiliar system and setting in which they've arrived, but they know a quest to save the world when they see one.</t>
  </si>
  <si>
    <r>
      <rPr>
        <rFont val="arial,sans,sans-serif"/>
      </rPr>
      <t>Deal (</t>
    </r>
    <r>
      <rPr>
        <rFont val="arial,sans,sans-serif"/>
        <color rgb="FF3C78D8"/>
      </rPr>
      <t>22-24</t>
    </r>
    <r>
      <rPr>
        <rFont val="arial,sans,sans-serif"/>
      </rPr>
      <t>) Piercing Damage to a target. Inflicts Armorbreak3 for two rounds. If there is an impathable</t>
    </r>
  </si>
  <si>
    <r>
      <rPr>
        <rFont val="arial,sans,sans-serif"/>
      </rPr>
      <t>tile within Range 1 of them, apply Lockdown</t>
    </r>
    <r>
      <rPr>
        <rFont val="arial,sans,sans-serif"/>
        <color rgb="FFBF9000"/>
      </rPr>
      <t>7</t>
    </r>
    <r>
      <rPr>
        <rFont val="arial,sans,sans-serif"/>
      </rPr>
      <t xml:space="preserve"> to them for three rounds. Range 4-</t>
    </r>
    <r>
      <rPr>
        <rFont val="arial,sans,sans-serif"/>
        <color rgb="FF3C78D8"/>
      </rPr>
      <t>9</t>
    </r>
    <r>
      <rPr>
        <rFont val="arial,sans,sans-serif"/>
      </rPr>
      <t xml:space="preserve">. </t>
    </r>
    <r>
      <rPr>
        <rFont val="arial,sans,sans-serif"/>
        <color rgb="FFFF00FF"/>
      </rPr>
      <t>HE Nail.</t>
    </r>
  </si>
  <si>
    <t>Entropic Accumulation</t>
  </si>
  <si>
    <t>New Work:</t>
  </si>
  <si>
    <t>Whenever you attack and don't crit, gain a stack of Entropy.</t>
  </si>
  <si>
    <t>ENTROPY</t>
  </si>
  <si>
    <r>
      <rPr>
        <rFont val="arial,sans,sans-serif"/>
      </rPr>
      <t>Deal (</t>
    </r>
    <r>
      <rPr>
        <rFont val="arial,sans,sans-serif"/>
        <color rgb="FF3C78D8"/>
      </rPr>
      <t>11-11</t>
    </r>
    <r>
      <rPr>
        <rFont val="arial,sans,sans-serif"/>
      </rPr>
      <t>) Crushing Damage and inflict Stun on a target for a round. Range 1-2.</t>
    </r>
  </si>
  <si>
    <t>Whenever you crit, expend all Entropy to perform some bonus effects.</t>
  </si>
  <si>
    <t>EXPEND</t>
  </si>
  <si>
    <r>
      <rPr>
        <rFont val="arial,sans,sans-serif"/>
        <color rgb="FFBF9000"/>
      </rPr>
      <t>Also applies Aching3 for three rounds.</t>
    </r>
    <r>
      <rPr>
        <rFont val="arial,sans,sans-serif"/>
        <color rgb="FFFF00FF"/>
      </rPr>
      <t xml:space="preserve"> Brunel's Blessing.</t>
    </r>
  </si>
  <si>
    <t>Sol Ultima</t>
  </si>
  <si>
    <t>LATO: The flames proved compatible... How curious.</t>
  </si>
  <si>
    <t>Astral Birth</t>
  </si>
  <si>
    <t>Fills by: Dealing Damage, Healing Allies, Downing Enemies (x10)</t>
  </si>
  <si>
    <t>WEAPON SKILL: Lifeforged Light. Choose a Form. After you perform a Basic Attack, you may do this as a Bonus Action. You may select any form upon entering battle.</t>
  </si>
  <si>
    <t>FORMS</t>
  </si>
  <si>
    <r>
      <rPr>
        <rFont val="Arial"/>
      </rPr>
      <t xml:space="preserve">Spawn a Thyme Vortex on a pathable tile within line of sight per </t>
    </r>
    <r>
      <rPr>
        <rFont val="Arial"/>
        <color rgb="FFFF00FF"/>
      </rPr>
      <t>47</t>
    </r>
    <r>
      <rPr>
        <rFont val="Arial"/>
      </rPr>
      <t xml:space="preserve"> SP expended. Bonus Action.</t>
    </r>
  </si>
  <si>
    <r>
      <rPr>
        <rFont val="Syncopate"/>
        <color rgb="FFFFFFFF"/>
        <sz val="8.0"/>
      </rPr>
      <t xml:space="preserve"> </t>
    </r>
    <r>
      <rPr>
        <rFont val="Syncopate"/>
        <color rgb="FFFF0000"/>
        <sz val="8.0"/>
      </rPr>
      <t>e</t>
    </r>
    <r>
      <rPr>
        <rFont val="Syncopate"/>
        <color rgb="FFFFFFFF"/>
        <sz val="8.0"/>
      </rPr>
      <t>y</t>
    </r>
    <r>
      <rPr>
        <rFont val="Syncopate"/>
        <color rgb="FFFF0000"/>
        <sz val="8.0"/>
      </rPr>
      <t>e</t>
    </r>
    <r>
      <rPr>
        <rFont val="Syncopate"/>
        <color rgb="FFFFFFFF"/>
        <sz val="8.0"/>
      </rPr>
      <t xml:space="preserve"> b</t>
    </r>
    <r>
      <rPr>
        <rFont val="Syncopate"/>
        <color rgb="FFFF0000"/>
        <sz val="8.0"/>
      </rPr>
      <t>o</t>
    </r>
    <r>
      <rPr>
        <rFont val="Syncopate"/>
        <color rgb="FFFFFFFF"/>
        <sz val="8.0"/>
      </rPr>
      <t>uqu</t>
    </r>
    <r>
      <rPr>
        <rFont val="Syncopate"/>
        <color rgb="FFFF0000"/>
        <sz val="8.0"/>
      </rPr>
      <t>e</t>
    </r>
    <r>
      <rPr>
        <rFont val="Syncopate"/>
        <color rgb="FFFFFFFF"/>
        <sz val="8.0"/>
      </rPr>
      <t>t</t>
    </r>
  </si>
  <si>
    <r>
      <rPr>
        <rFont val="Merriweather"/>
        <b/>
      </rPr>
      <t xml:space="preserve">Just </t>
    </r>
    <r>
      <rPr>
        <rFont val="Merriweather"/>
        <b/>
        <color rgb="FFFF0000"/>
      </rPr>
      <t>Disgaea</t>
    </r>
  </si>
  <si>
    <r>
      <rPr>
        <rFont val="arial,sans,sans-serif"/>
        <b/>
        <sz val="8.0"/>
      </rPr>
      <t xml:space="preserve">Infinity </t>
    </r>
    <r>
      <rPr>
        <rFont val="arial,sans,sans-serif"/>
        <b/>
        <color rgb="FF00FF00"/>
        <sz val="10.0"/>
      </rPr>
      <t>∞</t>
    </r>
    <r>
      <rPr>
        <rFont val="arial,sans,sans-serif"/>
        <b/>
        <sz val="8.0"/>
      </rPr>
      <t xml:space="preserve"> Flesh</t>
    </r>
  </si>
  <si>
    <t>Skull ☠ Cap</t>
  </si>
  <si>
    <r>
      <rPr>
        <rFont val="Arial"/>
        <color rgb="FF000000"/>
      </rPr>
      <t>(</t>
    </r>
    <r>
      <rPr>
        <rFont val="Arial"/>
        <color rgb="FFE69138"/>
      </rPr>
      <t>31-32</t>
    </r>
    <r>
      <rPr>
        <rFont val="Arial"/>
        <color rgb="FF000000"/>
      </rPr>
      <t>) Fire</t>
    </r>
  </si>
  <si>
    <t>Healthy Thyme. Inside Job. Thymefield Crush.</t>
  </si>
  <si>
    <t>VORTEX</t>
  </si>
  <si>
    <t>War's End</t>
  </si>
  <si>
    <t>SP Cap: 250</t>
  </si>
  <si>
    <t>Wayfinder's Lens</t>
  </si>
  <si>
    <t>Where are we, again?</t>
  </si>
  <si>
    <t>(Leyline Stride)</t>
  </si>
  <si>
    <r>
      <rPr>
        <rFont val="Arial"/>
      </rPr>
      <t>Move (1 + your Retreat) spaces, with Flight. Your next Basic Attack has +</t>
    </r>
    <r>
      <rPr>
        <rFont val="Arial"/>
        <color rgb="FFE69138"/>
      </rPr>
      <t>35</t>
    </r>
    <r>
      <rPr>
        <rFont val="Arial"/>
      </rPr>
      <t>% DMG, as well as</t>
    </r>
  </si>
  <si>
    <t>Cosmological Constant</t>
  </si>
  <si>
    <t>Wings stitched from the fabric of an expanding universe.</t>
  </si>
  <si>
    <r>
      <rPr>
        <rFont val="Arial"/>
      </rPr>
      <t xml:space="preserve">Armorpierce and Slip equal to (1 + your Retreat). You can't retreat afterwards. Bonus Action. </t>
    </r>
    <r>
      <rPr>
        <rFont val="Arial"/>
        <color rgb="FFFF00FF"/>
      </rPr>
      <t>Plunge.</t>
    </r>
  </si>
  <si>
    <t>(Vacuum Energy)</t>
  </si>
  <si>
    <t>(Spatial Bubble)</t>
  </si>
  <si>
    <r>
      <rPr>
        <rFont val="arial"/>
      </rPr>
      <t xml:space="preserve">Swap spaces with the target. </t>
    </r>
    <r>
      <rPr>
        <rFont val="arial"/>
        <color rgb="FF46A715"/>
      </rPr>
      <t>Bonus Action.</t>
    </r>
  </si>
  <si>
    <t>Date Joined: 2020-01-25</t>
  </si>
  <si>
    <t>Highest Damage Dealt: 508</t>
  </si>
  <si>
    <t>Starfeather</t>
  </si>
  <si>
    <t>A crystalline feather made of dark crystal that reflects the light of the heavens.</t>
  </si>
  <si>
    <r>
      <rPr>
        <rFont val="arial"/>
      </rPr>
      <t xml:space="preserve">Range </t>
    </r>
    <r>
      <rPr>
        <rFont val="arial"/>
        <color rgb="FFFF00FF"/>
      </rPr>
      <t>1</t>
    </r>
    <r>
      <rPr>
        <rFont val="arial"/>
      </rPr>
      <t>-</t>
    </r>
    <r>
      <rPr>
        <rFont val="arial"/>
        <color rgb="FF3C78D8"/>
      </rPr>
      <t>5</t>
    </r>
    <r>
      <rPr>
        <rFont val="arial"/>
      </rPr>
      <t>.</t>
    </r>
  </si>
  <si>
    <t>(Shadow Blend)</t>
  </si>
  <si>
    <t>Battles Cleared: 14</t>
  </si>
  <si>
    <t>Specials Used: 5</t>
  </si>
  <si>
    <t>Karma: 0</t>
  </si>
  <si>
    <t>Infinidagger</t>
  </si>
  <si>
    <t>HELLOOOOOOO!</t>
  </si>
  <si>
    <r>
      <rPr>
        <rFont val="arial, sans, sans-serif"/>
      </rPr>
      <t>(</t>
    </r>
    <r>
      <rPr>
        <rFont val="arial, sans, sans-serif"/>
        <color rgb="FF3C78D8"/>
      </rPr>
      <t>8-9</t>
    </r>
    <r>
      <rPr>
        <rFont val="arial, sans, sans-serif"/>
      </rPr>
      <t xml:space="preserve">) HP. Range 1-4. </t>
    </r>
    <r>
      <rPr>
        <rFont val="arial, sans, sans-serif"/>
        <color rgb="FF3C78D8"/>
      </rPr>
      <t>Removing buffs is optional.</t>
    </r>
    <r>
      <rPr>
        <rFont val="arial, sans, sans-serif"/>
      </rPr>
      <t xml:space="preserve"> </t>
    </r>
    <r>
      <rPr>
        <rFont val="arial, sans, sans-serif"/>
        <color rgb="FFFF00FF"/>
      </rPr>
      <t>Healing is optional. Quick Purity.</t>
    </r>
  </si>
  <si>
    <t>(Unlimited Knife Works)</t>
  </si>
  <si>
    <t>No description provided.</t>
  </si>
  <si>
    <t>Slashing (30%)</t>
  </si>
  <si>
    <t>Stellar Wind</t>
  </si>
  <si>
    <t>ITI</t>
  </si>
  <si>
    <t>If you have moved at least 5 spaces before performing an attack or healing, you receive bonuses.</t>
  </si>
  <si>
    <t>Photonic Traveler. Heliopause. Hyperaccelerant.</t>
  </si>
  <si>
    <t>The Forest's Breath</t>
  </si>
  <si>
    <t>The earth lives and breathes.</t>
  </si>
  <si>
    <t>Gaia's Vengeance</t>
  </si>
  <si>
    <t>Fills By: Dealing Damage, Spending MP</t>
  </si>
  <si>
    <t>WEAPON PASSIVE: Breath of the World. You have a +15 to all stats when attempting to tame Wildlife. Your Basic Attacks and Spells deal +20% DMG per allied Wildlife within Range 1-2 of you. Passively, grants +1 Spell Slot and Skirmisher.</t>
  </si>
  <si>
    <r>
      <rPr>
        <rFont val="arial"/>
      </rPr>
      <t>Deal (</t>
    </r>
    <r>
      <rPr>
        <rFont val="arial"/>
        <color rgb="FFFF00FF"/>
      </rPr>
      <t>27-27</t>
    </r>
    <r>
      <rPr>
        <rFont val="arial"/>
      </rPr>
      <t>) Earth Damage. Range 3-7. Splash 2. Has varying effects on enemies and allies.</t>
    </r>
  </si>
  <si>
    <r>
      <rPr>
        <rFont val="Arial"/>
      </rPr>
      <t>(</t>
    </r>
    <r>
      <rPr>
        <rFont val="Arial"/>
        <color rgb="FFE69138"/>
      </rPr>
      <t>20-</t>
    </r>
    <r>
      <rPr>
        <rFont val="Arial"/>
        <color rgb="FFBF9000"/>
      </rPr>
      <t>23</t>
    </r>
    <r>
      <rPr>
        <rFont val="Arial"/>
      </rPr>
      <t>) Earth</t>
    </r>
  </si>
  <si>
    <t>Can't kill foes, but can down them. You are always considered to be in the area.</t>
  </si>
  <si>
    <t>EFFECTS</t>
  </si>
  <si>
    <r>
      <rPr>
        <rFont val="Arial"/>
        <b/>
      </rPr>
      <t xml:space="preserve">SP Required: </t>
    </r>
    <r>
      <rPr>
        <rFont val="Arial"/>
        <b/>
        <color rgb="FFFF00FF"/>
      </rPr>
      <t>222</t>
    </r>
  </si>
  <si>
    <t>Biometal Helmet</t>
  </si>
  <si>
    <t>A living metal helmet made from an Ohmnic. Probably not sentient.</t>
  </si>
  <si>
    <t>(Charged Consciousness)</t>
  </si>
  <si>
    <t>(-2 AGI)</t>
  </si>
  <si>
    <t>Electric (-20%)</t>
  </si>
  <si>
    <t>Pathfinder's Garb</t>
  </si>
  <si>
    <t>A rather simple but elegant outfit dyed green and brown. Wearing it seems to ease movement through rough terrain.</t>
  </si>
  <si>
    <r>
      <rPr>
        <rFont val="Arial"/>
        <color rgb="FF000000"/>
      </rPr>
      <t>(</t>
    </r>
    <r>
      <rPr>
        <rFont val="Arial"/>
        <color rgb="FF4A86E8"/>
      </rPr>
      <t>9-10</t>
    </r>
    <r>
      <rPr>
        <rFont val="Arial"/>
        <color rgb="FF000000"/>
      </rPr>
      <t>) HP. Range 1-4.</t>
    </r>
    <r>
      <rPr>
        <rFont val="Arial"/>
        <color rgb="FF4A86E8"/>
      </rPr>
      <t xml:space="preserve"> You may opt to only remove debuffs </t>
    </r>
    <r>
      <rPr>
        <rFont val="Arial"/>
        <color rgb="FFFF00FF"/>
      </rPr>
      <t>and/or not heal. Quick Purity.</t>
    </r>
  </si>
  <si>
    <t>(Landstrider)</t>
  </si>
  <si>
    <t>Piercing (30%)</t>
  </si>
  <si>
    <r>
      <rPr>
        <rFont val="arial, sans, sans-serif"/>
        <color rgb="FF000000"/>
      </rPr>
      <t>Apply Mending</t>
    </r>
    <r>
      <rPr>
        <rFont val="arial, sans, sans-serif"/>
        <color rgb="FF3C78D8"/>
      </rPr>
      <t>10</t>
    </r>
    <r>
      <rPr>
        <rFont val="arial, sans, sans-serif"/>
        <color rgb="FF000000"/>
      </rPr>
      <t xml:space="preserve"> to the target for four rounds, and restore HP to the target equal to the Mending intensity.</t>
    </r>
  </si>
  <si>
    <t>Date Joined: 2019-06-20</t>
  </si>
  <si>
    <t>Highest Damage Dealt: 175</t>
  </si>
  <si>
    <t>Golden Revolver</t>
  </si>
  <si>
    <t>The signature weapon of Yung Venuz. In trinket form. It's pretty small, okay?</t>
  </si>
  <si>
    <r>
      <rPr>
        <rFont val="arial, sans, sans-serif"/>
      </rPr>
      <t xml:space="preserve">Also remove 1 Duration </t>
    </r>
    <r>
      <rPr>
        <rFont val="arial, sans, sans-serif"/>
        <color rgb="FFBF9000"/>
      </rPr>
      <t>and Intensity</t>
    </r>
    <r>
      <rPr>
        <rFont val="arial, sans, sans-serif"/>
      </rPr>
      <t xml:space="preserve"> from all basic negative status effects on the target. Range 1</t>
    </r>
    <r>
      <rPr>
        <rFont val="arial, sans, sans-serif"/>
        <color rgb="FFFF00FF"/>
      </rPr>
      <t>-2</t>
    </r>
    <r>
      <rPr>
        <rFont val="arial, sans, sans-serif"/>
      </rPr>
      <t xml:space="preserve">. </t>
    </r>
    <r>
      <rPr>
        <rFont val="arial, sans, sans-serif"/>
        <color rgb="FFFF0000"/>
      </rPr>
      <t>Rapid Regen.</t>
    </r>
  </si>
  <si>
    <t>(Sidearm)</t>
  </si>
  <si>
    <t>(Bling Slinger)</t>
  </si>
  <si>
    <t>(-3 MHP)</t>
  </si>
  <si>
    <r>
      <rPr>
        <rFont val="arial"/>
        <b/>
      </rPr>
      <t xml:space="preserve">Teraveil / </t>
    </r>
    <r>
      <rPr>
        <rFont val="arial"/>
        <b/>
        <color rgb="FFFF00FF"/>
      </rPr>
      <t>Venoveil</t>
    </r>
  </si>
  <si>
    <t>Battles Cleared: 6</t>
  </si>
  <si>
    <t>Specials Used: 1</t>
  </si>
  <si>
    <t>Poison (10%)</t>
  </si>
  <si>
    <r>
      <rPr>
        <rFont val="arial"/>
      </rPr>
      <t>Inflict Guardian</t>
    </r>
    <r>
      <rPr>
        <rFont val="arial"/>
        <color rgb="FF4A86E8"/>
      </rPr>
      <t>5</t>
    </r>
    <r>
      <rPr>
        <rFont val="arial"/>
      </rPr>
      <t xml:space="preserve"> and Teraveil4 </t>
    </r>
    <r>
      <rPr>
        <rFont val="arial"/>
        <color rgb="FFFF00FF"/>
      </rPr>
      <t>or Venoveil4</t>
    </r>
    <r>
      <rPr>
        <rFont val="arial"/>
      </rPr>
      <t xml:space="preserve"> on the target, for three rounds each.</t>
    </r>
  </si>
  <si>
    <t>Darkened Core</t>
  </si>
  <si>
    <t>A cracked, darkened version of the Black Core taken from a Mitosystem. Can a black core get any darker? Maybe.</t>
  </si>
  <si>
    <t>(Radiant Core)</t>
  </si>
  <si>
    <t>(Remaining Energy)</t>
  </si>
  <si>
    <t>A wilderness explorer and survival expert from the Madlands, Woodthorne has come to try and help in stopping mass destruction of life, the universe, and everything. Basically the generic hero backstory. He is always wandering, and sometimes it's easy for him to get lost.</t>
  </si>
  <si>
    <t>Poison (60%)</t>
  </si>
  <si>
    <t>Ice (-10%)</t>
  </si>
  <si>
    <r>
      <rPr>
        <rFont val="arial"/>
      </rPr>
      <t>Grant Empowered</t>
    </r>
    <r>
      <rPr>
        <rFont val="arial"/>
        <color rgb="FFFF9900"/>
      </rPr>
      <t>4</t>
    </r>
    <r>
      <rPr>
        <rFont val="arial"/>
      </rPr>
      <t xml:space="preserve"> to a target for three rounds. Gains +1 Duration if self-casted.</t>
    </r>
  </si>
  <si>
    <r>
      <rPr>
        <rFont val="arial"/>
      </rPr>
      <t xml:space="preserve">Range 1-3. </t>
    </r>
    <r>
      <rPr>
        <rFont val="arial"/>
        <color rgb="FFFF00FF"/>
      </rPr>
      <t>Shared Rage.</t>
    </r>
  </si>
  <si>
    <t>Wilderness Lore</t>
  </si>
  <si>
    <t>You may tend to an ally within Range 1, reducing the duration a status on them by two rounds. Bonus Action.</t>
  </si>
  <si>
    <r>
      <rPr>
        <rFont val="arial"/>
      </rPr>
      <t xml:space="preserve">Revive a Downed player, bringing them back up with </t>
    </r>
    <r>
      <rPr>
        <rFont val="arial"/>
        <color rgb="FF4A86E8"/>
      </rPr>
      <t>40</t>
    </r>
    <r>
      <rPr>
        <rFont val="arial"/>
      </rPr>
      <t xml:space="preserve"> HP. You must target their body.</t>
    </r>
  </si>
  <si>
    <r>
      <rPr>
        <rFont val="Arial"/>
        <color rgb="FF000000"/>
      </rPr>
      <t xml:space="preserve">Removing a status effect from an ally gives them Invigorated(x) for three rounds. </t>
    </r>
    <r>
      <rPr>
        <rFont val="Arial"/>
        <color rgb="FFFF00FF"/>
      </rPr>
      <t>Shared Sterilize.</t>
    </r>
  </si>
  <si>
    <t>INVIGORATED</t>
  </si>
  <si>
    <r>
      <rPr>
        <rFont val="arial"/>
      </rPr>
      <t xml:space="preserve">Range 1-4. </t>
    </r>
    <r>
      <rPr>
        <rFont val="arial"/>
        <color rgb="FF4A86E8"/>
      </rPr>
      <t>Autorevive Enabled</t>
    </r>
    <r>
      <rPr>
        <rFont val="arial"/>
      </rPr>
      <t xml:space="preserve">. </t>
    </r>
    <r>
      <rPr>
        <rFont val="arial"/>
        <color rgb="FFFF00FF"/>
      </rPr>
      <t>ohgodwhat</t>
    </r>
    <r>
      <rPr>
        <rFont val="arial"/>
      </rPr>
      <t>.</t>
    </r>
  </si>
  <si>
    <t>Jormungandr</t>
  </si>
  <si>
    <t>If I can't have this world, nobody can.</t>
  </si>
  <si>
    <t>Pocket Overdrive</t>
  </si>
  <si>
    <t>Fills by: Dealing Damage, Taking Damage (x2)</t>
  </si>
  <si>
    <t>WEAPON PASSIVE: Gaiamorph Armament. Whenever you perform a basic attack or cast a full-action spell, apply an Armament to it.</t>
  </si>
  <si>
    <t>ARMAMENTS</t>
  </si>
  <si>
    <r>
      <rPr>
        <rFont val="arial"/>
      </rPr>
      <t>Grant Mending</t>
    </r>
    <r>
      <rPr>
        <rFont val="arial"/>
        <color rgb="FFFF00FF"/>
      </rPr>
      <t>10</t>
    </r>
    <r>
      <rPr>
        <rFont val="arial"/>
      </rPr>
      <t>, Energized</t>
    </r>
    <r>
      <rPr>
        <rFont val="arial"/>
        <color rgb="FFFF00FF"/>
      </rPr>
      <t>10</t>
    </r>
    <r>
      <rPr>
        <rFont val="arial"/>
      </rPr>
      <t>, Empowered</t>
    </r>
    <r>
      <rPr>
        <rFont val="arial"/>
        <color rgb="FFFF00FF"/>
      </rPr>
      <t>5</t>
    </r>
    <r>
      <rPr>
        <rFont val="arial"/>
      </rPr>
      <t>, Enlightened</t>
    </r>
    <r>
      <rPr>
        <rFont val="arial"/>
        <color rgb="FFFF00FF"/>
      </rPr>
      <t>5</t>
    </r>
    <r>
      <rPr>
        <rFont val="arial"/>
      </rPr>
      <t>, and Swift</t>
    </r>
    <r>
      <rPr>
        <rFont val="arial"/>
        <color rgb="FFFF00FF"/>
      </rPr>
      <t>2</t>
    </r>
    <r>
      <rPr>
        <rFont val="arial"/>
      </rPr>
      <t xml:space="preserve"> to a target for three rounds.</t>
    </r>
  </si>
  <si>
    <t>Pain</t>
  </si>
  <si>
    <t>CraftCraft v.0.2</t>
  </si>
  <si>
    <r>
      <rPr>
        <rFont val="Arial"/>
      </rPr>
      <t>(</t>
    </r>
    <r>
      <rPr>
        <rFont val="Arial"/>
        <color rgb="FFE69138"/>
      </rPr>
      <t>39-39</t>
    </r>
    <r>
      <rPr>
        <rFont val="Arial"/>
      </rPr>
      <t>) Earth</t>
    </r>
  </si>
  <si>
    <t>Gains +1 Duration if self-casted. Range 1-3. Costs 100 SP to use. Free Action.</t>
  </si>
  <si>
    <t>Cool Scar</t>
  </si>
  <si>
    <r>
      <rPr>
        <rFont val="Arial"/>
        <b/>
      </rPr>
      <t xml:space="preserve">SP Cap: </t>
    </r>
    <r>
      <rPr>
        <rFont val="Arial"/>
        <b/>
        <color rgb="FFFF00FF"/>
      </rPr>
      <t>400</t>
    </r>
  </si>
  <si>
    <t>Elevennis Visor</t>
  </si>
  <si>
    <t>Sponsored by V-11!</t>
  </si>
  <si>
    <t>Stripe of Strife</t>
  </si>
  <si>
    <t>A normal shirt for a normal human.</t>
  </si>
  <si>
    <r>
      <rPr>
        <rFont val="arial"/>
      </rPr>
      <t xml:space="preserve">within the zone this round. </t>
    </r>
    <r>
      <rPr>
        <rFont val="arial"/>
        <color rgb="FF4A86E8"/>
      </rPr>
      <t>I Saw That.</t>
    </r>
  </si>
  <si>
    <t>(+7 STR)</t>
  </si>
  <si>
    <t>(LOVE)</t>
  </si>
  <si>
    <t>Slashing (50%)</t>
  </si>
  <si>
    <t>Water (10%)</t>
  </si>
  <si>
    <r>
      <rPr>
        <rFont val="arial"/>
      </rPr>
      <t>Grant Empowered</t>
    </r>
    <r>
      <rPr>
        <rFont val="arial"/>
        <color rgb="FFFF9900"/>
      </rPr>
      <t>7</t>
    </r>
    <r>
      <rPr>
        <rFont val="arial"/>
      </rPr>
      <t xml:space="preserve"> to a target for three rounds. Gains +1 Duration if self-casted.</t>
    </r>
  </si>
  <si>
    <t>Highest Damage Dealt: 426</t>
  </si>
  <si>
    <t>Spirit on a Garlic</t>
  </si>
  <si>
    <t>You should probably keep it away from Auth.</t>
  </si>
  <si>
    <r>
      <rPr>
        <rFont val="arial"/>
      </rPr>
      <t>Range 1-3.</t>
    </r>
    <r>
      <rPr>
        <rFont val="arial"/>
        <color rgb="FFFF00FF"/>
      </rPr>
      <t xml:space="preserve"> Shared Rage.</t>
    </r>
  </si>
  <si>
    <t>Times Killed: 4</t>
  </si>
  <si>
    <t>(Super Proto Pet)</t>
  </si>
  <si>
    <t>Karma: -4</t>
  </si>
  <si>
    <t>Glitch (-10%)</t>
  </si>
  <si>
    <r>
      <rPr>
        <rFont val="arial"/>
      </rPr>
      <t>Target a foe within Range 5-</t>
    </r>
    <r>
      <rPr>
        <rFont val="arial"/>
        <color rgb="FF4A86E8"/>
      </rPr>
      <t>7</t>
    </r>
    <r>
      <rPr>
        <rFont val="arial"/>
      </rPr>
      <t>, with Wallhack. Teleport them to a tile within Range 1 of you, and deal</t>
    </r>
  </si>
  <si>
    <r>
      <rPr>
        <rFont val="arial"/>
      </rPr>
      <t>(</t>
    </r>
    <r>
      <rPr>
        <rFont val="arial"/>
        <color rgb="FF4A86E8"/>
      </rPr>
      <t>15-16</t>
    </r>
    <r>
      <rPr>
        <rFont val="arial"/>
      </rPr>
      <t xml:space="preserve">) Slashing Damage to them. </t>
    </r>
    <r>
      <rPr>
        <rFont val="arial"/>
        <color rgb="FFBF9000"/>
      </rPr>
      <t>Large Head</t>
    </r>
    <r>
      <rPr>
        <rFont val="arial"/>
      </rPr>
      <t xml:space="preserve">. </t>
    </r>
    <r>
      <rPr>
        <rFont val="arial"/>
        <color rgb="FFFF00FF"/>
      </rPr>
      <t>Surprise</t>
    </r>
    <r>
      <rPr>
        <rFont val="arial"/>
      </rPr>
      <t>.</t>
    </r>
  </si>
  <si>
    <t xml:space="preserve">Bauhaus-93 is a relatively old cyborg knight from a science fiction future-y civilization, with a long and eventful life emphasized by his worn armor, his various augments and replacements, and his mastery with many kinds of weapons. After coming across an abandoned, experimental spaceship, he uses all that he's learned, all that he's become, in his new life as a freelance adventurer out in the Void. Bauhaus is brave, loud, and naturally inclined towards defending what he thinks is right. The least likely to understand modern meme culture.
</t>
  </si>
  <si>
    <t>Trick of Rage</t>
  </si>
  <si>
    <t>As an action, Taunt a foe within your Counter Range for one round. You may do this as a Bonus</t>
  </si>
  <si>
    <r>
      <rPr>
        <rFont val="arial"/>
      </rPr>
      <t xml:space="preserve">Action, but that puts the trait into Reloader1. Taunt works differently for you. </t>
    </r>
    <r>
      <rPr>
        <rFont val="arial"/>
        <color rgb="FFFF00FF"/>
      </rPr>
      <t>+2 Splinter Edge.</t>
    </r>
  </si>
  <si>
    <t>TAUNT</t>
  </si>
  <si>
    <t>Reality Reckoner</t>
  </si>
  <si>
    <t>I am falling, I am fading.</t>
  </si>
  <si>
    <t>There Will Come Soft Rains</t>
  </si>
  <si>
    <t>Fills by: Dealing Damage, Spending MP, Taking MP Damage</t>
  </si>
  <si>
    <t>WEAPON PASSIVE: Can't Take It With You. +1 Spell Slot. Excess Mana damage is converted to Glitch. Restores MP to self equal to total damage dealt. Damaging MP/SHP/HP lowers that stat's max by the same amount.</t>
  </si>
  <si>
    <r>
      <rPr>
        <rFont val="Arial"/>
      </rPr>
      <t xml:space="preserve">Bonus Action. Gain the Rainfall buff for (x / </t>
    </r>
    <r>
      <rPr>
        <rFont val="Arial"/>
        <color rgb="FFFF00FF"/>
      </rPr>
      <t>55</t>
    </r>
    <r>
      <rPr>
        <rFont val="Arial"/>
      </rPr>
      <t>) rounds, where "x" is the SP spent. Immediately gain</t>
    </r>
  </si>
  <si>
    <t>Gallow Talon</t>
  </si>
  <si>
    <t>Literally a Cover Shooter</t>
  </si>
  <si>
    <t>Prism Shards</t>
  </si>
  <si>
    <t>White Whistle</t>
  </si>
  <si>
    <r>
      <rPr>
        <rFont val="Arial"/>
      </rPr>
      <t>(</t>
    </r>
    <r>
      <rPr>
        <rFont val="Arial"/>
        <color rgb="FFE69138"/>
      </rPr>
      <t>29-29</t>
    </r>
    <r>
      <rPr>
        <rFont val="Arial"/>
      </rPr>
      <t>) Mana</t>
    </r>
  </si>
  <si>
    <r>
      <rPr>
        <rFont val="Arial"/>
      </rPr>
      <t xml:space="preserve">(y * </t>
    </r>
    <r>
      <rPr>
        <rFont val="Arial"/>
        <color rgb="FFFF00FF"/>
      </rPr>
      <t>18</t>
    </r>
    <r>
      <rPr>
        <rFont val="Arial"/>
      </rPr>
      <t xml:space="preserve">) MP, where "y" is the number of rounds you get the buff for. </t>
    </r>
    <r>
      <rPr>
        <rFont val="Arial"/>
        <color rgb="FFFF00FF"/>
      </rPr>
      <t>Rainy Day Dream Away.</t>
    </r>
  </si>
  <si>
    <t>RAINFALL</t>
  </si>
  <si>
    <t>(x)kill</t>
  </si>
  <si>
    <r>
      <rPr>
        <rFont val="Merriweather"/>
        <b/>
      </rPr>
      <t xml:space="preserve">Just </t>
    </r>
    <r>
      <rPr>
        <rFont val="Merriweather"/>
        <b/>
        <color rgb="FFFF0000"/>
      </rPr>
      <t>Disgaea</t>
    </r>
  </si>
  <si>
    <t>YV's Hat</t>
  </si>
  <si>
    <t>No Mind To Think</t>
  </si>
  <si>
    <t>Missile Commander</t>
  </si>
  <si>
    <t>YOU ARE ALL WEAK! YOU ARE ALL BLEEDERS!</t>
  </si>
  <si>
    <t>(Spam)</t>
  </si>
  <si>
    <r>
      <rPr>
        <rFont val="Arial"/>
        <b/>
      </rPr>
      <t>(</t>
    </r>
    <r>
      <rPr>
        <rFont val="Arial"/>
        <b/>
        <color rgb="FF3C78D8"/>
      </rPr>
      <t>10</t>
    </r>
    <r>
      <rPr>
        <rFont val="Arial"/>
        <b/>
      </rPr>
      <t xml:space="preserve"> MP)</t>
    </r>
  </si>
  <si>
    <t>Water (-30%)</t>
  </si>
  <si>
    <r>
      <rPr>
        <rFont val="arial,sans,sans-serif"/>
      </rPr>
      <t xml:space="preserve">Applies </t>
    </r>
    <r>
      <rPr>
        <rFont val="arial,sans,sans-serif"/>
        <color rgb="FFBF9000"/>
      </rPr>
      <t>Lucky15</t>
    </r>
    <r>
      <rPr>
        <rFont val="arial,sans,sans-serif"/>
      </rPr>
      <t xml:space="preserve"> to the target for four rounds. Range 1-3. You may spend </t>
    </r>
    <r>
      <rPr>
        <rFont val="arial,sans,sans-serif"/>
        <color rgb="FFFF00FF"/>
      </rPr>
      <t>3</t>
    </r>
    <r>
      <rPr>
        <rFont val="arial,sans,sans-serif"/>
      </rPr>
      <t xml:space="preserve"> extra MP to make this</t>
    </r>
  </si>
  <si>
    <t>Date Joined: 2017-11-25</t>
  </si>
  <si>
    <t>Highest Damage Dealt: 760</t>
  </si>
  <si>
    <t>Birthright</t>
  </si>
  <si>
    <t>MORE OPTIONS / LIMIT BREAKER / BETTER ARCADES / BELIAL INCARNATE / STRONGER SPIRIT / FOREVER CURSED / RAGE UP / WIDE BREATH / COME BACK STRONGER / ??? / BETTER DESTINY / OFFENSIVE FORMATION / COIN UP / REGURGITATE / UNCHAINED / CONSERVE YOUR FAITH / WHAT'S YOURS IS MINE</t>
  </si>
  <si>
    <r>
      <rPr>
        <rFont val="arial,sans,sans-serif"/>
      </rPr>
      <t xml:space="preserve">become a Bonus Action. </t>
    </r>
    <r>
      <rPr>
        <rFont val="arial,sans,sans-serif"/>
        <color rgb="FFBF9000"/>
      </rPr>
      <t>Kritzkrieg.</t>
    </r>
  </si>
  <si>
    <t>(Rightfully Mine)</t>
  </si>
  <si>
    <t>Shattering Storm</t>
  </si>
  <si>
    <t>Over the thunder of denial.</t>
  </si>
  <si>
    <t>(Struck by the Rain)</t>
  </si>
  <si>
    <r>
      <rPr>
        <rFont val="arial, sans, sans-serif"/>
      </rPr>
      <t>Deal (</t>
    </r>
    <r>
      <rPr>
        <rFont val="arial, sans, sans-serif"/>
        <color rgb="FFE69138"/>
      </rPr>
      <t>4</t>
    </r>
    <r>
      <rPr>
        <rFont val="arial, sans, sans-serif"/>
        <color rgb="FF00FFFF"/>
      </rPr>
      <t>-</t>
    </r>
    <r>
      <rPr>
        <rFont val="arial, sans, sans-serif"/>
        <color rgb="FF93C47D"/>
      </rPr>
      <t>4</t>
    </r>
    <r>
      <rPr>
        <rFont val="arial, sans, sans-serif"/>
      </rPr>
      <t>) Unmoddable Damage. Range 1-3. Free action. Can't crit. Can't be countered. Chargeless.</t>
    </r>
  </si>
  <si>
    <r>
      <rPr>
        <rFont val="arial, sans, sans-serif"/>
      </rPr>
      <t xml:space="preserve">Unavoidable. </t>
    </r>
    <r>
      <rPr>
        <rFont val="arial, sans, sans-serif"/>
        <color rgb="FF3C78D8"/>
      </rPr>
      <t>1 free cast per battle.</t>
    </r>
  </si>
  <si>
    <t>Requiem of Raindrops</t>
  </si>
  <si>
    <t>(Level: 4 / 3)</t>
  </si>
  <si>
    <t xml:space="preserve">You may apply Brown Mantle to any ally instead of spawning in. While anyone has Brown Mantle, you </t>
  </si>
  <si>
    <r>
      <rPr>
        <rFont val="Arial"/>
        <color rgb="FF222222"/>
      </rPr>
      <t xml:space="preserve">are not present on the map but still take up a player slot. </t>
    </r>
    <r>
      <rPr>
        <rFont val="Arial"/>
        <color rgb="FFFF00FF"/>
      </rPr>
      <t>Heavy Weather.</t>
    </r>
  </si>
  <si>
    <t>B. MANTLE</t>
  </si>
  <si>
    <t>Prototype: Fell Star</t>
  </si>
  <si>
    <t>A sword made from the fangs of a Fell Beast, with a built-in AI core. Adapts and evolves as it's used.</t>
  </si>
  <si>
    <t>Weaponized Lagspike</t>
  </si>
  <si>
    <r>
      <rPr>
        <rFont val="Arial"/>
      </rPr>
      <t>WEAPON SKILL: Ruptured Tail. Deal (</t>
    </r>
    <r>
      <rPr>
        <rFont val="Arial"/>
        <color rgb="FFE69138"/>
      </rPr>
      <t>21-23</t>
    </r>
    <r>
      <rPr>
        <rFont val="Arial"/>
      </rPr>
      <t>) Crushing Damage in a Range 1 Cone. Has Armorpierce3, and applies Slow2 and Ensnared4 to all foes hit for two rounds.</t>
    </r>
  </si>
  <si>
    <t>PROTOTYPE</t>
  </si>
  <si>
    <r>
      <rPr>
        <rFont val="Arial"/>
      </rPr>
      <t>All enemies in Range 1-4 gain Ensnared</t>
    </r>
    <r>
      <rPr>
        <rFont val="Arial"/>
        <color rgb="FFFF00FF"/>
      </rPr>
      <t>5</t>
    </r>
    <r>
      <rPr>
        <rFont val="Arial"/>
      </rPr>
      <t xml:space="preserve">, </t>
    </r>
    <r>
      <rPr>
        <rFont val="Arial"/>
        <color rgb="FFFF00FF"/>
      </rPr>
      <t>Blind5, and Aching8</t>
    </r>
    <r>
      <rPr>
        <rFont val="Arial"/>
      </rPr>
      <t xml:space="preserve"> for two rounds.</t>
    </r>
  </si>
  <si>
    <r>
      <rPr>
        <rFont val="Arial"/>
      </rPr>
      <t>(</t>
    </r>
    <r>
      <rPr>
        <rFont val="Arial"/>
        <color rgb="FFE69138"/>
      </rPr>
      <t>25-28</t>
    </r>
    <r>
      <rPr>
        <rFont val="Arial"/>
      </rPr>
      <t>) Slashing</t>
    </r>
  </si>
  <si>
    <r>
      <rPr>
        <rFont val="Arial"/>
      </rPr>
      <t xml:space="preserve">Additionally, all enemies in Range 1-2 are Stunned and Rooted for a round. </t>
    </r>
    <r>
      <rPr>
        <rFont val="Arial"/>
        <color rgb="FFFF00FF"/>
      </rPr>
      <t>Enemies in Range 1 get Aching20.</t>
    </r>
  </si>
  <si>
    <r>
      <rPr>
        <rFont val="Arial"/>
        <b/>
      </rPr>
      <t xml:space="preserve">SP Required: </t>
    </r>
    <r>
      <rPr>
        <rFont val="Arial"/>
        <b/>
        <color rgb="FFFF00FF"/>
      </rPr>
      <t>204</t>
    </r>
  </si>
  <si>
    <t>Scrooge Hat</t>
  </si>
  <si>
    <t>IT'S ALWAYS CHRISTMAS.</t>
  </si>
  <si>
    <t>(+10 MHP)</t>
  </si>
  <si>
    <t>(Bah, Humbug)</t>
  </si>
  <si>
    <t>Multistab</t>
  </si>
  <si>
    <t>Dark (10%)</t>
  </si>
  <si>
    <r>
      <rPr>
        <rFont val="arial"/>
      </rPr>
      <t>Deal (</t>
    </r>
    <r>
      <rPr>
        <rFont val="arial"/>
        <color rgb="FFE69138"/>
      </rPr>
      <t>18-20</t>
    </r>
    <r>
      <rPr>
        <rFont val="arial"/>
      </rPr>
      <t>) Piercing Damage. Range 1</t>
    </r>
    <r>
      <rPr>
        <rFont val="arial"/>
        <color rgb="FFE69138"/>
      </rPr>
      <t>-2</t>
    </r>
    <r>
      <rPr>
        <rFont val="arial"/>
      </rPr>
      <t>. Cone. Has Armorpierce</t>
    </r>
    <r>
      <rPr>
        <rFont val="arial"/>
        <color rgb="FFFF00FF"/>
      </rPr>
      <t>6</t>
    </r>
    <r>
      <rPr>
        <rFont val="arial"/>
      </rPr>
      <t>.</t>
    </r>
  </si>
  <si>
    <t>Firefighter's Mail</t>
  </si>
  <si>
    <t>The standard armor for a Chairian Firefighter. It covers the whole body from the neck down to prevent unneeded burns.</t>
  </si>
  <si>
    <t>(+6 DEF)</t>
  </si>
  <si>
    <t>(Unwavering)</t>
  </si>
  <si>
    <t>Fire (60%)</t>
  </si>
  <si>
    <t>Earth (-20%)</t>
  </si>
  <si>
    <r>
      <rPr>
        <rFont val="Arial"/>
      </rPr>
      <t>Move as many spaces as you have MOV</t>
    </r>
    <r>
      <rPr>
        <rFont val="Arial"/>
        <color rgb="FF6AA84F"/>
      </rPr>
      <t>+1</t>
    </r>
    <r>
      <rPr>
        <rFont val="Arial"/>
      </rPr>
      <t>, with Skirmisher. All foes you move next to take (</t>
    </r>
    <r>
      <rPr>
        <rFont val="Arial"/>
        <color rgb="FFE69138"/>
      </rPr>
      <t>12-14</t>
    </r>
    <r>
      <rPr>
        <rFont val="Arial"/>
      </rPr>
      <t>) Slashing</t>
    </r>
  </si>
  <si>
    <t>Highest Damage Taken: 74</t>
  </si>
  <si>
    <t>FUMO² Cirno</t>
  </si>
  <si>
    <t>Emits the smuggest, snuggliest energy.</t>
  </si>
  <si>
    <r>
      <rPr>
        <rFont val="Arial"/>
      </rPr>
      <t>Damage. Can't be countered. Grants Evasive</t>
    </r>
    <r>
      <rPr>
        <rFont val="Arial"/>
        <color rgb="FFBF9000"/>
      </rPr>
      <t>5</t>
    </r>
    <r>
      <rPr>
        <rFont val="Arial"/>
      </rPr>
      <t xml:space="preserve"> for three rounds if you hit at least three targets.</t>
    </r>
  </si>
  <si>
    <t>(Icicle Fall)</t>
  </si>
  <si>
    <t>Battles Cleared: 11</t>
  </si>
  <si>
    <t>Specials Used: 2</t>
  </si>
  <si>
    <r>
      <rPr>
        <rFont val="arial"/>
      </rPr>
      <t xml:space="preserve">Gain +100% CNT for this round, </t>
    </r>
    <r>
      <rPr>
        <rFont val="arial"/>
        <color rgb="FFBF9000"/>
      </rPr>
      <t>plus a bonus 12. +50% Counter Damage.</t>
    </r>
  </si>
  <si>
    <t>Power-Kore Shardstorm</t>
  </si>
  <si>
    <t>At the center of a Shardstorm lies a glowing power core! Even now, it's still orbited by sharp things...</t>
  </si>
  <si>
    <r>
      <rPr>
        <rFont val="arial"/>
      </rPr>
      <t xml:space="preserve">Enemies are more likely to target you this round. </t>
    </r>
    <r>
      <rPr>
        <rFont val="arial"/>
        <color rgb="FF6AA84F"/>
      </rPr>
      <t>Bonus Action.</t>
    </r>
  </si>
  <si>
    <t>(Spike Storm)</t>
  </si>
  <si>
    <t>YOU are PLAYER. PLAYER can FIGHT.</t>
  </si>
  <si>
    <t>Aggressive Skilling</t>
  </si>
  <si>
    <t>You start each battle with 0 EXP in the following three Skills. See individual Skills for details.</t>
  </si>
  <si>
    <t>LEVELING</t>
  </si>
  <si>
    <t>WEAPONS</t>
  </si>
  <si>
    <t>DEXTERITY</t>
  </si>
  <si>
    <t>CONSTITUTION</t>
  </si>
  <si>
    <t>Azure Faith</t>
  </si>
  <si>
    <t>No matter what we face, our bonds cannot be broken!</t>
  </si>
  <si>
    <r>
      <rPr>
        <rFont val="Arial"/>
        <b/>
        <color rgb="FF0000FF"/>
      </rPr>
      <t xml:space="preserve">Memorian </t>
    </r>
    <r>
      <rPr>
        <rFont val="Arial"/>
        <b/>
        <color rgb="FFFF0000"/>
      </rPr>
      <t xml:space="preserve">Fusion </t>
    </r>
    <r>
      <rPr>
        <rFont val="Arial"/>
        <b/>
        <color rgb="FFF1C232"/>
      </rPr>
      <t>Neo</t>
    </r>
  </si>
  <si>
    <t>Fills by: Dealing Damage, Taking Damage, Healing Allies</t>
  </si>
  <si>
    <t>WEAPON SKILL: Loyalty. Target an ally within Range 1-3. Give them Loyalty indefinitely. You will automatically perform a Basic Attack on the first foe they damage each round, and will automatically roll counter on attacks against them. Only one target can have Loyalty at a time. Passively, counters deal +100% damage (additive), and have +12 CRT. This weapon scales with STR at a 2/3rd rate.</t>
  </si>
  <si>
    <t>SPC Sum:</t>
  </si>
  <si>
    <r>
      <rPr>
        <rFont val="Arial"/>
      </rPr>
      <t xml:space="preserve">Perform a transformation. This lasts for </t>
    </r>
    <r>
      <rPr>
        <rFont val="Arial"/>
        <color rgb="FFFF00FF"/>
      </rPr>
      <t>four</t>
    </r>
    <r>
      <rPr>
        <rFont val="Arial"/>
      </rPr>
      <t xml:space="preserve"> rounds.</t>
    </r>
  </si>
  <si>
    <t>TRANSFORM</t>
  </si>
  <si>
    <t>Nia's Blessing</t>
  </si>
  <si>
    <t>Static Brand</t>
  </si>
  <si>
    <t>Reisz's Cell</t>
  </si>
  <si>
    <t>Cake Boss</t>
  </si>
  <si>
    <r>
      <rPr>
        <rFont val="Arial"/>
      </rPr>
      <t>(</t>
    </r>
    <r>
      <rPr>
        <rFont val="Arial"/>
        <color rgb="FFE69138"/>
      </rPr>
      <t>28-29</t>
    </r>
    <r>
      <rPr>
        <rFont val="Arial"/>
      </rPr>
      <t>) Slashing</t>
    </r>
  </si>
  <si>
    <t>Counter: 11</t>
  </si>
  <si>
    <t>Link to the transformation here.</t>
  </si>
  <si>
    <t>CraftCraft v.0.8</t>
  </si>
  <si>
    <t>Payload Pusher</t>
  </si>
  <si>
    <t>LRTa Vault</t>
  </si>
  <si>
    <r>
      <rPr>
        <rFont val="Arial"/>
        <b/>
      </rPr>
      <t xml:space="preserve">SP Required: </t>
    </r>
    <r>
      <rPr>
        <rFont val="Arial"/>
        <b/>
      </rPr>
      <t>400</t>
    </r>
  </si>
  <si>
    <t>Hemorrhaging</t>
  </si>
  <si>
    <t>Oculus Iudicis</t>
  </si>
  <si>
    <t>The name did still sound cool in English, but Latin is an aesthetic.</t>
  </si>
  <si>
    <t>(Judge and Jury)</t>
  </si>
  <si>
    <t>(Executioner)</t>
  </si>
  <si>
    <r>
      <rPr>
        <rFont val="arial"/>
      </rPr>
      <t>Grant Empowered</t>
    </r>
    <r>
      <rPr>
        <rFont val="arial"/>
        <color rgb="FFE69138"/>
      </rPr>
      <t>7</t>
    </r>
    <r>
      <rPr>
        <rFont val="arial"/>
      </rPr>
      <t xml:space="preserve"> to a target for three rounds. Gains +1 Duration if self-casted.</t>
    </r>
  </si>
  <si>
    <t>Droplet Friend</t>
  </si>
  <si>
    <r>
      <rPr>
        <rFont val="arial"/>
      </rPr>
      <t xml:space="preserve">Range 1-3. </t>
    </r>
    <r>
      <rPr>
        <rFont val="arial"/>
        <color rgb="FFFF00FF"/>
      </rPr>
      <t>Shared Rage.</t>
    </r>
  </si>
  <si>
    <t>Electric (10%)</t>
  </si>
  <si>
    <r>
      <rPr>
        <rFont val="arial,sans,sans-serif"/>
      </rPr>
      <t>Applies Lucky</t>
    </r>
    <r>
      <rPr>
        <rFont val="arial,sans,sans-serif"/>
        <color rgb="FFBF9000"/>
      </rPr>
      <t>15</t>
    </r>
    <r>
      <rPr>
        <rFont val="arial,sans,sans-serif"/>
      </rPr>
      <t xml:space="preserve"> to the target for four rounds. Range 1-3. You may spend </t>
    </r>
    <r>
      <rPr>
        <rFont val="arial,sans,sans-serif"/>
        <color rgb="FFFF00FF"/>
      </rPr>
      <t>3</t>
    </r>
    <r>
      <rPr>
        <rFont val="arial,sans,sans-serif"/>
      </rPr>
      <t xml:space="preserve"> extra MP to make this</t>
    </r>
  </si>
  <si>
    <t>Highest Damage Dealt: 378</t>
  </si>
  <si>
    <t>Highest Damage Taken: 212</t>
  </si>
  <si>
    <t>Fervent Heroine Chloe Plushie</t>
  </si>
  <si>
    <t>Now the highly marketable plushie has a highly DLC-able sword to wield.</t>
  </si>
  <si>
    <r>
      <rPr>
        <rFont val="arial,sans,sans-serif"/>
      </rPr>
      <t xml:space="preserve">become a Bonus Action. </t>
    </r>
    <r>
      <rPr>
        <rFont val="arial,sans,sans-serif"/>
        <color rgb="FFE69138"/>
      </rPr>
      <t>Kritzkreig.</t>
    </r>
  </si>
  <si>
    <t>(Elem's Will)</t>
  </si>
  <si>
    <t>(Forever Onward)</t>
  </si>
  <si>
    <t>Battles Cleared: 15</t>
  </si>
  <si>
    <t>Specials Used: 0</t>
  </si>
  <si>
    <t>Calibri's Karma: 11</t>
  </si>
  <si>
    <t>Glitch (10%)</t>
  </si>
  <si>
    <t>Friendship Bracelet</t>
  </si>
  <si>
    <t>Proof of a bond forged of iron. Probably less cute than the Heart Bracelet.</t>
  </si>
  <si>
    <t>Inherrited:</t>
  </si>
  <si>
    <t>(+3 MHP)</t>
  </si>
  <si>
    <t>(Heart's Desire)</t>
  </si>
  <si>
    <t>(Together!)</t>
  </si>
  <si>
    <t>(Inherited)</t>
  </si>
  <si>
    <t>(+3 DGE) (+3 CNT)</t>
  </si>
  <si>
    <t>Calibri Opson is an unusual individual even by the standards of his current employment. As one of the two beings sent back by the Operative following his unplanned retirement, Calibri has not had much time alive but already has quite the legacy to match up to. He certainly has the strength and abilities necessary to achieve such, but it's questionable whether he actually wants to. Has a noticeable vengeful streak when angered. Appreciates particularly courageous individuals. The most likely to be the last one standing during the end of everything.</t>
  </si>
  <si>
    <t>Slashing (30%), Piercing (-20%)</t>
  </si>
  <si>
    <t>Slashing Resist exceeds the limit of 50%! Capped to 50%.</t>
  </si>
  <si>
    <r>
      <rPr>
        <rFont val="Arial"/>
        <b/>
        <color rgb="FF0000FF"/>
      </rPr>
      <t>Tr</t>
    </r>
    <r>
      <rPr>
        <rFont val="Arial"/>
        <b/>
        <color rgb="FFFF0000"/>
      </rPr>
      <t>in</t>
    </r>
    <r>
      <rPr>
        <rFont val="Arial"/>
        <b/>
        <color rgb="FFFFD966"/>
      </rPr>
      <t>us</t>
    </r>
  </si>
  <si>
    <t>No Modifiers</t>
  </si>
  <si>
    <t>At the beginning of every battle, you may select one of three sheets to use. You have three abilities...</t>
  </si>
  <si>
    <t>REVIVE SWAP</t>
  </si>
  <si>
    <t>SWITCH IN</t>
  </si>
  <si>
    <t>LEND AID</t>
  </si>
  <si>
    <t>EN's Stats:</t>
  </si>
  <si>
    <t>Highest Damage Dealt: 24</t>
  </si>
  <si>
    <t>Highest Damage Taken: 30</t>
  </si>
  <si>
    <t>EN's Karma: 15</t>
  </si>
  <si>
    <t>Guardian Shortsword</t>
  </si>
  <si>
    <t>VERDANA: I'M SURE YOU WERE A GOOD MAN, ABIES.</t>
  </si>
  <si>
    <t>ERR: Shared! See above sheet.</t>
  </si>
  <si>
    <t>WEAPON PASSIVE: Stand By Your Side. When you Guard, target an entity in Range 1-3. If they're an enemy, apply Taunt for two rounds. If they're an ally, redirect half of the damage they take this round to yourself. You have a 100% chance to counter the first three foes to damage you or an ally within Range 1 this round. Passively, you have Skirmisher and +1 Spell Slot.</t>
  </si>
  <si>
    <t>ERR: See above sheet.</t>
  </si>
  <si>
    <t>(15-16) Slashing</t>
  </si>
  <si>
    <t>Counter: 8</t>
  </si>
  <si>
    <t>Rubidine Gladiator's Triumphus</t>
  </si>
  <si>
    <t>Rest easy, brothers and sisters. Death will not have you this day.</t>
  </si>
  <si>
    <t>Manafuel: 2 / 2</t>
  </si>
  <si>
    <t>(I Am Spartacus)</t>
  </si>
  <si>
    <t>(Defiant Spartan)</t>
  </si>
  <si>
    <t>Light (70%)</t>
  </si>
  <si>
    <t>Dark (-20%)</t>
  </si>
  <si>
    <r>
      <rPr>
        <rFont val="arial,sans,sans-serif"/>
      </rPr>
      <t>Deals (</t>
    </r>
    <r>
      <rPr>
        <rFont val="arial,sans,sans-serif"/>
        <color rgb="FFB45F06"/>
      </rPr>
      <t>23-24</t>
    </r>
    <r>
      <rPr>
        <rFont val="arial,sans,sans-serif"/>
      </rPr>
      <t>) Crushing Damage. If your AC is greater than the foe's, applies Weaken5 and Uninspired5</t>
    </r>
  </si>
  <si>
    <t>Verdant Citadel</t>
  </si>
  <si>
    <t>No assault shall bring down my defenses.</t>
  </si>
  <si>
    <r>
      <rPr>
        <rFont val="arial,sans,sans-serif"/>
      </rPr>
      <t xml:space="preserve">for the round. Won't weaken Bosses or Elites. Range 1. </t>
    </r>
    <r>
      <rPr>
        <rFont val="arial,sans,sans-serif"/>
        <color rgb="FFB45F06"/>
      </rPr>
      <t>Galahad's Shield.</t>
    </r>
    <r>
      <rPr>
        <rFont val="arial,sans,sans-serif"/>
      </rPr>
      <t xml:space="preserve"> </t>
    </r>
    <r>
      <rPr>
        <rFont val="arial,sans,sans-serif"/>
        <color rgb="FFFF00FF"/>
      </rPr>
      <t>Shield Toss.</t>
    </r>
  </si>
  <si>
    <t>(Pyralux Bombardment)</t>
  </si>
  <si>
    <t>(Manapower)</t>
  </si>
  <si>
    <t>(Unassailable)</t>
  </si>
  <si>
    <t>Piercing (40%)</t>
  </si>
  <si>
    <t xml:space="preserve">Fire (80%) </t>
  </si>
  <si>
    <r>
      <rPr>
        <rFont val="arial"/>
      </rPr>
      <t xml:space="preserve">Grant yourself and up to </t>
    </r>
    <r>
      <rPr>
        <rFont val="arial"/>
        <color rgb="FFFF6D01"/>
      </rPr>
      <t>three</t>
    </r>
    <r>
      <rPr>
        <rFont val="arial"/>
      </rPr>
      <t xml:space="preserve"> allies within Range 1-2 Guardian</t>
    </r>
    <r>
      <rPr>
        <rFont val="arial"/>
        <color rgb="FF6FA8DC"/>
      </rPr>
      <t>6</t>
    </r>
    <r>
      <rPr>
        <rFont val="arial"/>
      </rPr>
      <t xml:space="preserve"> for two rounds.</t>
    </r>
  </si>
  <si>
    <t>Highest Damage Dealt: 100</t>
  </si>
  <si>
    <t>Highest Damage Taken: 48</t>
  </si>
  <si>
    <t>Cherubian Helper</t>
  </si>
  <si>
    <t>A small white-faced red-eyed creature, clad in red robes and bestowed with relatively large feathery wi- *THIRD TRUMPET INTENSIFIES*</t>
  </si>
  <si>
    <t>Crisis Shielding.</t>
  </si>
  <si>
    <t>(I Am With Thee)</t>
  </si>
  <si>
    <r>
      <rPr>
        <rFont val="arial,sans,sans-serif"/>
        <b/>
      </rPr>
      <t>(</t>
    </r>
    <r>
      <rPr>
        <rFont val="arial,sans,sans-serif"/>
        <b/>
        <color rgb="FFFF00FF"/>
      </rPr>
      <t>7</t>
    </r>
    <r>
      <rPr>
        <rFont val="arial,sans,sans-serif"/>
        <b/>
      </rPr>
      <t xml:space="preserve"> MP)</t>
    </r>
  </si>
  <si>
    <t>Verdana's Karma: 23</t>
  </si>
  <si>
    <t>Earth (60%)</t>
  </si>
  <si>
    <r>
      <rPr>
        <rFont val="arial,sans,sans-serif"/>
      </rPr>
      <t>Restore (</t>
    </r>
    <r>
      <rPr>
        <rFont val="arial,sans,sans-serif"/>
        <color rgb="FF3C78D8"/>
      </rPr>
      <t>21-24</t>
    </r>
    <r>
      <rPr>
        <rFont val="arial,sans,sans-serif"/>
      </rPr>
      <t>) HP to the target.</t>
    </r>
  </si>
  <si>
    <t>Ardent Aegis</t>
  </si>
  <si>
    <t>I'll hold them off. All of them.</t>
  </si>
  <si>
    <r>
      <rPr>
        <rFont val="arial,sans,sans-serif"/>
      </rPr>
      <t>Range 1-</t>
    </r>
    <r>
      <rPr>
        <rFont val="arial,sans,sans-serif"/>
        <color rgb="FF4A86E8"/>
      </rPr>
      <t>6</t>
    </r>
    <r>
      <rPr>
        <rFont val="arial,sans,sans-serif"/>
      </rPr>
      <t>.</t>
    </r>
  </si>
  <si>
    <t>(+5 DEF)</t>
  </si>
  <si>
    <t>(Gaia Eruption)</t>
  </si>
  <si>
    <t>(Spell Knight)</t>
  </si>
  <si>
    <t>Newton Hammer</t>
  </si>
  <si>
    <r>
      <rPr>
        <rFont val="Arial"/>
        <b/>
      </rPr>
      <t>(</t>
    </r>
    <r>
      <rPr>
        <rFont val="Arial"/>
        <b/>
        <color rgb="FF0000FF"/>
      </rPr>
      <t>16</t>
    </r>
    <r>
      <rPr>
        <rFont val="Arial"/>
        <b/>
      </rPr>
      <t xml:space="preserve"> MP)</t>
    </r>
  </si>
  <si>
    <t>Verdana Opson is, like his sibling, quite unusual. He is the other being sent back by the Operative, and while he is similar in nature, his power types and personality are noticeable quite different. He's arguably as powerful and talented as his brother, but rather than holding back due to lack of motivation, he seems to hold back due to concern for his enemies... at least if they're sapient and haven't enraged him. Seems to be having trouble keeping stable in the face of everything. The most likely to provide medical care to people he was just about to kill three seconds ago.</t>
  </si>
  <si>
    <t>Earth (40%)</t>
  </si>
  <si>
    <r>
      <rPr>
        <rFont val="Arial"/>
      </rPr>
      <t>Deal (</t>
    </r>
    <r>
      <rPr>
        <rFont val="Arial"/>
        <color rgb="FF3377DD"/>
      </rPr>
      <t>23-24</t>
    </r>
    <r>
      <rPr>
        <rFont val="Arial"/>
      </rPr>
      <t>) Psychic Damage. Inflict Slow1 and Lockdown</t>
    </r>
    <r>
      <rPr>
        <rFont val="Arial"/>
        <color rgb="FFFF6D01"/>
      </rPr>
      <t>6</t>
    </r>
    <r>
      <rPr>
        <rFont val="Arial"/>
      </rPr>
      <t xml:space="preserve"> for 3 rounds. Range 3-4.</t>
    </r>
  </si>
  <si>
    <t>Gravity Well.</t>
  </si>
  <si>
    <r>
      <rPr>
        <rFont val="Arial"/>
        <b/>
        <color rgb="FF0000FF"/>
      </rPr>
      <t>Tr</t>
    </r>
    <r>
      <rPr>
        <rFont val="Arial"/>
        <b/>
        <color rgb="FFFF0000"/>
      </rPr>
      <t>in</t>
    </r>
    <r>
      <rPr>
        <rFont val="Arial"/>
        <b/>
        <color rgb="FFFFD966"/>
      </rPr>
      <t>us</t>
    </r>
  </si>
  <si>
    <t>Everything</t>
  </si>
  <si>
    <t>Disclaimer: Not actually everything.</t>
  </si>
  <si>
    <t>ERR: Shared! See above above sheet.</t>
  </si>
  <si>
    <t>WEAPON SKILL: Everything*. This weapon has no set damage, range, retreat, or element. When you enter a battle, or as an action, you may set those values using the following templates. Passively, provides +1 Spell Slot.</t>
  </si>
  <si>
    <t>RANGE</t>
  </si>
  <si>
    <t>ELEMENTS</t>
  </si>
  <si>
    <t>ERR: See above above sheet.</t>
  </si>
  <si>
    <t>???</t>
  </si>
  <si>
    <t>Range: ???</t>
  </si>
  <si>
    <t>Retreat: ???</t>
  </si>
  <si>
    <t>Ender Mirror</t>
  </si>
  <si>
    <t>A circlet with a mirror mounted upon its front. It grants a view into nothingness...</t>
  </si>
  <si>
    <t>(Ender Copy)</t>
  </si>
  <si>
    <t>Dark (100%)</t>
  </si>
  <si>
    <r>
      <rPr>
        <rFont val="arial,sans,sans-serif"/>
      </rPr>
      <t xml:space="preserve">Create a clone of yourself with </t>
    </r>
    <r>
      <rPr>
        <rFont val="arial,sans,sans-serif"/>
        <color rgb="FF4A86E8"/>
      </rPr>
      <t>70</t>
    </r>
    <r>
      <rPr>
        <rFont val="arial,sans,sans-serif"/>
      </rPr>
      <t xml:space="preserve">% of your MHP/SHP, </t>
    </r>
    <r>
      <rPr>
        <rFont val="arial,sans,sans-serif"/>
        <color rgb="FF4A86E8"/>
      </rPr>
      <t>95</t>
    </r>
    <r>
      <rPr>
        <rFont val="arial,sans,sans-serif"/>
      </rPr>
      <t xml:space="preserve">% of your MMP, </t>
    </r>
    <r>
      <rPr>
        <rFont val="arial,sans,sans-serif"/>
        <color rgb="FF38761D"/>
      </rPr>
      <t>60</t>
    </r>
    <r>
      <rPr>
        <rFont val="arial,sans,sans-serif"/>
      </rPr>
      <t xml:space="preserve">% DGE, </t>
    </r>
    <r>
      <rPr>
        <rFont val="arial,sans,sans-serif"/>
        <color rgb="FF6AA84F"/>
      </rPr>
      <t>60</t>
    </r>
    <r>
      <rPr>
        <rFont val="arial,sans,sans-serif"/>
      </rPr>
      <t>% CNT, and</t>
    </r>
  </si>
  <si>
    <t>Praetorian Armor: ATLAS</t>
  </si>
  <si>
    <t>Praetorian armor that belonged to the Shieldbearers. Overly bulky, but one would be nigh immortal within it...</t>
  </si>
  <si>
    <r>
      <rPr>
        <rFont val="arial,sans,sans-serif"/>
      </rPr>
      <t xml:space="preserve">0 AC which deals </t>
    </r>
    <r>
      <rPr>
        <rFont val="arial,sans,sans-serif"/>
        <color rgb="FFE69138"/>
      </rPr>
      <t>70</t>
    </r>
    <r>
      <rPr>
        <rFont val="arial,sans,sans-serif"/>
      </rPr>
      <t xml:space="preserve">% damage. All overkill damage suffered goes to you. Range 1 for spawning. </t>
    </r>
    <r>
      <rPr>
        <rFont val="arial,sans,sans-serif"/>
        <color rgb="FFFF00FF"/>
      </rPr>
      <t>100% Healing.</t>
    </r>
  </si>
  <si>
    <t>(Shared Guard)</t>
  </si>
  <si>
    <r>
      <rPr>
        <rFont val="arial"/>
        <b/>
      </rPr>
      <t>Overload</t>
    </r>
    <r>
      <rPr>
        <rFont val="arial"/>
        <b/>
        <color rgb="FFFF0000"/>
      </rPr>
      <t>*</t>
    </r>
  </si>
  <si>
    <t>Ice (-30%)</t>
  </si>
  <si>
    <t>Restores 50% of your SHP. This can "overheal", becoming Temporary SHP.</t>
  </si>
  <si>
    <t>Invincibility Field</t>
  </si>
  <si>
    <t>You shall not perish.</t>
  </si>
  <si>
    <t>(Shieldbearer's Might)</t>
  </si>
  <si>
    <t>(Shield Gate)</t>
  </si>
  <si>
    <t>Battles Cleared: 1</t>
  </si>
  <si>
    <r>
      <rPr>
        <rFont val="arial"/>
      </rPr>
      <t xml:space="preserve">You may purchase </t>
    </r>
    <r>
      <rPr>
        <rFont val="arial"/>
        <color rgb="FFFF00FF"/>
      </rPr>
      <t>130</t>
    </r>
    <r>
      <rPr>
        <rFont val="arial"/>
      </rPr>
      <t xml:space="preserve"> Credits worth of consumables from the Triangle Emporium, buying up to </t>
    </r>
    <r>
      <rPr>
        <rFont val="arial"/>
        <color rgb="FFFF00FF"/>
      </rPr>
      <t>4</t>
    </r>
    <r>
      <rPr>
        <rFont val="arial"/>
      </rPr>
      <t xml:space="preserve"> items.</t>
    </r>
  </si>
  <si>
    <r>
      <rPr>
        <rFont val="Arial"/>
      </rPr>
      <t xml:space="preserve">These items vanish at the end of this battle. Can be used </t>
    </r>
    <r>
      <rPr>
        <rFont val="Arial"/>
        <color rgb="FFFF00FF"/>
      </rPr>
      <t>twice</t>
    </r>
    <r>
      <rPr>
        <rFont val="Arial"/>
      </rPr>
      <t xml:space="preserve"> per battle.</t>
    </r>
  </si>
  <si>
    <t>Lato Opson. While not one of the two entities sent back by the Operative, she is related to those two. It's difficult to tell why she wasn't sent back, though it might have something to do with her natural form. In the mindscape and in this reality, she was first and foremost a self-aware weapon. Was, past-tense, as she now has a functional humanoid form in the real world. What will she see, and what will she be capable of? That's for her to find out. The most likely to fall for a Nigerian Prince scam, though that's not really her fault since she has no idea what those are yet.</t>
  </si>
  <si>
    <t>Aching7, 3</t>
  </si>
  <si>
    <t>Brainburn6, 3</t>
  </si>
  <si>
    <t>Ensnared2, 3</t>
  </si>
  <si>
    <t>Blind2, 3</t>
  </si>
  <si>
    <t>Silence, 1</t>
  </si>
  <si>
    <r>
      <rPr>
        <rFont val="Arial"/>
        <b/>
        <color rgb="FF0000FF"/>
      </rPr>
      <t>Tr</t>
    </r>
    <r>
      <rPr>
        <rFont val="Arial"/>
        <b/>
        <color rgb="FFFF0000"/>
      </rPr>
      <t>in</t>
    </r>
    <r>
      <rPr>
        <rFont val="Arial"/>
        <b/>
        <color rgb="FFFFD966"/>
      </rPr>
      <t>us</t>
    </r>
  </si>
  <si>
    <t>Worldly Spirit</t>
  </si>
  <si>
    <t>A bow formed of powerful natural materials, both from Sussui, and the creatures of it. The spirit of a Fell Beast inhabits the bow.</t>
  </si>
  <si>
    <t>Phocus of the Foenix</t>
  </si>
  <si>
    <t>Fills by: Dealing Damage, Critical Hits (x10), Performing Counters (x10)</t>
  </si>
  <si>
    <t>WEAPON SKILL: True Precision. Gain +20 CRT and +25% HIT for your next Basic Attack, as well as Stabpierce3. If your target has not moved since you used this skill, this becomes Unavoidable, ignores all resistances, and applies Bleed3 for three rounds. Passively, all forms of Critical Hits dealt with this weapon deal an additive 50% more damage than listed. Critical Hits will also apply Sunder, with Minicrits applying it for two, and critical hits for three.</t>
  </si>
  <si>
    <r>
      <rPr>
        <rFont val="arial, sans, sans-serif"/>
      </rPr>
      <t>For the next three rounds, you gain the buff Phoenix</t>
    </r>
    <r>
      <rPr>
        <rFont val="arial, sans, sans-serif"/>
        <color rgb="FFFF00FF"/>
      </rPr>
      <t>5</t>
    </r>
    <r>
      <rPr>
        <rFont val="arial, sans, sans-serif"/>
      </rPr>
      <t xml:space="preserve"> for </t>
    </r>
    <r>
      <rPr>
        <rFont val="arial, sans, sans-serif"/>
        <color rgb="FFFF00FF"/>
      </rPr>
      <t>four</t>
    </r>
    <r>
      <rPr>
        <rFont val="arial, sans, sans-serif"/>
      </rPr>
      <t xml:space="preserve"> rounds. If you are downed while</t>
    </r>
  </si>
  <si>
    <t>F Pressed</t>
  </si>
  <si>
    <r>
      <rPr>
        <rFont val="Arial"/>
      </rPr>
      <t>(</t>
    </r>
    <r>
      <rPr>
        <rFont val="Arial"/>
        <color rgb="FFE69138"/>
      </rPr>
      <t>26-28</t>
    </r>
    <r>
      <rPr>
        <rFont val="Arial"/>
      </rPr>
      <t>) Piercing</t>
    </r>
  </si>
  <si>
    <t>Range: 3-6</t>
  </si>
  <si>
    <r>
      <rPr>
        <rFont val="arial, sans, sans-serif"/>
      </rPr>
      <t xml:space="preserve">Phoenix is active, you obtain various effects. Bonus Action. </t>
    </r>
    <r>
      <rPr>
        <rFont val="arial, sans, sans-serif"/>
        <color rgb="FFFF00FF"/>
      </rPr>
      <t>Arrows. Light Eternal.</t>
    </r>
  </si>
  <si>
    <t>PHOENIX</t>
  </si>
  <si>
    <r>
      <rPr>
        <rFont val="Arial"/>
        <b/>
      </rPr>
      <t xml:space="preserve">SP Required: </t>
    </r>
    <r>
      <rPr>
        <rFont val="Arial"/>
        <b/>
        <color rgb="FFFF00FF"/>
      </rPr>
      <t>190</t>
    </r>
  </si>
  <si>
    <t>Twiggy Hat</t>
  </si>
  <si>
    <t>A conical hat made out of twigs. Good for keeping the sun out of a samurai's eyes.</t>
  </si>
  <si>
    <t>(One Strike)</t>
  </si>
  <si>
    <t>(-8 MHP)</t>
  </si>
  <si>
    <t>Solo Samurai</t>
  </si>
  <si>
    <t>I work alone. Okay, maybe I also work with a few dozen other weirdos, but I WORK ALONE.</t>
  </si>
  <si>
    <r>
      <rPr>
        <rFont val="arial,sans,sans-serif"/>
      </rPr>
      <t xml:space="preserve">at a 50% rate if they're within Range 1-2 of you. </t>
    </r>
    <r>
      <rPr>
        <rFont val="arial,sans,sans-serif"/>
        <color rgb="FF3C78D8"/>
      </rPr>
      <t>+40% Familiar DMG.</t>
    </r>
    <r>
      <rPr>
        <rFont val="arial,sans,sans-serif"/>
      </rPr>
      <t xml:space="preserve"> </t>
    </r>
    <r>
      <rPr>
        <rFont val="arial,sans,sans-serif"/>
        <color rgb="FFFF00FF"/>
      </rPr>
      <t>Personal Companion.</t>
    </r>
  </si>
  <si>
    <t>(Honorable Duel)</t>
  </si>
  <si>
    <t>(Bushi Road)</t>
  </si>
  <si>
    <r>
      <rPr>
        <rFont val="arial"/>
      </rPr>
      <t>Grant a target Focused</t>
    </r>
    <r>
      <rPr>
        <rFont val="arial"/>
        <color rgb="FFBF9000"/>
      </rPr>
      <t>9</t>
    </r>
    <r>
      <rPr>
        <rFont val="arial"/>
      </rPr>
      <t xml:space="preserve"> and Direct Hit for three rounds. Gains +1 Duration if self-casted.</t>
    </r>
  </si>
  <si>
    <t>Highest Damage Dealt: 128</t>
  </si>
  <si>
    <t>Highest Damage Taken: 53</t>
  </si>
  <si>
    <t>Will of the Shogunate</t>
  </si>
  <si>
    <t>Seven ideals for seven gods, and of these, Eternity is nearest unto Heaven.</t>
  </si>
  <si>
    <r>
      <rPr>
        <rFont val="arial, sans, sans-serif"/>
      </rPr>
      <t xml:space="preserve">Range 1-3. </t>
    </r>
    <r>
      <rPr>
        <rFont val="arial, sans, sans-serif"/>
        <color rgb="FFFF00FF"/>
      </rPr>
      <t>Shared Perspective.</t>
    </r>
  </si>
  <si>
    <t>(Samurai's Will)</t>
  </si>
  <si>
    <t>(Heightened Focus)</t>
  </si>
  <si>
    <t>Karma: 14</t>
  </si>
  <si>
    <t>Warding Wakizashi</t>
  </si>
  <si>
    <t>The eye of the samurai falls harshly on those who seek harm against the just.</t>
  </si>
  <si>
    <t>(+1 HIT)</t>
  </si>
  <si>
    <t>(Iaijutsu)</t>
  </si>
  <si>
    <t>(Gaze of the Honorable Warrior)</t>
  </si>
  <si>
    <t>Wait... is this Emerald? This mysterious newcomer may or may not be the very tank that disappeared so long ago. It's hard to tell for sure, with the straw hats brim constantly low enough to hide most of the figures face (how do they see? A question for the ages). Speaking in bastardized pseudo-Japanese, it's probably a good thing that subtitles keep showing up to explain what they're saying! Regardless of their origins, they're here to focus on picking off one enemy at a time...</t>
  </si>
  <si>
    <t>Samuari's Focus</t>
  </si>
  <si>
    <t xml:space="preserve">Whenever you target an enemy with a basic attack or spell, they are Marked at the end of your turn. </t>
  </si>
  <si>
    <r>
      <rPr>
        <rFont val="Roboto"/>
        <color rgb="FF000000"/>
      </rPr>
      <t xml:space="preserve">You may have </t>
    </r>
    <r>
      <rPr>
        <rFont val="Roboto"/>
        <color rgb="FFFF00FF"/>
      </rPr>
      <t>two</t>
    </r>
    <r>
      <rPr>
        <rFont val="Roboto"/>
        <color rgb="FF000000"/>
      </rPr>
      <t xml:space="preserve"> Marked targets at a time. Marked targets may be changed by targeting an un-Marked enemy.</t>
    </r>
  </si>
  <si>
    <t>MARKED</t>
  </si>
  <si>
    <t>Heavensent Hail</t>
  </si>
  <si>
    <t>Hail held in the atmosphere can descend as icy meteors of pure destruction...</t>
  </si>
  <si>
    <t>Best Served Cold</t>
  </si>
  <si>
    <t>Fills by: Dealing Damage, Taking Damage, Damage Negated Via AC (x2)</t>
  </si>
  <si>
    <t>WEAPON PASSIVE: Fatal Frost. Your Basic Attacks have Wallhack, apply Frozen for one round to the initial target, and Slow2 for three rounds to the target with Splash 1. This weapon deals +100% DMG as opposed to +50% DMG when hitting a Frozen target, applied as a Final Modifier. Also grants +20% DMG when attacking targets with Slow. +3 Base DMG for the battle after the user performs a Basic Attack, once per round.</t>
  </si>
  <si>
    <r>
      <rPr>
        <rFont val="arial, sans, sans-serif"/>
      </rPr>
      <t>Taunt all foes within Range 1-</t>
    </r>
    <r>
      <rPr>
        <rFont val="arial, sans, sans-serif"/>
        <color rgb="FFFF00FF"/>
      </rPr>
      <t>3</t>
    </r>
    <r>
      <rPr>
        <rFont val="arial, sans, sans-serif"/>
      </rPr>
      <t xml:space="preserve"> for a round. Their attacks deal 70% DMG, applied as a final modifier.</t>
    </r>
  </si>
  <si>
    <t>ETERNAL</t>
  </si>
  <si>
    <r>
      <rPr>
        <rFont val="Merriweather"/>
        <b/>
      </rPr>
      <t xml:space="preserve">Just </t>
    </r>
    <r>
      <rPr>
        <rFont val="Merriweather"/>
        <b/>
        <color rgb="FFFF0000"/>
      </rPr>
      <t>Disgaea</t>
    </r>
  </si>
  <si>
    <r>
      <rPr>
        <rFont val="Arial"/>
      </rPr>
      <t>(</t>
    </r>
    <r>
      <rPr>
        <rFont val="Arial"/>
        <color rgb="FFE69138"/>
      </rPr>
      <t>22-23</t>
    </r>
    <r>
      <rPr>
        <rFont val="Arial"/>
      </rPr>
      <t>) Ice</t>
    </r>
  </si>
  <si>
    <t>Range: 2-7</t>
  </si>
  <si>
    <r>
      <rPr>
        <rFont val="arial, sans, sans-serif"/>
      </rPr>
      <t xml:space="preserve">After your next action, counter based on the damage you took. </t>
    </r>
    <r>
      <rPr>
        <rFont val="arial, sans, sans-serif"/>
        <color rgb="FFFF00FF"/>
      </rPr>
      <t>Aegis. Battlecry.</t>
    </r>
  </si>
  <si>
    <t>COUNTER</t>
  </si>
  <si>
    <r>
      <rPr>
        <rFont val="Arial"/>
        <b/>
      </rPr>
      <t xml:space="preserve">SP Required: </t>
    </r>
    <r>
      <rPr>
        <rFont val="Arial"/>
        <b/>
        <color rgb="FFFF00FF"/>
      </rPr>
      <t>164</t>
    </r>
  </si>
  <si>
    <t>If there are no foes within Range 1 when you cast a spell, get +2 Buff Levels.</t>
  </si>
  <si>
    <t>Wing Ripper</t>
  </si>
  <si>
    <r>
      <rPr>
        <rFont val="arial,sans,sans-serif"/>
      </rPr>
      <t xml:space="preserve">within the zone this round. </t>
    </r>
    <r>
      <rPr>
        <rFont val="arial,sans,sans-serif"/>
        <color rgb="FFFF00FF"/>
      </rPr>
      <t>I Saw That.</t>
    </r>
  </si>
  <si>
    <r>
      <rPr>
        <rFont val="arial, sans, sans-serif"/>
        <color rgb="FF000000"/>
      </rPr>
      <t>The first foe to hit you with an attack this round will take (</t>
    </r>
    <r>
      <rPr>
        <rFont val="arial, sans, sans-serif"/>
        <color rgb="FFE69138"/>
      </rPr>
      <t>23-25</t>
    </r>
    <r>
      <rPr>
        <rFont val="arial, sans, sans-serif"/>
        <color rgb="FF000000"/>
      </rPr>
      <t>) Slashing Damage. This attack is</t>
    </r>
  </si>
  <si>
    <t>Highest Damage Dealt: 672</t>
  </si>
  <si>
    <t>Highest Damage Taken: bruh</t>
  </si>
  <si>
    <t>Legendary Heroine's Charm</t>
  </si>
  <si>
    <t>A true heroine shall become a thing of legend. The essence of a sealed tyrant lies within...</t>
  </si>
  <si>
    <r>
      <rPr>
        <rFont val="arial, sans, sans-serif"/>
        <color rgb="FFBF9000"/>
      </rPr>
      <t>Unavoidable</t>
    </r>
    <r>
      <rPr>
        <rFont val="arial, sans, sans-serif"/>
      </rPr>
      <t>. You may also Taunt a foe within Range 1-4 for</t>
    </r>
    <r>
      <rPr>
        <rFont val="arial, sans, sans-serif"/>
        <color rgb="FF3C78D8"/>
      </rPr>
      <t xml:space="preserve"> two rounds</t>
    </r>
    <r>
      <rPr>
        <rFont val="arial, sans, sans-serif"/>
      </rPr>
      <t>.</t>
    </r>
  </si>
  <si>
    <t>(Legends Never Die)</t>
  </si>
  <si>
    <t>Glitch (-20%)</t>
  </si>
  <si>
    <r>
      <rPr>
        <rFont val="arial, sans, sans-serif"/>
      </rPr>
      <t>Inflict Slow</t>
    </r>
    <r>
      <rPr>
        <rFont val="arial, sans, sans-serif"/>
        <color rgb="FFE69138"/>
      </rPr>
      <t>2</t>
    </r>
    <r>
      <rPr>
        <rFont val="arial, sans, sans-serif"/>
      </rPr>
      <t xml:space="preserve"> on </t>
    </r>
    <r>
      <rPr>
        <rFont val="arial, sans, sans-serif"/>
        <color rgb="FFE69138"/>
      </rPr>
      <t>six</t>
    </r>
    <r>
      <rPr>
        <rFont val="arial, sans, sans-serif"/>
      </rPr>
      <t xml:space="preserve"> foes within Range 1-</t>
    </r>
    <r>
      <rPr>
        <rFont val="arial, sans, sans-serif"/>
        <color rgb="FFFF00FF"/>
      </rPr>
      <t>4</t>
    </r>
    <r>
      <rPr>
        <rFont val="arial, sans, sans-serif"/>
      </rPr>
      <t>, for two rounds. Non-Mindless foes will be less inclined to</t>
    </r>
  </si>
  <si>
    <t>Chaos Spaghetti+</t>
  </si>
  <si>
    <t>It's always been ready.</t>
  </si>
  <si>
    <r>
      <rPr>
        <rFont val="arial, sans, sans-serif"/>
      </rPr>
      <t xml:space="preserve">attack you. Free Action. </t>
    </r>
    <r>
      <rPr>
        <rFont val="arial, sans, sans-serif"/>
        <color rgb="FFFF00FF"/>
      </rPr>
      <t>Offend.</t>
    </r>
  </si>
  <si>
    <t>(+5 HP Regen)</t>
  </si>
  <si>
    <t>(MEGA LOTSA SPAGHETTI)</t>
  </si>
  <si>
    <t>Winter Wonderland</t>
  </si>
  <si>
    <t>Three times per battle as a Bonus Action, turn all Blank tiles within Range 1 of you into Snow tiles.</t>
  </si>
  <si>
    <r>
      <rPr>
        <rFont val="arial, sans, sans-serif"/>
      </rPr>
      <t xml:space="preserve">Snow tiles grant +25% DGE and +3 AC to you, and have no downsides. </t>
    </r>
    <r>
      <rPr>
        <rFont val="arial, sans, sans-serif"/>
        <color rgb="FFFF00FF"/>
      </rPr>
      <t>Raging Blizzard. Reactive Snowdrift.</t>
    </r>
  </si>
  <si>
    <t>Andre's Occult Foam Plasma Pistol of Banning</t>
  </si>
  <si>
    <t>A foam plasma pistol from a... medieval world? Modding has gone too far.</t>
  </si>
  <si>
    <t>It's Nerf Or Nothing</t>
  </si>
  <si>
    <t>Fills by: Dealing Damage, Any Foam Triggers (x10), Applying Foam (x20)</t>
  </si>
  <si>
    <t>WEAPON SKILL: Smith's Spooky Sparkle Space Soulblast. Target an ally within Range 1-4 who's Basic Attack does not have AoE. Upgrade their weapon into a Foam variant, giving them a 25% chance for their Basic Attacks to be Very Lethal, Unavoidable, and ignore Divine Shields. This hit also has Splash2 with 60% DMG for the standard amount of damage the attack would deal, healing the attacker and allies within the splash radius. If the attack is multi-hit, this only applies to the first hit. The splash is not Very Lethal. Targets who are immune to Lethal take +25% DMG from Foam procs. If Foam triggers, it also has a 10% chance to deal +400% DMG. Twice per battle, this is a Bonus Action. Passively, your weapon is Foam by default, has a 33% proc chance, 100% Splash DMG, and your Basic Attacks and Spells apply either Blind4 or Ensnared4 for two rounds.</t>
  </si>
  <si>
    <r>
      <rPr>
        <rFont val="Arial"/>
      </rPr>
      <t>You and all Foamed allies recieve Empowered</t>
    </r>
    <r>
      <rPr>
        <rFont val="Arial"/>
        <color rgb="FFFF00FF"/>
      </rPr>
      <t>7</t>
    </r>
    <r>
      <rPr>
        <rFont val="Arial"/>
      </rPr>
      <t>, Swift2</t>
    </r>
    <r>
      <rPr>
        <rFont val="Arial"/>
        <color rgb="FFFF00FF"/>
      </rPr>
      <t>, and Vampiric2</t>
    </r>
    <r>
      <rPr>
        <rFont val="Arial"/>
      </rPr>
      <t xml:space="preserve"> for </t>
    </r>
    <r>
      <rPr>
        <rFont val="Arial"/>
        <color rgb="FFFF00FF"/>
      </rPr>
      <t>three</t>
    </r>
    <r>
      <rPr>
        <rFont val="Arial"/>
      </rPr>
      <t xml:space="preserve"> rounds. Then, from the position of</t>
    </r>
  </si>
  <si>
    <t>Bloodtinge</t>
  </si>
  <si>
    <r>
      <rPr>
        <rFont val="Pacifico"/>
        <color rgb="FFFF00FF"/>
      </rPr>
      <t>Cake</t>
    </r>
    <r>
      <rPr>
        <rFont val="Pacifico, Arial"/>
        <color rgb="FFFF00FF"/>
      </rPr>
      <t xml:space="preserve"> </t>
    </r>
    <r>
      <rPr>
        <rFont val="Special Elite"/>
        <color rgb="FFFF00FF"/>
      </rPr>
      <t>Surivior</t>
    </r>
  </si>
  <si>
    <r>
      <rPr>
        <rFont val="Merriweather"/>
        <b/>
      </rPr>
      <t xml:space="preserve">Just </t>
    </r>
    <r>
      <rPr>
        <rFont val="Merriweather"/>
        <b/>
        <color rgb="FFFF0000"/>
      </rPr>
      <t>Disgaea</t>
    </r>
  </si>
  <si>
    <r>
      <rPr>
        <rFont val="Arial"/>
      </rPr>
      <t>(</t>
    </r>
    <r>
      <rPr>
        <rFont val="Arial"/>
        <color rgb="FFE69138"/>
      </rPr>
      <t>22-24</t>
    </r>
    <r>
      <rPr>
        <rFont val="Arial"/>
      </rPr>
      <t>) Light</t>
    </r>
  </si>
  <si>
    <r>
      <rPr>
        <rFont val="arial"/>
      </rPr>
      <t>each Foamed ally, give an ally Empowered</t>
    </r>
    <r>
      <rPr>
        <rFont val="arial"/>
        <color rgb="FFFF00FF"/>
      </rPr>
      <t>4</t>
    </r>
    <r>
      <rPr>
        <rFont val="arial"/>
      </rPr>
      <t xml:space="preserve"> </t>
    </r>
    <r>
      <rPr>
        <rFont val="arial"/>
        <color rgb="FFFF00FF"/>
      </rPr>
      <t>and Vampiric2</t>
    </r>
    <r>
      <rPr>
        <rFont val="arial"/>
      </rPr>
      <t xml:space="preserve"> for the same duration within Range 1-3.</t>
    </r>
  </si>
  <si>
    <t>STACKING</t>
  </si>
  <si>
    <t>Targeting Computer</t>
  </si>
  <si>
    <t>rock</t>
  </si>
  <si>
    <r>
      <rPr>
        <rFont val="Arial"/>
        <b/>
      </rPr>
      <t>SP Required:</t>
    </r>
    <r>
      <rPr>
        <rFont val="Arial"/>
        <b/>
        <color rgb="FFFF00FF"/>
      </rPr>
      <t xml:space="preserve"> 190</t>
    </r>
  </si>
  <si>
    <t>Praetorian Armor: URIEL</t>
  </si>
  <si>
    <t>Praetorian armor that belonged to the Hawkeyes. Middling weight, armed with magical wings, and many synthesized stimulants.</t>
  </si>
  <si>
    <r>
      <rPr>
        <rFont val="arial"/>
      </rPr>
      <t xml:space="preserve">within the zone this round. </t>
    </r>
    <r>
      <rPr>
        <rFont val="arial"/>
        <color rgb="FF6D9EEB"/>
      </rPr>
      <t>I Saw That.</t>
    </r>
  </si>
  <si>
    <t>(Vitalstrike)</t>
  </si>
  <si>
    <t>(Wing Generator)</t>
  </si>
  <si>
    <t>Electric (50%)</t>
  </si>
  <si>
    <r>
      <rPr>
        <rFont val="arial, sans, sans-serif"/>
      </rPr>
      <t>Inflict Slow</t>
    </r>
    <r>
      <rPr>
        <rFont val="arial, sans, sans-serif"/>
        <color rgb="FFE69138"/>
      </rPr>
      <t>2</t>
    </r>
    <r>
      <rPr>
        <rFont val="arial, sans, sans-serif"/>
      </rPr>
      <t xml:space="preserve"> on </t>
    </r>
    <r>
      <rPr>
        <rFont val="arial, sans, sans-serif"/>
        <color rgb="FFFF00FF"/>
      </rPr>
      <t>eight</t>
    </r>
    <r>
      <rPr>
        <rFont val="arial, sans, sans-serif"/>
      </rPr>
      <t xml:space="preserve"> foes within Range 1-</t>
    </r>
    <r>
      <rPr>
        <rFont val="arial, sans, sans-serif"/>
        <color rgb="FFFF00FF"/>
      </rPr>
      <t>4</t>
    </r>
    <r>
      <rPr>
        <rFont val="arial, sans, sans-serif"/>
      </rPr>
      <t>, for two rounds. Non-Mindless foes will be less inclined to</t>
    </r>
  </si>
  <si>
    <t>Date Joined: 2018-09-07</t>
  </si>
  <si>
    <t>Highest Damage Dealt: 974</t>
  </si>
  <si>
    <t>Prisma Shardstorm</t>
  </si>
  <si>
    <t>Forms little elemental copies of your weapons. Mind the edges.</t>
  </si>
  <si>
    <r>
      <rPr>
        <rFont val="arial, sans, sans-serif"/>
      </rPr>
      <t xml:space="preserve">attack you. Free Action. </t>
    </r>
    <r>
      <rPr>
        <rFont val="arial, sans, sans-serif"/>
        <color rgb="FFFF00FF"/>
      </rPr>
      <t>Offend.</t>
    </r>
  </si>
  <si>
    <t>(+3 STR)</t>
  </si>
  <si>
    <t>(Mimicry Massacre)</t>
  </si>
  <si>
    <t>Battles Cleared: 16</t>
  </si>
  <si>
    <r>
      <rPr>
        <rFont val="arial"/>
      </rPr>
      <t xml:space="preserve">Create a clone of yourself with </t>
    </r>
    <r>
      <rPr>
        <rFont val="arial"/>
        <color rgb="FF6FA8DC"/>
      </rPr>
      <t>60</t>
    </r>
    <r>
      <rPr>
        <rFont val="arial"/>
      </rPr>
      <t xml:space="preserve">% of your MHP/SHP, </t>
    </r>
    <r>
      <rPr>
        <rFont val="arial"/>
        <color rgb="FF6FA8DC"/>
      </rPr>
      <t>85</t>
    </r>
    <r>
      <rPr>
        <rFont val="arial"/>
      </rPr>
      <t xml:space="preserve">% of your MMP, </t>
    </r>
    <r>
      <rPr>
        <rFont val="arial"/>
        <color rgb="FF38761D"/>
      </rPr>
      <t>65</t>
    </r>
    <r>
      <rPr>
        <rFont val="arial"/>
      </rPr>
      <t xml:space="preserve">% DGE, </t>
    </r>
    <r>
      <rPr>
        <rFont val="arial"/>
        <color rgb="FF38761D"/>
      </rPr>
      <t>65</t>
    </r>
    <r>
      <rPr>
        <rFont val="arial"/>
      </rPr>
      <t>% CNT, and</t>
    </r>
  </si>
  <si>
    <t>Perfection Driver</t>
  </si>
  <si>
    <r>
      <rPr>
        <rFont val="arial"/>
        <i/>
        <sz val="8.0"/>
      </rPr>
      <t xml:space="preserve">Shines with the spirit of creation. </t>
    </r>
    <r>
      <rPr>
        <rFont val="arial"/>
        <i/>
        <sz val="4.0"/>
      </rPr>
      <t>And foam.</t>
    </r>
  </si>
  <si>
    <r>
      <rPr>
        <rFont val="arial"/>
      </rPr>
      <t xml:space="preserve">0 AC which deals </t>
    </r>
    <r>
      <rPr>
        <rFont val="arial"/>
        <color rgb="FFFF9900"/>
      </rPr>
      <t>75</t>
    </r>
    <r>
      <rPr>
        <rFont val="arial"/>
      </rPr>
      <t xml:space="preserve">% damage. All overkill damage suffered goes to you. Range 1 for spawning. </t>
    </r>
    <r>
      <rPr>
        <rFont val="arial"/>
        <color rgb="FFFF00FF"/>
      </rPr>
      <t>100% Healing.</t>
    </r>
  </si>
  <si>
    <t>(Unshackled Power)</t>
  </si>
  <si>
    <t>(Power of Friendship)</t>
  </si>
  <si>
    <r>
      <rPr>
        <rFont val="Arial"/>
      </rPr>
      <t xml:space="preserve">A hexagon. No, really!  ..Appears to be a robot version of Hex, born from a terrible pun. Has retained most of his abilities and accomplishments. Talks </t>
    </r>
    <r>
      <rPr>
        <rFont val="Courier New"/>
        <b/>
        <color rgb="FFFF0000"/>
      </rPr>
      <t>LIKE THIS</t>
    </r>
    <r>
      <rPr>
        <rFont val="Arial"/>
      </rPr>
      <t xml:space="preserve">. The most likely to drop everything and become a fisherman(?).					
					</t>
    </r>
  </si>
  <si>
    <r>
      <rPr>
        <rFont val="Arial"/>
        <b/>
        <color rgb="FF990000"/>
      </rPr>
      <t>Uncert</t>
    </r>
    <r>
      <rPr>
        <rFont val="Arial"/>
        <b/>
        <color rgb="FFFF0000"/>
      </rPr>
      <t xml:space="preserve">ainty </t>
    </r>
  </si>
  <si>
    <t>Take two seperate Movement Phases, both starting from your original tile. During the Spherebreaker</t>
  </si>
  <si>
    <r>
      <rPr>
        <rFont val="Arial"/>
      </rPr>
      <t xml:space="preserve">phase, you count as being on the ending tiles of </t>
    </r>
    <r>
      <rPr>
        <rFont val="Arial"/>
        <i/>
      </rPr>
      <t>both</t>
    </r>
    <r>
      <rPr>
        <rFont val="Arial"/>
      </rPr>
      <t xml:space="preserve"> movements. </t>
    </r>
    <r>
      <rPr>
        <rFont val="Arial"/>
        <color rgb="FFFF00FF"/>
      </rPr>
      <t>+20% Lag Bonus.</t>
    </r>
  </si>
  <si>
    <t>RULES</t>
  </si>
  <si>
    <t>Other: -1 KP</t>
  </si>
  <si>
    <r>
      <rPr>
        <rFont val="Arial"/>
        <b/>
      </rPr>
      <t>(</t>
    </r>
    <r>
      <rPr>
        <rFont val="Arial"/>
        <b/>
        <color rgb="FF0000FF"/>
      </rPr>
      <t>2</t>
    </r>
    <r>
      <rPr>
        <rFont val="Arial"/>
        <b/>
      </rPr>
      <t xml:space="preserve"> KP)</t>
    </r>
  </si>
  <si>
    <t>Will of the Crops</t>
  </si>
  <si>
    <t>A will made of one thing, and one thing only. F A R M</t>
  </si>
  <si>
    <t>Reality Lens: Endless Farming</t>
  </si>
  <si>
    <t>Fills by: Dealing Damage, Spending MP, Defeating Foes (x15)</t>
  </si>
  <si>
    <t>WEAPON PASSIVE: Expand Horizon. Gains 2 Growth Points per turn. As a Free Action, you may spend these points to upgrade the weapon. Starts with 5 GP. Twice per round, downing a foe will grant +1 GP. Upgrades and GP do not carry between battles.</t>
  </si>
  <si>
    <t>While active, you may have all tiles within Range 1-2 of you be considered Farmland.</t>
  </si>
  <si>
    <r>
      <rPr>
        <rFont val="Arial"/>
      </rPr>
      <t>Illus</t>
    </r>
    <r>
      <rPr>
        <rFont val="Arial"/>
        <color rgb="FFEFEFEF"/>
      </rPr>
      <t>ory Add</t>
    </r>
    <r>
      <rPr>
        <rFont val="Arial"/>
      </rPr>
      <t>ict</t>
    </r>
  </si>
  <si>
    <r>
      <rPr>
        <rFont val="arial, sans, sans-serif"/>
      </rPr>
      <t>(</t>
    </r>
    <r>
      <rPr>
        <rFont val="arial, sans, sans-serif"/>
        <color rgb="FFE69138"/>
      </rPr>
      <t>20-22</t>
    </r>
    <r>
      <rPr>
        <rFont val="arial, sans, sans-serif"/>
      </rPr>
      <t>) Slashing</t>
    </r>
  </si>
  <si>
    <r>
      <rPr>
        <rFont val="arial,sans,sans-serif"/>
      </rPr>
      <t xml:space="preserve">Costs </t>
    </r>
    <r>
      <rPr>
        <rFont val="arial,sans,sans-serif"/>
        <color rgb="FFFF00FF"/>
      </rPr>
      <t>51</t>
    </r>
    <r>
      <rPr>
        <rFont val="arial,sans,sans-serif"/>
      </rPr>
      <t xml:space="preserve"> SP per round to use. Bonus Action to toggle.</t>
    </r>
  </si>
  <si>
    <t>FARMLAND</t>
  </si>
  <si>
    <t>CROP SIGN</t>
  </si>
  <si>
    <r>
      <rPr>
        <rFont val="arial, sans, sans-serif"/>
        <b/>
      </rPr>
      <t>(</t>
    </r>
    <r>
      <rPr>
        <rFont val="arial, sans, sans-serif"/>
        <b/>
      </rPr>
      <t>2</t>
    </r>
    <r>
      <rPr>
        <rFont val="arial, sans, sans-serif"/>
        <b/>
      </rPr>
      <t xml:space="preserve"> KP)</t>
    </r>
  </si>
  <si>
    <t>Cursefree Narehate</t>
  </si>
  <si>
    <t>Free of the Strain of Ascension, but still damned to this cursed place...</t>
  </si>
  <si>
    <t>(Abyss Knowledge)</t>
  </si>
  <si>
    <r>
      <rPr>
        <rFont val="arial, sans, sans-serif"/>
      </rPr>
      <t xml:space="preserve">Create </t>
    </r>
    <r>
      <rPr>
        <rFont val="arial, sans, sans-serif"/>
        <color rgb="FF3C78D8"/>
      </rPr>
      <t>7</t>
    </r>
    <r>
      <rPr>
        <rFont val="arial, sans, sans-serif"/>
      </rPr>
      <t xml:space="preserve"> tiles within Range 1-</t>
    </r>
    <r>
      <rPr>
        <rFont val="arial, sans, sans-serif"/>
        <color rgb="FF3C78D8"/>
      </rPr>
      <t>7</t>
    </r>
    <r>
      <rPr>
        <rFont val="arial, sans, sans-serif"/>
      </rPr>
      <t>. These tiles can either be any tiles listed in the Rules section, or those</t>
    </r>
  </si>
  <si>
    <t>Praetorian Armor: CROPS</t>
  </si>
  <si>
    <t>Praetorian armor that belonged to... JOE? okay</t>
  </si>
  <si>
    <r>
      <rPr>
        <rFont val="arial, sans, sans-serif"/>
      </rPr>
      <t xml:space="preserve">on the current map. </t>
    </r>
    <r>
      <rPr>
        <rFont val="arial, sans, sans-serif"/>
        <color rgb="FFBF9000"/>
      </rPr>
      <t>World Paint.</t>
    </r>
    <r>
      <rPr>
        <rFont val="arial, sans, sans-serif"/>
      </rPr>
      <t xml:space="preserve"> </t>
    </r>
    <r>
      <rPr>
        <rFont val="arial, sans, sans-serif"/>
        <color rgb="FFFF00FF"/>
      </rPr>
      <t>Swift.</t>
    </r>
    <r>
      <rPr>
        <rFont val="arial, sans, sans-serif"/>
      </rPr>
      <t xml:space="preserve"> Cannot make Walls / Doors / Abysses. "Harmful" tiles may not be created under foes.</t>
    </r>
  </si>
  <si>
    <r>
      <rPr>
        <rFont val="arial,sans,sans-serif"/>
        <b/>
      </rPr>
      <t>(</t>
    </r>
    <r>
      <rPr>
        <rFont val="arial,sans,sans-serif"/>
        <b/>
        <color rgb="FF0000FF"/>
      </rPr>
      <t>0</t>
    </r>
    <r>
      <rPr>
        <rFont val="arial,sans,sans-serif"/>
        <b/>
      </rPr>
      <t xml:space="preserve"> KP)</t>
    </r>
  </si>
  <si>
    <t>(Undergrowth)</t>
  </si>
  <si>
    <t>Slashing (-20%)</t>
  </si>
  <si>
    <r>
      <rPr>
        <rFont val="Arial"/>
      </rPr>
      <t>Create an Illusion within Range 1-</t>
    </r>
    <r>
      <rPr>
        <rFont val="Arial"/>
        <color rgb="FF3C78D8"/>
      </rPr>
      <t>3</t>
    </r>
    <r>
      <rPr>
        <rFont val="Arial"/>
      </rPr>
      <t>, that lasts for two rounds. If attacked, the attacker takes (</t>
    </r>
    <r>
      <rPr>
        <rFont val="Arial"/>
        <color rgb="FF3C78D8"/>
      </rPr>
      <t>26-27</t>
    </r>
    <r>
      <rPr>
        <rFont val="Arial"/>
      </rPr>
      <t>) Light</t>
    </r>
  </si>
  <si>
    <t>Highest Damage Taken: 20</t>
  </si>
  <si>
    <r>
      <rPr>
        <rFont val="Arial"/>
      </rPr>
      <t xml:space="preserve">Damage. The illusion then deals half of this damage to all foes within Range 1 of it. </t>
    </r>
    <r>
      <rPr>
        <rFont val="Arial"/>
        <color rgb="FF3C78D8"/>
      </rPr>
      <t>Double.</t>
    </r>
    <r>
      <rPr>
        <rFont val="Arial"/>
      </rPr>
      <t xml:space="preserve"> </t>
    </r>
    <r>
      <rPr>
        <rFont val="Arial"/>
        <color rgb="FFFF00FF"/>
      </rPr>
      <t>Mobile. Super.</t>
    </r>
  </si>
  <si>
    <t>Battles Cleared: 13</t>
  </si>
  <si>
    <r>
      <rPr>
        <rFont val="arial, sans, sans-serif"/>
      </rPr>
      <t xml:space="preserve">Create a clone of yourself with </t>
    </r>
    <r>
      <rPr>
        <rFont val="arial, sans, sans-serif"/>
        <color rgb="FF3C78D8"/>
      </rPr>
      <t>75%</t>
    </r>
    <r>
      <rPr>
        <rFont val="arial, sans, sans-serif"/>
      </rPr>
      <t xml:space="preserve"> of your MHP/SHP, </t>
    </r>
    <r>
      <rPr>
        <rFont val="arial, sans, sans-serif"/>
        <color rgb="FF3C78D8"/>
      </rPr>
      <t>100%</t>
    </r>
    <r>
      <rPr>
        <rFont val="arial, sans, sans-serif"/>
      </rPr>
      <t xml:space="preserve"> of your MMP, </t>
    </r>
    <r>
      <rPr>
        <rFont val="arial, sans, sans-serif"/>
        <color rgb="FF6AA84F"/>
      </rPr>
      <t>55%</t>
    </r>
    <r>
      <rPr>
        <rFont val="arial, sans, sans-serif"/>
      </rPr>
      <t xml:space="preserve"> DGE, </t>
    </r>
    <r>
      <rPr>
        <rFont val="arial, sans, sans-serif"/>
        <color rgb="FF6AA84F"/>
      </rPr>
      <t>55%</t>
    </r>
    <r>
      <rPr>
        <rFont val="arial, sans, sans-serif"/>
      </rPr>
      <t xml:space="preserve"> CNT, and</t>
    </r>
  </si>
  <si>
    <t>Chibi Farm Steve</t>
  </si>
  <si>
    <t>Welcome back, Sethbling here.</t>
  </si>
  <si>
    <r>
      <rPr>
        <rFont val="arial, sans, sans-serif"/>
      </rPr>
      <t xml:space="preserve">0 AC which deals </t>
    </r>
    <r>
      <rPr>
        <rFont val="arial, sans, sans-serif"/>
        <color rgb="FFE69138"/>
      </rPr>
      <t>55%</t>
    </r>
    <r>
      <rPr>
        <rFont val="arial, sans, sans-serif"/>
      </rPr>
      <t xml:space="preserve"> damage, with </t>
    </r>
    <r>
      <rPr>
        <rFont val="arial, sans, sans-serif"/>
        <color rgb="FFFF00FF"/>
      </rPr>
      <t>100% Healing</t>
    </r>
    <r>
      <rPr>
        <rFont val="arial, sans, sans-serif"/>
      </rPr>
      <t>. All overkill damage suffered goes to you. Range 1 for spawning.</t>
    </r>
  </si>
  <si>
    <t>(Redstone-Powered Farmer)</t>
  </si>
  <si>
    <t>The third coming.</t>
  </si>
  <si>
    <t>Earth (70%)</t>
  </si>
  <si>
    <r>
      <rPr>
        <rFont val="arial, sans, sans-serif"/>
      </rPr>
      <t xml:space="preserve">Deal </t>
    </r>
    <r>
      <rPr>
        <rFont val="arial, sans, sans-serif"/>
        <b/>
        <color rgb="FFFF00FF"/>
      </rPr>
      <t>(4-4)</t>
    </r>
    <r>
      <rPr>
        <rFont val="arial, sans, sans-serif"/>
      </rPr>
      <t xml:space="preserve"> Unmoddable Damage. Range 1-3. Free action. Can't crit. Can't be countered. Chargeless.</t>
    </r>
  </si>
  <si>
    <r>
      <rPr>
        <rFont val="arial, sans, sans-serif"/>
      </rPr>
      <t xml:space="preserve">Unavoidable. </t>
    </r>
    <r>
      <rPr>
        <rFont val="arial, sans, sans-serif"/>
        <color rgb="FF4A86E8"/>
      </rPr>
      <t>5 free casts.</t>
    </r>
  </si>
  <si>
    <t>A Very Normal Farmer</t>
  </si>
  <si>
    <t>Grants 15 SP Regen. When downing foes, gain (10-10) HP and (10-10) MP.</t>
  </si>
  <si>
    <t>Boosts the power of your Special.</t>
  </si>
  <si>
    <t>M1 Bancannon</t>
  </si>
  <si>
    <t>The bancannon has spoken!</t>
  </si>
  <si>
    <t>Shine On You Crazy Diamond</t>
  </si>
  <si>
    <t>Fills by: Dealing Damage, Buffing Allies (x5 per Buff), Applying Lucky/Unlucky (x10)</t>
  </si>
  <si>
    <t>WEAPON PASSIVE: Quickfire. This weapon's Basic Attack can be used as a Bonus Action with 40% damage, applied after all other multipliers. You cannot perform a Basic Attack and this Bonus Action attack in the same round. Passively, your Basic Attacks apply Healblock to the target for a round, and targets that are downed while Healblock is on them are instantly removed from the map.</t>
  </si>
  <si>
    <t>Guarantee an ally succeeds in their next HIT, Glance, or CNT roll. Then, apply a listed buff.</t>
  </si>
  <si>
    <r>
      <rPr>
        <rFont val="Arial"/>
      </rPr>
      <t>(</t>
    </r>
    <r>
      <rPr>
        <rFont val="Arial"/>
        <color rgb="FFE69138"/>
      </rPr>
      <t>24-25</t>
    </r>
    <r>
      <rPr>
        <rFont val="Arial"/>
      </rPr>
      <t>) Piercing</t>
    </r>
  </si>
  <si>
    <r>
      <rPr>
        <rFont val="arial"/>
      </rPr>
      <t xml:space="preserve">Costs </t>
    </r>
    <r>
      <rPr>
        <rFont val="arial"/>
        <color rgb="FFFF00FF"/>
      </rPr>
      <t>30 SP</t>
    </r>
    <r>
      <rPr>
        <rFont val="arial"/>
      </rPr>
      <t xml:space="preserve">, you may spend up to </t>
    </r>
    <r>
      <rPr>
        <rFont val="arial"/>
        <color rgb="FFFF00FF"/>
      </rPr>
      <t>6</t>
    </r>
    <r>
      <rPr>
        <rFont val="arial"/>
      </rPr>
      <t xml:space="preserve"> additional increments of </t>
    </r>
    <r>
      <rPr>
        <rFont val="arial"/>
        <color rgb="FFFF00FF"/>
      </rPr>
      <t>30</t>
    </r>
    <r>
      <rPr>
        <rFont val="arial"/>
      </rPr>
      <t xml:space="preserve"> SP to apply an additional buff.</t>
    </r>
  </si>
  <si>
    <r>
      <rPr>
        <rFont val="Arial"/>
        <b/>
      </rPr>
      <t xml:space="preserve">SP Cap: </t>
    </r>
    <r>
      <rPr>
        <rFont val="Arial"/>
        <b/>
        <color rgb="FFFF00FF"/>
      </rPr>
      <t>300</t>
    </r>
  </si>
  <si>
    <t>Negotiator</t>
  </si>
  <si>
    <t>I feel as if you misunderstand what this word means.</t>
  </si>
  <si>
    <t>(+6 SKI)</t>
  </si>
  <si>
    <t>(Fair Trades)</t>
  </si>
  <si>
    <t>(A Mutual Understanding)</t>
  </si>
  <si>
    <t>Glitch (20%)</t>
  </si>
  <si>
    <t>Thyme (20%)</t>
  </si>
  <si>
    <r>
      <rPr>
        <rFont val="arial"/>
      </rPr>
      <t xml:space="preserve">Target an entity within Range 1-5. Then, target another entity within </t>
    </r>
    <r>
      <rPr>
        <rFont val="arial"/>
        <color rgb="FFF1C232"/>
      </rPr>
      <t>Range 1-3</t>
    </r>
    <r>
      <rPr>
        <rFont val="arial"/>
      </rPr>
      <t xml:space="preserve"> of the original target.</t>
    </r>
  </si>
  <si>
    <t>Shattered Chronology</t>
  </si>
  <si>
    <t>The remnants of Droplet's chronological energy. It's big brain time.</t>
  </si>
  <si>
    <r>
      <rPr>
        <rFont val="arial"/>
      </rPr>
      <t xml:space="preserve">Swap all status effects, good or bad, between the targets. May self-target. </t>
    </r>
    <r>
      <rPr>
        <rFont val="arial"/>
        <color rgb="FF4A86E8"/>
      </rPr>
      <t>Pass.</t>
    </r>
    <r>
      <rPr>
        <rFont val="arial"/>
      </rPr>
      <t xml:space="preserve"> </t>
    </r>
    <r>
      <rPr>
        <rFont val="arial"/>
        <color rgb="FFFF00FF"/>
      </rPr>
      <t>Clone.</t>
    </r>
  </si>
  <si>
    <t>(+6 SPC)</t>
  </si>
  <si>
    <t>(Skipback)</t>
  </si>
  <si>
    <t>(Controlled Timestream)</t>
  </si>
  <si>
    <r>
      <rPr>
        <rFont val="arial"/>
      </rPr>
      <t xml:space="preserve">Give a target within Range 1-3 Zillycharm, </t>
    </r>
    <r>
      <rPr>
        <rFont val="arial"/>
        <color rgb="FF6AA84F"/>
      </rPr>
      <t>Swift1 and Evasive6</t>
    </r>
    <r>
      <rPr>
        <rFont val="arial"/>
      </rPr>
      <t xml:space="preserve"> for </t>
    </r>
    <r>
      <rPr>
        <rFont val="arial"/>
        <color rgb="FFF1C232"/>
      </rPr>
      <t>four</t>
    </r>
    <r>
      <rPr>
        <rFont val="arial"/>
      </rPr>
      <t xml:space="preserve"> rounds, which gives them the effects</t>
    </r>
  </si>
  <si>
    <t>Date Joined: 4-03-2022</t>
  </si>
  <si>
    <t>Dealmaker</t>
  </si>
  <si>
    <t>HOLY [[Cungadero]] THINK OF THE SAVINGS!</t>
  </si>
  <si>
    <r>
      <rPr>
        <rFont val="arial"/>
      </rPr>
      <t xml:space="preserve">of Spectral and Wallhack. </t>
    </r>
    <r>
      <rPr>
        <rFont val="arial"/>
        <color rgb="FFFF00FF"/>
      </rPr>
      <t>Zillyhoo.</t>
    </r>
  </si>
  <si>
    <t>(KROMER)</t>
  </si>
  <si>
    <t>(DEAL)</t>
  </si>
  <si>
    <t>Battles Cleared: 3</t>
  </si>
  <si>
    <r>
      <rPr>
        <rFont val="arial"/>
      </rPr>
      <t xml:space="preserve">Applies </t>
    </r>
    <r>
      <rPr>
        <rFont val="arial"/>
        <color rgb="FFF1C232"/>
      </rPr>
      <t>Lucky15</t>
    </r>
    <r>
      <rPr>
        <rFont val="arial"/>
      </rPr>
      <t xml:space="preserve"> to the target for four rounds. Range 1-3. You may spend </t>
    </r>
    <r>
      <rPr>
        <rFont val="arial"/>
        <color rgb="FFFF00FF"/>
      </rPr>
      <t>3 extra MP</t>
    </r>
    <r>
      <rPr>
        <rFont val="arial"/>
      </rPr>
      <t xml:space="preserve"> to make this</t>
    </r>
  </si>
  <si>
    <t>Fighter Jet</t>
  </si>
  <si>
    <t>AKA: The McZupp Corporation Back-Based Definitely Not Prone To Exploding Missile Drone!</t>
  </si>
  <si>
    <r>
      <rPr>
        <rFont val="arial"/>
      </rPr>
      <t xml:space="preserve">become a Bonus Action. </t>
    </r>
    <r>
      <rPr>
        <rFont val="arial"/>
        <color rgb="FFE69138"/>
      </rPr>
      <t>Kritzkreig.</t>
    </r>
  </si>
  <si>
    <t>(+3 CRT)</t>
  </si>
  <si>
    <t>(Fighter)</t>
  </si>
  <si>
    <t>(Jet)</t>
  </si>
  <si>
    <t>(Volatile)</t>
  </si>
  <si>
    <t>Born the heir of the massive Voidic mega-corp McZupp Corporation, Daniethyst Keanezite McZupp led a lonely life for three hundred years. Locked in his home, the colossal ancestral manor of the McZupps, with no contact with the outside world outside of modeling gigs, the young McZupp's only company was an exiled revolutionary secretly living in his walls. After a particularly bad falling out with his father, Keane retreated to his room and built the most deadly jetpack ever created, before escaping to Sussui in hopes for a new life. Now a certified Sakura simp, as her self-proclaimed bodyguard.</t>
  </si>
  <si>
    <t>Serendipitous Siphon</t>
  </si>
  <si>
    <r>
      <rPr>
        <rFont val="arial"/>
      </rPr>
      <t xml:space="preserve">Whenever you perform a single-target attack, gain Luck equal to </t>
    </r>
    <r>
      <rPr>
        <rFont val="arial"/>
        <color rgb="FFFF00FF"/>
      </rPr>
      <t>50%</t>
    </r>
    <r>
      <rPr>
        <rFont val="arial"/>
      </rPr>
      <t xml:space="preserve"> of the damage dealt AND apply Unlucky(X) for three rounds to the target, where X is the Luck gained.</t>
    </r>
  </si>
  <si>
    <r>
      <rPr>
        <rFont val="arial"/>
      </rPr>
      <t xml:space="preserve">apply Unlucky(X) for three rounds to the target, where X is the Luck gained. </t>
    </r>
    <r>
      <rPr>
        <rFont val="arial"/>
        <color rgb="FFFF00FF"/>
      </rPr>
      <t>McZupp Meal Deal, Compound Debt.</t>
    </r>
  </si>
  <si>
    <t>LUCK</t>
  </si>
  <si>
    <r>
      <rPr>
        <rFont val="arial"/>
      </rPr>
      <t xml:space="preserve">Revive a Dead or Downed player, resurrecting them with </t>
    </r>
    <r>
      <rPr>
        <rFont val="arial"/>
        <color rgb="FF4A86E8"/>
      </rPr>
      <t>19 HP</t>
    </r>
    <r>
      <rPr>
        <rFont val="arial"/>
      </rPr>
      <t>. Downed players must be within</t>
    </r>
  </si>
  <si>
    <t>Ultra Heavy Railgun</t>
  </si>
  <si>
    <t>Far too heavy to wield without powered armor. Fires absurdly large projectiles.</t>
  </si>
  <si>
    <t>VAC Attack!</t>
  </si>
  <si>
    <t>Fills by: Dealing Damage, Killing Enemies (x20)</t>
  </si>
  <si>
    <t>WEAPON PASSIVE: Super Heavy Adaptive Rounds. When attacking, you may choose any physical or magical damage type. Applies Armorbreak4 if it is a physical type, or Ensnared4 if it is a magical type, for two turns.  Scales with STR at twice the rate. Reloader1.</t>
  </si>
  <si>
    <t>Reduce the reload time of your weapon by a round. Gain Wallhack, doubled upper range, Unavoidable,</t>
  </si>
  <si>
    <t>First Blood</t>
  </si>
  <si>
    <t>Exterior Designer</t>
  </si>
  <si>
    <t>Nuke Them From Orbit</t>
  </si>
  <si>
    <t>Dark Rune</t>
  </si>
  <si>
    <r>
      <rPr>
        <rFont val="Arial"/>
      </rPr>
      <t>(</t>
    </r>
    <r>
      <rPr>
        <rFont val="Arial"/>
        <color rgb="FFF6B26B"/>
      </rPr>
      <t>70-72</t>
    </r>
    <r>
      <rPr>
        <rFont val="Arial"/>
      </rPr>
      <t>) Adaptive</t>
    </r>
  </si>
  <si>
    <r>
      <rPr>
        <rFont val="Arial"/>
        <color rgb="FF000000"/>
      </rPr>
      <t xml:space="preserve">and </t>
    </r>
    <r>
      <rPr>
        <rFont val="Arial"/>
        <color rgb="FFFF00FF"/>
      </rPr>
      <t>+90%</t>
    </r>
    <r>
      <rPr>
        <rFont val="Arial"/>
        <color rgb="FF000000"/>
      </rPr>
      <t xml:space="preserve"> DMG for your next Basic Attack. Lasts up to three rounds if you don't shoot. Bonus Action. </t>
    </r>
    <r>
      <rPr>
        <rFont val="Arial"/>
        <color rgb="FFFF00FF"/>
      </rPr>
      <t>Machina.</t>
    </r>
  </si>
  <si>
    <t>///</t>
  </si>
  <si>
    <t>Criticality</t>
  </si>
  <si>
    <r>
      <rPr>
        <rFont val="Merriweather"/>
        <b/>
      </rPr>
      <t xml:space="preserve">Just </t>
    </r>
    <r>
      <rPr>
        <rFont val="Merriweather"/>
        <b/>
        <color rgb="FFFF0000"/>
      </rPr>
      <t>Disgaea</t>
    </r>
  </si>
  <si>
    <r>
      <rPr>
        <rFont val="Arial"/>
        <b/>
      </rPr>
      <t xml:space="preserve">SP Required: </t>
    </r>
    <r>
      <rPr>
        <rFont val="Arial"/>
        <b/>
        <color rgb="FFFF00FF"/>
      </rPr>
      <t>212</t>
    </r>
  </si>
  <si>
    <r>
      <rPr>
        <rFont val="arial"/>
      </rPr>
      <t>Grant Empowered</t>
    </r>
    <r>
      <rPr>
        <rFont val="arial"/>
        <color rgb="FFE69138"/>
      </rPr>
      <t>8</t>
    </r>
    <r>
      <rPr>
        <rFont val="arial"/>
      </rPr>
      <t xml:space="preserve"> to a target for three rounds. Gains +1 Duration if self-casted.</t>
    </r>
  </si>
  <si>
    <t>Whenever you are inflicted with Empowered, increase its intensity by 1.</t>
  </si>
  <si>
    <r>
      <rPr>
        <rFont val="Arial"/>
      </rPr>
      <t xml:space="preserve">Your next Basic Attack deals </t>
    </r>
    <r>
      <rPr>
        <rFont val="Arial"/>
        <color rgb="FFE69138"/>
      </rPr>
      <t>+100%</t>
    </r>
    <r>
      <rPr>
        <rFont val="Arial"/>
      </rPr>
      <t xml:space="preserve"> DMG, but obtains Reloader1. If it already has Reloader, increase the</t>
    </r>
  </si>
  <si>
    <t>Highest Damage Dealt: 1,638</t>
  </si>
  <si>
    <t>Scope Lens</t>
  </si>
  <si>
    <t>"Raises the critical hit ratio of the holder by one stage."</t>
  </si>
  <si>
    <r>
      <rPr>
        <rFont val="Arial"/>
      </rPr>
      <t xml:space="preserve">duration of the reload by 1. Bonus Action. </t>
    </r>
    <r>
      <rPr>
        <rFont val="Arial"/>
        <color rgb="FFE69138"/>
      </rPr>
      <t>Also grants +10 CRT. Predictive Blow.</t>
    </r>
  </si>
  <si>
    <t>(+2 CAV)</t>
  </si>
  <si>
    <t>(Critical Chance++++)</t>
  </si>
  <si>
    <t>Karma: -3</t>
  </si>
  <si>
    <t>Move a target up to 6 spaces. If the target is moved as far as possible (or one tile short of that), deal</t>
  </si>
  <si>
    <t>KekBox™ v1.0</t>
  </si>
  <si>
    <t>It's a skill issue.</t>
  </si>
  <si>
    <r>
      <rPr>
        <rFont val="arial"/>
      </rPr>
      <t>(</t>
    </r>
    <r>
      <rPr>
        <rFont val="arial"/>
        <color rgb="FFE69138"/>
      </rPr>
      <t>21-22</t>
    </r>
    <r>
      <rPr>
        <rFont val="arial"/>
      </rPr>
      <t xml:space="preserve">) Crushing Damage to them. Range 1-4. </t>
    </r>
    <r>
      <rPr>
        <rFont val="arial"/>
        <color rgb="FFFF00FF"/>
      </rPr>
      <t>Won't harm allies.</t>
    </r>
  </si>
  <si>
    <t>(Reroll Misses)</t>
  </si>
  <si>
    <t>(RangeHackv1.0)</t>
  </si>
  <si>
    <t>Kept you waiting, huh?</t>
  </si>
  <si>
    <t>The White Death</t>
  </si>
  <si>
    <r>
      <rPr>
        <rFont val="Arial"/>
      </rPr>
      <t>In any given round, if you meet the conditions of at least one Axiom, you gain +</t>
    </r>
    <r>
      <rPr>
        <rFont val="Arial"/>
        <color rgb="FFFF00FF"/>
      </rPr>
      <t>45</t>
    </r>
    <r>
      <rPr>
        <rFont val="Arial"/>
      </rPr>
      <t>% HIT, +15% DMG,</t>
    </r>
  </si>
  <si>
    <r>
      <rPr>
        <rFont val="Arial"/>
      </rPr>
      <t>and +</t>
    </r>
    <r>
      <rPr>
        <rFont val="Arial"/>
        <color rgb="FFFF00FF"/>
      </rPr>
      <t xml:space="preserve">15 </t>
    </r>
    <r>
      <rPr>
        <rFont val="Arial"/>
      </rPr>
      <t>CRT, and may use a Strategem as a bonus action.</t>
    </r>
  </si>
  <si>
    <t>AXIOMS</t>
  </si>
  <si>
    <t>STRATEGEM</t>
  </si>
  <si>
    <t>I mean, your fists might hurt something...</t>
  </si>
  <si>
    <t>Fills by:</t>
  </si>
  <si>
    <t>WEAPON PASSIVE: Fists. These are your fists. No effect. Scales at a half-rate with STR.</t>
  </si>
  <si>
    <t>Existence</t>
  </si>
  <si>
    <t>(2-3) Crushing</t>
  </si>
  <si>
    <t>No Stats</t>
  </si>
  <si>
    <t>SP Required: 100</t>
  </si>
  <si>
    <t>Empty</t>
  </si>
  <si>
    <t>(? MP)</t>
  </si>
  <si>
    <t>You don't have anything here! Except your clothes.</t>
  </si>
  <si>
    <t>Date Joined: 0001-01-01</t>
  </si>
  <si>
    <t>Battles Cleared: 0</t>
  </si>
  <si>
    <t>Trait</t>
  </si>
  <si>
    <t>HP</t>
  </si>
  <si>
    <t>MP</t>
  </si>
  <si>
    <t>STR</t>
  </si>
  <si>
    <t>AGI</t>
  </si>
  <si>
    <t>INT</t>
  </si>
  <si>
    <t>SKI</t>
  </si>
  <si>
    <t>DEF</t>
  </si>
  <si>
    <t>RES</t>
  </si>
  <si>
    <t>SPC</t>
  </si>
  <si>
    <t>Chloe Elem</t>
  </si>
  <si>
    <t>Auric Caliber</t>
  </si>
  <si>
    <t>A cobalt-coloured blade surrounded by an aura of light, flashing in time with the wielder's heartbeat. Comes with a gun-based quickdraw sheathe.</t>
  </si>
  <si>
    <t>Heroine's Flash</t>
  </si>
  <si>
    <t>Fills by: Dealing Damage, Healing Allies (x2), Successful Counters (x10)</t>
  </si>
  <si>
    <t>WEAPON ACTIVE: Cobalt Steel. As a Bonus Action, you may Sheathe. As a full action, you may Unsheathe. When manually performing a state change, perform a special action. Cannot manually change states twice in a round. This weapon starts in Sheathed mode.</t>
  </si>
  <si>
    <t>STATE CHANGE</t>
  </si>
  <si>
    <t>Deal 40% of your base Basic Attack Damage in a Range 1-4 Wide Laser. Move to the end of the central</t>
  </si>
  <si>
    <t>Nia Fragment</t>
  </si>
  <si>
    <r>
      <rPr>
        <b/>
        <color rgb="FF00FF00"/>
      </rPr>
      <t>Blow</t>
    </r>
    <r>
      <rPr>
        <b/>
        <color rgb="FFE69138"/>
      </rPr>
      <t xml:space="preserve"> </t>
    </r>
    <r>
      <rPr/>
      <t xml:space="preserve">for </t>
    </r>
    <r>
      <rPr>
        <b/>
        <color rgb="FF00FF00"/>
      </rPr>
      <t>Blow</t>
    </r>
  </si>
  <si>
    <t>Finger of God</t>
  </si>
  <si>
    <r>
      <rPr>
        <rFont val="Arial"/>
      </rPr>
      <t>(</t>
    </r>
    <r>
      <rPr>
        <rFont val="Arial"/>
        <color rgb="FFE69138"/>
      </rPr>
      <t>29-32</t>
    </r>
    <r>
      <rPr>
        <rFont val="Arial"/>
      </rPr>
      <t>) Crushing</t>
    </r>
  </si>
  <si>
    <t>Counter: 10</t>
  </si>
  <si>
    <r>
      <rPr>
        <rFont val="arial,sans,sans-serif"/>
      </rPr>
      <t xml:space="preserve">part of the laser. Costs </t>
    </r>
    <r>
      <rPr>
        <rFont val="arial,sans,sans-serif"/>
        <color rgb="FFFF00FF"/>
      </rPr>
      <t>99</t>
    </r>
    <r>
      <rPr>
        <rFont val="arial,sans,sans-serif"/>
      </rPr>
      <t xml:space="preserve"> SP to use. Can be recast if you hit at least two foes with the center of the laser. </t>
    </r>
    <r>
      <rPr>
        <rFont val="arial,sans,sans-serif"/>
        <color rgb="FFFF00FF"/>
      </rPr>
      <t>Bleeding Edge.</t>
    </r>
  </si>
  <si>
    <r>
      <rPr>
        <rFont val="Arial"/>
        <b/>
      </rPr>
      <t xml:space="preserve">SP Cap: </t>
    </r>
    <r>
      <rPr>
        <rFont val="Arial"/>
        <b/>
      </rPr>
      <t>300</t>
    </r>
  </si>
  <si>
    <t>Cobalt Wing Headdress</t>
  </si>
  <si>
    <t>And this.. this is to go even FURTHER BEYOND!!</t>
  </si>
  <si>
    <t>(Not Down Yet)</t>
  </si>
  <si>
    <t>(Heroine's Hour)</t>
  </si>
  <si>
    <r>
      <rPr>
        <rFont val="arial,sans,sans-serif"/>
        <b/>
      </rPr>
      <t>(</t>
    </r>
    <r>
      <rPr>
        <rFont val="arial,sans,sans-serif"/>
        <b/>
        <color rgb="FF0000FF"/>
      </rPr>
      <t>17</t>
    </r>
    <r>
      <rPr>
        <rFont val="arial,sans,sans-serif"/>
        <b/>
      </rPr>
      <t xml:space="preserve"> MP)</t>
    </r>
  </si>
  <si>
    <r>
      <rPr>
        <rFont val="arial,sans,sans-serif"/>
        <color rgb="FF000000"/>
      </rPr>
      <t xml:space="preserve">The first foe to </t>
    </r>
    <r>
      <rPr>
        <rFont val="arial,sans,sans-serif"/>
        <color rgb="FF6AA84F"/>
      </rPr>
      <t>target</t>
    </r>
    <r>
      <rPr>
        <rFont val="arial,sans,sans-serif"/>
        <color rgb="FF000000"/>
      </rPr>
      <t xml:space="preserve"> you with an attack this round will take (</t>
    </r>
    <r>
      <rPr>
        <rFont val="arial,sans,sans-serif"/>
        <color rgb="FFE69138"/>
      </rPr>
      <t>28-30</t>
    </r>
    <r>
      <rPr>
        <rFont val="arial,sans,sans-serif"/>
        <color rgb="FF000000"/>
      </rPr>
      <t>) Slashing Damage. This attack has +50%</t>
    </r>
  </si>
  <si>
    <t>Scarlet Embrace</t>
  </si>
  <si>
    <t>A summonable suit of superpowered electric armor. Justice shall rain from above!</t>
  </si>
  <si>
    <r>
      <rPr>
        <rFont val="arial,sans,sans-serif"/>
      </rPr>
      <t xml:space="preserve">HIT. You may also Taunt a foe within Range 1-4 for </t>
    </r>
    <r>
      <rPr>
        <rFont val="arial,sans,sans-serif"/>
        <color rgb="FF4A86E8"/>
      </rPr>
      <t>two rounds</t>
    </r>
    <r>
      <rPr>
        <rFont val="arial,sans,sans-serif"/>
      </rPr>
      <t>.</t>
    </r>
  </si>
  <si>
    <t>Sure Footed</t>
  </si>
  <si>
    <t>(Scarlet Sky)</t>
  </si>
  <si>
    <t>(Scarlet Soar)</t>
  </si>
  <si>
    <r>
      <rPr>
        <rFont val="Arial"/>
      </rPr>
      <t xml:space="preserve">Your next Basic Attack deals </t>
    </r>
    <r>
      <rPr>
        <rFont val="Arial"/>
        <color rgb="FFBF9000"/>
      </rPr>
      <t>80%</t>
    </r>
    <r>
      <rPr>
        <rFont val="Arial"/>
      </rPr>
      <t xml:space="preserve"> DMG, but restores HP to you equal to the damage dealt.</t>
    </r>
  </si>
  <si>
    <t>Date Joined: 2017-12-17</t>
  </si>
  <si>
    <t>Highest Damage Dealt: 98</t>
  </si>
  <si>
    <t>You are currently resisting Ensnared.</t>
  </si>
  <si>
    <t>Sigil of the Duelist</t>
  </si>
  <si>
    <t xml:space="preserve">A perfect defense creates opportunity for offense. </t>
  </si>
  <si>
    <r>
      <t xml:space="preserve">Bonus Action. </t>
    </r>
    <r>
      <rPr>
        <rFont val="arial,sans,sans-serif"/>
        <color rgb="FF3C78D8"/>
      </rPr>
      <t xml:space="preserve">Applies Blind2 to the target for two rounds. </t>
    </r>
    <r>
      <rPr>
        <rFont val="arial,sans,sans-serif"/>
        <color rgb="FFFF00FF"/>
      </rPr>
      <t>Mist's Aid.</t>
    </r>
  </si>
  <si>
    <t>Times KO'd / Killed: 1</t>
  </si>
  <si>
    <t>(+3 CNT)</t>
  </si>
  <si>
    <t>(Runeblade Strike)</t>
  </si>
  <si>
    <t>(Counter EX)</t>
  </si>
  <si>
    <t>(+3 MHP) (+1 SPC)</t>
  </si>
  <si>
    <t>Battles Cleared: 28</t>
  </si>
  <si>
    <t>Karma: 25</t>
  </si>
  <si>
    <t>Fire (20%), Ice (20%)</t>
  </si>
  <si>
    <t>Metal Chrysanth</t>
  </si>
  <si>
    <t>In tranquility, there is absolute focus.</t>
  </si>
  <si>
    <r>
      <rPr>
        <rFont val="arial,sans,sans-serif"/>
      </rPr>
      <t xml:space="preserve">for </t>
    </r>
    <r>
      <rPr>
        <rFont val="arial,sans,sans-serif"/>
        <color rgb="FF3C78D8"/>
      </rPr>
      <t>four</t>
    </r>
    <r>
      <rPr>
        <rFont val="arial,sans,sans-serif"/>
      </rPr>
      <t xml:space="preserve"> rounds. Bonus Action. Range 1-3 for casting. </t>
    </r>
    <r>
      <rPr>
        <rFont val="arial,sans,sans-serif"/>
        <color rgb="FFBF9000"/>
      </rPr>
      <t>Laser Offhand.</t>
    </r>
  </si>
  <si>
    <t>(Tranquility)</t>
  </si>
  <si>
    <t>(Dead Calm)</t>
  </si>
  <si>
    <t>Chloe is, by definition, a standard human girl. She (accidentally) stranded herself on the planet of Sussui while looking for her brother, Xavier, who embarked there some time ago. She's also learned that her best friend, Nia, has been taken away to this planet. While not by any means an experienced fighter, she's somewhat spunky and willing to learn, if it means saving those she loves. The most likely to take a bullet for someone, even if they could tank the bullet just fine.</t>
  </si>
  <si>
    <t>Psychic (40%)</t>
  </si>
  <si>
    <t>By Your Side</t>
  </si>
  <si>
    <t>If there's an ally within Range 1 of you, you deal +25% DMG. Your Basic Attacks also optionally apply</t>
  </si>
  <si>
    <t>Taunt for two rounds if you have this bonus.</t>
  </si>
  <si>
    <t>Marron Needleworker</t>
  </si>
  <si>
    <t>Threads of Fate+</t>
  </si>
  <si>
    <t>For once, I'm glad where the whims of fate have taken me.</t>
  </si>
  <si>
    <t>Crimson Eyes</t>
  </si>
  <si>
    <t>Fills by: Dealing Damage, Killing Foes (x10), Ette Becomes Downed / KO'd (x100)</t>
  </si>
  <si>
    <t>Acomplishments:</t>
  </si>
  <si>
    <t>WEAPON SKILL: Interwoven. Gain 9 stacks of Metamight and Metamagic. Passively, your Basic Attacks, Weapon Skills, and full-action Spells generate Metamight and Metamagic. Also grants +1 Spell Slot, and up to Manafueled3. Scales with STR at a half-rate.</t>
  </si>
  <si>
    <t>METAENERGY</t>
  </si>
  <si>
    <r>
      <rPr>
        <rFont val="arial,sans,sans-serif"/>
      </rPr>
      <t xml:space="preserve">Gain Crimson Eyes for three rounds. This makes your Basic Attacks deal </t>
    </r>
    <r>
      <rPr>
        <rFont val="arial,sans,sans-serif"/>
        <color rgb="FFFF00FF"/>
      </rPr>
      <t>+45%</t>
    </r>
    <r>
      <rPr>
        <rFont val="arial,sans,sans-serif"/>
      </rPr>
      <t xml:space="preserve"> DMG, have a range of</t>
    </r>
  </si>
  <si>
    <t>Critical Hitical</t>
  </si>
  <si>
    <t>Cardboard Box</t>
  </si>
  <si>
    <t>Ashen Helm</t>
  </si>
  <si>
    <r>
      <rPr>
        <rFont val="Arial"/>
      </rPr>
      <t>(</t>
    </r>
    <r>
      <rPr>
        <rFont val="Arial"/>
        <color rgb="FFE69138"/>
      </rPr>
      <t>19-21</t>
    </r>
    <r>
      <rPr>
        <rFont val="Arial"/>
      </rPr>
      <t>)x2 Piercing</t>
    </r>
  </si>
  <si>
    <r>
      <rPr>
        <rFont val="arial,sans,sans-serif"/>
      </rPr>
      <t xml:space="preserve">1-6, and become a Laser </t>
    </r>
    <r>
      <rPr>
        <rFont val="arial,sans,sans-serif"/>
        <color rgb="FFFF00FF"/>
      </rPr>
      <t>which won't harm allies.</t>
    </r>
    <r>
      <rPr>
        <rFont val="arial,sans,sans-serif"/>
      </rPr>
      <t xml:space="preserve"> Bonus Action. On the last round of Crimson Eyes, the attack is a Wide Laser. Gain Blind</t>
    </r>
    <r>
      <rPr>
        <rFont val="arial,sans,sans-serif"/>
        <color rgb="FFFF00FF"/>
      </rPr>
      <t>3</t>
    </r>
    <r>
      <rPr>
        <rFont val="arial,sans,sans-serif"/>
      </rPr>
      <t xml:space="preserve"> for three rounds afterwards.</t>
    </r>
  </si>
  <si>
    <t>Pastel Sea Balloon</t>
  </si>
  <si>
    <r>
      <rPr>
        <rFont val="Merriweather"/>
        <b/>
      </rPr>
      <t xml:space="preserve">Just </t>
    </r>
    <r>
      <rPr>
        <rFont val="Merriweather"/>
        <b/>
        <color rgb="FFFF0000"/>
      </rPr>
      <t>Disgaea</t>
    </r>
  </si>
  <si>
    <t>Scrap Crown</t>
  </si>
  <si>
    <r>
      <rPr>
        <rFont val="Arial"/>
        <b/>
      </rPr>
      <t xml:space="preserve">SP Required: </t>
    </r>
    <r>
      <rPr>
        <rFont val="Arial"/>
        <b/>
        <color rgb="FFFF00FF"/>
      </rPr>
      <t>175</t>
    </r>
  </si>
  <si>
    <t>Shards of Brilliance</t>
  </si>
  <si>
    <t>TOAST: No matter what, I'll always be there to protect you!</t>
  </si>
  <si>
    <t>(+4 AGI)</t>
  </si>
  <si>
    <t>(Shimmering Shards)</t>
  </si>
  <si>
    <r>
      <rPr>
        <rFont val="Arial"/>
        <b/>
      </rPr>
      <t>(</t>
    </r>
    <r>
      <rPr>
        <rFont val="Arial"/>
        <b/>
        <color rgb="FF0000FF"/>
      </rPr>
      <t>15</t>
    </r>
    <r>
      <rPr>
        <rFont val="Arial"/>
        <b/>
      </rPr>
      <t xml:space="preserve"> MP)</t>
    </r>
  </si>
  <si>
    <t>You currently benefit from Empowered.</t>
  </si>
  <si>
    <r>
      <rPr>
        <rFont val="Arial"/>
      </rPr>
      <t>Deal (</t>
    </r>
    <r>
      <rPr>
        <rFont val="Arial"/>
        <color rgb="FFE69138"/>
      </rPr>
      <t>13-15</t>
    </r>
    <r>
      <rPr>
        <rFont val="Arial"/>
      </rPr>
      <t>) Piercing Damage to a target within Range 1-2. Restore (</t>
    </r>
    <r>
      <rPr>
        <rFont val="Arial"/>
        <color rgb="FFE69138"/>
      </rPr>
      <t>13-14</t>
    </r>
    <r>
      <rPr>
        <rFont val="Arial"/>
      </rPr>
      <t xml:space="preserve">) HP to an ally within Range 1-2. </t>
    </r>
  </si>
  <si>
    <t>Toaster Friend</t>
  </si>
  <si>
    <t>Puppetmaster's Wings</t>
  </si>
  <si>
    <t>A pair of soft, velvety wings held aloft by glittering magics and bristling with controlled needles.</t>
  </si>
  <si>
    <t>Healing may self target. Needle Conjuration.</t>
  </si>
  <si>
    <t>(Flight)</t>
  </si>
  <si>
    <t>(Supercombine)</t>
  </si>
  <si>
    <r>
      <rPr>
        <rFont val="arial,sans,sans-serif"/>
        <b/>
      </rPr>
      <t>(</t>
    </r>
    <r>
      <rPr>
        <rFont val="arial,sans,sans-serif"/>
        <b/>
        <color rgb="FF0000FF"/>
      </rPr>
      <t>16</t>
    </r>
    <r>
      <rPr>
        <rFont val="arial,sans,sans-serif"/>
        <b/>
      </rPr>
      <t xml:space="preserve"> MP)</t>
    </r>
  </si>
  <si>
    <r>
      <rPr>
        <rFont val="Arial"/>
      </rPr>
      <t>Grant Empowered</t>
    </r>
    <r>
      <rPr>
        <rFont val="Arial"/>
        <color rgb="FFE69138"/>
      </rPr>
      <t>6</t>
    </r>
    <r>
      <rPr>
        <rFont val="Arial"/>
      </rPr>
      <t xml:space="preserve"> to a target for three rounds. Gains +1 Duration if self-casted.</t>
    </r>
  </si>
  <si>
    <t>Date Joined: 2018-03-14</t>
  </si>
  <si>
    <t>Highest Damage Dealt: 880</t>
  </si>
  <si>
    <t>Highest Damage Taken: 21</t>
  </si>
  <si>
    <t>Stripes of Rage</t>
  </si>
  <si>
    <t>:marronangry:</t>
  </si>
  <si>
    <r>
      <rPr>
        <rFont val="arial,sans,sans-serif"/>
      </rPr>
      <t xml:space="preserve">Range 1-3. </t>
    </r>
    <r>
      <rPr>
        <rFont val="arial,sans,sans-serif"/>
        <color rgb="FFFF00FF"/>
      </rPr>
      <t>Shared Rage.</t>
    </r>
  </si>
  <si>
    <t>Times KO'd / Killed: 0</t>
  </si>
  <si>
    <t>(Too Angry)</t>
  </si>
  <si>
    <t>(Enraged Sacrifice)</t>
  </si>
  <si>
    <r>
      <rPr>
        <rFont val="Arial"/>
      </rPr>
      <t>Deals (</t>
    </r>
    <r>
      <rPr>
        <rFont val="Arial"/>
        <color rgb="FFE69138"/>
      </rPr>
      <t>20-21</t>
    </r>
    <r>
      <rPr>
        <rFont val="Arial"/>
      </rPr>
      <t>) Glitch Damage, and applies Glitch for two rounds. Range 1-</t>
    </r>
    <r>
      <rPr>
        <rFont val="Arial"/>
        <color rgb="FFBF9000"/>
      </rPr>
      <t>5</t>
    </r>
    <r>
      <rPr>
        <rFont val="Arial"/>
      </rPr>
      <t>. Has bonuses effects</t>
    </r>
  </si>
  <si>
    <t>Hand of the Seamstress</t>
  </si>
  <si>
    <t>The hand that threads and cuts life.</t>
  </si>
  <si>
    <t>(Needlepoint)</t>
  </si>
  <si>
    <t>(Necrosculpt)</t>
  </si>
  <si>
    <t>(Rapid Thorn)</t>
  </si>
  <si>
    <t>Marron was born into this world as a figment of a malevolent(?) being's imagination; Chaos. While originally a sickeningly sweet girl who did sterotypical cute things, she snapped upon finding out that her entire past was the product of somebody's imagination. After escaping her creator's head through the events of an entire other forum game, she was brought to Sussui for a little job of sorts. Has found companionship with Asha. The most likely to die first in a zombie movie.</t>
  </si>
  <si>
    <r>
      <rPr>
        <rFont val="Arial"/>
      </rPr>
      <t xml:space="preserve">a counterattack on you, they will succeed. Bonus Action. Reloader1. </t>
    </r>
    <r>
      <rPr>
        <rFont val="Arial"/>
        <color rgb="FFFF00FF"/>
      </rPr>
      <t>Vengeance.</t>
    </r>
    <r>
      <rPr>
        <rFont val="Arial"/>
      </rPr>
      <t xml:space="preserve"> </t>
    </r>
    <r>
      <rPr>
        <rFont val="Arial"/>
        <color rgb="FFFF00FF"/>
      </rPr>
      <t>+40% DMG at 50% HP or below.</t>
    </r>
  </si>
  <si>
    <t>Thread Conjurer</t>
  </si>
  <si>
    <r>
      <rPr>
        <rFont val="arial,sans,sans-serif"/>
      </rPr>
      <t xml:space="preserve">Whenever you use your </t>
    </r>
    <r>
      <rPr>
        <rFont val="arial,sans,sans-serif"/>
        <color rgb="FFFF00FF"/>
      </rPr>
      <t>Weapon or cast a Spell</t>
    </r>
    <r>
      <rPr>
        <rFont val="arial,sans,sans-serif"/>
      </rPr>
      <t>, draw a line between your target and either you or</t>
    </r>
  </si>
  <si>
    <r>
      <rPr>
        <rFont val="arial,sans,sans-serif"/>
      </rPr>
      <t xml:space="preserve">another entity within Range 1-4 of the target. Deal </t>
    </r>
    <r>
      <rPr>
        <rFont val="arial,sans,sans-serif"/>
        <color rgb="FFFF00FF"/>
      </rPr>
      <t>75%</t>
    </r>
    <r>
      <rPr>
        <rFont val="arial,sans,sans-serif"/>
      </rPr>
      <t xml:space="preserve"> (or half of that if linking two other entities) of the attack's damage to foes touching that line.</t>
    </r>
  </si>
  <si>
    <t>Purpose: 100%</t>
  </si>
  <si>
    <t>Ette Needleworker</t>
  </si>
  <si>
    <t>Protector Puppet Power Pocus</t>
  </si>
  <si>
    <t>It was considered to also add "Perfect", but that'd make the name too OP.</t>
  </si>
  <si>
    <t>Needlework</t>
  </si>
  <si>
    <t>Fills by: Healing Allies, Being Hit (x5), Marron is Downed (x30)</t>
  </si>
  <si>
    <r>
      <rPr>
        <rFont val="Arial"/>
      </rPr>
      <t>WEAPON SKILL: Phalange Power Pound. Lower your AC as much as you want, to a minimum of 0, until Regen next round. Then, deal (</t>
    </r>
    <r>
      <rPr>
        <rFont val="Arial"/>
        <color rgb="FFB45F06"/>
      </rPr>
      <t>39-39</t>
    </r>
    <r>
      <rPr>
        <rFont val="Arial"/>
      </rPr>
      <t xml:space="preserve">) Light Damage to a foe in Range 1-2, gaining +2 Base Damage for every AC point lost. If you lose more then 2 AC, stun for a round. +1 Stun Duration if 5 AC. This weapon skill scales with DEF at a x2 Rate, but not STR. This weapon’s basic attack heals allies for the damage it would’ve dealt. Finally, your Basic Attack may be performed as a Bonus Action for 66% damage, only if targeting allies. Can’t be performed on the same turn as a normal Basic Attack. When you Guard, your Bonus Action attack may target foes, and you may activate Defensive Cuddle. Probably less useful if your name isn't Ette. Passively, grants +1 Spell Slot. </t>
    </r>
  </si>
  <si>
    <r>
      <rPr>
        <rFont val="Arial"/>
      </rPr>
      <t>Restore (</t>
    </r>
    <r>
      <rPr>
        <rFont val="Arial"/>
        <color rgb="FFFF00FF"/>
      </rPr>
      <t>50-60</t>
    </r>
    <r>
      <rPr>
        <rFont val="Arial"/>
      </rPr>
      <t xml:space="preserve">) HP to an ally. If they're downed, you revive them with </t>
    </r>
    <r>
      <rPr>
        <rFont val="Arial"/>
        <color rgb="FFFF00FF"/>
      </rPr>
      <t>75</t>
    </r>
    <r>
      <rPr>
        <rFont val="Arial"/>
      </rPr>
      <t>% of the HP that would be</t>
    </r>
  </si>
  <si>
    <t>(15-16) Crushing</t>
  </si>
  <si>
    <r>
      <rPr>
        <rFont val="arial,sans,sans-serif"/>
      </rPr>
      <t xml:space="preserve">restored. Can overheal, decaying at a rate of 5 HP per round. Range 1-2. </t>
    </r>
    <r>
      <rPr>
        <rFont val="arial,sans,sans-serif"/>
        <color rgb="FFFF00FF"/>
      </rPr>
      <t>Can revive dead players.</t>
    </r>
  </si>
  <si>
    <r>
      <rPr>
        <rFont val="Arial"/>
        <b/>
      </rPr>
      <t xml:space="preserve">SP Required: </t>
    </r>
    <r>
      <rPr>
        <rFont val="Arial"/>
        <b/>
        <color rgb="FFFF00FF"/>
      </rPr>
      <t>80</t>
    </r>
  </si>
  <si>
    <t>Unbreakable</t>
  </si>
  <si>
    <t>Plushscale Scarf</t>
  </si>
  <si>
    <t>No plushies were harmed in the making of this scarf. As Ette would like it.</t>
  </si>
  <si>
    <t>(+9 MHP)</t>
  </si>
  <si>
    <t>You are currently resisting Armorbreak.</t>
  </si>
  <si>
    <t>Eternal Guardian+</t>
  </si>
  <si>
    <t>As long as we're together, I will stand by you.</t>
  </si>
  <si>
    <t>(Safe and Warm)</t>
  </si>
  <si>
    <r>
      <rPr>
        <rFont val="arial"/>
        <b/>
      </rPr>
      <t>(</t>
    </r>
    <r>
      <rPr>
        <rFont val="arial"/>
        <b/>
        <color rgb="FF0000FF"/>
      </rPr>
      <t>21</t>
    </r>
    <r>
      <rPr>
        <rFont val="arial"/>
        <b/>
      </rPr>
      <t xml:space="preserve"> MP)</t>
    </r>
  </si>
  <si>
    <r>
      <rPr>
        <rFont val="arial"/>
      </rPr>
      <t xml:space="preserve">Grant yourself and up to </t>
    </r>
    <r>
      <rPr>
        <rFont val="arial"/>
        <color rgb="FF3C78D8"/>
      </rPr>
      <t>three</t>
    </r>
    <r>
      <rPr>
        <rFont val="arial"/>
      </rPr>
      <t xml:space="preserve"> allies within Range 1-2 Guardian</t>
    </r>
    <r>
      <rPr>
        <rFont val="arial"/>
        <color rgb="FF3C78D8"/>
      </rPr>
      <t>5</t>
    </r>
    <r>
      <rPr>
        <rFont val="arial"/>
      </rPr>
      <t xml:space="preserve"> for two rounds.</t>
    </r>
  </si>
  <si>
    <t>Dawn Gauntlets</t>
  </si>
  <si>
    <t>As bright and warm as the sun (from really far away).</t>
  </si>
  <si>
    <t>Crisis Shield.</t>
  </si>
  <si>
    <t>(Radiant Fluff)</t>
  </si>
  <si>
    <t>(String Shield)</t>
  </si>
  <si>
    <r>
      <rPr>
        <rFont val="arial,sans,sans-serif"/>
        <b/>
      </rPr>
      <t>(</t>
    </r>
    <r>
      <rPr>
        <rFont val="arial,sans,sans-serif"/>
        <b/>
        <color rgb="FF0000FF"/>
      </rPr>
      <t>16</t>
    </r>
    <r>
      <rPr>
        <rFont val="arial,sans,sans-serif"/>
        <b/>
      </rPr>
      <t xml:space="preserve"> MP)</t>
    </r>
  </si>
  <si>
    <t>Battles Cleared: 22</t>
  </si>
  <si>
    <t>Karma: 22</t>
  </si>
  <si>
    <r>
      <rPr>
        <rFont val="arial,sans,sans-serif"/>
      </rPr>
      <t>Restore (</t>
    </r>
    <r>
      <rPr>
        <rFont val="arial,sans,sans-serif"/>
        <color rgb="FF3C78D8"/>
      </rPr>
      <t>12-14</t>
    </r>
    <r>
      <rPr>
        <rFont val="arial,sans,sans-serif"/>
      </rPr>
      <t>) HP to the target. Splash 1. Range 2-</t>
    </r>
    <r>
      <rPr>
        <rFont val="arial,sans,sans-serif"/>
        <color rgb="FF3C78D8"/>
      </rPr>
      <t>5</t>
    </r>
    <r>
      <rPr>
        <rFont val="arial,sans,sans-serif"/>
      </rPr>
      <t>.</t>
    </r>
  </si>
  <si>
    <t>Rescue Rope</t>
  </si>
  <si>
    <t>Come here, I give hugs! :etteyay:</t>
  </si>
  <si>
    <t>(+1 DEF)</t>
  </si>
  <si>
    <t>(Come Back)</t>
  </si>
  <si>
    <t>Like her sister Marron, Ette was born into this world inside of Chaos's Mindscape. Once upon a time, Ette was cursed with a body made of fabric and cotton, but thanks to the efforts of the Spherebreakers, she's been gifted with the regular body she's always wanted..Though she learned that her past was but a fabrication of Chaos's, she took to it well, quickly growing up to protect the now-rebellious Marron. The best at giving out hugs, and the most likely to deliver a lethal hug.</t>
  </si>
  <si>
    <r>
      <rPr>
        <rFont val="arial, sans, sans-serif"/>
      </rPr>
      <t xml:space="preserve">at a 50% rate if they're within Range 1-2 of you. </t>
    </r>
    <r>
      <rPr>
        <rFont val="arial, sans, sans-serif"/>
        <color rgb="FF3C78D8"/>
      </rPr>
      <t>+30% Familiar DMG.</t>
    </r>
  </si>
  <si>
    <t>Defensive Cuddle</t>
  </si>
  <si>
    <t>Target an ally within Range 1. You'll take all damage directed towards them this round, as long as you</t>
  </si>
  <si>
    <r>
      <rPr>
        <rFont val="arial,sans,sans-serif"/>
      </rPr>
      <t xml:space="preserve">remain within Range 1 of them. All splash damage is directed towards you. </t>
    </r>
    <r>
      <rPr>
        <rFont val="arial,sans,sans-serif"/>
        <color rgb="FFFF00FF"/>
      </rPr>
      <t>Heart to Heart.</t>
    </r>
  </si>
  <si>
    <t>OTHER NOTES</t>
  </si>
  <si>
    <t>Puppet: 0%</t>
  </si>
  <si>
    <t>Stella Omorika</t>
  </si>
  <si>
    <r>
      <rPr>
        <rFont val="arial,sans,sans-serif"/>
        <b/>
      </rPr>
      <t>(</t>
    </r>
    <r>
      <rPr>
        <rFont val="arial,sans,sans-serif"/>
        <b/>
      </rPr>
      <t>4</t>
    </r>
    <r>
      <rPr>
        <rFont val="arial,sans,sans-serif"/>
        <b/>
      </rPr>
      <t xml:space="preserve"> KP)</t>
    </r>
  </si>
  <si>
    <t>Necronomicon</t>
  </si>
  <si>
    <t>An electronic codex that was named because Omorika thought it was fitting. Also a hammer.</t>
  </si>
  <si>
    <t>Fallen Sword</t>
  </si>
  <si>
    <t>Fills by: Dealing Damage, Summon Damage, Summon Kills (x10)</t>
  </si>
  <si>
    <t>WEAPON PASSIVE: Forbidden Manual. At Range 1, deals 130% DMG and has Armorpierce6. At Range 2-3, deals Electric or Dark Damage and marks targets for the round, causing your summons to deal +35% DMG against them. You may perform your Basic Attack with 50% DMG as a final modifier as a Bonus Action against foes your summons damage. If they're not within your Basic Attack Range, this drops to 33%. Also grants Intellect2 for Summoning Spells.</t>
  </si>
  <si>
    <t>Summon Gaia's Guardian within Range 1-5. It lasts for 3 turns, and may act the turn it is summoned.</t>
  </si>
  <si>
    <r>
      <rPr>
        <rFont val="Arial"/>
      </rPr>
      <t>(</t>
    </r>
    <r>
      <rPr>
        <rFont val="Arial"/>
        <color rgb="FFE69138"/>
      </rPr>
      <t>28-28</t>
    </r>
    <r>
      <rPr>
        <rFont val="Arial"/>
      </rPr>
      <t>) Crushing</t>
    </r>
  </si>
  <si>
    <r>
      <rPr>
        <rFont val="Arial"/>
        <b/>
      </rPr>
      <t xml:space="preserve">SP Required: </t>
    </r>
    <r>
      <rPr>
        <rFont val="Arial"/>
        <b/>
        <color rgb="FFFF00FF"/>
      </rPr>
      <t xml:space="preserve">232 </t>
    </r>
    <r>
      <rPr>
        <rFont val="Arial"/>
        <b/>
        <color rgb="FF0000FF"/>
      </rPr>
      <t>(Patience: 290)</t>
    </r>
  </si>
  <si>
    <r>
      <rPr>
        <rFont val="arial,sans,sans-serif"/>
        <b/>
      </rPr>
      <t>(</t>
    </r>
    <r>
      <rPr>
        <rFont val="arial,sans,sans-serif"/>
        <b/>
      </rPr>
      <t>3</t>
    </r>
    <r>
      <rPr>
        <rFont val="arial,sans,sans-serif"/>
        <b/>
      </rPr>
      <t xml:space="preserve"> KP)</t>
    </r>
  </si>
  <si>
    <t>Shining Memory</t>
  </si>
  <si>
    <t>Their light shall guide us into the future.</t>
  </si>
  <si>
    <t>You have Intellect2 on Summoning Spells. On the first round of combat, Summoning spells may be a Bonus Action for +33% MP cost.</t>
  </si>
  <si>
    <t>(Pieces of You)</t>
  </si>
  <si>
    <t>(Immune: Silence)</t>
  </si>
  <si>
    <t>Null Somnum+</t>
  </si>
  <si>
    <t>Mana (40%)</t>
  </si>
  <si>
    <t>Give the target another turn. Range 1-3. Also dispels Tired or Sleep if they have it.</t>
  </si>
  <si>
    <t>Scoria Rebirth+</t>
  </si>
  <si>
    <t>To carry on the memories of the lost... this is our burden.</t>
  </si>
  <si>
    <t>Uncopyable. Can't be used on a target who has refreshed your action this round.</t>
  </si>
  <si>
    <t>(Eternal Companion)</t>
  </si>
  <si>
    <t>(Amidst Ashes)</t>
  </si>
  <si>
    <t>Fire (200%)</t>
  </si>
  <si>
    <t>Date Joined: 2018-04-27</t>
  </si>
  <si>
    <t>Condensed Field Guide to Unconventional Mana Channeling Volume Two</t>
  </si>
  <si>
    <t>The award winning sequel, now in paperback.</t>
  </si>
  <si>
    <t>(Second Theorem)</t>
  </si>
  <si>
    <r>
      <rPr>
        <rFont val="Arial"/>
        <b/>
      </rPr>
      <t xml:space="preserve">Twin Spires </t>
    </r>
    <r>
      <rPr>
        <rFont val="Arial"/>
        <b/>
        <color rgb="FFFF00FF"/>
      </rPr>
      <t>/ Seas</t>
    </r>
  </si>
  <si>
    <r>
      <rPr>
        <rFont val="Arial"/>
        <b/>
      </rPr>
      <t>(</t>
    </r>
    <r>
      <rPr>
        <rFont val="Arial"/>
        <b/>
        <color rgb="FF0000FF"/>
      </rPr>
      <t>13</t>
    </r>
    <r>
      <rPr>
        <rFont val="Arial"/>
        <b/>
      </rPr>
      <t xml:space="preserve"> MP)</t>
    </r>
  </si>
  <si>
    <t>Karma: 11</t>
  </si>
  <si>
    <r>
      <rPr>
        <rFont val="arial,sans,sans-serif"/>
      </rPr>
      <t>Deal (</t>
    </r>
    <r>
      <rPr>
        <rFont val="arial,sans,sans-serif"/>
        <color rgb="FF3C78D8"/>
      </rPr>
      <t>14-14</t>
    </r>
    <r>
      <rPr>
        <rFont val="arial,sans,sans-serif"/>
      </rPr>
      <t xml:space="preserve">)x2 Earth </t>
    </r>
    <r>
      <rPr>
        <rFont val="arial,sans,sans-serif"/>
        <color rgb="FFFF00FF"/>
      </rPr>
      <t>or Water</t>
    </r>
    <r>
      <rPr>
        <rFont val="arial,sans,sans-serif"/>
      </rPr>
      <t xml:space="preserve"> Damage. Range 3-</t>
    </r>
    <r>
      <rPr>
        <rFont val="arial,sans,sans-serif"/>
        <color rgb="FF3C78D8"/>
      </rPr>
      <t>5</t>
    </r>
    <r>
      <rPr>
        <rFont val="arial,sans,sans-serif"/>
      </rPr>
      <t>.</t>
    </r>
  </si>
  <si>
    <t>Rocket Clogs</t>
  </si>
  <si>
    <t>Become one with the nyoom.</t>
  </si>
  <si>
    <t>(She Wheelin')</t>
  </si>
  <si>
    <t>(Running Start)</t>
  </si>
  <si>
    <t xml:space="preserve">Stella Omorika, one of the younger members of the Highchair... even though she's 44. Which, for a Chairian, is basically a young adult. While her past experiences have left her jaded and emotionally drained, she's still a highly capable summoner who won't hesitate to defeat those who threaten the Chairian people. The most likely to binge-read all of TV Tropes. </t>
  </si>
  <si>
    <t>Remembrance of the Fallen</t>
  </si>
  <si>
    <t>CHAIRIAN</t>
  </si>
  <si>
    <r>
      <rPr>
        <rFont val="arial,sans,sans-serif"/>
      </rPr>
      <t>Your Incantation summons have +</t>
    </r>
    <r>
      <rPr>
        <rFont val="arial,sans,sans-serif"/>
        <color rgb="FFFF00FF"/>
      </rPr>
      <t>30</t>
    </r>
    <r>
      <rPr>
        <rFont val="arial,sans,sans-serif"/>
      </rPr>
      <t>% MHP and MMP, and +10% DMG.</t>
    </r>
  </si>
  <si>
    <t>They also possess a few special abilities.</t>
  </si>
  <si>
    <t>ABILITIES</t>
  </si>
  <si>
    <t>Nightmares: 1 (1 / 2)</t>
  </si>
  <si>
    <t>Nia Khioneas</t>
  </si>
  <si>
    <t>Ordofuel Suppressor</t>
  </si>
  <si>
    <t>Do you believe in gravitational forces between humans?</t>
  </si>
  <si>
    <t>Reshape Our World</t>
  </si>
  <si>
    <t>Fills by: Dealing Damage, Displacing Foes (x5), Glacier Drop Hits (x10)</t>
  </si>
  <si>
    <t>WEAPON SKILL: Made In Heaven. Gain Ordo for 4 rounds. If you already have Ordo, then for 12 MP you may instead summon a Heavenly Aura in Range 1-6 for three rounds. Then, expend Ordo. Using this while you already have a Heavenly Aura will heal the Heavenly Aura to full HP regardless of its position but will not move it. As a bonus action, you may destroy any Heavenly Aura you have summoned, but cannot summon a new Heavenly Aura in the same turn you do so. Passively, while using this weapon any Ordo you have grants +5 MP regen on top of its usual effects.</t>
  </si>
  <si>
    <t>AURA</t>
  </si>
  <si>
    <r>
      <rPr>
        <rFont val="arial,sans,sans-serif"/>
      </rPr>
      <t xml:space="preserve">Increase your HP and MP pools by </t>
    </r>
    <r>
      <rPr>
        <rFont val="arial,sans,sans-serif"/>
        <color rgb="FFFF00FF"/>
      </rPr>
      <t>85%</t>
    </r>
    <r>
      <rPr>
        <rFont val="arial,sans,sans-serif"/>
      </rPr>
      <t>, then summon Persephone to a tile within Range 1-3. Lasts for</t>
    </r>
  </si>
  <si>
    <t>(17-18) Air</t>
  </si>
  <si>
    <r>
      <rPr>
        <rFont val="arial,sans,sans-serif"/>
      </rPr>
      <t xml:space="preserve">three rounds. Spells cost </t>
    </r>
    <r>
      <rPr>
        <rFont val="arial,sans,sans-serif"/>
        <color rgb="FFFF00FF"/>
      </rPr>
      <t>20%</t>
    </r>
    <r>
      <rPr>
        <rFont val="arial,sans,sans-serif"/>
      </rPr>
      <t xml:space="preserve"> less while she is active. Bonus Action. </t>
    </r>
    <r>
      <rPr>
        <rFont val="arial,sans,sans-serif"/>
        <color rgb="FFFF00FF"/>
      </rPr>
      <t>If you both attack the same target, the second attacker deals +20% DMG.</t>
    </r>
  </si>
  <si>
    <t>PERSEPHONE</t>
  </si>
  <si>
    <t>♠️ce of Spades</t>
  </si>
  <si>
    <r>
      <rPr>
        <rFont val="Arial"/>
        <b/>
      </rPr>
      <t xml:space="preserve">SP Required: </t>
    </r>
    <r>
      <rPr>
        <rFont val="Arial"/>
        <b/>
        <color rgb="FFFF00FF"/>
      </rPr>
      <t>308</t>
    </r>
  </si>
  <si>
    <t>Chibi Crown</t>
  </si>
  <si>
    <t>A crown that fits perfectly on normal and chibi-sized heads. Nia is a (Chibi) Queen!</t>
  </si>
  <si>
    <t>Your spells / weapon skills that push targets around have +1 Movement Distance.</t>
  </si>
  <si>
    <t>(+3 RES)</t>
  </si>
  <si>
    <t>(Chibi Change)</t>
  </si>
  <si>
    <t>(Chibi Link)</t>
  </si>
  <si>
    <r>
      <rPr>
        <rFont val="Arial"/>
        <b/>
      </rPr>
      <t>(</t>
    </r>
    <r>
      <rPr>
        <rFont val="Arial"/>
        <b/>
        <color rgb="FF0000FF"/>
      </rPr>
      <t xml:space="preserve">20 </t>
    </r>
    <r>
      <rPr>
        <rFont val="Arial"/>
        <b/>
      </rPr>
      <t>MP)</t>
    </r>
  </si>
  <si>
    <r>
      <rPr>
        <rFont val="Arial"/>
      </rPr>
      <t>Target a tile within Range 5-</t>
    </r>
    <r>
      <rPr>
        <rFont val="Arial"/>
        <color rgb="FF3C78D8"/>
      </rPr>
      <t>11</t>
    </r>
    <r>
      <rPr>
        <rFont val="Arial"/>
      </rPr>
      <t>, with Wallhack. At the end of your next turn, deal (</t>
    </r>
    <r>
      <rPr>
        <rFont val="Arial"/>
        <color rgb="FF3C78D8"/>
      </rPr>
      <t>27-28</t>
    </r>
    <r>
      <rPr>
        <rFont val="Arial"/>
      </rPr>
      <t>) Ice Damage to all</t>
    </r>
  </si>
  <si>
    <t>Praefortis Friend</t>
  </si>
  <si>
    <t>Snowstorm Sweater</t>
  </si>
  <si>
    <t>A cast full of snowflakes, and a costume for each!</t>
  </si>
  <si>
    <r>
      <rPr>
        <rFont val="arial,sans,sans-serif"/>
      </rPr>
      <t xml:space="preserve">targets on that tile, with Splash 1. Freeze foes in the center of the blast for a round. </t>
    </r>
    <r>
      <rPr>
        <rFont val="arial,sans,sans-serif"/>
        <color rgb="FFFF00FF"/>
      </rPr>
      <t>Collapse + Chilling.</t>
    </r>
  </si>
  <si>
    <t>(Chibi Cosplay)</t>
  </si>
  <si>
    <t>(Snowflake Soar)</t>
  </si>
  <si>
    <t>Ice (70%)</t>
  </si>
  <si>
    <t>Air (-30%)</t>
  </si>
  <si>
    <t>Date Joined: 2018-10-04</t>
  </si>
  <si>
    <t>Highest Damage Dealt: 349</t>
  </si>
  <si>
    <t>Luminous Rose+</t>
  </si>
  <si>
    <t>How long has it been since I've felt this warmth in my heart?</t>
  </si>
  <si>
    <r>
      <rPr>
        <rFont val="arial,sans,sans-serif"/>
      </rPr>
      <t xml:space="preserve">Range </t>
    </r>
    <r>
      <rPr>
        <rFont val="arial,sans,sans-serif"/>
        <color rgb="FFFF00FF"/>
      </rPr>
      <t>1</t>
    </r>
    <r>
      <rPr>
        <rFont val="arial,sans,sans-serif"/>
      </rPr>
      <t>-</t>
    </r>
    <r>
      <rPr>
        <rFont val="arial,sans,sans-serif"/>
        <color rgb="FF3C78D8"/>
      </rPr>
      <t>5</t>
    </r>
    <r>
      <rPr>
        <rFont val="arial,sans,sans-serif"/>
      </rPr>
      <t xml:space="preserve">. </t>
    </r>
    <r>
      <rPr>
        <rFont val="arial,sans,sans-serif"/>
        <color rgb="FF6AA84F"/>
      </rPr>
      <t>Bonus Action.</t>
    </r>
  </si>
  <si>
    <t>(Eternal Warmth)</t>
  </si>
  <si>
    <t>Karma: 6</t>
  </si>
  <si>
    <t>Ice (100%)</t>
  </si>
  <si>
    <r>
      <rPr>
        <rFont val="arial,sans,sans-serif"/>
      </rPr>
      <t>Deal (</t>
    </r>
    <r>
      <rPr>
        <rFont val="arial,sans,sans-serif"/>
        <color rgb="FF3C78D8"/>
      </rPr>
      <t>23-23</t>
    </r>
    <r>
      <rPr>
        <rFont val="arial,sans,sans-serif"/>
      </rPr>
      <t>) Water Damage. Range 1-3. Laser. Upon casting this, you may opt to not attack, and instead</t>
    </r>
  </si>
  <si>
    <t>Ultimate Glove</t>
  </si>
  <si>
    <t>Glovekind's pinnacle. No glove will ever compare...</t>
  </si>
  <si>
    <r>
      <rPr>
        <rFont val="arial,sans,sans-serif"/>
      </rPr>
      <t xml:space="preserve">begin getting stacks of Buildup. This still costs MP. </t>
    </r>
    <r>
      <rPr>
        <rFont val="arial,sans,sans-serif"/>
        <color rgb="FF3C78D8"/>
      </rPr>
      <t>Applies Sunder for a round.</t>
    </r>
  </si>
  <si>
    <t>(Extra Skillslot)</t>
  </si>
  <si>
    <t>(Ultimate Toss)</t>
  </si>
  <si>
    <t>Flirt</t>
  </si>
  <si>
    <t>Nia originally came to Sussui in a robotic body that held her consciousness. After a rather violent self-destruction of her old body, Nia was saved from her containment cell back on earth thanks to the efforts of the Spherebreakers. After reconciling with her inner shadows and finding a powerful ally in them, Nia strives to find a new life for herself amidst the planet of Sussui. The best at matchmaking and destroying entire realities.</t>
  </si>
  <si>
    <r>
      <rPr>
        <rFont val="arial,sans,sans-serif"/>
      </rPr>
      <t xml:space="preserve">Instantly moves target entity as many spaces away from you as their retreat value, plus </t>
    </r>
    <r>
      <rPr>
        <rFont val="arial,sans,sans-serif"/>
        <color rgb="FF0000FF"/>
      </rPr>
      <t>2</t>
    </r>
    <r>
      <rPr>
        <rFont val="arial,sans,sans-serif"/>
      </rPr>
      <t>.</t>
    </r>
  </si>
  <si>
    <r>
      <rPr>
        <rFont val="Arial"/>
      </rPr>
      <t xml:space="preserve">For 7 more MP, apply Fear2 to them for three rounds. Range 1-4. Free Action. </t>
    </r>
    <r>
      <rPr>
        <rFont val="Arial"/>
        <color rgb="FFFF00FF"/>
      </rPr>
      <t>x2 Effectiveness on Feared targets.</t>
    </r>
  </si>
  <si>
    <t>Ever Onward</t>
  </si>
  <si>
    <t>Hidden Shard / Eye</t>
  </si>
  <si>
    <r>
      <rPr>
        <rFont val="arial,sans,sans-serif"/>
        <b/>
      </rPr>
      <t>(</t>
    </r>
    <r>
      <rPr>
        <rFont val="arial,sans,sans-serif"/>
        <b/>
        <color rgb="FF0000FF"/>
      </rPr>
      <t>9</t>
    </r>
    <r>
      <rPr>
        <rFont val="arial,sans,sans-serif"/>
        <b/>
      </rPr>
      <t xml:space="preserve"> MP)</t>
    </r>
  </si>
  <si>
    <r>
      <rPr>
        <rFont val="arial,sans,sans-serif"/>
      </rPr>
      <t>After casting a spell, you may grant an ally within Range 1-4 +</t>
    </r>
    <r>
      <rPr>
        <rFont val="arial,sans,sans-serif"/>
        <color rgb="FFFF00FF"/>
      </rPr>
      <t>2</t>
    </r>
    <r>
      <rPr>
        <rFont val="arial,sans,sans-serif"/>
      </rPr>
      <t xml:space="preserve"> CRT, +</t>
    </r>
    <r>
      <rPr>
        <rFont val="arial,sans,sans-serif"/>
        <color rgb="FFFF00FF"/>
      </rPr>
      <t>5</t>
    </r>
    <r>
      <rPr>
        <rFont val="arial,sans,sans-serif"/>
      </rPr>
      <t xml:space="preserve"> HIT, +</t>
    </r>
    <r>
      <rPr>
        <rFont val="arial,sans,sans-serif"/>
        <color rgb="FFFF00FF"/>
      </rPr>
      <t>2</t>
    </r>
    <r>
      <rPr>
        <rFont val="arial,sans,sans-serif"/>
      </rPr>
      <t xml:space="preserve"> DGE, and +</t>
    </r>
    <r>
      <rPr>
        <rFont val="arial,sans,sans-serif"/>
        <color rgb="FFFF00FF"/>
      </rPr>
      <t>5</t>
    </r>
    <r>
      <rPr>
        <rFont val="arial,sans,sans-serif"/>
      </rPr>
      <t xml:space="preserve"> CNT.</t>
    </r>
  </si>
  <si>
    <r>
      <rPr>
        <rFont val="arial,sans,sans-serif"/>
      </rPr>
      <t>Deals (</t>
    </r>
    <r>
      <rPr>
        <rFont val="arial,sans,sans-serif"/>
        <color rgb="FF3C78D8"/>
      </rPr>
      <t>25-26</t>
    </r>
    <r>
      <rPr>
        <rFont val="arial,sans,sans-serif"/>
      </rPr>
      <t xml:space="preserve">) Ice </t>
    </r>
    <r>
      <rPr>
        <rFont val="arial,sans,sans-serif"/>
        <color rgb="FFFF00FF"/>
      </rPr>
      <t>or Psychic</t>
    </r>
    <r>
      <rPr>
        <rFont val="arial,sans,sans-serif"/>
      </rPr>
      <t xml:space="preserve"> Damage, </t>
    </r>
    <r>
      <rPr>
        <rFont val="arial,sans,sans-serif"/>
        <color rgb="FFBF9000"/>
      </rPr>
      <t>with Slip3.</t>
    </r>
  </si>
  <si>
    <r>
      <rPr>
        <rFont val="arial,sans,sans-serif"/>
      </rPr>
      <t xml:space="preserve">Lasts until the battle ends. Triggers once a round. </t>
    </r>
    <r>
      <rPr>
        <rFont val="arial,sans,sans-serif"/>
        <color rgb="FFFF00FF"/>
      </rPr>
      <t>You get half this bonus, rounding down.</t>
    </r>
  </si>
  <si>
    <t>Connection Re-Established</t>
  </si>
  <si>
    <t>Mari Elem</t>
  </si>
  <si>
    <t>Manabloom Biscuit</t>
  </si>
  <si>
    <t>Mech Goddess's Divinity</t>
  </si>
  <si>
    <t>Hands are an outdated smiting tool. Try giant satellite-fired mechs with giant hands!</t>
  </si>
  <si>
    <t>Drone Swarm</t>
  </si>
  <si>
    <t>WEAPON PASSIVE: Titanfall. When attacking an enemy, spawn a Goddess Mech within Range 1 of them with 20 HP. It shares your substats except it has 2 MOV, 0 DGE, and acts as a drone for the purposes of your special. During your turn, the Goddess Mech may perform an action in the list. It does not leave a corpse. Kills itself after acting once. If the target of your basic attack or any Goddess Mech is within Range 1-2 of any MX-Drone, it gains Direct Hit and +20% DMG. Your basic attack has Wallhack, Reloader1, and no scaling.</t>
  </si>
  <si>
    <r>
      <rPr>
        <rFont val="arial,sans,sans-serif"/>
      </rPr>
      <t xml:space="preserve">Gain another stack of MX-Drone. Then, from the position of each MX-Drone, attack </t>
    </r>
    <r>
      <rPr>
        <rFont val="arial,sans,sans-serif"/>
        <color rgb="FFFF00FF"/>
      </rPr>
      <t>or heal</t>
    </r>
    <r>
      <rPr>
        <rFont val="arial,sans,sans-serif"/>
      </rPr>
      <t xml:space="preserve"> an entity </t>
    </r>
  </si>
  <si>
    <t>You are currently using the Manabloom Biscuit.</t>
  </si>
  <si>
    <t>(29-29) Crushing</t>
  </si>
  <si>
    <t>Hit: 12</t>
  </si>
  <si>
    <r>
      <rPr>
        <rFont val="arial,sans,sans-serif"/>
      </rPr>
      <t>within Range 1-6 for (</t>
    </r>
    <r>
      <rPr>
        <rFont val="arial,sans,sans-serif"/>
        <color rgb="FFFF00FF"/>
      </rPr>
      <t>12-13</t>
    </r>
    <r>
      <rPr>
        <rFont val="arial,sans,sans-serif"/>
      </rPr>
      <t xml:space="preserve">) Electric Damage, with Armorpierce3. Costs </t>
    </r>
    <r>
      <rPr>
        <rFont val="arial,sans,sans-serif"/>
        <color rgb="FFFF00FF"/>
      </rPr>
      <t>80</t>
    </r>
    <r>
      <rPr>
        <rFont val="arial,sans,sans-serif"/>
      </rPr>
      <t xml:space="preserve"> SP. Bonus Action.</t>
    </r>
  </si>
  <si>
    <t>Retainer</t>
  </si>
  <si>
    <t>Overclocked Deathcap</t>
  </si>
  <si>
    <t>ULTRA RAPID FIRE</t>
  </si>
  <si>
    <t>(Opus)</t>
  </si>
  <si>
    <t>(Reallocate)</t>
  </si>
  <si>
    <r>
      <rPr>
        <rFont val="Arial"/>
        <b/>
      </rPr>
      <t>(</t>
    </r>
    <r>
      <rPr>
        <rFont val="Arial"/>
        <b/>
        <color rgb="FF0000FF"/>
      </rPr>
      <t>28</t>
    </r>
    <r>
      <rPr>
        <rFont val="Arial"/>
        <b/>
      </rPr>
      <t xml:space="preserve"> MP)</t>
    </r>
  </si>
  <si>
    <t>You are currently resisting Manaburn.</t>
  </si>
  <si>
    <r>
      <rPr>
        <rFont val="arial,sans,sans-serif"/>
      </rPr>
      <t>Deal (</t>
    </r>
    <r>
      <rPr>
        <rFont val="arial,sans,sans-serif"/>
        <color rgb="FF3C78D8"/>
      </rPr>
      <t>19-19</t>
    </r>
    <r>
      <rPr>
        <rFont val="arial,sans,sans-serif"/>
      </rPr>
      <t>) Electric Damage. Range 4-6. Splash 1. Heals allies for the damage dealt instead of harming</t>
    </r>
  </si>
  <si>
    <t>Lunalight Coat</t>
  </si>
  <si>
    <t>This labcoat has a swarm of drones that fly out and collect energy from the sun!</t>
  </si>
  <si>
    <r>
      <rPr>
        <rFont val="arial,sans,sans-serif"/>
      </rPr>
      <t xml:space="preserve">them. If there are both foes and allies within the area, it heals </t>
    </r>
    <r>
      <rPr>
        <rFont val="arial,sans,sans-serif"/>
        <color rgb="FFFF00FF"/>
      </rPr>
      <t>40</t>
    </r>
    <r>
      <rPr>
        <rFont val="arial,sans,sans-serif"/>
      </rPr>
      <t>% more and gains Slip</t>
    </r>
    <r>
      <rPr>
        <rFont val="arial,sans,sans-serif"/>
        <color rgb="FFBF9000"/>
      </rPr>
      <t>6</t>
    </r>
    <r>
      <rPr>
        <rFont val="arial,sans,sans-serif"/>
      </rPr>
      <t>.</t>
    </r>
  </si>
  <si>
    <r>
      <rPr>
        <rFont val="Arial"/>
        <b/>
      </rPr>
      <t>(</t>
    </r>
    <r>
      <rPr>
        <rFont val="Arial"/>
        <b/>
        <color rgb="FF0000FF"/>
      </rPr>
      <t>19</t>
    </r>
    <r>
      <rPr>
        <rFont val="Arial"/>
        <b/>
      </rPr>
      <t xml:space="preserve"> MP)</t>
    </r>
  </si>
  <si>
    <r>
      <rPr>
        <rFont val="Arial"/>
      </rPr>
      <t>Deals (</t>
    </r>
    <r>
      <rPr>
        <rFont val="Arial"/>
        <color rgb="FF3C78D8"/>
      </rPr>
      <t>16-19</t>
    </r>
    <r>
      <rPr>
        <rFont val="Arial"/>
      </rPr>
      <t>) Air Damage. Laser.</t>
    </r>
    <r>
      <rPr>
        <rFont val="Arial"/>
        <color rgb="FFF1C232"/>
      </rPr>
      <t xml:space="preserve"> </t>
    </r>
    <r>
      <rPr>
        <rFont val="Arial"/>
        <color rgb="FFBF9000"/>
      </rPr>
      <t>Twice</t>
    </r>
    <r>
      <rPr>
        <rFont val="Arial"/>
      </rPr>
      <t>, at any point in the beam, you may direct it in a new cardinal /</t>
    </r>
  </si>
  <si>
    <t>Date Joined: 2019-03-13</t>
  </si>
  <si>
    <t>Highest Damage Dealt: 85</t>
  </si>
  <si>
    <t>Devileye Patch</t>
  </si>
  <si>
    <t>200% CHUNNI</t>
  </si>
  <si>
    <r>
      <rPr>
        <rFont val="Arial"/>
      </rPr>
      <t>diagonal direction, rotating up to 90 degrees. Range 1-</t>
    </r>
    <r>
      <rPr>
        <rFont val="Arial"/>
        <color rgb="FF3C78D8"/>
      </rPr>
      <t>11</t>
    </r>
    <r>
      <rPr>
        <rFont val="Arial"/>
      </rPr>
      <t xml:space="preserve">. </t>
    </r>
    <r>
      <rPr>
        <rFont val="Arial"/>
        <color rgb="FFFF00FF"/>
      </rPr>
      <t>Turning Turbulence.</t>
    </r>
  </si>
  <si>
    <t>(Devilish Distortions)</t>
  </si>
  <si>
    <r>
      <rPr>
        <rFont val="Arial"/>
        <b/>
      </rPr>
      <t>(</t>
    </r>
    <r>
      <rPr>
        <rFont val="Arial"/>
        <b/>
        <color rgb="FF0000FF"/>
      </rPr>
      <t xml:space="preserve">14 </t>
    </r>
    <r>
      <rPr>
        <rFont val="Arial"/>
        <b/>
      </rPr>
      <t>MP)</t>
    </r>
  </si>
  <si>
    <t>Specials Used: 9</t>
  </si>
  <si>
    <t>Karma: -1</t>
  </si>
  <si>
    <r>
      <rPr>
        <rFont val="arial,sans,sans-serif"/>
      </rPr>
      <t xml:space="preserve">Move a target up to </t>
    </r>
    <r>
      <rPr>
        <rFont val="arial,sans,sans-serif"/>
        <color rgb="FF3C78D8"/>
      </rPr>
      <t>4</t>
    </r>
    <r>
      <rPr>
        <rFont val="arial,sans,sans-serif"/>
      </rPr>
      <t xml:space="preserve"> spaces. Apply PushedAround to them for two rounds. Range 1-4. </t>
    </r>
    <r>
      <rPr>
        <rFont val="arial,sans,sans-serif"/>
        <color rgb="FFFF00FF"/>
      </rPr>
      <t>Crushing Grip.</t>
    </r>
  </si>
  <si>
    <t>Solarhivemindmatrix</t>
  </si>
  <si>
    <t>Mari insists that you say this ten times fast.</t>
  </si>
  <si>
    <t>(Solar Supplement)</t>
  </si>
  <si>
    <r>
      <rPr>
        <rFont val="Arial"/>
        <b/>
      </rPr>
      <t>(</t>
    </r>
    <r>
      <rPr>
        <rFont val="Arial"/>
        <b/>
        <color rgb="FF3C78D8"/>
      </rPr>
      <t>3</t>
    </r>
    <r>
      <rPr>
        <rFont val="Arial"/>
        <b/>
      </rPr>
      <t xml:space="preserve"> MP)</t>
    </r>
  </si>
  <si>
    <t>Hailing from Chaos's Mindscape, Mari had the "honor" of being one of Chaos's Morality Cores- beings that kept him in check. But back then, his name was Xavier, and he was also male. Then some chicks named Lyra and Roxxanne happened, and she became a cute anime girl who wasn't a Morality Core. Mari took quite well to this change, enjoying her new form on the outside world. The hardest to properly pronoun.</t>
  </si>
  <si>
    <t>MX-Assist</t>
  </si>
  <si>
    <t>TRANSCENDANT</t>
  </si>
  <si>
    <t>You start each battle with 1 MX-Drone. You may spend your action to obtain a another MX-Drone.</t>
  </si>
  <si>
    <t>You can have a max of 3 MX-Drones at once.</t>
  </si>
  <si>
    <t>DRONES</t>
  </si>
  <si>
    <r>
      <rPr>
        <rFont val="arial, sans, sans-serif"/>
        <b/>
      </rPr>
      <t>(</t>
    </r>
    <r>
      <rPr>
        <rFont val="arial, sans, sans-serif"/>
        <b/>
        <color rgb="FF3C78D8"/>
      </rPr>
      <t>36</t>
    </r>
    <r>
      <rPr>
        <rFont val="arial, sans, sans-serif"/>
        <b/>
      </rPr>
      <t xml:space="preserve"> MP)</t>
    </r>
  </si>
  <si>
    <t>Discomfort: 20%</t>
  </si>
  <si>
    <r>
      <rPr>
        <rFont val="arial, sans, sans-serif"/>
      </rPr>
      <t>Deal (</t>
    </r>
    <r>
      <rPr>
        <rFont val="arial, sans, sans-serif"/>
        <color rgb="FF3C78D8"/>
      </rPr>
      <t>38-39</t>
    </r>
    <r>
      <rPr>
        <rFont val="arial, sans, sans-serif"/>
      </rPr>
      <t xml:space="preserve">) Light Damage to the target. Range 5-6. You </t>
    </r>
    <r>
      <rPr>
        <rFont val="arial, sans, sans-serif"/>
        <color rgb="FF3C78D8"/>
      </rPr>
      <t>and</t>
    </r>
    <r>
      <rPr>
        <rFont val="arial, sans, sans-serif"/>
      </rPr>
      <t xml:space="preserve"> an ally within Range 1-2 of you restores</t>
    </r>
  </si>
  <si>
    <r>
      <rPr>
        <rFont val="arial, sans, sans-serif"/>
      </rPr>
      <t xml:space="preserve">HP equal to the amount of overkill damage. </t>
    </r>
    <r>
      <rPr>
        <rFont val="arial, sans, sans-serif"/>
        <color rgb="FFFF00FF"/>
      </rPr>
      <t>Thankful Soul.</t>
    </r>
  </si>
  <si>
    <t>The Sleuth</t>
  </si>
  <si>
    <t>Affected by Pumpkin!</t>
  </si>
  <si>
    <t>Armistyx+</t>
  </si>
  <si>
    <t>The signature weapon of the Sleuth. Can take on almost literally any form.</t>
  </si>
  <si>
    <t>Sepulchritude</t>
  </si>
  <si>
    <t>Fills by: Dealing Damage, Taking Damage, Using Divine Pulchritude (x5)</t>
  </si>
  <si>
    <t>WEAPON SKILL: Omniform. This weapon doesn't have an element, or set damage values. When you enter a battle, or when your turn ends, you may declare an element within the Elements list. The Armistyx will deal damage of that type until changed again. Has different effects based on the element, as well.</t>
  </si>
  <si>
    <r>
      <rPr>
        <rFont val="Arial"/>
      </rPr>
      <t xml:space="preserve">Transform into the Chosen Arbitor for </t>
    </r>
    <r>
      <rPr>
        <rFont val="Arial"/>
        <color rgb="FF0000FF"/>
      </rPr>
      <t xml:space="preserve">four </t>
    </r>
    <r>
      <rPr>
        <rFont val="Arial"/>
      </rPr>
      <t>rounds. While active, grants a variety of buffs. When this</t>
    </r>
  </si>
  <si>
    <r>
      <rPr>
        <rFont val="Arial"/>
      </rPr>
      <t>expires, you deal (</t>
    </r>
    <r>
      <rPr>
        <rFont val="Arial"/>
        <color rgb="FFFF00FF"/>
      </rPr>
      <t>25-25</t>
    </r>
    <r>
      <rPr>
        <rFont val="Arial"/>
      </rPr>
      <t>) Fire Damage to all foes in Range 1-2. You are then Downed.</t>
    </r>
  </si>
  <si>
    <r>
      <rPr>
        <rFont val="Arial"/>
        <b/>
      </rPr>
      <t xml:space="preserve">SP Required: </t>
    </r>
    <r>
      <rPr>
        <rFont val="Arial"/>
        <b/>
        <color rgb="FFFF00FF"/>
      </rPr>
      <t>240</t>
    </r>
  </si>
  <si>
    <t>Infinite Candy Corn Fedora</t>
  </si>
  <si>
    <t>The device that created Candy Mountain.</t>
  </si>
  <si>
    <t>(Out and Out and Out)</t>
  </si>
  <si>
    <r>
      <rPr>
        <rFont val="Arial"/>
        <b/>
      </rPr>
      <t>(</t>
    </r>
    <r>
      <rPr>
        <rFont val="Arial"/>
        <b/>
        <color rgb="FF0000FF"/>
      </rPr>
      <t xml:space="preserve">22 </t>
    </r>
    <r>
      <rPr>
        <rFont val="Arial"/>
        <b/>
      </rPr>
      <t>MP)</t>
    </r>
  </si>
  <si>
    <r>
      <rPr>
        <rFont val="Arial"/>
      </rPr>
      <t>Deal (</t>
    </r>
    <r>
      <rPr>
        <rFont val="Arial"/>
        <color rgb="FFE69138"/>
      </rPr>
      <t>6-7</t>
    </r>
    <r>
      <rPr>
        <rFont val="Arial"/>
      </rPr>
      <t>)x3 Fire Damage to a target within Range 3-5. Grant an ally within Range 1-3 Empowered</t>
    </r>
    <r>
      <rPr>
        <rFont val="Arial"/>
        <color rgb="FFE69138"/>
      </rPr>
      <t>4</t>
    </r>
  </si>
  <si>
    <t>Coat of the Arbiter</t>
  </si>
  <si>
    <t>It's the Derv- I mean, the Arbiter!</t>
  </si>
  <si>
    <r>
      <rPr>
        <rFont val="Arial"/>
      </rPr>
      <t>and Focused</t>
    </r>
    <r>
      <rPr>
        <rFont val="Arial"/>
        <color rgb="FFBF9000"/>
      </rPr>
      <t>4</t>
    </r>
    <r>
      <rPr>
        <rFont val="Arial"/>
      </rPr>
      <t xml:space="preserve"> for as many rounds as hits connected. </t>
    </r>
    <r>
      <rPr>
        <rFont val="Arial"/>
        <color rgb="FFFF00FF"/>
      </rPr>
      <t>True Caucus.</t>
    </r>
  </si>
  <si>
    <t>(Iron Corpse)</t>
  </si>
  <si>
    <t>Earth (-10%)</t>
  </si>
  <si>
    <r>
      <rPr>
        <rFont val="Arial"/>
      </rPr>
      <t xml:space="preserve">Move a target up to </t>
    </r>
    <r>
      <rPr>
        <rFont val="Arial"/>
        <color rgb="FFE69138"/>
      </rPr>
      <t>6</t>
    </r>
    <r>
      <rPr>
        <rFont val="Arial"/>
      </rPr>
      <t xml:space="preserve"> spaces. If the target is moved as far as possible (or one tile short of that), deal</t>
    </r>
  </si>
  <si>
    <t>Date Joined: 2020-02-13</t>
  </si>
  <si>
    <t>Highest Damage Dealt: 87</t>
  </si>
  <si>
    <t>Death's Spooky Pumpkin</t>
  </si>
  <si>
    <t>why is it just called "death's spooky" i don't get it</t>
  </si>
  <si>
    <r>
      <rPr>
        <rFont val="Arial"/>
      </rPr>
      <t>(</t>
    </r>
    <r>
      <rPr>
        <rFont val="Arial"/>
        <color rgb="FFE69138"/>
      </rPr>
      <t>16-17</t>
    </r>
    <r>
      <rPr>
        <rFont val="Arial"/>
      </rPr>
      <t xml:space="preserve">) Crushing Damage to them. Range 1-4. </t>
    </r>
    <r>
      <rPr>
        <rFont val="Arial"/>
        <color rgb="FFFF00FF"/>
      </rPr>
      <t>Won't harm allies.</t>
    </r>
  </si>
  <si>
    <t>Times Downed: 4 (2 from Sep.)</t>
  </si>
  <si>
    <t>(Schema Upgrade)</t>
  </si>
  <si>
    <t>(Death's Other Boon)</t>
  </si>
  <si>
    <t>Battles Cleared: 7</t>
  </si>
  <si>
    <t>honestly he's legally not allowed to take any other trinket</t>
  </si>
  <si>
    <r>
      <rPr>
        <rFont val="Arial"/>
      </rPr>
      <t xml:space="preserve">damage you'd deal. Bonus Action. </t>
    </r>
    <r>
      <rPr>
        <rFont val="Arial"/>
        <color rgb="FFFF00FF"/>
      </rPr>
      <t>Healing Augment.</t>
    </r>
  </si>
  <si>
    <r>
      <rPr>
        <rFont val="Arial"/>
        <b/>
      </rPr>
      <t xml:space="preserve">Spell: </t>
    </r>
    <r>
      <rPr>
        <rFont val="Arial"/>
        <b/>
        <color rgb="FFFF0000"/>
      </rPr>
      <t>(Armistyx)</t>
    </r>
  </si>
  <si>
    <t>Long, long ago, the Sleuth was coded to do combat with a deity known as the Psi Godmodder. He was defeated however, and his code was inflicted with a virus of Psi's creation- the Chaos Butterfly. He was cast away into the recesses of the universe, until his code was dug up by Xavier Elem. Little did he know that his ressurection would lead to a chain of events that'd threaten the entire universe! The most likely to abolish colors as part of their political platform.</t>
  </si>
  <si>
    <r>
      <rPr>
        <rFont val="Arial"/>
      </rPr>
      <t>Deal (</t>
    </r>
    <r>
      <rPr>
        <rFont val="Arial"/>
        <color rgb="FFE69138"/>
      </rPr>
      <t>18-19</t>
    </r>
    <r>
      <rPr>
        <rFont val="Arial"/>
      </rPr>
      <t>) Slashing Damage. Range 1</t>
    </r>
    <r>
      <rPr>
        <rFont val="Arial"/>
        <color rgb="FFE69138"/>
      </rPr>
      <t>-2</t>
    </r>
    <r>
      <rPr>
        <rFont val="Arial"/>
      </rPr>
      <t>. Cone. Has Armorpierce</t>
    </r>
    <r>
      <rPr>
        <rFont val="Arial"/>
        <color rgb="FFFF00FF"/>
      </rPr>
      <t>5</t>
    </r>
    <r>
      <rPr>
        <rFont val="Arial"/>
      </rPr>
      <t>.</t>
    </r>
  </si>
  <si>
    <t>Divine Pulchritude</t>
  </si>
  <si>
    <r>
      <rPr>
        <rFont val="Arial"/>
      </rPr>
      <t xml:space="preserve">You have </t>
    </r>
    <r>
      <rPr>
        <rFont val="Arial"/>
        <color rgb="FFFF00FF"/>
      </rPr>
      <t>3</t>
    </r>
    <r>
      <rPr>
        <rFont val="Arial"/>
      </rPr>
      <t xml:space="preserve"> charges of Inspiration. You may spend a stack as a Free Action to buff an ally within Range</t>
    </r>
  </si>
  <si>
    <t>1-5, giving them a variety of buffs for the round. You gain a stack upon performing a Basic Attack and at the end of each round.</t>
  </si>
  <si>
    <t>INSPIRATION</t>
  </si>
  <si>
    <t>Decoupled</t>
  </si>
  <si>
    <t>Cypress</t>
  </si>
  <si>
    <t>Kinetic Railstaff</t>
  </si>
  <si>
    <t>A staff-sniper hybrid. It shoots shots that go BEEEYOWWWWW. I always wanted to say that.</t>
  </si>
  <si>
    <t>A New Perspective</t>
  </si>
  <si>
    <t>Fills by: Dealing Damage, Applying Status Effects (x5), Killing Foes with Prevention Effects (x20)</t>
  </si>
  <si>
    <t>WEAPON PASSIVE: Spell Sniper. Grants +3 Upper Range Limit to all spells with an Upper Range Limit of 4 or higher. Basic Attacks grant 33% of damage dealt as Bonus SHP. Your Basic Attack has Reloader1 and scales with STR at a x2 rate. Also grants a Spell Slot.</t>
  </si>
  <si>
    <r>
      <rPr>
        <rFont val="arial"/>
      </rPr>
      <t xml:space="preserve">Target </t>
    </r>
    <r>
      <rPr>
        <rFont val="arial"/>
        <color rgb="FFFF00FF"/>
      </rPr>
      <t>four</t>
    </r>
    <r>
      <rPr>
        <rFont val="arial"/>
      </rPr>
      <t xml:space="preserve"> entities within Range 1-</t>
    </r>
    <r>
      <rPr>
        <rFont val="arial"/>
        <color rgb="FFFF00FF"/>
      </rPr>
      <t>5</t>
    </r>
    <r>
      <rPr>
        <rFont val="arial"/>
      </rPr>
      <t xml:space="preserve"> of yourself. Freely move status effects they have between them.</t>
    </r>
  </si>
  <si>
    <t>[REDACTED]</t>
  </si>
  <si>
    <r>
      <rPr>
        <rFont val="Arial"/>
      </rPr>
      <t>(</t>
    </r>
    <r>
      <rPr>
        <rFont val="Arial"/>
        <color rgb="FFE69138"/>
      </rPr>
      <t>34-35</t>
    </r>
    <r>
      <rPr>
        <rFont val="Arial"/>
      </rPr>
      <t>) Piercing</t>
    </r>
  </si>
  <si>
    <t>Range: 5-9</t>
  </si>
  <si>
    <r>
      <rPr>
        <rFont val="arial"/>
      </rPr>
      <t>You may also clone</t>
    </r>
    <r>
      <rPr>
        <rFont val="arial"/>
        <color rgb="FFFF00FF"/>
      </rPr>
      <t xml:space="preserve"> two</t>
    </r>
    <r>
      <rPr>
        <rFont val="arial"/>
      </rPr>
      <t xml:space="preserve"> status effects instead of just moving it.</t>
    </r>
  </si>
  <si>
    <r>
      <rPr>
        <rFont val="Arial"/>
        <b/>
      </rPr>
      <t xml:space="preserve">SP Required: </t>
    </r>
    <r>
      <rPr>
        <rFont val="Arial"/>
        <b/>
        <color rgb="FFFF00FF"/>
      </rPr>
      <t>168</t>
    </r>
  </si>
  <si>
    <t>Glyphspike Mohawk</t>
  </si>
  <si>
    <t>Rainbow energy crackles across the spikes! Actually not made of a Glyph.</t>
  </si>
  <si>
    <t>Your single-target spells may apply Shieldjam to the target for a round, as well as one other target within Range 1-2 of the initial target.</t>
  </si>
  <si>
    <t>(Disruption Arc)</t>
  </si>
  <si>
    <t>(Creationmeld Clone)</t>
  </si>
  <si>
    <r>
      <rPr>
        <rFont val="Arial"/>
        <b/>
      </rPr>
      <t>(</t>
    </r>
    <r>
      <rPr>
        <rFont val="Arial"/>
        <b/>
        <color rgb="FF0000FF"/>
      </rPr>
      <t>18</t>
    </r>
    <r>
      <rPr>
        <rFont val="Arial"/>
        <b/>
      </rPr>
      <t xml:space="preserve"> MP)</t>
    </r>
  </si>
  <si>
    <r>
      <rPr>
        <rFont val="arial"/>
      </rPr>
      <t>Deal (</t>
    </r>
    <r>
      <rPr>
        <rFont val="arial"/>
        <color rgb="FFE69138"/>
      </rPr>
      <t>9-11</t>
    </r>
    <r>
      <rPr>
        <rFont val="arial"/>
      </rPr>
      <t>) Piercing Damage to a target within Range 4-</t>
    </r>
    <r>
      <rPr>
        <rFont val="arial"/>
        <color rgb="FFBF9000"/>
      </rPr>
      <t>7</t>
    </r>
    <r>
      <rPr>
        <rFont val="arial"/>
      </rPr>
      <t>. Apply Root to them for two rounds.</t>
    </r>
  </si>
  <si>
    <t>Nanoprojection Array</t>
  </si>
  <si>
    <t>Does not, in fact, harden in response to physical trauma. That'd have to be another passive entirely.</t>
  </si>
  <si>
    <r>
      <rPr>
        <rFont val="Arial"/>
        <color rgb="FF000000"/>
      </rPr>
      <t xml:space="preserve">Your next attack on the target deals </t>
    </r>
    <r>
      <rPr>
        <rFont val="Arial"/>
        <color rgb="FF3C78D8"/>
      </rPr>
      <t>+45%</t>
    </r>
    <r>
      <rPr>
        <rFont val="Arial"/>
        <color rgb="FF000000"/>
      </rPr>
      <t xml:space="preserve"> DMG.</t>
    </r>
  </si>
  <si>
    <t>(Magitek Matrix)</t>
  </si>
  <si>
    <t>(System Shock)</t>
  </si>
  <si>
    <r>
      <rPr>
        <rFont val="arial"/>
      </rPr>
      <t>Deal (</t>
    </r>
    <r>
      <rPr>
        <rFont val="arial"/>
        <color rgb="FF3C78D8"/>
      </rPr>
      <t>7-9</t>
    </r>
    <r>
      <rPr>
        <rFont val="arial"/>
      </rPr>
      <t>) Dark Damage. Range 3-4. Splash 1.</t>
    </r>
  </si>
  <si>
    <t>Date Joined: 2020-08-19</t>
  </si>
  <si>
    <t>Highest Damage Dealt: 116</t>
  </si>
  <si>
    <t>Harmonious Design</t>
  </si>
  <si>
    <t>Together, we will seize a bright future for everyone.</t>
  </si>
  <si>
    <r>
      <rPr>
        <rFont val="arial"/>
      </rPr>
      <t>Apply Weaken</t>
    </r>
    <r>
      <rPr>
        <rFont val="arial"/>
        <color rgb="FF3C78D8"/>
      </rPr>
      <t>3</t>
    </r>
    <r>
      <rPr>
        <rFont val="arial"/>
      </rPr>
      <t xml:space="preserve"> </t>
    </r>
    <r>
      <rPr>
        <rFont val="arial"/>
        <color rgb="FFFF00FF"/>
      </rPr>
      <t>or Uninspired3</t>
    </r>
    <r>
      <rPr>
        <rFont val="arial"/>
      </rPr>
      <t xml:space="preserve"> to all foes hit for two rounds. The foe at the center of the blast has </t>
    </r>
    <r>
      <rPr>
        <rFont val="arial"/>
        <color rgb="FF3C78D8"/>
      </rPr>
      <t>4</t>
    </r>
    <r>
      <rPr>
        <rFont val="arial"/>
      </rPr>
      <t xml:space="preserve"> extra intensity.</t>
    </r>
  </si>
  <si>
    <t>(Perfect Interworking)</t>
  </si>
  <si>
    <r>
      <rPr>
        <rFont val="Arial"/>
        <b/>
      </rPr>
      <t>(</t>
    </r>
    <r>
      <rPr>
        <rFont val="Arial"/>
        <b/>
        <color rgb="FF0000FF"/>
      </rPr>
      <t>14</t>
    </r>
    <r>
      <rPr>
        <rFont val="Arial"/>
        <b/>
      </rPr>
      <t xml:space="preserve"> MP)</t>
    </r>
  </si>
  <si>
    <r>
      <rPr>
        <rFont val="arial"/>
      </rPr>
      <t>Deal (</t>
    </r>
    <r>
      <rPr>
        <rFont val="arial"/>
        <color rgb="FF3C78D8"/>
      </rPr>
      <t>27-29</t>
    </r>
    <r>
      <rPr>
        <rFont val="arial"/>
      </rPr>
      <t>) Mana Damage to the target. Range 3-5. All overkill to the enemy's MP is dealt as Glitch</t>
    </r>
  </si>
  <si>
    <t>Threat Sensor Optic</t>
  </si>
  <si>
    <t>Highlights everything threatening in red. Enemies, the sun, that leak in the pipe, Nia...</t>
  </si>
  <si>
    <r>
      <rPr>
        <rFont val="arial"/>
      </rPr>
      <t xml:space="preserve">Damage, </t>
    </r>
    <r>
      <rPr>
        <rFont val="arial"/>
        <color rgb="FFFF00FF"/>
      </rPr>
      <t>with Slip6.</t>
    </r>
    <r>
      <rPr>
        <rFont val="arial"/>
      </rPr>
      <t xml:space="preserve"> If this removes MP greater than or equal to 50% of the enemy's MMP, applies Uninspired</t>
    </r>
    <r>
      <rPr>
        <rFont val="arial"/>
        <color rgb="FF3C78D8"/>
      </rPr>
      <t>5</t>
    </r>
    <r>
      <rPr>
        <rFont val="arial"/>
      </rPr>
      <t xml:space="preserve"> for two rounds.</t>
    </r>
  </si>
  <si>
    <t>(Sniper's Focus)</t>
  </si>
  <si>
    <r>
      <rPr>
        <rFont val="arial"/>
        <b/>
      </rPr>
      <t>(</t>
    </r>
    <r>
      <rPr>
        <rFont val="arial"/>
        <b/>
        <color rgb="FF3C78D8"/>
      </rPr>
      <t>18</t>
    </r>
    <r>
      <rPr>
        <rFont val="arial"/>
        <b/>
      </rPr>
      <t xml:space="preserve"> MP)</t>
    </r>
  </si>
  <si>
    <t>Half Chairian, half Tabletopian, Cypress has felt the pains of the End War stronger than most. After being banished from Tabletopian society, Cypress disguised himself as a pure Chairian and ascended the ranks of the government, landing a seat in the Highchair. It was there that he began to combine the two powers of science and magic- something that he hoped could be the beginning of unification between the two races. The most likely to perform a warcrime, purely for scientific reasons.</t>
  </si>
  <si>
    <r>
      <rPr>
        <rFont val="arial"/>
      </rPr>
      <t xml:space="preserve">Create two Portal Tiles. An entity can use 1 MOV and </t>
    </r>
    <r>
      <rPr>
        <rFont val="arial"/>
        <color rgb="FF3C78D8"/>
      </rPr>
      <t>2</t>
    </r>
    <r>
      <rPr>
        <rFont val="arial"/>
      </rPr>
      <t xml:space="preserve"> of your MP to warp from within Range 1 of one</t>
    </r>
  </si>
  <si>
    <r>
      <rPr>
        <rFont val="arial"/>
      </rPr>
      <t xml:space="preserve">portal to within Range 1 of the other connected portal. </t>
    </r>
    <r>
      <rPr>
        <rFont val="arial"/>
        <color rgb="FFFF00FF"/>
      </rPr>
      <t>Enemies take (</t>
    </r>
    <r>
      <rPr>
        <rFont val="arial"/>
        <color rgb="FF3C78D8"/>
      </rPr>
      <t>12-13</t>
    </r>
    <r>
      <rPr>
        <rFont val="arial"/>
        <color rgb="FFFF00FF"/>
      </rPr>
      <t>) Psychic Damage if they travel through.</t>
    </r>
  </si>
  <si>
    <t>Opportunist's Shot</t>
  </si>
  <si>
    <t>TABLETOPIAN</t>
  </si>
  <si>
    <r>
      <rPr>
        <rFont val="arial"/>
      </rPr>
      <t xml:space="preserve">You deal </t>
    </r>
    <r>
      <rPr>
        <rFont val="arial"/>
        <color rgb="FFFF00FF"/>
      </rPr>
      <t>+40%</t>
    </r>
    <r>
      <rPr>
        <rFont val="arial"/>
      </rPr>
      <t xml:space="preserve"> DMG and have </t>
    </r>
    <r>
      <rPr>
        <rFont val="arial"/>
        <color rgb="FFFF00FF"/>
      </rPr>
      <t>+45%</t>
    </r>
    <r>
      <rPr>
        <rFont val="arial"/>
      </rPr>
      <t xml:space="preserve"> HIT against targets with a Prevention status effect active on them.</t>
    </r>
  </si>
  <si>
    <t>This also applies to Basic foes at 40% HP or less.</t>
  </si>
  <si>
    <t>Cast Type: Morph</t>
  </si>
  <si>
    <t>Acacia</t>
  </si>
  <si>
    <t>Cinderwitch's Vengeance</t>
  </si>
  <si>
    <t>A second lease at life... I'll make the most of it.</t>
  </si>
  <si>
    <t>Yggdrasil Rebirth</t>
  </si>
  <si>
    <t>Fills by: Dealing Damage, Defeating Foes (x10), Casting Siege Spire (x20)</t>
  </si>
  <si>
    <t>WEAPON PASSIVE: Gaiaflame. You may spend HP, converting it to MP for the round. This can exceed your maximum MP if required. Buff Levels improve your Basic Attack Damage by +5% per level. When attacking foes, their Fire Weakness can be treated as an Earth weakness, and vice versa. Your attacks do not trigger To Ashes. +1 Spell Slot.</t>
  </si>
  <si>
    <r>
      <rPr>
        <rFont val="arial"/>
      </rPr>
      <t>Channel for a round. As your next action, deal (</t>
    </r>
    <r>
      <rPr>
        <rFont val="arial"/>
        <color rgb="FFFF00FF"/>
      </rPr>
      <t>100-105</t>
    </r>
    <r>
      <rPr>
        <rFont val="arial"/>
      </rPr>
      <t>) Very Lethal Earth Damage to a target within</t>
    </r>
  </si>
  <si>
    <t>Technical Chairheir</t>
  </si>
  <si>
    <t>EYE OF THE STORM</t>
  </si>
  <si>
    <t>SPOILED APPLE</t>
  </si>
  <si>
    <t>(21-24) Earth</t>
  </si>
  <si>
    <r>
      <rPr>
        <rFont val="arial"/>
      </rPr>
      <t>Range 1-15, with Wallhack. +</t>
    </r>
    <r>
      <rPr>
        <rFont val="arial"/>
        <color rgb="FFFF00FF"/>
      </rPr>
      <t>5</t>
    </r>
    <r>
      <rPr>
        <rFont val="arial"/>
      </rPr>
      <t xml:space="preserve"> Base Damage per Buff Level. Ignores AC and SHP.</t>
    </r>
  </si>
  <si>
    <t>CHANNEL</t>
  </si>
  <si>
    <t>SP Required: 400</t>
  </si>
  <si>
    <t>Yggdrasil Greatcap</t>
  </si>
  <si>
    <t>It sure is a great cap.</t>
  </si>
  <si>
    <t>Manafuel: 1 / 1</t>
  </si>
  <si>
    <t>Manafuel does not increase spell cost.</t>
  </si>
  <si>
    <t>(Grand Devastation)</t>
  </si>
  <si>
    <t>(Dominion)</t>
  </si>
  <si>
    <r>
      <rPr>
        <rFont val="Arial"/>
        <b/>
      </rPr>
      <t>(</t>
    </r>
    <r>
      <rPr>
        <rFont val="Arial"/>
        <b/>
        <color rgb="FF0000FF"/>
      </rPr>
      <t>43</t>
    </r>
    <r>
      <rPr>
        <rFont val="Arial"/>
        <b/>
      </rPr>
      <t xml:space="preserve"> MP)</t>
    </r>
  </si>
  <si>
    <r>
      <rPr>
        <rFont val="Arial"/>
      </rPr>
      <t>Deal (</t>
    </r>
    <r>
      <rPr>
        <rFont val="Arial"/>
        <color rgb="FF3C78D8"/>
      </rPr>
      <t>54-56</t>
    </r>
    <r>
      <rPr>
        <rFont val="Arial"/>
      </rPr>
      <t xml:space="preserve">) Earth Damage to a target. Range 7-11. If you move on the round you cast it, has </t>
    </r>
    <r>
      <rPr>
        <rFont val="Arial"/>
        <color rgb="FFBF9000"/>
      </rPr>
      <t>60%</t>
    </r>
    <r>
      <rPr>
        <rFont val="Arial"/>
      </rPr>
      <t xml:space="preserve"> HIT.</t>
    </r>
  </si>
  <si>
    <t>Praetorian Armor: OMEGA</t>
  </si>
  <si>
    <t>Praetorian armor that belonged to the Magus. Fairly lightweight, with enchanted fabric providing both manueverability and power.</t>
  </si>
  <si>
    <r>
      <rPr>
        <rFont val="arial"/>
      </rPr>
      <t xml:space="preserve">Deals 200% DMG to tiles with HP. If there is a tile with HP between you and your target, the attack </t>
    </r>
    <r>
      <rPr>
        <rFont val="arial"/>
        <color rgb="FFFF00FF"/>
      </rPr>
      <t>obliterates</t>
    </r>
    <r>
      <rPr>
        <rFont val="arial"/>
      </rPr>
      <t xml:space="preserve"> that tile instead.</t>
    </r>
  </si>
  <si>
    <t>(Overgrowth)</t>
  </si>
  <si>
    <r>
      <rPr>
        <rFont val="arial"/>
        <b/>
      </rPr>
      <t xml:space="preserve">Hidden Flame </t>
    </r>
    <r>
      <rPr>
        <rFont val="arial"/>
        <b/>
        <color rgb="FFFF00FF"/>
      </rPr>
      <t>/ Shade</t>
    </r>
  </si>
  <si>
    <r>
      <rPr>
        <rFont val="arial"/>
      </rPr>
      <t>Deals (</t>
    </r>
    <r>
      <rPr>
        <rFont val="arial"/>
        <color rgb="FF3C78D8"/>
      </rPr>
      <t>30-31</t>
    </r>
    <r>
      <rPr>
        <rFont val="arial"/>
      </rPr>
      <t xml:space="preserve">) Fire </t>
    </r>
    <r>
      <rPr>
        <rFont val="arial"/>
        <color rgb="FFFF00FF"/>
      </rPr>
      <t>or Dark</t>
    </r>
    <r>
      <rPr>
        <rFont val="arial"/>
      </rPr>
      <t xml:space="preserve"> Damage</t>
    </r>
    <r>
      <rPr>
        <rFont val="arial"/>
        <color rgb="FF3C78D8"/>
      </rPr>
      <t>, with Slip3.</t>
    </r>
  </si>
  <si>
    <t>Date Joined: 2021-09-27</t>
  </si>
  <si>
    <t>Highest Damage Dealt: 386</t>
  </si>
  <si>
    <t>Remiel Plushie</t>
  </si>
  <si>
    <t>(Empty Vessel)</t>
  </si>
  <si>
    <t>(Get Unreal)</t>
  </si>
  <si>
    <t>Terablight</t>
  </si>
  <si>
    <t>Battles Cleared: 2</t>
  </si>
  <si>
    <t>Karma: -20</t>
  </si>
  <si>
    <t>Mana (30%)</t>
  </si>
  <si>
    <r>
      <rPr>
        <rFont val="arial"/>
      </rPr>
      <t>Deal (</t>
    </r>
    <r>
      <rPr>
        <rFont val="arial"/>
        <color rgb="FF3C78D8"/>
      </rPr>
      <t>16-16</t>
    </r>
    <r>
      <rPr>
        <rFont val="arial"/>
      </rPr>
      <t>) Magical Damage to the target. Inflict Terablight</t>
    </r>
    <r>
      <rPr>
        <rFont val="arial"/>
        <color rgb="FF3C78D8"/>
      </rPr>
      <t>10</t>
    </r>
    <r>
      <rPr>
        <rFont val="arial"/>
      </rPr>
      <t xml:space="preserve"> on the target for four rounds. Range 1-3.</t>
    </r>
  </si>
  <si>
    <t>Grief Seed</t>
  </si>
  <si>
    <t>Darker. Edgier. More grown up.</t>
  </si>
  <si>
    <r>
      <rPr>
        <rFont val="arial"/>
      </rPr>
      <t xml:space="preserve">Gains +2 Intensity if the target resists the targeted element by </t>
    </r>
    <r>
      <rPr>
        <rFont val="arial"/>
        <color rgb="FFFF00FF"/>
      </rPr>
      <t>30%</t>
    </r>
    <r>
      <rPr>
        <rFont val="arial"/>
      </rPr>
      <t xml:space="preserve"> or more.</t>
    </r>
  </si>
  <si>
    <t>(Worldcore)</t>
  </si>
  <si>
    <t>(Shatter)</t>
  </si>
  <si>
    <t>Once living an ordinary life, Acacia was selected by the Highchair for her great magical potential. While her power blossomed under the Highchair's guidance as expected, she developed an insatiable lust for power. By feeding her more and more power, Spark turned Acacia into an unwitting pawn- at least until the Spherebreakers defeated her at her strongest, causing Spark to dispose of her. Though she perished by his hand, the Spherebreakers revived her so she could fight once more. The one who is the most critical of their own work.</t>
  </si>
  <si>
    <r>
      <rPr>
        <rFont val="arial"/>
      </rPr>
      <t>Grant Enlightened</t>
    </r>
    <r>
      <rPr>
        <rFont val="arial"/>
        <color rgb="FF3C78D8"/>
      </rPr>
      <t>6</t>
    </r>
    <r>
      <rPr>
        <rFont val="arial"/>
      </rPr>
      <t xml:space="preserve"> and Knowledgable</t>
    </r>
    <r>
      <rPr>
        <rFont val="arial"/>
        <color rgb="FF3C78D8"/>
      </rPr>
      <t>6</t>
    </r>
    <r>
      <rPr>
        <rFont val="arial"/>
      </rPr>
      <t xml:space="preserve"> to yourself for three rounds. </t>
    </r>
  </si>
  <si>
    <r>
      <rPr>
        <rFont val="arial"/>
      </rPr>
      <t xml:space="preserve">If you aren't hit for the remainder of this round, increase the intensity of both effects by </t>
    </r>
    <r>
      <rPr>
        <rFont val="arial"/>
        <color rgb="FF3C78D8"/>
      </rPr>
      <t>2</t>
    </r>
    <r>
      <rPr>
        <rFont val="arial"/>
      </rPr>
      <t>.</t>
    </r>
  </si>
  <si>
    <t>Cinderclast's Focus</t>
  </si>
  <si>
    <t>Upon downing a foe, gain Empowered1 and Enlightened1 for three rounds. If you already have the</t>
  </si>
  <si>
    <r>
      <rPr>
        <rFont val="arial"/>
      </rPr>
      <t xml:space="preserve">buff, add to its intensity and refresh its duration. </t>
    </r>
    <r>
      <rPr>
        <rFont val="arial"/>
        <color rgb="FF3C78D8"/>
      </rPr>
      <t>+2 Base Intensity.</t>
    </r>
  </si>
  <si>
    <t>Active:</t>
  </si>
  <si>
    <t>Adria</t>
  </si>
  <si>
    <t>HP: 55 / 55 (0 AC) (0R)</t>
  </si>
  <si>
    <t>SHP: 12 / 12</t>
  </si>
  <si>
    <t>MP: 69 / 69 (6R)</t>
  </si>
  <si>
    <t>ATK: (Lots) (36-38) Piercing, 4-8/0</t>
  </si>
  <si>
    <t>(Target: N/A) (Watching Over You)</t>
  </si>
  <si>
    <t>SP: 130 / 130</t>
  </si>
  <si>
    <t>(Other Notes)</t>
  </si>
  <si>
    <t>HP: (Consumption) 43 / 43 (8 AC) (0R)</t>
  </si>
  <si>
    <t>(Divine Shield x3)</t>
  </si>
  <si>
    <t>MP: 100 / 100 (4R)</t>
  </si>
  <si>
    <t>ATK: (Merciful) (13-14) Dark, 1-2/1</t>
  </si>
  <si>
    <t>(Stacks: 0 / 5) (Lost in Reflections)</t>
  </si>
  <si>
    <t>SP: 114 / 300</t>
  </si>
  <si>
    <t>Asha</t>
  </si>
  <si>
    <t>HP: 64 / 64 (8 AC) (0R)</t>
  </si>
  <si>
    <t>MP: 56 / 56 (1R)</t>
  </si>
  <si>
    <t>ATK: (Fervent) (Stance: Slash) (33-33) Slashing, 1/2</t>
  </si>
  <si>
    <t>(Identify Weakpoint)</t>
  </si>
  <si>
    <t>SP: 0 / 300</t>
  </si>
  <si>
    <t>Nidra</t>
  </si>
  <si>
    <t>HP: (Prismatic: Fire) 47 / 47 (0 AC) (0R)</t>
  </si>
  <si>
    <t>SHP: 25 / 25</t>
  </si>
  <si>
    <t>MP: (Melody: 6 / 6) 72 / 72 (1R)</t>
  </si>
  <si>
    <t>ATK: (Merciful) (Pillowboost) (19-19) Air, 1-4/1</t>
  </si>
  <si>
    <t>(Eternal Slumber)</t>
  </si>
  <si>
    <t>SP: 0 / 124</t>
  </si>
  <si>
    <t>HP: (Mantle: Active!) (Mirage) 45 / 45 (0 AC) (0R)</t>
  </si>
  <si>
    <r>
      <rPr>
        <rFont val="Arial"/>
        <b/>
        <color rgb="FFF1C232"/>
      </rPr>
      <t xml:space="preserve">(Divine Shield)
</t>
    </r>
    <r>
      <rPr>
        <rFont val="Arial"/>
      </rPr>
      <t>SHP: 10 / 10</t>
    </r>
  </si>
  <si>
    <t>MP: 52 / 52 (1R)</t>
  </si>
  <si>
    <t>ATK: (Motivation) (28-28) Slashing, 1/3</t>
  </si>
  <si>
    <t>(Mirage)</t>
  </si>
  <si>
    <t>SP: 63 / 156</t>
  </si>
  <si>
    <t>HP: (Clutch: Ready!) 59 / 59 (6 AC) (0R)</t>
  </si>
  <si>
    <t>MP: 50 / 50 (1R)</t>
  </si>
  <si>
    <t>ATK: (Lots) (30-30) Slashing, 1-2/3</t>
  </si>
  <si>
    <t>(Stacks: 0 / 3) (Star Empress's Fury)</t>
  </si>
  <si>
    <t>SP: 128 / 152</t>
  </si>
  <si>
    <t>Brutishace</t>
  </si>
  <si>
    <t>HP: (Uncanny) 49 / 49 (2 AC) (0R)</t>
  </si>
  <si>
    <t>SHP: 5 / 5</t>
  </si>
  <si>
    <t>MP: (Rest) 72 / 72 (1R)</t>
  </si>
  <si>
    <t>ATK: (15-16) Light, 2-4/1</t>
  </si>
  <si>
    <t>(Soul Siphon)</t>
  </si>
  <si>
    <t>SP: 240 / 240</t>
  </si>
  <si>
    <t>HP: 71 / 71 (6 AC) (0R)</t>
  </si>
  <si>
    <t>MP: 42 / 42 (1R)</t>
  </si>
  <si>
    <t>ATK: (Royal) (Opening) (40-41) Slashing, 1/0</t>
  </si>
  <si>
    <t>(Unstoppable Force)</t>
  </si>
  <si>
    <t>SP: 140 / 140</t>
  </si>
  <si>
    <t>HP: (Starstruck) 53 / 53 (0 AC) (1R)</t>
  </si>
  <si>
    <t>SHP: 20 / 20</t>
  </si>
  <si>
    <t>MP: 57 / 57 (3R)</t>
  </si>
  <si>
    <t>ATK: (5-6)x2 Air, 1-4/1</t>
  </si>
  <si>
    <r>
      <rPr>
        <rFont val="Arial"/>
        <b/>
        <color rgb="FF000000"/>
      </rPr>
      <t>(Current: N/A)</t>
    </r>
    <r>
      <rPr>
        <rFont val="Arial"/>
        <b/>
        <color rgb="FF3333CC"/>
      </rPr>
      <t xml:space="preserve"> (Cross</t>
    </r>
    <r>
      <rPr>
        <rFont val="Arial"/>
        <b/>
        <color rgb="FFCC99FF"/>
      </rPr>
      <t xml:space="preserve"> Tag)</t>
    </r>
  </si>
  <si>
    <t>SP: 246 / 428</t>
  </si>
  <si>
    <r>
      <rPr>
        <b/>
      </rPr>
      <t xml:space="preserve">Hoshi &amp; Angel Spawn With: </t>
    </r>
    <r>
      <rPr>
        <b val="0"/>
      </rPr>
      <t>A Flux Mutation</t>
    </r>
  </si>
  <si>
    <t>HP: 63 / 63 (0 AC) (8R)</t>
  </si>
  <si>
    <t>MP: 50 / 50 (5R)</t>
  </si>
  <si>
    <t>ATK: (37-38) Glitch, 4-6/1</t>
  </si>
  <si>
    <t>(Hope Rides Eternal)</t>
  </si>
  <si>
    <t>SP: 600 / 600</t>
  </si>
  <si>
    <t>HP: 51 / 51 (3 AC) (0R)</t>
  </si>
  <si>
    <r>
      <rPr>
        <rFont val="Arial"/>
        <b/>
        <color rgb="FFF1C232"/>
      </rPr>
      <t>(Divine Shield)</t>
    </r>
    <r>
      <rPr>
        <rFont val="Arial"/>
        <b/>
        <color rgb="FFF0AA0F"/>
      </rPr>
      <t xml:space="preserve">
</t>
    </r>
    <r>
      <rPr>
        <rFont val="Arial"/>
      </rPr>
      <t>SHP: 15 / 15</t>
    </r>
  </si>
  <si>
    <t>MP: 66 / 66 (2R)</t>
  </si>
  <si>
    <t>ATK: (15-16) Psychic, 3-5/1</t>
  </si>
  <si>
    <t>(Battlefield Promotions)</t>
  </si>
  <si>
    <t>SP: 244 / 450</t>
  </si>
  <si>
    <t>HP: 51 / 51 (4 AC) (0R)</t>
  </si>
  <si>
    <t>SHP: 7 / 7</t>
  </si>
  <si>
    <t>ATK: (8-10)x3 Glitch, 4-6/1</t>
  </si>
  <si>
    <t>(Deep Pockets)</t>
  </si>
  <si>
    <t>SP: 212 / 212</t>
  </si>
  <si>
    <t>HP: (Luckiest: Ready!) 51 / 51 (0 AC) (0R)</t>
  </si>
  <si>
    <t>SHP: 14 / 14</t>
  </si>
  <si>
    <t>MP: 78 / 78 (5R)</t>
  </si>
  <si>
    <t>ATK: (Hauler) (17-18) Light, 1-4/0</t>
  </si>
  <si>
    <t>(Entropy: 0) (Entropic Accumulation)</t>
  </si>
  <si>
    <t>SP: 161 / 161</t>
  </si>
  <si>
    <t>HP: 47 / 47 (1 AC) (0R)</t>
  </si>
  <si>
    <t>MP: 44 / 44 (1R)</t>
  </si>
  <si>
    <t>ATK: (Lots) (Form: N/A) (31-32) Fire, 1/2</t>
  </si>
  <si>
    <t>(Stellar Wind)</t>
  </si>
  <si>
    <t>SP: 190 / 250</t>
  </si>
  <si>
    <t>Woodthorne</t>
  </si>
  <si>
    <t>HP: 58 / 58 (4 AC) (0R)</t>
  </si>
  <si>
    <t>SHP: 10 / 10</t>
  </si>
  <si>
    <t>MP: 64 / 64 (1R)</t>
  </si>
  <si>
    <t>ATK: (Breath) (20-23) Earth, 1/1</t>
  </si>
  <si>
    <t>(Wilderness Lore)</t>
  </si>
  <si>
    <t>SP: 0 / 222</t>
  </si>
  <si>
    <t>HP: 65 / 65 (7 AC) (1R)</t>
  </si>
  <si>
    <t>ATK: (39-39) Earth, 1-3/1</t>
  </si>
  <si>
    <t>(Splinters: 2 / 2) (Trick Weaponry)</t>
  </si>
  <si>
    <t>SP:339 / 400</t>
  </si>
  <si>
    <t>HP: (Mantle: Active) 51 / 51 (3 AC) (0R)</t>
  </si>
  <si>
    <r>
      <rPr>
        <rFont val="Arial"/>
        <b/>
        <color rgb="FFF1C232"/>
      </rPr>
      <t xml:space="preserve">(Divine Shield)
</t>
    </r>
    <r>
      <rPr>
        <rFont val="Arial"/>
        <color rgb="FF000000"/>
      </rPr>
      <t>SHP: 6 / 6</t>
    </r>
  </si>
  <si>
    <t>MP: 76 / 76 (1R)</t>
  </si>
  <si>
    <t>ATK: (Lots) (29-29) Mana, 4-6/0</t>
  </si>
  <si>
    <t>(Inactive)
(Requiem of Raindrops)</t>
  </si>
  <si>
    <t>SP: 300 / 300</t>
  </si>
  <si>
    <r>
      <rPr>
        <b/>
      </rPr>
      <t xml:space="preserve">Remiel Spawns With: </t>
    </r>
    <r>
      <rPr>
        <b val="0"/>
      </rPr>
      <t>A Flux Mutation (reroll Scrambled, Polymorphic, Dual Wielding, Chaotic, and Shiny)</t>
    </r>
  </si>
  <si>
    <t>VolatileLily</t>
  </si>
  <si>
    <t>HP: (Unwavering) 77 / 77 (6 AC) (0R)</t>
  </si>
  <si>
    <t>SHP: 3 / 3</t>
  </si>
  <si>
    <t>MP: (Icicles: 0 / 9) 46 / 46 (1R)</t>
  </si>
  <si>
    <t>ATK: (Spike) (Prototype) (25-28) Slashing, 1-2/1</t>
  </si>
  <si>
    <t>(L: 0 / 0 / 0) (Aggressive Skilling)</t>
  </si>
  <si>
    <t>SP: 25 / 204</t>
  </si>
  <si>
    <t>HP: (Will: Ready!) 66 / 66 (0 AC) (0R)</t>
  </si>
  <si>
    <t>MP: 54 / 54 (1R)</t>
  </si>
  <si>
    <t>ATK: (Loyalty: None!) (28-29) Slashing, 1/2</t>
  </si>
  <si>
    <r>
      <rPr>
        <rFont val="Arial"/>
        <b/>
        <color rgb="FF0000FF"/>
      </rPr>
      <t>(Tr</t>
    </r>
    <r>
      <rPr>
        <rFont val="Arial"/>
        <b/>
        <color rgb="FFFF0000"/>
      </rPr>
      <t>in</t>
    </r>
    <r>
      <rPr>
        <rFont val="Arial"/>
        <b/>
        <color rgb="FFFFD966"/>
      </rPr>
      <t>us)</t>
    </r>
  </si>
  <si>
    <t>SP: 400 / 400</t>
  </si>
  <si>
    <t>HP: (Unassailable) 71 / 71 (18 AC) (0R)</t>
  </si>
  <si>
    <t>MP: 53 / 53 (1R)</t>
  </si>
  <si>
    <t>ATK: (15-16) Slashing, 1/2</t>
  </si>
  <si>
    <r>
      <rPr>
        <rFont val="Arial"/>
        <b/>
        <color rgb="FF0000FF"/>
      </rPr>
      <t>(Tr</t>
    </r>
    <r>
      <rPr>
        <rFont val="Arial"/>
        <b/>
        <color rgb="FFFF0000"/>
      </rPr>
      <t>in</t>
    </r>
    <r>
      <rPr>
        <rFont val="Arial"/>
        <b/>
        <color rgb="FFFFD966"/>
      </rPr>
      <t>us)</t>
    </r>
  </si>
  <si>
    <t>HP: (Everything) 63 / 63 (1 AC) (0R)</t>
  </si>
  <si>
    <t>SHP: (Lots) 75 / 75</t>
  </si>
  <si>
    <t>ATK: (Lots) ???</t>
  </si>
  <si>
    <r>
      <rPr>
        <rFont val="Arial"/>
        <b/>
        <color rgb="FF0000FF"/>
      </rPr>
      <t>(Tr</t>
    </r>
    <r>
      <rPr>
        <rFont val="Arial"/>
        <b/>
        <color rgb="FFFF0000"/>
      </rPr>
      <t>in</t>
    </r>
    <r>
      <rPr>
        <rFont val="Arial"/>
        <b/>
        <color rgb="FFFFD966"/>
      </rPr>
      <t>us)</t>
    </r>
  </si>
  <si>
    <t>Yato</t>
  </si>
  <si>
    <t>HP: (Will: Ready!) 38 / 38 (3 AC) (0R)</t>
  </si>
  <si>
    <t>ATK: (Bushi) (26-28) Piercing, 3-6/1</t>
  </si>
  <si>
    <t>(Samuari's Focus)</t>
  </si>
  <si>
    <t>SP: 91 / 190</t>
  </si>
  <si>
    <t>HP: (Lots) 74 / 74 (6 AC) (5R)</t>
  </si>
  <si>
    <t>SHP: (Brace) 7 / 7</t>
  </si>
  <si>
    <t>MP: 66 / 66 (1R)</t>
  </si>
  <si>
    <t>ATK: (Frost) (22-23) Ice, 2-7/1</t>
  </si>
  <si>
    <t>(Charges: 3 / 3) (Cold Shoulder)</t>
  </si>
  <si>
    <t>SP: 176 / 176</t>
  </si>
  <si>
    <r>
      <rPr>
        <b/>
      </rPr>
      <t xml:space="preserve">Bergilmir Spawns With: </t>
    </r>
    <r>
      <rPr>
        <b val="0"/>
      </rPr>
      <t>4 Tiles of Displacement</t>
    </r>
  </si>
  <si>
    <t>HP: 64 / 64 (2 AC) (0R)</t>
  </si>
  <si>
    <t>MP: 43 / 43 (1R)</t>
  </si>
  <si>
    <t>ATK: (MEGA LOTS) (22-24) Light, 1-4/2</t>
  </si>
  <si>
    <t>(Uncertainty)</t>
  </si>
  <si>
    <t>SP: 190 / 190</t>
  </si>
  <si>
    <r>
      <rPr>
        <b/>
      </rPr>
      <t xml:space="preserve">Hexagon Spawns With: </t>
    </r>
    <r>
      <rPr>
        <b val="0"/>
      </rPr>
      <t>4 Tiles of Displacement</t>
    </r>
  </si>
  <si>
    <t>HP: 63 / 63 (4 AC) (0R)</t>
  </si>
  <si>
    <t>SHP: 17 / 17</t>
  </si>
  <si>
    <t>MP: 78 / 78 (1R)</t>
  </si>
  <si>
    <t>ATK: (20-22) Slashing, 1-2/1</t>
  </si>
  <si>
    <t>(15 SP Regen)
(Very Normal Farmer)</t>
  </si>
  <si>
    <t>Keane McZupp</t>
  </si>
  <si>
    <t>HP: (Volatile) 41 / 41 (0 AC) (0R)</t>
  </si>
  <si>
    <t>SHP: 18 / 18</t>
  </si>
  <si>
    <t>ATK: (Quickfire) (24-25) Piercing, 3-5/1</t>
  </si>
  <si>
    <r>
      <rPr>
        <rFont val="Arial"/>
        <b/>
        <color rgb="FF6600FF"/>
      </rPr>
      <t xml:space="preserve">(Serendipitous Siphon)
(Luck: </t>
    </r>
    <r>
      <rPr>
        <rFont val="Arial"/>
        <b/>
        <color rgb="FF000000"/>
      </rPr>
      <t>0</t>
    </r>
    <r>
      <rPr>
        <rFont val="Arial"/>
        <b/>
        <color rgb="FF6600FF"/>
      </rPr>
      <t xml:space="preserve"> / 34) </t>
    </r>
  </si>
  <si>
    <t>HP: 68 / 68 (8 AC) (0R)</t>
  </si>
  <si>
    <t>MP: 47 / 47 (1R)</t>
  </si>
  <si>
    <t>ATK: (Lots) (70-72) ???, 4-8/0</t>
  </si>
  <si>
    <t>(The White Death)</t>
  </si>
  <si>
    <t>NPC's:</t>
  </si>
  <si>
    <t>Chloe</t>
  </si>
  <si>
    <t>HP: (Heroine: 2 / 2) 62 / 62 (5 AC) (0R)</t>
  </si>
  <si>
    <t>MP: 46 / 46 (1R)</t>
  </si>
  <si>
    <t>ATK: (Lots) (Echo: 3 / 6) (29-32) Crushing, 1/2</t>
  </si>
  <si>
    <t>(By Your Side)</t>
  </si>
  <si>
    <t>Marron</t>
  </si>
  <si>
    <t>HP: (Ribbon: Ready!) 51 / 51 (-3 AC) (0R)</t>
  </si>
  <si>
    <t>ATK: (Lots) (19-21)x2 Piercing, 3-6/1</t>
  </si>
  <si>
    <t>(Thread Conjurer)</t>
  </si>
  <si>
    <t>SP: 0 / 175</t>
  </si>
  <si>
    <t>Ette</t>
  </si>
  <si>
    <t>HP: 81 / 81 (15 AC) (3R)</t>
  </si>
  <si>
    <t>SHP: 4 / 4</t>
  </si>
  <si>
    <t>ATK: (bonk) (15-16) Crushing, 1-2/1</t>
  </si>
  <si>
    <t>(Defensive Cuddle)</t>
  </si>
  <si>
    <t>SP: 0 / 80</t>
  </si>
  <si>
    <t>Omorika</t>
  </si>
  <si>
    <t>HP: 55 / 55 (1 AC) (0R)</t>
  </si>
  <si>
    <t>MP: 62 / 62 (6R)</t>
  </si>
  <si>
    <t>ATK: (Range Mods) (28-28) Crushing, 1-3/1</t>
  </si>
  <si>
    <t>(Remembrance of the Fallen)</t>
  </si>
  <si>
    <t>SP: 158 / 290</t>
  </si>
  <si>
    <r>
      <rPr>
        <b/>
      </rPr>
      <t xml:space="preserve">Omorika Spawns With: </t>
    </r>
    <r>
      <rPr/>
      <t>A Running Start</t>
    </r>
  </si>
  <si>
    <t>Nia</t>
  </si>
  <si>
    <t>HP: (Change) 49 / 49 (2 AC) (0R)</t>
  </si>
  <si>
    <t>SHP: 8 / 8</t>
  </si>
  <si>
    <t>MP: 68 / 68 (1R)</t>
  </si>
  <si>
    <t>ATK: (Merciful) (17-18) Air, 2-3/1</t>
  </si>
  <si>
    <t>(Ever Onward)</t>
  </si>
  <si>
    <t>SP: 0 / 308</t>
  </si>
  <si>
    <r>
      <rPr>
        <b/>
      </rPr>
      <t xml:space="preserve">Nia Spawns With: </t>
    </r>
    <r>
      <rPr/>
      <t>A Random Chibi Nia Effect</t>
    </r>
  </si>
  <si>
    <t>Mari</t>
  </si>
  <si>
    <t>HP: 51 / 51 (0 AC) (0R)</t>
  </si>
  <si>
    <t>SHP: 13 / 13</t>
  </si>
  <si>
    <t>MP: 88 / 88 (6R)</t>
  </si>
  <si>
    <t>ATK: (Titanfall) (29-29) Crushing, 4-8/1</t>
  </si>
  <si>
    <t>(Drones: 1 / 3) (MX-Assist)</t>
  </si>
  <si>
    <t>SP: 250 / 250</t>
  </si>
  <si>
    <t>HP: (Lots) 72 / 72 (9 AC) (0R)</t>
  </si>
  <si>
    <t>SHP: (Brace) 10 / 10</t>
  </si>
  <si>
    <t>ATK: (Armistyx) (Hauler) (29-31) Slashing, 1-2/1</t>
  </si>
  <si>
    <t>(Charges: 3 / 3) (Divine Pulchritude)</t>
  </si>
  <si>
    <t>SP: 0 / 240</t>
  </si>
  <si>
    <t>HP: 41 / 41 (1 AC) (0R)</t>
  </si>
  <si>
    <t>ATK: (Sniper) (Reload) (31-32) Piercing, 5-8/0</t>
  </si>
  <si>
    <t>(Opportunist's Shot)</t>
  </si>
  <si>
    <t>SP: 125 / 168</t>
  </si>
  <si>
    <t>HP: (Shatter) 55 / 55 (1 AC) (0R)</t>
  </si>
  <si>
    <t>SHP: 6 / 6</t>
  </si>
  <si>
    <t>(Devastation: 100 / 100) 
MP: 84 / 84 (1R)</t>
  </si>
  <si>
    <t>ATK: (Gaiaflame) (Dominion) (21-24) Earth, 2-4/1</t>
  </si>
  <si>
    <t>(Cinderclast's Focus)</t>
  </si>
  <si>
    <t>Allies:</t>
  </si>
  <si>
    <t>(Housing Used: 9 / ∞)</t>
  </si>
  <si>
    <t>Taeda</t>
  </si>
  <si>
    <t>HP: 39 / 39 (-1 AC) (4R)</t>
  </si>
  <si>
    <t>SHP: 23 / 23</t>
  </si>
  <si>
    <t>MP: 65 / 65 (3R)</t>
  </si>
  <si>
    <t>ATK: (6-6)x3 Light, 2-4/2</t>
  </si>
  <si>
    <t>(Hopeful Voice)</t>
  </si>
  <si>
    <t>SP: 0 / 350</t>
  </si>
  <si>
    <r>
      <rPr>
        <b/>
      </rPr>
      <t xml:space="preserve">Morale: </t>
    </r>
    <r>
      <rPr>
        <b val="0"/>
      </rPr>
      <t>70%</t>
    </r>
  </si>
  <si>
    <t>Upgrades:</t>
  </si>
  <si>
    <r>
      <rPr>
        <b/>
        <i/>
        <color rgb="FFFF0000"/>
      </rPr>
      <t>HEALTH:</t>
    </r>
    <r>
      <rPr>
        <i/>
      </rPr>
      <t xml:space="preserve"> Tier 5</t>
    </r>
  </si>
  <si>
    <r>
      <rPr>
        <b/>
        <i/>
        <color rgb="FFE69138"/>
      </rPr>
      <t>ATTACK:</t>
    </r>
    <r>
      <rPr>
        <i/>
        <color rgb="FFE69138"/>
      </rPr>
      <t xml:space="preserve"> </t>
    </r>
    <r>
      <rPr>
        <i/>
      </rPr>
      <t>Tier 5</t>
    </r>
  </si>
  <si>
    <r>
      <rPr>
        <b/>
        <i/>
        <color rgb="FF3C78D8"/>
      </rPr>
      <t>MAGIC:</t>
    </r>
    <r>
      <rPr>
        <i/>
        <color rgb="FF3C78D8"/>
      </rPr>
      <t xml:space="preserve"> </t>
    </r>
    <r>
      <rPr>
        <i/>
      </rPr>
      <t>Tier 5</t>
    </r>
  </si>
  <si>
    <r>
      <rPr>
        <b/>
        <i/>
        <color rgb="FFFF00FF"/>
      </rPr>
      <t>SPECIAL:</t>
    </r>
    <r>
      <rPr>
        <i/>
      </rPr>
      <t xml:space="preserve"> Tier 5</t>
    </r>
  </si>
  <si>
    <r>
      <rPr>
        <b/>
      </rPr>
      <t xml:space="preserve">CLEAR BONUS: </t>
    </r>
    <r>
      <rPr>
        <b/>
        <color rgb="FF3C78D8"/>
      </rPr>
      <t>Active</t>
    </r>
  </si>
  <si>
    <t>Bass</t>
  </si>
  <si>
    <t>HP: 59 / 59 (4 AC) (2R)</t>
  </si>
  <si>
    <t>MP: 45 / 45 (3R)</t>
  </si>
  <si>
    <t>ATK: (Above) (13-15)x2 Glitch, 1/1</t>
  </si>
  <si>
    <t>(Active: ???)
(Actually Just You)</t>
  </si>
  <si>
    <t>SP: 0 / 250</t>
  </si>
  <si>
    <r>
      <rPr>
        <b/>
      </rPr>
      <t xml:space="preserve">Morale: </t>
    </r>
    <r>
      <rPr>
        <b val="0"/>
      </rPr>
      <t>100%</t>
    </r>
  </si>
  <si>
    <r>
      <rPr>
        <b/>
        <i/>
        <color rgb="FFFF0000"/>
      </rPr>
      <t>HEALTH:</t>
    </r>
    <r>
      <rPr>
        <i/>
      </rPr>
      <t xml:space="preserve"> Tier 5</t>
    </r>
  </si>
  <si>
    <r>
      <rPr>
        <b/>
        <i/>
        <color rgb="FFE69138"/>
      </rPr>
      <t>ATTACK:</t>
    </r>
    <r>
      <rPr>
        <i/>
        <color rgb="FFE69138"/>
      </rPr>
      <t xml:space="preserve"> </t>
    </r>
    <r>
      <rPr>
        <i/>
      </rPr>
      <t>Tier 5</t>
    </r>
  </si>
  <si>
    <r>
      <rPr>
        <b/>
        <i/>
        <color rgb="FF3C78D8"/>
      </rPr>
      <t>MAGIC:</t>
    </r>
    <r>
      <rPr>
        <i/>
        <color rgb="FF3C78D8"/>
      </rPr>
      <t xml:space="preserve"> </t>
    </r>
    <r>
      <rPr>
        <i/>
      </rPr>
      <t>Tier 5</t>
    </r>
  </si>
  <si>
    <r>
      <rPr>
        <b/>
        <i/>
        <color rgb="FFFF00FF"/>
      </rPr>
      <t>SPECIAL:</t>
    </r>
    <r>
      <rPr>
        <i/>
      </rPr>
      <t xml:space="preserve"> Tier 5</t>
    </r>
  </si>
  <si>
    <r>
      <rPr>
        <b/>
      </rPr>
      <t xml:space="preserve">CLEAR BONUS: </t>
    </r>
    <r>
      <rPr>
        <b/>
        <color rgb="FF3C78D8"/>
      </rPr>
      <t>Active</t>
    </r>
  </si>
  <si>
    <t>Nana</t>
  </si>
  <si>
    <t>HP: 50 / 50 (0 AC) (0R)</t>
  </si>
  <si>
    <t>MP: 42 / 42 (2R)</t>
  </si>
  <si>
    <t>ATK: (Blade Strike) (22-22) Piercing, 1-4/1</t>
  </si>
  <si>
    <t>(Panic Blitz)</t>
  </si>
  <si>
    <t>SP: 0 / 200</t>
  </si>
  <si>
    <r>
      <rPr>
        <rFont val="Arial"/>
        <b/>
      </rPr>
      <t xml:space="preserve">Morale: </t>
    </r>
    <r>
      <rPr>
        <rFont val="Arial"/>
        <b val="0"/>
      </rPr>
      <t>100%</t>
    </r>
  </si>
  <si>
    <r>
      <rPr>
        <rFont val="Arial"/>
        <b/>
        <i/>
        <color rgb="FFFF0000"/>
      </rPr>
      <t xml:space="preserve">HEALTH: </t>
    </r>
    <r>
      <rPr>
        <rFont val="Arial"/>
        <b val="0"/>
        <i/>
        <color rgb="FF000000"/>
      </rPr>
      <t>Tier 5</t>
    </r>
  </si>
  <si>
    <r>
      <rPr>
        <rFont val="Arial"/>
        <b/>
        <i/>
        <color rgb="FFE69138"/>
      </rPr>
      <t xml:space="preserve">ATTACK: </t>
    </r>
    <r>
      <rPr>
        <rFont val="Arial"/>
        <b val="0"/>
        <i/>
        <color rgb="FF000000"/>
      </rPr>
      <t>Tier 5</t>
    </r>
  </si>
  <si>
    <r>
      <rPr>
        <rFont val="Arial"/>
        <b/>
        <i/>
        <color rgb="FF3C78D8"/>
      </rPr>
      <t xml:space="preserve">MAGIC: </t>
    </r>
    <r>
      <rPr>
        <rFont val="Arial"/>
        <b val="0"/>
        <i/>
        <color rgb="FF000000"/>
      </rPr>
      <t>Tier 5</t>
    </r>
  </si>
  <si>
    <r>
      <rPr>
        <rFont val="Arial"/>
        <b/>
        <i/>
        <color rgb="FFFF00FF"/>
      </rPr>
      <t xml:space="preserve">SPECIAL: </t>
    </r>
    <r>
      <rPr>
        <rFont val="Arial"/>
        <b val="0"/>
        <i/>
        <color rgb="FF000000"/>
      </rPr>
      <t>Tier 5</t>
    </r>
  </si>
  <si>
    <r>
      <rPr>
        <b/>
      </rPr>
      <t xml:space="preserve">CLEAR BONUS: </t>
    </r>
    <r>
      <rPr>
        <b/>
        <color rgb="FF3C78D8"/>
      </rPr>
      <t>Active</t>
    </r>
  </si>
  <si>
    <t>R-8733</t>
  </si>
  <si>
    <t>HP: (BShield) 46 / 46 (3 AC) (0R)</t>
  </si>
  <si>
    <t>MP: 48 / 48 (0R)</t>
  </si>
  <si>
    <t>ATK: (Grenade) (Missile) (24-24) Fire, 4-8/0</t>
  </si>
  <si>
    <t>(Precision Fireworks)</t>
  </si>
  <si>
    <r>
      <rPr>
        <rFont val="Arial"/>
        <b/>
      </rPr>
      <t xml:space="preserve">Morale: </t>
    </r>
    <r>
      <rPr>
        <rFont val="Arial"/>
        <b val="0"/>
      </rPr>
      <t>100%</t>
    </r>
  </si>
  <si>
    <r>
      <rPr>
        <rFont val="Arial"/>
        <b/>
        <i/>
        <color rgb="FFFF0000"/>
      </rPr>
      <t>HEALTH:</t>
    </r>
    <r>
      <rPr>
        <rFont val="Arial"/>
        <b val="0"/>
        <i/>
        <color rgb="FF000000"/>
      </rPr>
      <t xml:space="preserve"> Tier 5</t>
    </r>
  </si>
  <si>
    <r>
      <rPr>
        <rFont val="Arial"/>
        <b/>
        <i/>
        <color rgb="FFE69138"/>
      </rPr>
      <t>ATTACK:</t>
    </r>
    <r>
      <rPr>
        <rFont val="Arial"/>
        <b val="0"/>
        <i/>
        <color rgb="FF000000"/>
      </rPr>
      <t xml:space="preserve"> Tier 5</t>
    </r>
  </si>
  <si>
    <r>
      <rPr>
        <rFont val="Arial"/>
        <b/>
        <i/>
        <color rgb="FF3C78D8"/>
      </rPr>
      <t>MAGIC:</t>
    </r>
    <r>
      <rPr>
        <rFont val="Arial"/>
        <b val="0"/>
        <i/>
        <color rgb="FF000000"/>
      </rPr>
      <t xml:space="preserve"> Tier 5</t>
    </r>
  </si>
  <si>
    <r>
      <rPr>
        <rFont val="Arial"/>
        <b/>
        <i/>
        <color rgb="FFFF00FF"/>
      </rPr>
      <t>SPECIAL:</t>
    </r>
    <r>
      <rPr>
        <rFont val="Arial"/>
        <b val="0"/>
        <i/>
        <color rgb="FF000000"/>
      </rPr>
      <t xml:space="preserve"> Tier 5</t>
    </r>
  </si>
  <si>
    <r>
      <rPr>
        <b/>
      </rPr>
      <t xml:space="preserve">CLEAR BONUS: </t>
    </r>
    <r>
      <rPr>
        <b/>
        <color rgb="FF3C78D8"/>
      </rPr>
      <t>Active</t>
    </r>
  </si>
  <si>
    <t>Maple</t>
  </si>
  <si>
    <t>HP: (Will: 2 / 2) 28 / 28 (-1 AC) (8R)</t>
  </si>
  <si>
    <t>MP: 40 / 40 (3R)</t>
  </si>
  <si>
    <t>ATK: (20-21) Slashing, 1/3</t>
  </si>
  <si>
    <t>(Valkryie's Inspiration)</t>
  </si>
  <si>
    <t>SP: 0 / 180</t>
  </si>
  <si>
    <r>
      <rPr>
        <rFont val="Arial"/>
        <b/>
      </rPr>
      <t xml:space="preserve">Morale: </t>
    </r>
    <r>
      <rPr>
        <rFont val="Arial"/>
        <b val="0"/>
      </rPr>
      <t>999%</t>
    </r>
  </si>
  <si>
    <r>
      <rPr>
        <rFont val="Arial"/>
        <b/>
        <i/>
        <color rgb="FFFF0000"/>
      </rPr>
      <t>HEALTH:</t>
    </r>
    <r>
      <rPr>
        <rFont val="Arial"/>
        <b val="0"/>
        <i/>
        <color rgb="FF000000"/>
      </rPr>
      <t xml:space="preserve"> Tier 5</t>
    </r>
  </si>
  <si>
    <r>
      <rPr>
        <rFont val="Arial"/>
        <b/>
        <i/>
        <color rgb="FFE69138"/>
      </rPr>
      <t>ATTACK:</t>
    </r>
    <r>
      <rPr>
        <rFont val="Arial"/>
        <b val="0"/>
        <i/>
        <color rgb="FF000000"/>
      </rPr>
      <t xml:space="preserve"> Tier 5</t>
    </r>
  </si>
  <si>
    <r>
      <rPr>
        <rFont val="Arial"/>
        <b/>
        <i/>
        <color rgb="FF3C78D8"/>
      </rPr>
      <t>MAGIC:</t>
    </r>
    <r>
      <rPr>
        <rFont val="Arial"/>
        <b val="0"/>
        <i/>
        <color rgb="FF000000"/>
      </rPr>
      <t xml:space="preserve"> Tier 5</t>
    </r>
  </si>
  <si>
    <r>
      <rPr>
        <rFont val="Arial"/>
        <b/>
        <i/>
        <color rgb="FFFF00FF"/>
      </rPr>
      <t>SPECIAL:</t>
    </r>
    <r>
      <rPr>
        <rFont val="Arial"/>
        <b val="0"/>
        <i/>
        <color rgb="FF000000"/>
      </rPr>
      <t xml:space="preserve"> Tier 5</t>
    </r>
  </si>
  <si>
    <r>
      <rPr>
        <b/>
      </rPr>
      <t xml:space="preserve">CLEAR BONUS: </t>
    </r>
    <r>
      <rPr>
        <b/>
        <color rgb="FF3C78D8"/>
      </rPr>
      <t>Active</t>
    </r>
  </si>
  <si>
    <t>Maxim</t>
  </si>
  <si>
    <t>HP: 59 / 59 (10 AC) (0R)</t>
  </si>
  <si>
    <t>MP: 45 / 45 (2R)</t>
  </si>
  <si>
    <r>
      <rPr>
        <rFont val="Arial"/>
      </rPr>
      <t xml:space="preserve">ATK: (24-26) Slashing, </t>
    </r>
    <r>
      <rPr>
        <rFont val="Arial"/>
        <b/>
        <color rgb="FF0000FF"/>
      </rPr>
      <t>1-3</t>
    </r>
    <r>
      <rPr>
        <rFont val="Arial"/>
      </rPr>
      <t>/2</t>
    </r>
  </si>
  <si>
    <t>(Host: N/A)
(Symbiotic Growth)</t>
  </si>
  <si>
    <t>SP: 277 / 300</t>
  </si>
  <si>
    <r>
      <rPr>
        <rFont val="Arial"/>
        <b/>
      </rPr>
      <t xml:space="preserve">Morale: </t>
    </r>
    <r>
      <rPr>
        <rFont val="Arial"/>
        <b val="0"/>
      </rPr>
      <t>chips%</t>
    </r>
  </si>
  <si>
    <r>
      <rPr>
        <rFont val="Arial"/>
        <b/>
        <i/>
        <color rgb="FFFF0000"/>
      </rPr>
      <t>HEALTH:</t>
    </r>
    <r>
      <rPr>
        <rFont val="Arial"/>
        <b val="0"/>
        <i/>
        <color rgb="FF000000"/>
      </rPr>
      <t xml:space="preserve"> Tier 5</t>
    </r>
  </si>
  <si>
    <r>
      <rPr>
        <rFont val="Arial"/>
        <b/>
        <i/>
        <color rgb="FFE69138"/>
      </rPr>
      <t>ATTACK:</t>
    </r>
    <r>
      <rPr>
        <rFont val="Arial"/>
        <b val="0"/>
        <i/>
        <color rgb="FF000000"/>
      </rPr>
      <t xml:space="preserve"> Tier 5</t>
    </r>
  </si>
  <si>
    <r>
      <rPr>
        <rFont val="Arial"/>
        <b/>
        <i/>
        <color rgb="FF3C78D8"/>
      </rPr>
      <t>MAGIC:</t>
    </r>
    <r>
      <rPr>
        <rFont val="Arial"/>
        <b val="0"/>
        <i/>
        <color rgb="FF000000"/>
      </rPr>
      <t xml:space="preserve"> Tier 5</t>
    </r>
  </si>
  <si>
    <r>
      <rPr>
        <rFont val="Arial"/>
        <b/>
        <i/>
        <color rgb="FFFF00FF"/>
      </rPr>
      <t>SPECIAL:</t>
    </r>
    <r>
      <rPr>
        <rFont val="Arial"/>
        <b val="0"/>
        <i/>
        <color rgb="FF000000"/>
      </rPr>
      <t xml:space="preserve"> Tier 5</t>
    </r>
  </si>
  <si>
    <r>
      <rPr>
        <b/>
      </rPr>
      <t xml:space="preserve">CLEAR BONUS: </t>
    </r>
    <r>
      <rPr>
        <b/>
        <color rgb="FF3C78D8"/>
      </rPr>
      <t>Active</t>
    </r>
  </si>
  <si>
    <t>Chi</t>
  </si>
  <si>
    <t>HP: 53 / 53 (0 AC) (6R)</t>
  </si>
  <si>
    <t>MP: 60 / 60 (2R)</t>
  </si>
  <si>
    <t>ATK: (19-22) Poison, 4-7/0</t>
  </si>
  <si>
    <t>(Medical Mastery)</t>
  </si>
  <si>
    <r>
      <rPr>
        <rFont val="Arial"/>
        <b/>
      </rPr>
      <t xml:space="preserve">Morale: </t>
    </r>
    <r>
      <rPr>
        <rFont val="Arial"/>
        <b val="0"/>
      </rPr>
      <t>85%</t>
    </r>
  </si>
  <si>
    <r>
      <rPr>
        <rFont val="Arial"/>
        <b/>
        <i/>
        <color rgb="FFFF0000"/>
      </rPr>
      <t>HEALTH:</t>
    </r>
    <r>
      <rPr>
        <rFont val="Arial"/>
        <b val="0"/>
        <i/>
        <color rgb="FF000000"/>
      </rPr>
      <t xml:space="preserve"> Tier 5</t>
    </r>
  </si>
  <si>
    <r>
      <rPr>
        <rFont val="Arial"/>
        <b/>
        <i/>
        <color rgb="FFE69138"/>
      </rPr>
      <t>ATTACK:</t>
    </r>
    <r>
      <rPr>
        <rFont val="Arial"/>
        <b val="0"/>
        <i/>
        <color rgb="FF000000"/>
      </rPr>
      <t xml:space="preserve"> Tier 5</t>
    </r>
  </si>
  <si>
    <r>
      <rPr>
        <rFont val="Arial"/>
        <b/>
        <i/>
        <color rgb="FF3C78D8"/>
      </rPr>
      <t>MAGIC:</t>
    </r>
    <r>
      <rPr>
        <rFont val="Arial"/>
        <b val="0"/>
        <i/>
        <color rgb="FF000000"/>
      </rPr>
      <t xml:space="preserve"> Tier 5</t>
    </r>
  </si>
  <si>
    <r>
      <rPr>
        <rFont val="Arial"/>
        <b/>
        <i/>
        <color rgb="FFFF00FF"/>
      </rPr>
      <t>SPECIAL:</t>
    </r>
    <r>
      <rPr>
        <rFont val="Arial"/>
        <b val="0"/>
        <i/>
        <color rgb="FF000000"/>
      </rPr>
      <t xml:space="preserve"> Tier 5</t>
    </r>
  </si>
  <si>
    <r>
      <rPr>
        <b/>
      </rPr>
      <t xml:space="preserve">CLEAR BONUS: </t>
    </r>
    <r>
      <rPr>
        <b/>
        <color rgb="FF3C78D8"/>
      </rPr>
      <t>Active</t>
    </r>
  </si>
  <si>
    <t>Aoki</t>
  </si>
  <si>
    <t>HP: 36 / 36 (-2 AC) (1R)</t>
  </si>
  <si>
    <t>MP: 57 / 57 (4R)</t>
  </si>
  <si>
    <t>ATK: (6-6)x4 Water, 1-3/3</t>
  </si>
  <si>
    <t>(Melody: 0 / 10) (Eternal Sonata)</t>
  </si>
  <si>
    <r>
      <rPr>
        <rFont val="Arial"/>
        <b/>
      </rPr>
      <t xml:space="preserve">Morale: </t>
    </r>
    <r>
      <rPr>
        <rFont val="Arial"/>
        <b val="0"/>
      </rPr>
      <t>70%</t>
    </r>
  </si>
  <si>
    <r>
      <rPr>
        <rFont val="Arial"/>
        <b/>
        <i/>
        <color rgb="FFFF0000"/>
      </rPr>
      <t>HEALTH:</t>
    </r>
    <r>
      <rPr>
        <rFont val="Arial"/>
        <b val="0"/>
        <i/>
        <color rgb="FF000000"/>
      </rPr>
      <t xml:space="preserve"> Tier 5</t>
    </r>
  </si>
  <si>
    <r>
      <rPr>
        <rFont val="Arial"/>
        <b/>
        <i/>
        <color rgb="FFE69138"/>
      </rPr>
      <t>ATTACK:</t>
    </r>
    <r>
      <rPr>
        <rFont val="Arial"/>
        <b val="0"/>
        <i/>
        <color rgb="FF000000"/>
      </rPr>
      <t xml:space="preserve"> Tier 5</t>
    </r>
  </si>
  <si>
    <r>
      <rPr>
        <rFont val="Arial"/>
        <b/>
        <i/>
        <color rgb="FF3C78D8"/>
      </rPr>
      <t>MAGIC:</t>
    </r>
    <r>
      <rPr>
        <rFont val="Arial"/>
        <b val="0"/>
        <i/>
        <color rgb="FF000000"/>
      </rPr>
      <t xml:space="preserve"> Tier 5</t>
    </r>
  </si>
  <si>
    <r>
      <rPr>
        <rFont val="Arial"/>
        <b/>
        <i/>
        <color rgb="FFFF00FF"/>
      </rPr>
      <t>SPECIAL:</t>
    </r>
    <r>
      <rPr>
        <rFont val="Arial"/>
        <b val="0"/>
        <i/>
        <color rgb="FF000000"/>
      </rPr>
      <t xml:space="preserve"> Tier 5</t>
    </r>
  </si>
  <si>
    <r>
      <rPr>
        <b/>
      </rPr>
      <t xml:space="preserve">CLEAR BONUS: </t>
    </r>
    <r>
      <rPr>
        <b/>
        <color rgb="FF3C78D8"/>
      </rPr>
      <t>Active</t>
    </r>
  </si>
  <si>
    <t>Gibbet</t>
  </si>
  <si>
    <t>HP: 61 / 61 (-1 AC) (6R)</t>
  </si>
  <si>
    <t>MP: 48 / 48 (2R)</t>
  </si>
  <si>
    <t>ATK: (21-23) Piercing, 1/1</t>
  </si>
  <si>
    <t>(Hanging: 0 / 5) (Hang Them High)</t>
  </si>
  <si>
    <r>
      <rPr>
        <rFont val="Arial"/>
        <b/>
      </rPr>
      <t xml:space="preserve">Morale: </t>
    </r>
    <r>
      <rPr>
        <rFont val="Arial"/>
        <b val="0"/>
      </rPr>
      <t>yee%</t>
    </r>
  </si>
  <si>
    <r>
      <rPr>
        <rFont val="Arial"/>
        <b/>
        <i/>
        <color rgb="FFFF0000"/>
      </rPr>
      <t>HEALTH:</t>
    </r>
    <r>
      <rPr>
        <rFont val="Arial"/>
        <b val="0"/>
        <i/>
        <color rgb="FF000000"/>
      </rPr>
      <t xml:space="preserve"> Tier 5</t>
    </r>
  </si>
  <si>
    <r>
      <rPr>
        <rFont val="Arial"/>
        <b/>
        <i/>
        <color rgb="FFE69138"/>
      </rPr>
      <t>ATTACK:</t>
    </r>
    <r>
      <rPr>
        <rFont val="Arial"/>
        <b val="0"/>
        <i/>
        <color rgb="FF000000"/>
      </rPr>
      <t xml:space="preserve"> Tier 5</t>
    </r>
  </si>
  <si>
    <r>
      <rPr>
        <rFont val="Arial"/>
        <b/>
        <i/>
        <color rgb="FF3C78D8"/>
      </rPr>
      <t>MAGIC:</t>
    </r>
    <r>
      <rPr>
        <rFont val="Arial"/>
        <b val="0"/>
        <i/>
        <color rgb="FF000000"/>
      </rPr>
      <t xml:space="preserve"> Tier 5</t>
    </r>
  </si>
  <si>
    <r>
      <rPr>
        <rFont val="Arial"/>
        <b/>
        <i/>
        <color rgb="FFFF00FF"/>
      </rPr>
      <t>SPECIAL:</t>
    </r>
    <r>
      <rPr>
        <rFont val="Arial"/>
        <b val="0"/>
        <i/>
        <color rgb="FF000000"/>
      </rPr>
      <t xml:space="preserve"> Tier 5</t>
    </r>
  </si>
  <si>
    <r>
      <rPr>
        <b/>
      </rPr>
      <t xml:space="preserve">CLEAR BONUS: </t>
    </r>
    <r>
      <rPr>
        <b/>
        <color rgb="FF3C78D8"/>
      </rPr>
      <t>Active</t>
    </r>
  </si>
  <si>
    <t>Vulcan</t>
  </si>
  <si>
    <t>HP: 82 / 82 (8 AC) (5R)</t>
  </si>
  <si>
    <t>MP: 56 / 56 (3R)</t>
  </si>
  <si>
    <t>ATK: (Wilt) (11-11)x3 Piercing, 1-2/2</t>
  </si>
  <si>
    <t>(Wilted Roseblade)</t>
  </si>
  <si>
    <t>SP: 225 / 225</t>
  </si>
  <si>
    <r>
      <rPr>
        <rFont val="Arial"/>
        <b/>
      </rPr>
      <t xml:space="preserve">Morale: </t>
    </r>
    <r>
      <rPr>
        <rFont val="Courier New"/>
        <b val="0"/>
        <color rgb="FFAA7777"/>
      </rPr>
      <t>Irrelevant. The fate of the world lies in our hands now.</t>
    </r>
  </si>
  <si>
    <r>
      <rPr>
        <rFont val="Arial"/>
        <b/>
        <i/>
        <color rgb="FFFF0000"/>
      </rPr>
      <t>HEALTH:</t>
    </r>
    <r>
      <rPr>
        <rFont val="Arial"/>
        <b val="0"/>
        <i/>
        <color rgb="FF000000"/>
      </rPr>
      <t xml:space="preserve"> Tier 5</t>
    </r>
  </si>
  <si>
    <r>
      <rPr>
        <rFont val="Arial"/>
        <b/>
        <i/>
        <color rgb="FFE69138"/>
      </rPr>
      <t>ATTACK:</t>
    </r>
    <r>
      <rPr>
        <rFont val="Arial"/>
        <b val="0"/>
        <i/>
        <color rgb="FF000000"/>
      </rPr>
      <t xml:space="preserve"> Tier 5</t>
    </r>
  </si>
  <si>
    <r>
      <rPr>
        <rFont val="Arial"/>
        <b/>
        <i/>
        <color rgb="FF3C78D8"/>
      </rPr>
      <t>MAGIC:</t>
    </r>
    <r>
      <rPr>
        <rFont val="Arial"/>
        <b val="0"/>
        <i/>
        <color rgb="FF000000"/>
      </rPr>
      <t xml:space="preserve"> Tier 5</t>
    </r>
  </si>
  <si>
    <r>
      <rPr>
        <rFont val="Arial"/>
        <b/>
        <i/>
        <color rgb="FFFF00FF"/>
      </rPr>
      <t>SPECIAL:</t>
    </r>
    <r>
      <rPr>
        <rFont val="Arial"/>
        <b val="0"/>
        <i/>
        <color rgb="FF000000"/>
      </rPr>
      <t xml:space="preserve"> Tier 5</t>
    </r>
  </si>
  <si>
    <t>Inactive:</t>
  </si>
  <si>
    <t>Sam</t>
  </si>
  <si>
    <t>HP: 28 / 28 (2 AC) (0R)</t>
  </si>
  <si>
    <t>SHP: 2 / 2</t>
  </si>
  <si>
    <t>MP: 34 / 34 (1R)</t>
  </si>
  <si>
    <t>ATK: (Warpspeed) (2-4) Slashing, 1-4/1</t>
  </si>
  <si>
    <t>(Beep Boop)</t>
  </si>
  <si>
    <t>SP: 0 / 100</t>
  </si>
  <si>
    <t>Moniker</t>
  </si>
  <si>
    <t>HP: 22 / 22 (-2 AC) (1R)</t>
  </si>
  <si>
    <t>MP: 30 / 30 (1R)</t>
  </si>
  <si>
    <t>ATK: (Warpspeed) (3-6) Slashing, 1-4/1</t>
  </si>
  <si>
    <t>(Abscond)</t>
  </si>
  <si>
    <t>SP: 120 / 120</t>
  </si>
  <si>
    <t>Moo</t>
  </si>
  <si>
    <t>HP: 20 / 20 (0 AC) (0R)</t>
  </si>
  <si>
    <t>MP: 46 / 46 (2R)</t>
  </si>
  <si>
    <t>ATK: (5-5) Crushing, 1/2</t>
  </si>
  <si>
    <t>(Blessed Healing)</t>
  </si>
  <si>
    <t>SP: 0 / 207</t>
  </si>
  <si>
    <t>Xae</t>
  </si>
  <si>
    <t>HP: 28 / 28 (0 AC) (0R)</t>
  </si>
  <si>
    <t>ATK: (Arcane Shot) (9-12) Slashing, 1-3/1</t>
  </si>
  <si>
    <t>(Undying)</t>
  </si>
  <si>
    <t>SP: 22 / 290</t>
  </si>
  <si>
    <t>Colors Full</t>
  </si>
  <si>
    <t>HP: 20 / 20 (1 AC) (1R)</t>
  </si>
  <si>
    <t>MP: 38 / 38 (2R)</t>
  </si>
  <si>
    <t>ATK: (7-8) Slashing, 1/2</t>
  </si>
  <si>
    <r>
      <rPr>
        <b/>
      </rPr>
      <t>(</t>
    </r>
    <r>
      <rPr>
        <b/>
        <color rgb="FFFF0000"/>
      </rPr>
      <t>O</t>
    </r>
    <r>
      <rPr>
        <b/>
        <color rgb="FFFF9900"/>
      </rPr>
      <t>f</t>
    </r>
    <r>
      <rPr>
        <b/>
      </rPr>
      <t xml:space="preserve"> </t>
    </r>
    <r>
      <rPr>
        <b/>
        <color rgb="FFFFFF00"/>
      </rPr>
      <t>M</t>
    </r>
    <r>
      <rPr>
        <b/>
        <color rgb="FF00FF00"/>
      </rPr>
      <t>a</t>
    </r>
    <r>
      <rPr>
        <b/>
        <color rgb="FF00FFFF"/>
      </rPr>
      <t>n</t>
    </r>
    <r>
      <rPr>
        <b/>
        <color rgb="FF4A86E8"/>
      </rPr>
      <t>y</t>
    </r>
    <r>
      <rPr>
        <b/>
      </rPr>
      <t xml:space="preserve"> </t>
    </r>
    <r>
      <rPr>
        <b/>
        <color rgb="FF0000FF"/>
      </rPr>
      <t>C</t>
    </r>
    <r>
      <rPr>
        <b/>
        <color rgb="FF9900FF"/>
      </rPr>
      <t>o</t>
    </r>
    <r>
      <rPr>
        <b/>
        <color rgb="FFFF00FF"/>
      </rPr>
      <t>l</t>
    </r>
    <r>
      <rPr>
        <b/>
      </rPr>
      <t>o</t>
    </r>
    <r>
      <rPr>
        <b/>
        <color rgb="FF666666"/>
      </rPr>
      <t>r</t>
    </r>
    <r>
      <rPr>
        <b/>
        <color rgb="FFEFEFEF"/>
      </rPr>
      <t>s</t>
    </r>
    <r>
      <rPr>
        <b/>
      </rPr>
      <t>)</t>
    </r>
  </si>
  <si>
    <t>SP: 86 / 210</t>
  </si>
  <si>
    <t>Kongou</t>
  </si>
  <si>
    <t>HP: 37 / 37 (3 AC) (0R)</t>
  </si>
  <si>
    <t>MP: 38 / 38 (1R)</t>
  </si>
  <si>
    <t>ATK: Variable, 4-6/0</t>
  </si>
  <si>
    <t>(Secondary Armament)</t>
  </si>
  <si>
    <t>SP: 39 / 268</t>
  </si>
  <si>
    <t>HP: 43 / 43 (1 AC) (0R)</t>
  </si>
  <si>
    <t>MP: 32 / 32 (1R)</t>
  </si>
  <si>
    <t>ATK: (Ammo: FM) (32-34) Piercing, 4-7/0</t>
  </si>
  <si>
    <t>(Careful Shot)</t>
  </si>
  <si>
    <t>SP: 224 / 224</t>
  </si>
  <si>
    <t>Zedros</t>
  </si>
  <si>
    <t>HP: 27 / 27 (0 AC) (0R)</t>
  </si>
  <si>
    <t>MP: 40 / 40 (1R)</t>
  </si>
  <si>
    <t>ATK: (Ventus Siphon) (6-6) Air, 2-4/0</t>
  </si>
  <si>
    <t>(Ventus: 2 / 8) (I Am The Wind)</t>
  </si>
  <si>
    <t>SP: 4 / 107</t>
  </si>
  <si>
    <t>Sierra</t>
  </si>
  <si>
    <t>HP: 27 / 27 (5 AC) (0R)</t>
  </si>
  <si>
    <t>MP: 57 / 57 (2R)</t>
  </si>
  <si>
    <t>ATK: (7-8) Ice, 1-2/1</t>
  </si>
  <si>
    <t>SP: 0 / 178</t>
  </si>
  <si>
    <t>The Man</t>
  </si>
  <si>
    <t>HP: (Castle) 39 / 39 (4 AC) (0R)</t>
  </si>
  <si>
    <t>MP: 39 / 39 (1R)</t>
  </si>
  <si>
    <t>ATK: (10-10)x2 Piercing, 3-5/1</t>
  </si>
  <si>
    <t>(Man of Sneaking Around)</t>
  </si>
  <si>
    <t>SP: 44 / 160</t>
  </si>
  <si>
    <t>Emerald</t>
  </si>
  <si>
    <t>HP: 61 / 61 (8 AC) (4R)</t>
  </si>
  <si>
    <t>MP: 37 / 37 (1R)</t>
  </si>
  <si>
    <t>ATK: (Consumed: None) (3-5) Piercing, 1/1</t>
  </si>
  <si>
    <t>(This Ends Here)</t>
  </si>
  <si>
    <t>SP: 0 / 398</t>
  </si>
  <si>
    <t>Ansem</t>
  </si>
  <si>
    <r>
      <rPr>
        <rFont val="Arial"/>
      </rPr>
      <t xml:space="preserve">HP: </t>
    </r>
    <r>
      <rPr>
        <rFont val="Arial"/>
        <b/>
        <color rgb="FF0000FF"/>
      </rPr>
      <t>(+Res)</t>
    </r>
    <r>
      <rPr>
        <rFont val="Arial"/>
      </rPr>
      <t xml:space="preserve"> 48 / 48 (</t>
    </r>
    <r>
      <rPr>
        <rFont val="Arial"/>
        <b/>
        <color rgb="FF0000FF"/>
      </rPr>
      <t>2 AC</t>
    </r>
    <r>
      <rPr>
        <rFont val="Arial"/>
      </rPr>
      <t>) (0R)</t>
    </r>
  </si>
  <si>
    <t>ATK: (14-14) Piercing, 2/0</t>
  </si>
  <si>
    <t>(Heartless Guardian)</t>
  </si>
  <si>
    <t>SP: 32 / 323</t>
  </si>
  <si>
    <t>Ansem Spawns With:</t>
  </si>
  <si>
    <t>HGuardian</t>
  </si>
  <si>
    <t>amemiya</t>
  </si>
  <si>
    <t>HP: 53 / 53 (3 AC) (0R)</t>
  </si>
  <si>
    <t>ATK: (19-19) Piercing + ???, 3-5/0</t>
  </si>
  <si>
    <t>(Stacks: 0 / 5) (Optimization Function)</t>
  </si>
  <si>
    <t>SP: 276 / 280</t>
  </si>
  <si>
    <t>Thina</t>
  </si>
  <si>
    <t>HP: (Will: Ready!) (Lots) 55 / 55 (1 AC) (0R)</t>
  </si>
  <si>
    <t>MP: 51 / 51 (2R)</t>
  </si>
  <si>
    <t>ATK: (10-11) Poison, 1-2/1</t>
  </si>
  <si>
    <t>(DNA: 42 / 84) (Evo Power)</t>
  </si>
  <si>
    <t>SP: 360 / 360</t>
  </si>
  <si>
    <t>Packo</t>
  </si>
  <si>
    <t>HP: 56 / 56 (4 AC) (2R)</t>
  </si>
  <si>
    <t>MP: 41 / 41 (2R)</t>
  </si>
  <si>
    <t>ATK: (13-14) Crushing, 1-2/1</t>
  </si>
  <si>
    <t>(Cowardice)</t>
  </si>
  <si>
    <t>SP: 138 / 187</t>
  </si>
  <si>
    <t>Rosemary</t>
  </si>
  <si>
    <t>HP: (Stand) 45 / 45 (1 AC) (0R)</t>
  </si>
  <si>
    <t>ATK: (Lots) (7-8)x3 Slashing, 1/2</t>
  </si>
  <si>
    <t>(『Joykiller』)</t>
  </si>
  <si>
    <t>SP: 75 / 180</t>
  </si>
  <si>
    <t>Nemuri</t>
  </si>
  <si>
    <r>
      <rPr>
        <rFont val="Arial"/>
      </rPr>
      <t>HP: (Overheal) 63 / 63 (</t>
    </r>
    <r>
      <rPr>
        <rFont val="Arial"/>
        <b/>
        <color rgb="FF0000FF"/>
      </rPr>
      <t>6 AC</t>
    </r>
    <r>
      <rPr>
        <rFont val="Arial"/>
      </rPr>
      <t>) (0R)</t>
    </r>
  </si>
  <si>
    <r>
      <rPr>
        <rFont val="Arial"/>
      </rPr>
      <t xml:space="preserve">SHP: </t>
    </r>
    <r>
      <rPr>
        <rFont val="Arial"/>
        <b/>
        <color rgb="FF0000FF"/>
      </rPr>
      <t>16 / 16</t>
    </r>
  </si>
  <si>
    <t>MP: (Redirect) 69 / 69 (6R)</t>
  </si>
  <si>
    <t>ATK: (Loaded: N/A) (12-13) Piercing, 4-6/0</t>
  </si>
  <si>
    <t>(Real) (Traveller of the Complex Plane)</t>
  </si>
  <si>
    <t>SP: 52 / 270</t>
  </si>
  <si>
    <t>Pope</t>
  </si>
  <si>
    <t>HP: (Spaghet: Ready!) 70 / 70 (6 AC) (5R)</t>
  </si>
  <si>
    <t>MP: 60 / 60 (1R)</t>
  </si>
  <si>
    <t>ATK: (Spike) (24-26) Slashing, 1-3/0</t>
  </si>
  <si>
    <t>(Free Cast: Ready!) (Eye of Providence)</t>
  </si>
  <si>
    <t>SP: 162 / 162</t>
  </si>
  <si>
    <t>Crystal</t>
  </si>
  <si>
    <t>HP: 50 / 50 (5 AC) (0R)</t>
  </si>
  <si>
    <t>ATK: (23-25) Mana, 4-6/0</t>
  </si>
  <si>
    <t>(Charges: 4 / 4) (Metaphysical Awareness)</t>
  </si>
  <si>
    <t>SP: 260 / 360</t>
  </si>
  <si>
    <t>HP: 51 / 51 (8 AC) (0R)</t>
  </si>
  <si>
    <t>ATK: (Slayer) (25-26) Air, 1/3</t>
  </si>
  <si>
    <t>(Ember: 9 / 24) (Scarlet Star)</t>
  </si>
  <si>
    <t>SP: 178 / 178</t>
  </si>
  <si>
    <t>Generic</t>
  </si>
  <si>
    <t>HP: 47 / 47 (6 AC) (0R)</t>
  </si>
  <si>
    <t>MP: 48 / 48 (1R)</t>
  </si>
  <si>
    <t>ATK: (Overkill: 0) (38-39) Glitch, 1-3/0</t>
  </si>
  <si>
    <t>(Perfectly Unique)</t>
  </si>
  <si>
    <t>SP: 200 / 200</t>
  </si>
  <si>
    <t>SHP: 0 / 0</t>
  </si>
  <si>
    <t>ATK: (2-3) Crushing, 1/1</t>
  </si>
  <si>
    <t>(Passive)</t>
  </si>
  <si>
    <t>:ashalottadamage:</t>
  </si>
  <si>
    <t>All the items you collect across your journey will be put here, for safe keeping.</t>
  </si>
  <si>
    <t>Currency</t>
  </si>
  <si>
    <t>Currency is commonly used to purchase items from a variety of shops. It's kept here, as it's easier to reference that way.</t>
  </si>
  <si>
    <t>Credits:</t>
  </si>
  <si>
    <t>Iti Samples:</t>
  </si>
  <si>
    <t>Flux:</t>
  </si>
  <si>
    <t>Everything Else</t>
  </si>
  <si>
    <t>The inventory is located on a seperate sheet, due to immense size.</t>
  </si>
  <si>
    <t>Please follow the link below.</t>
  </si>
  <si>
    <t>Key Items</t>
  </si>
  <si>
    <t>These items are important, and you probably shouldn't touch them.</t>
  </si>
  <si>
    <t>Modified Scanner</t>
  </si>
  <si>
    <t>Owned: 1</t>
  </si>
  <si>
    <t>Map Book</t>
  </si>
  <si>
    <t>A small metallic device, shaped like a hand gun, complete with a slot on the bottom. The slot appears to</t>
  </si>
  <si>
    <t>A leatherbound book that contains maps of all the areas you've visited.</t>
  </si>
  <si>
    <t>be for electronic add-ons instead of ammo. Otherwise, it's a standard Scanner.</t>
  </si>
  <si>
    <t>...Doesn't have records of all the areas, as you need to draw them all in yourself.</t>
  </si>
  <si>
    <t>Hologram Projector</t>
  </si>
  <si>
    <t>Scanner</t>
  </si>
  <si>
    <t>A combination of a CD player and a... hologram projector. Inserting a CD into it will not only play some</t>
  </si>
  <si>
    <t>A small metallic device, shaped like a hand gun. It has the ability to scan lifeforms, and pull information</t>
  </si>
  <si>
    <t>music, but it'll also project a hologram of the singer.</t>
  </si>
  <si>
    <t>about them from a database. It also has access to said database, for quick reference.</t>
  </si>
  <si>
    <t>Mindscape Radio</t>
  </si>
  <si>
    <t>Allows you to talk with the inhabitants of Chaos's Mindscape. You know, just for fun!</t>
  </si>
  <si>
    <t>Gallow Head</t>
  </si>
  <si>
    <t>Waterlogged Copy of the Prophecy of Crimson Wings</t>
  </si>
  <si>
    <t>The head of the horrifying Gallow, a bird that got... hung up on hanging people.</t>
  </si>
  <si>
    <t>An ordinary, entropy-free book emblazoned with the &lt;0&gt;. While the book looks cool, it's not actually</t>
  </si>
  <si>
    <t>Hey, maybe it'll be useful!</t>
  </si>
  <si>
    <t>magical so it's only Tier 2. Horribly waterlogged, and mostly unreadable.</t>
  </si>
  <si>
    <t>BOOK</t>
  </si>
  <si>
    <t>Grey Card</t>
  </si>
  <si>
    <t>Directional Slip</t>
  </si>
  <si>
    <t>An odd card given to you by a Grey Harmonizer. It reeks of something that vaguely resembles Thyme</t>
  </si>
  <si>
    <t>An ordinary sheet of paper containing directions for use with the Rose's Projection Boxes.</t>
  </si>
  <si>
    <t>Matter. Has a fancy looking symbol upon it. Flashing it towards a Grey Iti can warp them into the inventory.</t>
  </si>
  <si>
    <t>DIRECTIONS</t>
  </si>
  <si>
    <t>Wood Breaching Bomb</t>
  </si>
  <si>
    <t>Body Creation Scroll</t>
  </si>
  <si>
    <t>A fire-based bomb found in the Sky Labs, designed to breach through wooden barriers and make them</t>
  </si>
  <si>
    <t>A scroll found on the floor of the Whispering Library, copied from another book and written in chicken</t>
  </si>
  <si>
    <t>impossible to repair. It's also designed to not harm those behind the wall, making it almost ethical.</t>
  </si>
  <si>
    <t>scratch. Appears to create a body for a recipient soul.</t>
  </si>
  <si>
    <t>Reverse Autoclave</t>
  </si>
  <si>
    <t>Level 1 Access Card</t>
  </si>
  <si>
    <t>A curious device that... "unrefines" metal that's been blessed with entropy.</t>
  </si>
  <si>
    <t>A card used in the Sky Labs. This card grants permissions for visitors, allowing them to open some</t>
  </si>
  <si>
    <t>Converts Rosetainted Metal into any T5 or lower metal bar. May randomly produce Sanctified Alloy.</t>
  </si>
  <si>
    <t>doors, and operate some equipment. It won't get you very far in the long run, however. Belonged to Hersilia.</t>
  </si>
  <si>
    <t>Level 2 Access Card</t>
  </si>
  <si>
    <t>Level 3 Access Card</t>
  </si>
  <si>
    <t>A card used in the Sky Labs. This card grants permissions for most workers, granting them access to</t>
  </si>
  <si>
    <t>A card used in the Sky Labs. This card gives scientists the ability to access nearly every room in the</t>
  </si>
  <si>
    <t>most non-test chambers, and some basic technology scattered about the labs. Belonged to an engineer, who is surely going to get fired.</t>
  </si>
  <si>
    <t>Sky Labs, save for administration chambers and other rooms reserved for those who lead the place.</t>
  </si>
  <si>
    <t>Level 4 Access Card</t>
  </si>
  <si>
    <t>Level ? Access Card</t>
  </si>
  <si>
    <t>A card used in the Sky Labs. This card grants full access to the Sky Labs and its systems. These are</t>
  </si>
  <si>
    <t>A card that... might be used in the Sky Labs? It's completely blank on both sides, but otherwise looks</t>
  </si>
  <si>
    <t>reserved for the administration of the Sky Labs, like Cypress and other trusted personnel.</t>
  </si>
  <si>
    <t>like an access card. Disrupts keycard readers, allowing temporary access for any level. Has 1 / 3 charges left.</t>
  </si>
  <si>
    <t>Spark's Footage</t>
  </si>
  <si>
    <t>The video footage of Spark murdering Acacia, in full HD. Has special features, too! Stored on a USB.</t>
  </si>
  <si>
    <t>Maybe don't show this to Acacia. Or maybe she's down for that. Who knows.</t>
  </si>
  <si>
    <t>Soul Key</t>
  </si>
  <si>
    <r>
      <rPr>
        <rFont val="arial,sans,sans-serif"/>
        <b/>
      </rPr>
      <t xml:space="preserve">Owned: </t>
    </r>
    <r>
      <rPr>
        <rFont val="arial,sans,sans-serif"/>
        <b/>
        <color rgb="FFFF0000"/>
      </rPr>
      <t>0</t>
    </r>
  </si>
  <si>
    <t>Golden Hammer</t>
  </si>
  <si>
    <r>
      <rPr>
        <rFont val="arial,sans,sans-serif"/>
        <b/>
      </rPr>
      <t xml:space="preserve">Owned: </t>
    </r>
    <r>
      <rPr>
        <rFont val="arial,sans,sans-serif"/>
        <b/>
        <color rgb="FFFF0000"/>
      </rPr>
      <t>0</t>
    </r>
  </si>
  <si>
    <t>A mysterious key that can unlock your full potential, if you'll allow it.</t>
  </si>
  <si>
    <t>This rare hammer has the ability to smack the fourth wall!</t>
  </si>
  <si>
    <t>Unlocks a Tier 3 trait for any player. (But not an NPC.)</t>
  </si>
  <si>
    <t>Unlocks any achievement that doesn't relate to Thymebent Mode.</t>
  </si>
  <si>
    <t>Shard of Madness</t>
  </si>
  <si>
    <t>Realized</t>
  </si>
  <si>
    <t>Her Blessing</t>
  </si>
  <si>
    <t>...It occurs to you that this shard may or may not be a really, really bad idea.</t>
  </si>
  <si>
    <t>A blessing from the entity residing in Nia's mind, "Her". Not useless, unlike Nia's blessing.</t>
  </si>
  <si>
    <t>Grants the option for some battles to enter Thymebent Mode, for no actual reward.</t>
  </si>
  <si>
    <t>Permanently unlocks Level 2 Traits for all players. But not NPC's.</t>
  </si>
  <si>
    <t>Royal Seal</t>
  </si>
  <si>
    <t>Legal Ownership of the Nuclear Throne</t>
  </si>
  <si>
    <t>The royal crest of the Chairian lineage, danging from a silver necklace. While "royalty" hasn't been a thing in Chairian society for some time, Spark almost brought it back. Almost.</t>
  </si>
  <si>
    <t>Having defeated the man who ascended the Nuclear Throne, you now legally own it! Or uh, at least Remiel does. Everyone else is allowed to share.</t>
  </si>
  <si>
    <t>Acts as a personal pass to enter and exit the central tower of the Citadel.</t>
  </si>
  <si>
    <t>Grants the right to ride the Nuclear Throne at all times, regardless of what anyone says.</t>
  </si>
  <si>
    <t>Old Rosen Oath</t>
  </si>
  <si>
    <t>Spark's Coreshards</t>
  </si>
  <si>
    <t>An oath betrayed, perhaps now made whole. Scrawled upon a hefty piece of hide, treated to last the ages.</t>
  </si>
  <si>
    <t>Fragments from Spark's very own core that radiate with the energy of the Creation Glyph.</t>
  </si>
  <si>
    <t>Enables the creation of Revelation's Ruin. Can be read.</t>
  </si>
  <si>
    <t>Permanently unlocks Level 3 Traits for all players. But not NPC's.</t>
  </si>
  <si>
    <t>Psi's Bones</t>
  </si>
  <si>
    <t>Bone fragments taken from the Psi Godmodder's left arm. Holds an echo of his once-great power. Could this be considered a brand new Ancestral Artifact?</t>
  </si>
  <si>
    <t>Enables New Game+. Which you won't actually be able to play because I'm not insane, but shhhh.</t>
  </si>
  <si>
    <t>Echo of the Twitchy Glyph</t>
  </si>
  <si>
    <t>Once per Zone</t>
  </si>
  <si>
    <t>Echo of the Chair Glyph</t>
  </si>
  <si>
    <t>Though no longer with you, its power echoes through the clouds, into the heavens...</t>
  </si>
  <si>
    <t>Though no longer with you, its power echoes through the people of this world...</t>
  </si>
  <si>
    <t>On use, applies Confusion5, Weaken3 and Uninspired3 to all foes in the battle for the round.</t>
  </si>
  <si>
    <t>On use, deals (40-40) Unavoidable Lethal Earth Damage to a target within Range 1-8. Then, deals (7-7) Earth Damage to foes within Range 1 of the target, and then (5-5) Earth Damage to foes within Range 2 of the target. The base damage is multiplied by the number of the highest available zone. Won't harm allies.</t>
  </si>
  <si>
    <t>Recieved on Page 89</t>
  </si>
  <si>
    <t>USED</t>
  </si>
  <si>
    <t>Recieved on Page 144</t>
  </si>
  <si>
    <t>Echo of the Ender Glyph</t>
  </si>
  <si>
    <t>Echo of the Creation Glyph</t>
  </si>
  <si>
    <t>Though no longer with you, its power echoes through the planet, and the void around it...</t>
  </si>
  <si>
    <t>Though no longer with you, its power echoes through the fabric of reality...</t>
  </si>
  <si>
    <t>On use, grants all allies Teleport for their movement this round, as well as +2 MOV.</t>
  </si>
  <si>
    <t>On use, summon 4 non-elite Iti from the Codex Monstrum, each of a different type, onto tiles within Range 1-3. They are your allies. This maxes out your summon cap. These Iti's attempts to summon things automatically fail.</t>
  </si>
  <si>
    <t>Recieved on Page 180</t>
  </si>
  <si>
    <t>Recieved on Page 284</t>
  </si>
  <si>
    <t>Consumables</t>
  </si>
  <si>
    <t>These items can be used within combat for some sort of effect. They can also be tossed to allies / enemies within Range 1-3, unless noted.</t>
  </si>
  <si>
    <t>Reusable:</t>
  </si>
  <si>
    <t>These items are reusable, and can be used a varying amount of times per combat.</t>
  </si>
  <si>
    <r>
      <rPr>
        <rFont val="arial,sans,sans-serif"/>
      </rPr>
      <t xml:space="preserve">A maximum of </t>
    </r>
    <r>
      <rPr>
        <rFont val="arial,sans,sans-serif"/>
        <b/>
      </rPr>
      <t>6</t>
    </r>
    <r>
      <rPr>
        <rFont val="arial,sans,sans-serif"/>
      </rPr>
      <t xml:space="preserve"> unique Reusable Items can be used in any given combat.</t>
    </r>
  </si>
  <si>
    <t>Elemental Sniper</t>
  </si>
  <si>
    <t>Charges: 4</t>
  </si>
  <si>
    <t>Helix Relic</t>
  </si>
  <si>
    <t>A handheld cannon. It has a gear on the side that can be rotated to change its element.</t>
  </si>
  <si>
    <t>A small wooden handheld prayer totem. Etched upon it are ancient glyphs and a large spiral shell.</t>
  </si>
  <si>
    <t>Deals (18-19) Fire, Ice, Electric, Light, Air, or Mana damage to a target. Range 1-6. Has +50% HIT, Armorpierce4, and one tile of Wallhack. Can be used twice in one item action.</t>
  </si>
  <si>
    <t>Grants Empowered4, Enlightened4, Focused4, Mending8, and Energized8 for two rounds. You may choose a buff it applies, and increase its intensity by 1.</t>
  </si>
  <si>
    <t>COPY-PASTE</t>
  </si>
  <si>
    <t>Yggdrasil Vessel</t>
  </si>
  <si>
    <t>Charges: 6</t>
  </si>
  <si>
    <t>Shock Therapist</t>
  </si>
  <si>
    <t>Charges: 1</t>
  </si>
  <si>
    <t>A long jade-glass bottle, humming with a gentle green. The entirety of Yggdrasil is etched into the glass.</t>
  </si>
  <si>
    <t>A small, handgun-type device powered by an electrical crystal. Apply directly to heart.</t>
  </si>
  <si>
    <t>Restores (13-13) HP, and an additional 5% of the target's MHP as HP. Also restores MP equal to 50% of the amount restored. The first use each battle restores twice the amount of HP, and can overheal. Can be used twice in one item action.</t>
  </si>
  <si>
    <t>Revive a downed player with 25% HP. If they take an action on the round of revival, they take (14-14) Electric Damage. This damage can optionally be transferred to an ally within Range 1-3. Range 1 for use.</t>
  </si>
  <si>
    <t>Warp Ring</t>
  </si>
  <si>
    <t>Remote Airship Controller</t>
  </si>
  <si>
    <t>A small teleporter frame. It can create short-ranged portals for quick travel!</t>
  </si>
  <si>
    <t>A small remote with a single red button. Somehow, this one button can control an entire airship.</t>
  </si>
  <si>
    <t>Teleport up to four tiles in any direction. Alternatively, target an entity within Range 1-3, and teleport them two tiles in any direction. Also grants Swift1 to the user for a round. If you're at 50% HP or less, increase the warp distance by an additional two tiles.</t>
  </si>
  <si>
    <t>Can be used once per battle to activate a bombardment, activating up to 3 points worth of weapons.</t>
  </si>
  <si>
    <t>ITEM DROP</t>
  </si>
  <si>
    <t>OVERCLOCK</t>
  </si>
  <si>
    <r>
      <rPr>
        <rFont val="arial,sans,sans-serif"/>
        <b/>
      </rPr>
      <t xml:space="preserve">Times Overclocked In Zone 6: </t>
    </r>
    <r>
      <rPr>
        <rFont val="arial,sans,sans-serif"/>
      </rPr>
      <t xml:space="preserve">1 </t>
    </r>
    <r>
      <rPr>
        <rFont val="arial,sans,sans-serif"/>
        <i/>
      </rPr>
      <t>(next use cost: 125)</t>
    </r>
  </si>
  <si>
    <t>Drop Pod Coordinator</t>
  </si>
  <si>
    <t>Stasis Projector</t>
  </si>
  <si>
    <t>Charges: 3</t>
  </si>
  <si>
    <t>A small homing beacon which can call in troops from far-off locations.</t>
  </si>
  <si>
    <r>
      <rPr>
        <rFont val="arial"/>
      </rPr>
      <t xml:space="preserve">A glass orb containing shards of an elemental crystal lost to time, that's also made </t>
    </r>
    <r>
      <rPr>
        <rFont val="arial"/>
        <i/>
      </rPr>
      <t>of</t>
    </r>
    <r>
      <rPr>
        <rFont val="arial"/>
      </rPr>
      <t xml:space="preserve"> time.</t>
    </r>
  </si>
  <si>
    <t>Summons a Chairian unit from the list to a tile of your choice to a tile within Range 1-10, with Wallhack. This counts towards your Summon Cap. Deal (18-18) Crushing Damage to an entity within Range 1 of the chosen tile as well, with 50 HIT. You may use your full action to allow the unit to spawn on the round it appears.</t>
  </si>
  <si>
    <t>OPTIONS</t>
  </si>
  <si>
    <t>Applies Stasis for a round. Upon exiting Stasis, allies will gain Empowered6, Enlightened6, and Lucky10 for two rounds. Upon exiting Stasis, Enemies will lose 50% of their current HP.</t>
  </si>
  <si>
    <t>Hackdrive</t>
  </si>
  <si>
    <t>Charges: ∞</t>
  </si>
  <si>
    <t>Ainifni</t>
  </si>
  <si>
    <t>A Tabletopian USB stick with a sophisticated program installed. Can interface with common terminals to remotely hack systems.</t>
  </si>
  <si>
    <t>The fate of this world is beyond your control now.</t>
  </si>
  <si>
    <t>Use one of the following Hacks. Requires an Access Point tile to use.</t>
  </si>
  <si>
    <t>HACKS</t>
  </si>
  <si>
    <t>Can only be used once per round, even between other battles. Roll a D30, who's outcome cannot be manipulated by ANYTHING. Things happen based on what was rolled. Cannot be destroyed, unless the Ainifni wills it.</t>
  </si>
  <si>
    <t>GAZE</t>
  </si>
  <si>
    <t>Exosuit</t>
  </si>
  <si>
    <t>Durability: 100%</t>
  </si>
  <si>
    <t>The Salt</t>
  </si>
  <si>
    <t>Charges: 2</t>
  </si>
  <si>
    <t>An experimental Chairian exosuit. Using tech and magic, the limbs of the machine will match the moments of their pilot.</t>
  </si>
  <si>
    <t>Known by many names. Our Matter. Hermes Bird. Magnesia. The Vessel of the Philosophers. Sampo. Whatever you call it, it'll certainly complete The Work.</t>
  </si>
  <si>
    <t>Replace yourself on the field with the Exosuit, which you now pilot.</t>
  </si>
  <si>
    <t>MODULES</t>
  </si>
  <si>
    <t>EXOSUIT</t>
  </si>
  <si>
    <t>Set the AI of an enemy within Range 1-3 to Chaotic, permanently. This is considered a Prevention effect.</t>
  </si>
  <si>
    <t>Food:</t>
  </si>
  <si>
    <t>Food doesn't grant instant healing, but it does provide a powerful regen effect. It's also far more common and far cheaper than the average potion.</t>
  </si>
  <si>
    <t>Celefruit Rind</t>
  </si>
  <si>
    <r>
      <rPr>
        <rFont val="arial,sans,sans-serif"/>
        <b/>
      </rPr>
      <t xml:space="preserve">Owned: </t>
    </r>
    <r>
      <rPr>
        <rFont val="arial,sans,sans-serif"/>
        <b/>
        <color rgb="FFFF0000"/>
      </rPr>
      <t>0</t>
    </r>
  </si>
  <si>
    <t>Quick Foodstuffs</t>
  </si>
  <si>
    <r>
      <rPr>
        <rFont val="arial,sans,sans-serif"/>
        <b/>
      </rPr>
      <t xml:space="preserve">Owned: </t>
    </r>
    <r>
      <rPr>
        <rFont val="arial,sans,sans-serif"/>
        <b/>
        <color rgb="FFFF0000"/>
      </rPr>
      <t>0</t>
    </r>
  </si>
  <si>
    <t>The husk of a Celefruit. Most of it's nutritional benefits are gone...</t>
  </si>
  <si>
    <t>Hastily prepared travel snacks. Good for filling bellies, but not much else.</t>
  </si>
  <si>
    <t>Grants Mending3 for 2 rounds.</t>
  </si>
  <si>
    <t>Grants Mending4 for 2 rounds.</t>
  </si>
  <si>
    <t>Ration</t>
  </si>
  <si>
    <r>
      <rPr>
        <rFont val="arial,sans,sans-serif"/>
        <b/>
      </rPr>
      <t xml:space="preserve">Owned: </t>
    </r>
    <r>
      <rPr>
        <rFont val="arial,sans,sans-serif"/>
        <b/>
        <color rgb="FFFF0000"/>
      </rPr>
      <t>0</t>
    </r>
  </si>
  <si>
    <t>Waterdrank</t>
  </si>
  <si>
    <r>
      <rPr>
        <rFont val="arial,sans,sans-serif"/>
        <b/>
      </rPr>
      <t xml:space="preserve">Owned: </t>
    </r>
    <r>
      <rPr>
        <rFont val="arial,sans,sans-serif"/>
        <b/>
        <color rgb="FFFF0000"/>
      </rPr>
      <t>0</t>
    </r>
  </si>
  <si>
    <t>A vial of some disgusting liquid that can replace a meal. Avoided by Chairians whenever possible.</t>
  </si>
  <si>
    <t>...It's a normal canteen of water. Why does it have such a weird name?</t>
  </si>
  <si>
    <t>Grants Mending8 for 2 rounds.</t>
  </si>
  <si>
    <t>Grants Energized5 for 2 rounds.</t>
  </si>
  <si>
    <t>Celefruit</t>
  </si>
  <si>
    <r>
      <rPr>
        <rFont val="Arial"/>
        <b/>
      </rPr>
      <t xml:space="preserve">Owned: </t>
    </r>
    <r>
      <rPr>
        <rFont val="Arial"/>
        <b/>
        <color rgb="FFFF0000"/>
      </rPr>
      <t>0</t>
    </r>
  </si>
  <si>
    <t>Soulblossom Tea</t>
  </si>
  <si>
    <t>A pink fruit commonly found within pink forests found in Sussui. It acts as a temporary speed booster. Quite sweet.</t>
  </si>
  <si>
    <t>A homemade floral drink that strengthens you from within.</t>
  </si>
  <si>
    <t>Grants Mending3 and Evasive2 for 2 rounds.</t>
  </si>
  <si>
    <t>Grants Mending3 and Energized3 for 3 rounds, and Enlightened1 for 1 round.</t>
  </si>
  <si>
    <t>Nutrient Snack Bar</t>
  </si>
  <si>
    <r>
      <rPr>
        <rFont val="arial,sans,sans-serif"/>
        <b/>
      </rPr>
      <t xml:space="preserve">Owned: </t>
    </r>
    <r>
      <rPr>
        <rFont val="arial,sans,sans-serif"/>
        <b/>
        <color rgb="FFFF0000"/>
      </rPr>
      <t>0</t>
    </r>
  </si>
  <si>
    <t>Genericola</t>
  </si>
  <si>
    <t>Owned: 3</t>
  </si>
  <si>
    <t>A simple snack made of green sap, potatoes, and some plant matter. Delicious...ish.</t>
  </si>
  <si>
    <t>A vague, undefined cola that's probably your favorite. Bad for the teeth, but good for the spirit.</t>
  </si>
  <si>
    <t>Grants Mending7 for 3 rounds.</t>
  </si>
  <si>
    <t>Restores (3-4) HP and then grants Energized5 for three rounds.</t>
  </si>
  <si>
    <t>Chairian Pastry</t>
  </si>
  <si>
    <r>
      <rPr>
        <rFont val="arial,sans,sans-serif"/>
        <b/>
      </rPr>
      <t xml:space="preserve">Owned: </t>
    </r>
    <r>
      <rPr>
        <rFont val="arial,sans,sans-serif"/>
        <b/>
        <color rgb="FFFF0000"/>
      </rPr>
      <t>0</t>
    </r>
  </si>
  <si>
    <t>Sap Cake</t>
  </si>
  <si>
    <r>
      <rPr>
        <rFont val="arial,sans,sans-serif"/>
        <b/>
      </rPr>
      <t xml:space="preserve">Owned: </t>
    </r>
    <r>
      <rPr>
        <rFont val="arial,sans,sans-serif"/>
        <b/>
        <color rgb="FFFF0000"/>
      </rPr>
      <t>0</t>
    </r>
  </si>
  <si>
    <t>A soft and fluffy piece of bread, full of a creamy red sap. Surprisingly delicious.</t>
  </si>
  <si>
    <t>A slice of ice-cream(?) cake that's incredibly sweet... and sticky, due to a filling of blue sap.</t>
  </si>
  <si>
    <t>Grants Mending6 for 4 rounds. Also instantly restores (4) HP.</t>
  </si>
  <si>
    <t>Grants Energized6 for 4 rounds. Also instantly restores (4) MP.</t>
  </si>
  <si>
    <t>Celefruit Mix</t>
  </si>
  <si>
    <r>
      <rPr>
        <rFont val="arial,sans,sans-serif"/>
        <b/>
      </rPr>
      <t xml:space="preserve">Owned: </t>
    </r>
    <r>
      <rPr>
        <rFont val="arial,sans,sans-serif"/>
        <b/>
        <color rgb="FFFF0000"/>
      </rPr>
      <t>0</t>
    </r>
  </si>
  <si>
    <t>Carnival Corn Dog</t>
  </si>
  <si>
    <r>
      <rPr>
        <rFont val="arial,sans,sans-serif"/>
        <b/>
      </rPr>
      <t xml:space="preserve">Owned: </t>
    </r>
    <r>
      <rPr>
        <rFont val="arial,sans,sans-serif"/>
        <b/>
        <color rgb="FFFF0000"/>
      </rPr>
      <t>0</t>
    </r>
  </si>
  <si>
    <t>A small cocktail of Celefruit juices, infused with Soulblossom petals. Incredibly sweet.</t>
  </si>
  <si>
    <t>A delicious looking corn dog. Despite the fact that it was made by the Dark Carnival, it still looks awesome!</t>
  </si>
  <si>
    <t>Grants Mending3 for 3 rounds, and Swift1 for a round.</t>
  </si>
  <si>
    <t>Grants Mending16 for 1 round. Basically a delayed potion.</t>
  </si>
  <si>
    <t>Manabloom Tea</t>
  </si>
  <si>
    <t>Meldblossom Tea</t>
  </si>
  <si>
    <r>
      <rPr>
        <rFont val="arial,sans,sans-serif"/>
        <b/>
      </rPr>
      <t xml:space="preserve">Owned: </t>
    </r>
    <r>
      <rPr>
        <rFont val="arial,sans,sans-serif"/>
        <b/>
        <color rgb="FFFF0000"/>
      </rPr>
      <t>0</t>
    </r>
  </si>
  <si>
    <t>A mixture of brewed manabloom and psychoid seeds. It's rather calming...</t>
  </si>
  <si>
    <t>A floral tea made from both life and death. The best of both worlds...? Kinda sweet.</t>
  </si>
  <si>
    <t>Grants Energized6 for four rounds.</t>
  </si>
  <si>
    <t>Grants Energized6, Enlightened2, and Curse for two rounds each.</t>
  </si>
  <si>
    <t>Bags of Sliced Fruit</t>
  </si>
  <si>
    <t>Temmie Powder Cake</t>
  </si>
  <si>
    <t>Sliced up Celefruit, Yggapple, and Gigistem. Nothing too special, but reminds you of a more innocent time somehow.</t>
  </si>
  <si>
    <t>A fine powder made from Temmie Flakes, shaped into a puck. Designed to be mixed into a drink to make it colorful, and also taste like wet cardboard.</t>
  </si>
  <si>
    <t>Grants Mending4, Energized3, and Toxiveil2 for three rounds.</t>
  </si>
  <si>
    <t>Grants Mending4 and Autorevive1 for five rounds. If you're a Temmie, the effects are amplified massively.</t>
  </si>
  <si>
    <t>Banana</t>
  </si>
  <si>
    <t>Valentine's Chocolate</t>
  </si>
  <si>
    <t>Owned: 13</t>
  </si>
  <si>
    <r>
      <rPr>
        <rFont val="arial,sans,sans-serif"/>
      </rPr>
      <t xml:space="preserve">ohhh </t>
    </r>
    <r>
      <rPr>
        <rFont val="arial,sans,sans-serif"/>
        <b/>
      </rPr>
      <t>banana</t>
    </r>
  </si>
  <si>
    <t>GIVE ME CHOCOOOOOOO</t>
  </si>
  <si>
    <t>Grants Mending5 for 4 rounds. You may then apply Slow1 to a target within Range 1-3 for a round. Also apparently has an exchange rate of 1 Banana : 20 Credits.</t>
  </si>
  <si>
    <t>Grants Mending(2x+5) for (x) rounds, where "x" is the number of chocolates eaten. Three can be eaten at once.</t>
  </si>
  <si>
    <t>An Eggo</t>
  </si>
  <si>
    <t>Sapfilled Cookies</t>
  </si>
  <si>
    <r>
      <rPr>
        <rFont val="arial,sans,sans-serif"/>
        <b/>
      </rPr>
      <t xml:space="preserve">Owned: </t>
    </r>
    <r>
      <rPr>
        <rFont val="arial,sans,sans-serif"/>
        <b/>
        <color rgb="FFFF0000"/>
      </rPr>
      <t>0</t>
    </r>
  </si>
  <si>
    <t>The REAL reward for completing the Egg Hunt.</t>
  </si>
  <si>
    <t>Delicious chocolate chip cookies made by Marron. Her sister Ette has infused them with a sweet red sap.</t>
  </si>
  <si>
    <t>Grants Mending15 for 3 rounds, and also tastes really good. This grants +1 Karma, somehow.</t>
  </si>
  <si>
    <t>Grants Mending6 for (x) rounds, where x is the number of cookies eaten. Also restores (4) HP per cookie. You may eat up to 3 cookies at once.</t>
  </si>
  <si>
    <t>Yggapple</t>
  </si>
  <si>
    <t>Celefruit Shot</t>
  </si>
  <si>
    <r>
      <rPr>
        <rFont val="arial,sans,sans-serif"/>
        <b/>
      </rPr>
      <t xml:space="preserve">Owned: </t>
    </r>
    <r>
      <rPr>
        <rFont val="arial,sans,sans-serif"/>
        <b/>
        <color rgb="FFFF0000"/>
      </rPr>
      <t>0</t>
    </r>
  </si>
  <si>
    <t>A heavenly (at least, in flavor) fruit that drops from Yggdrasil. Raw, so it doesn't actually do much.</t>
  </si>
  <si>
    <t>A concentrated dose of Celefruit, enchanced with Goneblossoms and Spirit Blossoms. It's up to debate whether this is an actual food or not.</t>
  </si>
  <si>
    <t>Grants Mending4 and Energized4 for four rounds each.</t>
  </si>
  <si>
    <t>Grands Swift1 for two rounds, as well as Mending3 for three rounds. Once this Swift wears off, gain Slow1 for a round.</t>
  </si>
  <si>
    <t>Ice Cream</t>
  </si>
  <si>
    <r>
      <rPr>
        <rFont val="arial,sans,sans-serif"/>
        <b/>
      </rPr>
      <t xml:space="preserve">Owned: </t>
    </r>
    <r>
      <rPr>
        <rFont val="arial,sans,sans-serif"/>
        <b/>
        <color rgb="FFFF0000"/>
      </rPr>
      <t>0</t>
    </r>
  </si>
  <si>
    <t>Aurora-Baked Potato</t>
  </si>
  <si>
    <r>
      <rPr>
        <rFont val="arial,sans,sans-serif"/>
        <b/>
      </rPr>
      <t xml:space="preserve">Owned: </t>
    </r>
    <r>
      <rPr>
        <rFont val="arial,sans,sans-serif"/>
        <b/>
        <color rgb="FFFF0000"/>
      </rPr>
      <t>0</t>
    </r>
  </si>
  <si>
    <t>A solid, creamy bowl of ice cream, served in a classic wooden bowl. Comes in one flavor; Manabloom, which is actually pretty sweet.</t>
  </si>
  <si>
    <t>Delicious baked potatoes topped with pan-seared Yggcrawler, and ground-up Hotpoints for flavor!</t>
  </si>
  <si>
    <t>Grants Energized10 for three rounds, as well as Glacveil2 for two rounds.</t>
  </si>
  <si>
    <t>Grants Mending10 for three rounds, as well as Igniveil2 for two rounds.</t>
  </si>
  <si>
    <t>Yggapple Pie</t>
  </si>
  <si>
    <r>
      <rPr>
        <rFont val="arial,sans,sans-serif"/>
        <b/>
      </rPr>
      <t xml:space="preserve">Owned: </t>
    </r>
    <r>
      <rPr>
        <rFont val="arial,sans,sans-serif"/>
        <b/>
        <color rgb="FFFF0000"/>
      </rPr>
      <t>0</t>
    </r>
  </si>
  <si>
    <t>Burrito</t>
  </si>
  <si>
    <t>A delicious pie that's simply too big for one person...</t>
  </si>
  <si>
    <t>Grounded meat (usually beef) wrapped up in a flour tortilia, filled to the brim with vegetables and other delights. A favorite of Chloe's.</t>
  </si>
  <si>
    <t>Grants Mending5 and Energized5 for three rounds each. Also instantly restores (4) HP. This is applied to two other allies within Range 1-2 of the initial target.</t>
  </si>
  <si>
    <t>Grants Mending13 for three rounds. Also grants Empowered2 for three rounds.</t>
  </si>
  <si>
    <t>Fruitcake Square</t>
  </si>
  <si>
    <r>
      <rPr>
        <rFont val="arial,sans,sans-serif"/>
        <b/>
      </rPr>
      <t xml:space="preserve">Owned: </t>
    </r>
    <r>
      <rPr>
        <rFont val="arial,sans,sans-serif"/>
        <b/>
        <color rgb="FFFF0000"/>
      </rPr>
      <t>0</t>
    </r>
  </si>
  <si>
    <t>Celesap Pastries</t>
  </si>
  <si>
    <r>
      <rPr>
        <rFont val="arial,sans,sans-serif"/>
        <b/>
      </rPr>
      <t xml:space="preserve">Owned: </t>
    </r>
    <r>
      <rPr>
        <rFont val="arial,sans,sans-serif"/>
        <b/>
        <color rgb="FFFF0000"/>
      </rPr>
      <t>0</t>
    </r>
  </si>
  <si>
    <t>A medley of Yggapple, Celefruit, chocolate, and everything good.</t>
  </si>
  <si>
    <t>Puff pastries that are baked to a beautiful golden brown. They're filled with a mixture of Celefruit and Red Sap, along with some other ingredients.</t>
  </si>
  <si>
    <t>Grants Mending6, Energized6, and Evasive3 for three rounds each.</t>
  </si>
  <si>
    <t>Grants Mending8 for four rounds. Also instantly restores (8) HP, and grants Swift1 for one round.</t>
  </si>
  <si>
    <t>Yggcrawler Pie Slice</t>
  </si>
  <si>
    <r>
      <rPr>
        <rFont val="arial,sans,sans-serif"/>
        <b/>
      </rPr>
      <t xml:space="preserve">Owned: </t>
    </r>
    <r>
      <rPr>
        <rFont val="arial,sans,sans-serif"/>
        <b/>
        <color rgb="FFFF0000"/>
      </rPr>
      <t>0</t>
    </r>
  </si>
  <si>
    <t>The Princess Special</t>
  </si>
  <si>
    <t>Durability: 75%</t>
  </si>
  <si>
    <t>Not to be confused with the Yggapple pie, this pie is filled with delicious meat, spiced with Cinderfruit!</t>
  </si>
  <si>
    <t>A sublime cake that'd make a princess jealous.</t>
  </si>
  <si>
    <t>Grants Mending10 for three rounds, and also gives you Skirmisher on the round of consumption.</t>
  </si>
  <si>
    <t>Grants Mending6 and Energized4 for three rounds.Then, roll 2d6, and do something based on the result.</t>
  </si>
  <si>
    <t>RESULTS</t>
  </si>
  <si>
    <t>Blockmelon</t>
  </si>
  <si>
    <t>Owned: 5</t>
  </si>
  <si>
    <t>Halloween Candy</t>
  </si>
  <si>
    <t>Owned: 24*</t>
  </si>
  <si>
    <t>A large, cubical fruit with a thick light-blue skin. Often served as a treat on a hot summer's day, but only grows in the cold.</t>
  </si>
  <si>
    <t>Various tiny pieces of Halloween candy. Amazing for a quick snack!</t>
  </si>
  <si>
    <t>Grants Mending4 and Guardian2 for three rounds each, and also provides (10-12) Temporary SHP. Easy to craft up into a better form.</t>
  </si>
  <si>
    <t>Grants Mending8 for (x) rounds, where x is the number of pieces eaten. You may eat up to five pieces at once. If you ate five pieces, obtain a buff based on whatever candy you had the most of.</t>
  </si>
  <si>
    <t>French Toast</t>
  </si>
  <si>
    <r>
      <rPr>
        <rFont val="arial,sans,sans-serif"/>
        <b/>
      </rPr>
      <t xml:space="preserve">Owned: </t>
    </r>
    <r>
      <rPr>
        <rFont val="arial,sans,sans-serif"/>
        <b/>
        <color rgb="FFFF0000"/>
      </rPr>
      <t>0</t>
    </r>
  </si>
  <si>
    <t>Buttered Mollusk</t>
  </si>
  <si>
    <r>
      <rPr>
        <rFont val="arial,sans,sans-serif"/>
        <b/>
      </rPr>
      <t xml:space="preserve">Owned: </t>
    </r>
    <r>
      <rPr>
        <rFont val="arial,sans,sans-serif"/>
        <b/>
        <color rgb="FFFF0000"/>
      </rPr>
      <t>0</t>
    </r>
  </si>
  <si>
    <t>A delicious slice of french toast by Marron, complete with maple syrup and powdered sugar!</t>
  </si>
  <si>
    <t>Omorika's personal favorite food, a well-steamed Mollusk is a delicacy! Tastes somewhat like lobster.</t>
  </si>
  <si>
    <t>Grants Mending10 for three rounds, or Mending15 if eaten during Chapter 5. Also provides Evasive3 for three rounds.</t>
  </si>
  <si>
    <t>Grants Mending11 for three rounds. Also grants Guardian3 for three rounds.</t>
  </si>
  <si>
    <t>Verdana's Highly Improvised Tortellini</t>
  </si>
  <si>
    <t>Whispering Quiche</t>
  </si>
  <si>
    <t>The only questionable item in this is spider blood. Otherwise, it's a nice meaty pasta.</t>
  </si>
  <si>
    <t>It's a... sentient Quiche, complete with an eyeball. You might not want to eat this.</t>
  </si>
  <si>
    <t>Grants Mending8 and Empowered3 for three rounds each, and instantly restores (6) HP. This is applied to two other allies within Range 1-2 of the initial target.</t>
  </si>
  <si>
    <t>Grants Mending40 for five rounds, then removes 10 Karma from you.</t>
  </si>
  <si>
    <t>Hotspring Tea</t>
  </si>
  <si>
    <t>Christmas Fudge</t>
  </si>
  <si>
    <t>Tea brewed from the waters of a Rose Cult hot spring. We swear nobody's bathed in it!</t>
  </si>
  <si>
    <t>A large block of delicious, chocolate fudge! Now with 100% additional Christmas! A gift for Boshi.</t>
  </si>
  <si>
    <t>Grants Energized12 for two rounds. If you don't move at all this round, you get +1 Intensity and Duration.</t>
  </si>
  <si>
    <r>
      <rPr>
        <rFont val="arial,sans,sans-serif"/>
      </rPr>
      <t xml:space="preserve">Grants Mending12 for three rounds, then increases the </t>
    </r>
    <r>
      <rPr>
        <rFont val="arial,sans,sans-serif"/>
        <strike/>
      </rPr>
      <t>festivity</t>
    </r>
    <r>
      <rPr>
        <rFont val="arial,sans,sans-serif"/>
      </rPr>
      <t xml:space="preserve"> intensity of all positive status effects by 1.</t>
    </r>
  </si>
  <si>
    <t>Cele-melon Snow Cone</t>
  </si>
  <si>
    <r>
      <rPr>
        <rFont val="arial,sans,sans-serif"/>
        <b/>
      </rPr>
      <t xml:space="preserve">Owned: </t>
    </r>
    <r>
      <rPr>
        <rFont val="arial,sans,sans-serif"/>
        <b/>
        <color rgb="FFFF0000"/>
      </rPr>
      <t>0</t>
    </r>
  </si>
  <si>
    <t>Roasted Spider</t>
  </si>
  <si>
    <t>A large glass full of a delicious, snowy smoothy made of Celefruit and Blockmelon. Incredibly sweet!</t>
  </si>
  <si>
    <t>An entire roasted Splinter Spider. The legs are to die for.</t>
  </si>
  <si>
    <t>Grants Mending8, Guardian3, and Swift1 for three rounds each.</t>
  </si>
  <si>
    <t>Grants Mending7 for three rounds. This is applied to up to seven other allies within Range 1-2 of the initial target.</t>
  </si>
  <si>
    <t>Superspicy Curry</t>
  </si>
  <si>
    <t>Managlaze Yggapples</t>
  </si>
  <si>
    <r>
      <rPr>
        <rFont val="arial,sans,sans-serif"/>
        <b/>
      </rPr>
      <t xml:space="preserve">Owned: </t>
    </r>
    <r>
      <rPr>
        <rFont val="arial,sans,sans-serif"/>
        <b/>
        <color rgb="FFFF0000"/>
      </rPr>
      <t>0</t>
    </r>
  </si>
  <si>
    <t>Curry that's actually not too spicy, but is equipped with technology that'll make you breathe fire. Is this a scam? uhhhh</t>
  </si>
  <si>
    <t>A fruit from Yggdrasil, in an almost candied form. Glazed with blue sap that's been made into a caramel, it's a delicious treat!</t>
  </si>
  <si>
    <t>Grants Mending5 and SPICY for three rounds. SPICY has the effects of Swift2, Blind2, and Aching6. In addition, as a Bonus Action once per round, you may deal (7-8) Fire Damage to a target within Range 1-3.</t>
  </si>
  <si>
    <t>Restores (12) MP, then grants Energized8 for three rounds. Also provides Enlightened4 for three rounds.</t>
  </si>
  <si>
    <t>Steak, Potato and Mushroom Dinner</t>
  </si>
  <si>
    <t>Melon Skewer Tray</t>
  </si>
  <si>
    <t>A five-star meal that emerged from the mouth of a Rose Cult Maw. While it looks absolutely perfect in all regards...</t>
  </si>
  <si>
    <t>Delicious skewers of fruit, where the star of the show is Blockmelon! Share with your friends!</t>
  </si>
  <si>
    <t>Grants Mending15 for three rounds. Develop a special Flux Mutation called Refined.</t>
  </si>
  <si>
    <t>Grants Guardian2, Empowered2, and Mending6 for three rounds to the target, and 4 additional targets within Range 1-2 of them.</t>
  </si>
  <si>
    <t>The Good Part of the Atrocity</t>
  </si>
  <si>
    <t>The one edible part of the Atrocity, surgically extracted from the mass. This somehow increases the tier. (also she rolled a 10)</t>
  </si>
  <si>
    <t>Obtain Mending7 and Energized7 for the rest of the battle.</t>
  </si>
  <si>
    <t>Wall Chicken</t>
  </si>
  <si>
    <r>
      <rPr>
        <rFont val="arial,sans,sans-serif"/>
        <b/>
      </rPr>
      <t xml:space="preserve">Owned: </t>
    </r>
    <r>
      <rPr>
        <rFont val="arial,sans,sans-serif"/>
        <b/>
        <color rgb="FFFF0000"/>
      </rPr>
      <t>0</t>
    </r>
  </si>
  <si>
    <t>Exotic Sandwich Stuffs</t>
  </si>
  <si>
    <t>It is said there is a species of creature that lives, breeds, and dies within walls. Adventures find them later, as a tasty treat!</t>
  </si>
  <si>
    <t>Sandwich materials taken from the Echo Collective. While there's plenty of familiar things, there's a few more... "exotic" things among them.</t>
  </si>
  <si>
    <t>Grants Mending14 for three rounds, and also restores (14) HP instantly.</t>
  </si>
  <si>
    <t>Can be used to produce a custom sandwich. This will grant Mending10 (and other effects) for three rounds.</t>
  </si>
  <si>
    <t>CUSTOM</t>
  </si>
  <si>
    <t>Echo Chocolate</t>
  </si>
  <si>
    <t>Durability: 40%</t>
  </si>
  <si>
    <t>Goddess Ice Cream (Chocolate)</t>
  </si>
  <si>
    <t>Durability: 66%</t>
  </si>
  <si>
    <t>A large, homemade slab of chocolate made by Chloe. Has the Echo Collective symbol carved into it.</t>
  </si>
  <si>
    <t>What if a goddess made ice cream? Well, Crya did just that. Tier 6 due to virtue of godhood. This batch is chocolate flavored.</t>
  </si>
  <si>
    <t>Grants Mending15, Enlightened3, and Lucky5 for three rounds. Can be used twice in one item action, allowing you to share it with a friend within Range 1.</t>
  </si>
  <si>
    <t>Grants Energized8, Glacveil3, and Swift1 for three rounds.</t>
  </si>
  <si>
    <t>Goddess Ice Cream (Mint Chip)</t>
  </si>
  <si>
    <r>
      <rPr>
        <rFont val="arial,sans,sans-serif"/>
        <b/>
        <color rgb="FF88FFFF"/>
      </rPr>
      <t xml:space="preserve">Durability: </t>
    </r>
    <r>
      <rPr>
        <rFont val="arial,sans,sans-serif"/>
        <b/>
        <color rgb="FFFF0000"/>
      </rPr>
      <t>0%</t>
    </r>
  </si>
  <si>
    <t>Niapolitan Supreme Ice Cream</t>
  </si>
  <si>
    <t>What if a goddess made ice cream? Well, Crya did just that. Tier 6 due to virtue of godhood. This batch is mint-chip flavored.</t>
  </si>
  <si>
    <t>Venia: I think we already made this joke, but who cares?!  It's delicious!</t>
  </si>
  <si>
    <t>Grants Energized12 and Glacveil3 for three rounds, as well as a Divine Shield.</t>
  </si>
  <si>
    <t>Grants Energized12 for three Rounds. Also grants (9) MP and 30 SP immediately.</t>
  </si>
  <si>
    <t>Variety Fruit Pastry</t>
  </si>
  <si>
    <t>Durability: 50%</t>
  </si>
  <si>
    <t>Woodreaver Skewers</t>
  </si>
  <si>
    <t>A fancy pastry in 6 segments as you go around the edge, each one using a different kind of fruit and blending into the segments on either side. Each slice is different, but still delicious.</t>
  </si>
  <si>
    <t>A tasty kabab made from a Woodreaver. Covered with a purple sap glaze, making it quite sweet.</t>
  </si>
  <si>
    <t>Grants Mending12 for four rounds. Based on the segment you eat, get a different effect.</t>
  </si>
  <si>
    <t>SEGMENTS</t>
  </si>
  <si>
    <t>Grants Mending12 and Energized8 for three rounds. Also instantly provides 40 SP.</t>
  </si>
  <si>
    <t>Critmas Cookies</t>
  </si>
  <si>
    <t>Owned: 4</t>
  </si>
  <si>
    <t>Eviscerated Can of Bepis</t>
  </si>
  <si>
    <t>An amalgamation of ingredients that should have produced a disaster, but didn't. Full of festivity and barely-concealed anger issues.</t>
  </si>
  <si>
    <t>taste the bep</t>
  </si>
  <si>
    <t>Grants Mending6, Empowered2, and Lucky10 for (x) rounds, where x is the number of cookies eaten. Also restores (3) HP per cookie. You may eat up to 3 cookies at once.</t>
  </si>
  <si>
    <t>Grants Energized12 and Swift1 for two rounds.</t>
  </si>
  <si>
    <t>Chaosdog</t>
  </si>
  <si>
    <t>Ramen of the Gods</t>
  </si>
  <si>
    <t>A hot dog made by Chaos. As a true, prideful capitalist, Chaos has pulled all the stops. His meat comes from ethically treated animals, the buns were hand-made in his private bakeries, the ketchup made without pesticides or other additives, and the complementary fries fried in rich, low-fat oils. You are certainly getting your money's worth when you shop with Chaosdog. (The real capitalist flair is the lack of drink. The drinks are 1,000 Credits a pop.)</t>
  </si>
  <si>
    <t>...AND A GUN!</t>
  </si>
  <si>
    <t>Grants Mending16 for three rounds. Restore 20 SP.</t>
  </si>
  <si>
    <t>Grants Mending13 for three rounds, then deals (13-14) Piercing Damage to a target within Range 1-4.</t>
  </si>
  <si>
    <t>Creation Biscuit</t>
  </si>
  <si>
    <t>Owned: 2</t>
  </si>
  <si>
    <t>A biscuit baked with the flames of creation, made of the flames of creation. Has infinite possibilities.</t>
  </si>
  <si>
    <t>Obtain a Basic status effect. It has an Intensity of 8, and a duration of 5.</t>
  </si>
  <si>
    <t>Engineered Burrito</t>
  </si>
  <si>
    <t>Royal Ration</t>
  </si>
  <si>
    <t>Scientifically engineered to be the tastiest food known in the universe. Quite literally the best thing you will ever have. Nothing else will compare...</t>
  </si>
  <si>
    <t>A vial of some immaculate liquid that can replace a meal. Developed by Spark's royal scientists because there's no way he's touching that disgusting slop he feeds his troops.</t>
  </si>
  <si>
    <t>Grants Mending30 for five rounds, as well as Empowered8. Obtain Algernon for the rest of the battle, and the next two battles you partake in.</t>
  </si>
  <si>
    <t>Grants Mending25 for two rounds.</t>
  </si>
  <si>
    <t>Apoco-Rush</t>
  </si>
  <si>
    <t>Raw caffine and adrenaline for running around from / into your imminent doom.</t>
  </si>
  <si>
    <t>Grants Swift2 and Teleport for a round. Spawn an Apoco-spill tile within Range 1-2 of you after your movement. Next round, this tile deals (20-20) Dark Damage to anything on the tile, with Splash 1. It then vanishes.</t>
  </si>
  <si>
    <t>The Temmie Arbiter's Ascended Apocalyptic Anelli</t>
  </si>
  <si>
    <r>
      <rPr>
        <rFont val="arial,sans,sans-serif"/>
        <b/>
      </rPr>
      <t xml:space="preserve">Owned: </t>
    </r>
    <r>
      <rPr>
        <rFont val="arial,sans,sans-serif"/>
        <b/>
        <color rgb="FFFF0000"/>
      </rPr>
      <t>0</t>
    </r>
  </si>
  <si>
    <t>The Perfect Burrito</t>
  </si>
  <si>
    <t>Temmie now controls the entire City. Tem's order reigns supreme, and this perfect pasta reflects tems immense power. You cannot escape the Head.</t>
  </si>
  <si>
    <t>Absolutely divine. Is there even a point to life after eating this?</t>
  </si>
  <si>
    <t>Grants Empowered10 and Autorevive25 for five rounds. Summon the Temmie Arbiter to the map, who may act immediately. If you are a Temmie, get attacked by the Tem Mist.</t>
  </si>
  <si>
    <t>Grants Mending50, Energized50, Empowered14, Enlightened14, Guardian8, Lucky20, and Immunized for five rounds. None of these can be dispelled, except through death. Obtain Meaningless for the rest of the game.</t>
  </si>
  <si>
    <t>Potions:</t>
  </si>
  <si>
    <t>Potions grant instant healing, but don't restore nearly as much as their more delicious cousins.</t>
  </si>
  <si>
    <t>Bob Epic Pop</t>
  </si>
  <si>
    <t>This is a can of soda, with hastily drawn characters adorning it. You sure hope it's soda...</t>
  </si>
  <si>
    <t>Roll a D6. Things happen based on what was rolled.</t>
  </si>
  <si>
    <t>Salve</t>
  </si>
  <si>
    <t>Holy Dew</t>
  </si>
  <si>
    <r>
      <rPr>
        <rFont val="arial,sans,sans-serif"/>
        <b/>
      </rPr>
      <t xml:space="preserve">Owned: </t>
    </r>
    <r>
      <rPr>
        <rFont val="arial,sans,sans-serif"/>
        <b/>
        <color rgb="FFFF0000"/>
      </rPr>
      <t>0</t>
    </r>
  </si>
  <si>
    <t>A humble little herbal medication, designed to be applied directly to wounds.</t>
  </si>
  <si>
    <t>A small flask containing a teal liquid. It seems to be a weak curative... that tastes really sweet.</t>
  </si>
  <si>
    <t>Restores (5) HP.</t>
  </si>
  <si>
    <t>Removes 2 duration from Basic DoT status effects.</t>
  </si>
  <si>
    <t>Chairian Brew</t>
  </si>
  <si>
    <t>Mana Vial</t>
  </si>
  <si>
    <r>
      <rPr>
        <rFont val="arial,sans,sans-serif"/>
        <b/>
      </rPr>
      <t xml:space="preserve">Owned: </t>
    </r>
    <r>
      <rPr>
        <rFont val="arial,sans,sans-serif"/>
        <b/>
        <color rgb="FFFF0000"/>
      </rPr>
      <t>0</t>
    </r>
  </si>
  <si>
    <t>A strange, non-alcoholic beverage that's quite fizzy. Has a taste unlike anything you've ever witnessed...</t>
  </si>
  <si>
    <t>A strangely familiar-looking glass bottle full of... well, MP.</t>
  </si>
  <si>
    <t>Restores (13) HP.</t>
  </si>
  <si>
    <t>Restores (10) MP.</t>
  </si>
  <si>
    <t>Green Sap Curative</t>
  </si>
  <si>
    <r>
      <rPr>
        <rFont val="Arial"/>
        <b/>
      </rPr>
      <t xml:space="preserve">Owned: </t>
    </r>
    <r>
      <rPr>
        <rFont val="Arial"/>
        <b/>
        <color rgb="FFFF0000"/>
      </rPr>
      <t>0</t>
    </r>
  </si>
  <si>
    <t>Pick-Me-Up</t>
  </si>
  <si>
    <r>
      <rPr>
        <rFont val="arial,sans,sans-serif"/>
        <b/>
      </rPr>
      <t xml:space="preserve">Owned: </t>
    </r>
    <r>
      <rPr>
        <rFont val="arial,sans,sans-serif"/>
        <b/>
        <color rgb="FFFF0000"/>
      </rPr>
      <t>0</t>
    </r>
  </si>
  <si>
    <t>When awakened with some certain magical ingredients, Green Sap gains powerful curative properties!</t>
  </si>
  <si>
    <t>An incredibly small bottle of grey fluid that tastes awful... but hey, at least it gets you back into the fray.</t>
  </si>
  <si>
    <t>Restore (6) HP and (3) MP, and removes 1 Duration from Basic Status Effects, and 2 from Basic DoT's.</t>
  </si>
  <si>
    <t>Revives a Downed player, granting them 1 HP. Range 1.</t>
  </si>
  <si>
    <t>"Fizzy" Beverages</t>
  </si>
  <si>
    <t>Cup of Coffee</t>
  </si>
  <si>
    <r>
      <rPr>
        <rFont val="Arial"/>
        <b/>
      </rPr>
      <t xml:space="preserve">Owned: </t>
    </r>
    <r>
      <rPr>
        <rFont val="Arial"/>
        <b/>
        <color rgb="FFFF0000"/>
      </rPr>
      <t>0</t>
    </r>
  </si>
  <si>
    <t>It's actually just alcohol. The ESRB doesn't look at item descriptions, muhahahahahaha-</t>
  </si>
  <si>
    <t>A piping hot cup of coffee. Good for insomniacs and typical high-school girls.</t>
  </si>
  <si>
    <t>Restores (12) HP. Grants Empowered4 and Confused5 for two rounds each.</t>
  </si>
  <si>
    <t>Restores (8) HP and (6) MP. Grants Insomniac for 3 rounds, preventing you from Sleeping.</t>
  </si>
  <si>
    <t>Restoration Potion</t>
  </si>
  <si>
    <r>
      <rPr>
        <rFont val="Arial"/>
        <b/>
      </rPr>
      <t xml:space="preserve">Owned: </t>
    </r>
    <r>
      <rPr>
        <rFont val="Arial"/>
        <b/>
        <color rgb="FFFF0000"/>
      </rPr>
      <t>0</t>
    </r>
  </si>
  <si>
    <t>Spice Potions</t>
  </si>
  <si>
    <t>A mixture consisting of Red Sap and some freshly-plucked Manabloom. Oily and pink.</t>
  </si>
  <si>
    <t>A flask holding liquid Hotpoint, enhanced with the spiciness of its seed, and some Psychoid Leaves. It's a bit overwhelming, but healthy!</t>
  </si>
  <si>
    <t>Restores (9) HP and (7) MP.</t>
  </si>
  <si>
    <t>Restores (15) HP. Applies Uninspired1 and Confused1 to the drinker for two rounds.</t>
  </si>
  <si>
    <t>Medical Pack</t>
  </si>
  <si>
    <r>
      <rPr>
        <rFont val="arial,sans,sans-serif"/>
        <b/>
      </rPr>
      <t xml:space="preserve">Owned: </t>
    </r>
    <r>
      <rPr>
        <rFont val="arial,sans,sans-serif"/>
        <b/>
        <color rgb="FFFF0000"/>
      </rPr>
      <t>0</t>
    </r>
  </si>
  <si>
    <t>Knowledgewater</t>
  </si>
  <si>
    <t>A plastic bag full of nutrients and herbs. Squeeze directly into mouth, even if it's gross.</t>
  </si>
  <si>
    <t>This is a bucket of saltwater with some psychoactive products mixed into it. "Knowledge" is subjective.</t>
  </si>
  <si>
    <t>Restores (7) HP and grants Mending6 for three rounds.</t>
  </si>
  <si>
    <t>Grants Knowledgable5 for three rounds.</t>
  </si>
  <si>
    <t>Emergency Medkit</t>
  </si>
  <si>
    <r>
      <rPr>
        <rFont val="arial,sans,sans-serif"/>
        <b/>
      </rPr>
      <t xml:space="preserve">Owned: </t>
    </r>
    <r>
      <rPr>
        <rFont val="arial,sans,sans-serif"/>
        <b/>
        <color rgb="FFFF0000"/>
      </rPr>
      <t>0</t>
    </r>
  </si>
  <si>
    <t>Apothecary's Remedy</t>
  </si>
  <si>
    <t>A kit holding a sap tranfusion (not handy for most of you), bandages (kinda handy), and potions (handy).</t>
  </si>
  <si>
    <t>A large glass bottle which appears to mostly consist of various plant matter infused into some water. Tastes like apples.</t>
  </si>
  <si>
    <t>Restores (22) HP, and removes 1 Duration from Basic DoT status effects. Has a Range of 1.</t>
  </si>
  <si>
    <t>Restores (12) HP, grants Focused2 for three rounds, and removes 3 Duration from Basic DoTs.</t>
  </si>
  <si>
    <t>Eggnog Cartons</t>
  </si>
  <si>
    <t>Simple Healing Potion</t>
  </si>
  <si>
    <t>Chaos's special recipe eggnog. At least, that's what he calls it- it's probably store bought.</t>
  </si>
  <si>
    <t>Your generic bottle of red healing liquid. What else is there to say?</t>
  </si>
  <si>
    <r>
      <rPr>
        <rFont val="Arial"/>
      </rPr>
      <t xml:space="preserve">Restores (15) HP, and increases the </t>
    </r>
    <r>
      <rPr>
        <rFont val="Arial"/>
        <strike/>
      </rPr>
      <t>festivity</t>
    </r>
    <r>
      <rPr>
        <rFont val="Arial"/>
      </rPr>
      <t xml:space="preserve"> intensity of ALL your statuses by 1.</t>
    </r>
  </si>
  <si>
    <t>Restores (18) HP.</t>
  </si>
  <si>
    <t>Crystallized Mana</t>
  </si>
  <si>
    <t>Purification In a Bottle</t>
  </si>
  <si>
    <t>JOE had too much MP, so he had to put it down somewhere.</t>
  </si>
  <si>
    <t>The holy, Ordo-based kind of purification. Also might result in moderate lead poisoning.</t>
  </si>
  <si>
    <t>Restores (14) MP.</t>
  </si>
  <si>
    <t>Remove 2 duration from Basic Status Effects. Obtain Poisoned1 for five rounds, unless you have Ordo.</t>
  </si>
  <si>
    <t>Incredibly Questionable Panacea</t>
  </si>
  <si>
    <t>A potent pill containing a generally dangerous amount of FATAL SUBSTANCES like Thyme Matter and Fluxblood.</t>
  </si>
  <si>
    <t>Removes 2 duration from Basic Status Effects, and 3 from Basic DoT's. Obtain Glitchtoxin3 for three rounds.</t>
  </si>
  <si>
    <t>GLITCHTOXIN</t>
  </si>
  <si>
    <t>Eterna Tea</t>
  </si>
  <si>
    <r>
      <rPr>
        <rFont val="arial,sans,sans-serif"/>
        <b/>
      </rPr>
      <t xml:space="preserve">Owned: </t>
    </r>
    <r>
      <rPr>
        <rFont val="arial,sans,sans-serif"/>
        <b/>
        <color rgb="FFFF0000"/>
      </rPr>
      <t>0</t>
    </r>
  </si>
  <si>
    <t>Stardew Potion</t>
  </si>
  <si>
    <t>A delicious tea brewed with Eterna Flowers. Grants supernatural fortitude.</t>
  </si>
  <si>
    <t>A potion made with the dew of a fallen star. It is unknown what the dew or the star actually is in this equation.</t>
  </si>
  <si>
    <t>Restores (23) HP.</t>
  </si>
  <si>
    <t>Restores (18) MP.</t>
  </si>
  <si>
    <t>Panacea</t>
  </si>
  <si>
    <t>Owned: 0</t>
  </si>
  <si>
    <t>Phoenix Up</t>
  </si>
  <si>
    <t>A potent pill containing a generally dangerous amount of curative substances.</t>
  </si>
  <si>
    <t>Soda made from the down of a Phoenix. Has enough sugar to revitalize basically anything that breathes.</t>
  </si>
  <si>
    <t>Removes 2 duration from Basic Status Effects, and 3 from Basic DoT's.</t>
  </si>
  <si>
    <t>Revives a Downed player with 33% HP. Range 1-3.</t>
  </si>
  <si>
    <t>Tornadopetal Remedy</t>
  </si>
  <si>
    <t>Omo's Black Coffee</t>
  </si>
  <si>
    <t>A glass bottle that seems to have a twister of white liquid inside. As in, a literal small tornado.</t>
  </si>
  <si>
    <t>A themos about 66% filled with a powerful black coffee, mixed with floral essences.</t>
  </si>
  <si>
    <t>Restores (15) MP and grants Swift2 for three rounds, as well as Flight. When it wears off, you take (13-16) Crushing Damage.</t>
  </si>
  <si>
    <t>Restores (20) HP and (15) MP. Grants Insomniac for the rest of the battle, preventing you from Sleeping.</t>
  </si>
  <si>
    <t>Eterna Remedy</t>
  </si>
  <si>
    <t>Bottled Null</t>
  </si>
  <si>
    <r>
      <rPr>
        <rFont val="arial,sans,sans-serif"/>
        <b/>
      </rPr>
      <t xml:space="preserve">Owned: </t>
    </r>
    <r>
      <rPr>
        <rFont val="arial,sans,sans-serif"/>
        <b/>
        <color rgb="FFFF0000"/>
      </rPr>
      <t>0</t>
    </r>
  </si>
  <si>
    <t>A glass bottle filled with a shimmering, rainbow-colored liquid. It seems healthy enough.</t>
  </si>
  <si>
    <t>Simplifies.</t>
  </si>
  <si>
    <t>Restores (20) HP, then grants Autorevive10 for three rounds, and Doomed with a timer of three rounds. (Doomed will go off before Autorevive wears off, so you'll live. Probably.)</t>
  </si>
  <si>
    <t>Removes 2 duration from a single basic buff, debuff, or DoT of your choice on the target. Range 1-4.</t>
  </si>
  <si>
    <t>Bottled Luck</t>
  </si>
  <si>
    <t>A small yellow vial that possesses the luckiest substance known to man: Mimic Blood! Wait, ew.</t>
  </si>
  <si>
    <t>Restores (6) MP, then applies Lucky12 for five rounds.</t>
  </si>
  <si>
    <t>Rosewater</t>
  </si>
  <si>
    <r>
      <rPr>
        <rFont val="arial,sans,sans-serif"/>
        <b/>
      </rPr>
      <t xml:space="preserve">Owned: </t>
    </r>
    <r>
      <rPr>
        <rFont val="arial,sans,sans-serif"/>
        <b/>
        <color rgb="FFFF0000"/>
      </rPr>
      <t>0</t>
    </r>
  </si>
  <si>
    <t>Halo Nectar</t>
  </si>
  <si>
    <t>A potent healing potion brewed by the Rose Cult. It's a pale, ominous red... but it seems safe enough.</t>
  </si>
  <si>
    <t>The holy nectar extracted from a Halobloom is an incredible source of magical energy... if difficult to make.</t>
  </si>
  <si>
    <t>Restores (28) HP.</t>
  </si>
  <si>
    <t>Restores (23) MP.</t>
  </si>
  <si>
    <t>Candy Corn Liquor</t>
  </si>
  <si>
    <r>
      <rPr>
        <rFont val="arial,sans,sans-serif"/>
        <b/>
      </rPr>
      <t xml:space="preserve">Owned: </t>
    </r>
    <r>
      <rPr>
        <rFont val="arial,sans,sans-serif"/>
        <b/>
        <color rgb="FFFF0000"/>
      </rPr>
      <t>-99</t>
    </r>
  </si>
  <si>
    <t>Halobloom Remedy</t>
  </si>
  <si>
    <r>
      <rPr>
        <rFont val="arial,sans,sans-serif"/>
        <b/>
      </rPr>
      <t xml:space="preserve">Owned: </t>
    </r>
    <r>
      <rPr>
        <rFont val="arial,sans,sans-serif"/>
        <b/>
        <color rgb="FFFF0000"/>
      </rPr>
      <t>0</t>
    </r>
  </si>
  <si>
    <t>Chaos has rounded up all the Candy Corn Liquor. Apparently, it's dangerous for the game's ESRB rating. Also, balance.</t>
  </si>
  <si>
    <t>A glass bottle full of clear liquid. Rings of light surround the stem of the potion, rippling with energy!</t>
  </si>
  <si>
    <t>He is putting an end to your alcoholism, whether you like it or not.</t>
  </si>
  <si>
    <t>Restores (16) HP and (12) MP. Then, this sets your HP to 1, and gives you Autorevive equal to the HP you just lost for three rounds.</t>
  </si>
  <si>
    <t>Snow Covered Kiss</t>
  </si>
  <si>
    <t>The Death Cure</t>
  </si>
  <si>
    <t>A juice prepared with celefruit and milk foam. When taking a sip, the juice poking through the milk foam is like a delightful kiss!</t>
  </si>
  <si>
    <t>Kills you until you're 200% dead. Then revives you. I guess that's one way to cleanse status effects.</t>
  </si>
  <si>
    <t>Restores (20) MP, and grants Enlightened4 for three rounds. Non-damaging spells get an additional +2 Buff Levels this round.</t>
  </si>
  <si>
    <t>Deal (100-100) Very Lethal Glitch Damage to an ally within Range 1. Process all effects relating to their death, then revive them on the spot with (20-20) HP. Does not increment death statistics.</t>
  </si>
  <si>
    <t>Lively Concoction</t>
  </si>
  <si>
    <r>
      <t xml:space="preserve">Owned: </t>
    </r>
    <r>
      <rPr>
        <rFont val="arial,sans,sans-serif"/>
        <b/>
        <color rgb="FFFF0000"/>
      </rPr>
      <t>0</t>
    </r>
  </si>
  <si>
    <t>Ancient Yggcrawler Nectar</t>
  </si>
  <si>
    <t>A fluid developed within the depths of the Sky Labs which bubbles with life. Possesses powerful regenerative properties.</t>
  </si>
  <si>
    <t>A mushroom-based drink brewed by a Yggcrawler Ancient. Tastes heavenly... and also induces vivid hallucinations.</t>
  </si>
  <si>
    <t>Restores (34) HP.</t>
  </si>
  <si>
    <t>Restores (50) HP... and causes you to trip balls, applying Blind5 and Ensnared5 to you for three rounds.</t>
  </si>
  <si>
    <t>Fresh Smoothie</t>
  </si>
  <si>
    <t>Lesser Evil</t>
  </si>
  <si>
    <t>Delicious fruit smoothies from Echoss. Kept at a perfect frosty temperature. What kind of fruit is within? uhhhhhh</t>
  </si>
  <si>
    <t>An antidote! But... it seems to be made with some incredibly lethal poisons. Okay.</t>
  </si>
  <si>
    <t>Restores (20) MP, and grants Swift1 for three rounds.</t>
  </si>
  <si>
    <t>Dispels all Basic DoT effects on the user, converting their additive intensities into Mending for three rounds. If you DO NOT have a DoT effect active on you, obtain Poisoned30 for five rounds.</t>
  </si>
  <si>
    <t>Nanomender</t>
  </si>
  <si>
    <t>Alchemical Remedies</t>
  </si>
  <si>
    <t>A portable device made by Xavier to tend wounds in a hurry. Floods the bloodstream with medical nanobots.</t>
  </si>
  <si>
    <t>A discount Panacea with a higher tier? Wait, then who's the discount of what in this case?</t>
  </si>
  <si>
    <t>Restores 50% of the user's missing HP, and 50% of the user's missing MP. Range 1.</t>
  </si>
  <si>
    <t>Removes 5 Intensity from all Basic debuffs on the user. If this sets their Intensity to 0, remove them. If the debuff does not have an Intensity, instead remove 2 duration from it.</t>
  </si>
  <si>
    <t>Mana Pots</t>
  </si>
  <si>
    <t>Owned: 6</t>
  </si>
  <si>
    <t>Monster Energy</t>
  </si>
  <si>
    <r>
      <rPr>
        <rFont val="arial,sans,sans-serif"/>
        <b/>
      </rPr>
      <t xml:space="preserve">Owned: </t>
    </r>
    <r>
      <rPr>
        <rFont val="arial,sans,sans-serif"/>
        <b/>
        <color rgb="FFFF0000"/>
      </rPr>
      <t>0</t>
    </r>
  </si>
  <si>
    <t>Clay pots full of mana. Like all good mana pots, these violently explode in the user's face. At least it'll give you the charge you need...</t>
  </si>
  <si>
    <t>...Chloe eyes this drink suspiciously. She knows what was used to make it, and she refuses to partake.</t>
  </si>
  <si>
    <t>Deals (10-12) Unavoidable Slashing Damage to the user, applying Bleed2 to them for five rounds. Then, restores (40) MP to them. Excess MP restored will be converted to Energized(x/3) for three rounds, with "x" being the excess MP. Range 1-5. If used on someone who isn't the user, deals +50% DMG.</t>
  </si>
  <si>
    <t>Fully restore your MP. Gain Uninspired3 for (x+2) rounds, "x" increasing by 1 per 20 MP restored.</t>
  </si>
  <si>
    <t>Brew of Corrupted Gods</t>
  </si>
  <si>
    <r>
      <rPr>
        <rFont val="arial,sans,sans-serif"/>
        <b/>
      </rPr>
      <t xml:space="preserve">Owned: </t>
    </r>
    <r>
      <rPr>
        <rFont val="arial,sans,sans-serif"/>
        <b/>
        <color rgb="FFFF0000"/>
      </rPr>
      <t>0</t>
    </r>
  </si>
  <si>
    <t>Managourd Brew</t>
  </si>
  <si>
    <t>Made of Droplet's Bath Water and parts of the Fell God. oh nyo</t>
  </si>
  <si>
    <t>A magically-enhanced, spooky drink that smells like pumpkin spice muffins. Three times as effective (and popular) on Halloween.</t>
  </si>
  <si>
    <t>Restores (10) MP, then grants Empowered8, Enlightened8, and StubbornPoisoned10 for two rounds.</t>
  </si>
  <si>
    <t>Restores (20) MP. Apply Fear2 for two rounds to a foe within Range 1-3.</t>
  </si>
  <si>
    <t>Knowledgepoint</t>
  </si>
  <si>
    <t>A Hotpoint who's core has been replaced with an inedible bauble of pertient magical knowledge. Yes, you need to eat the bauble.</t>
  </si>
  <si>
    <t>Grants Knowledgable20 for a round. When this wears off, spit the bauble at a target within Range 1-5, casting one of the spells you used while buffed by this on the target as if you had a 0 in all stats.</t>
  </si>
  <si>
    <t>Heaven's Remedy</t>
  </si>
  <si>
    <r>
      <rPr>
        <rFont val="arial,sans,sans-serif"/>
        <b/>
      </rPr>
      <t xml:space="preserve">Owned: </t>
    </r>
    <r>
      <rPr>
        <rFont val="arial,sans,sans-serif"/>
        <b/>
        <color rgb="FFFF0000"/>
      </rPr>
      <t>0</t>
    </r>
  </si>
  <si>
    <t>The "Banned From Twitch"</t>
  </si>
  <si>
    <r>
      <rPr>
        <rFont val="arial,sans,sans-serif"/>
        <b/>
      </rPr>
      <t xml:space="preserve">Owned: </t>
    </r>
    <r>
      <rPr>
        <rFont val="arial,sans,sans-serif"/>
        <b/>
        <color rgb="FFFF0000"/>
      </rPr>
      <t>0</t>
    </r>
  </si>
  <si>
    <t>The eternal light from this bottle makes it... easily mistakable for a rather powerful lightbulb. Whoops.</t>
  </si>
  <si>
    <t>Made of Droplet's Bath Water, this cocktail will get you banned from any platform you're on!</t>
  </si>
  <si>
    <t>Revives a dead ally onto a tile within Range 1 of you, with 100% HP and MP, then does... something.</t>
  </si>
  <si>
    <t>Restores (16) MP, then grants Empowered10, Enlightened10, and StubbornPoisoned15 for three rounds.</t>
  </si>
  <si>
    <t>Lightbulb</t>
  </si>
  <si>
    <t>The Internet Destroyer</t>
  </si>
  <si>
    <t>Nia has successfully turned the power of a Godblossom into the world's best lightbulb. Thanks, Nia! It's like an impact grenade, if they were used for revival.</t>
  </si>
  <si>
    <t>A foul potion made from Droplet's bath water. Simps have gone off the deep end trying to obtain this, resulting in the total destruction of the internet in nineteen odd seven.</t>
  </si>
  <si>
    <t>Revives a dead ally onto a tile within Range 1-5 of you, with 100% HP and MP. They may act this round. This then does... something.</t>
  </si>
  <si>
    <t>Restores (50) MP, then grants Empowered14, Enlightened14, and Transmogrify for three rounds. Transmogrify is an advanced status effect that, when it leaves the user through any means, turns them into a Seeker for a round.</t>
  </si>
  <si>
    <t>Attack:</t>
  </si>
  <si>
    <t>Attack items tend to deal direct damage to targets, and are good for softening up targets or scoring last hits.</t>
  </si>
  <si>
    <t>Splinters</t>
  </si>
  <si>
    <t>Throwing Rock</t>
  </si>
  <si>
    <t>Everyone's favorite pinging device!</t>
  </si>
  <si>
    <t>A classic "as seen on TV" scam item- these are just normal rocks!</t>
  </si>
  <si>
    <t>Deals (1-1) Piercing Damage. Range 1-3. Taunts non-boss/elite foes for a round.</t>
  </si>
  <si>
    <t>Deals (2-3) Crushing Damage.</t>
  </si>
  <si>
    <t>Cinderfruit</t>
  </si>
  <si>
    <t>Owned: 9</t>
  </si>
  <si>
    <t>Dynamite Bundle</t>
  </si>
  <si>
    <r>
      <rPr>
        <rFont val="Arial"/>
        <b/>
      </rPr>
      <t xml:space="preserve">Owned: </t>
    </r>
    <r>
      <rPr>
        <rFont val="Arial"/>
        <b/>
        <color rgb="FFFF0000"/>
      </rPr>
      <t>0</t>
    </r>
  </si>
  <si>
    <t>A common (but dangerous) fruit found in the forests of Sussui, commonly grinded down into a type of gunpowder.</t>
  </si>
  <si>
    <t>A few sticks of explosives, wrapped in cord.</t>
  </si>
  <si>
    <t>Deals (5-5) Fire Damage to a single target. Range 1-5. Easy to craft up into a better form.</t>
  </si>
  <si>
    <t>Deals (8-9) Fire Damage to a single target. Range 1-5.</t>
  </si>
  <si>
    <t>Lumipod</t>
  </si>
  <si>
    <r>
      <rPr>
        <rFont val="arial,sans,sans-serif"/>
        <b/>
      </rPr>
      <t xml:space="preserve">Owned: </t>
    </r>
    <r>
      <rPr>
        <rFont val="arial,sans,sans-serif"/>
        <b/>
        <color rgb="FFFF0000"/>
      </rPr>
      <t>0</t>
    </r>
  </si>
  <si>
    <r>
      <rPr>
        <rFont val="Courier New"/>
        <b/>
      </rPr>
      <t>gorilla</t>
    </r>
    <r>
      <rPr>
        <rFont val="arial,sans,sans-serif"/>
        <b/>
      </rPr>
      <t xml:space="preserve"> Covered Rocks</t>
    </r>
  </si>
  <si>
    <t>A tiny, nearly weightless fruit that gently glows. It also flashbangs upon hard impacts with a target.</t>
  </si>
  <si>
    <t>This would be called an affront to god if it was not made by one.</t>
  </si>
  <si>
    <t>Deals (2-3) Light Damage to a single target, and applies Blind3 to them for a round. Also removes all fog within Range 1-2 of the target. Range 1-8.</t>
  </si>
  <si>
    <t>Deals (2-3) Poison Damage. Applies Poison4 for three rounds, and taunts the target for a round. Range 1-4.</t>
  </si>
  <si>
    <t>Searing Bomb</t>
  </si>
  <si>
    <r>
      <rPr>
        <rFont val="Arial"/>
        <b/>
      </rPr>
      <t xml:space="preserve">Owned: </t>
    </r>
    <r>
      <rPr>
        <rFont val="Arial"/>
        <b/>
        <color rgb="FFFF0000"/>
      </rPr>
      <t>0</t>
    </r>
  </si>
  <si>
    <t>Crystal Bomb Shell</t>
  </si>
  <si>
    <t>A bundle of searing powder. While somewhat crude, it explodes nice and large!</t>
  </si>
  <si>
    <t>An empty sphere designed to explode... but it needs an Elemental Crystal in it.</t>
  </si>
  <si>
    <t>Deals (9-11) Fire Damage to a single target. Range 1-5.</t>
  </si>
  <si>
    <t>Can be used with a Tier 1 Elemental Crystal to deal (7-7) damage of that element, and apply Elblight2 for two rounds, of that element. Range 1-5.</t>
  </si>
  <si>
    <t>Fragapple</t>
  </si>
  <si>
    <r>
      <rPr>
        <rFont val="arial,sans,sans-serif"/>
        <b/>
      </rPr>
      <t xml:space="preserve">Owned: </t>
    </r>
    <r>
      <rPr>
        <rFont val="arial,sans,sans-serif"/>
        <b/>
        <color rgb="FFFF0000"/>
      </rPr>
      <t>0</t>
    </r>
  </si>
  <si>
    <t>Fragapple Grenade</t>
  </si>
  <si>
    <r>
      <rPr>
        <rFont val="Arial"/>
        <b/>
      </rPr>
      <t xml:space="preserve">Owned: </t>
    </r>
    <r>
      <rPr>
        <rFont val="Arial"/>
        <b/>
        <color rgb="FFFF0000"/>
      </rPr>
      <t>0</t>
    </r>
  </si>
  <si>
    <t>Small, volatile fruit that's covered in spines. When thrown, the spines launch out, leaving a delicious apple.</t>
  </si>
  <si>
    <t>A wooden-cased steel-reinforced Fragapple, boosted with gunpowder.</t>
  </si>
  <si>
    <t>Deals (3-3) Piercing Damage. Range 2-4. Splash 1. Easy to craft up into a better form.</t>
  </si>
  <si>
    <t>Deals (6-6) Piercing Damage. Range 2-4. Splash 1. Deals 50% more DMG to the initial target.</t>
  </si>
  <si>
    <t>Itisa Grenade</t>
  </si>
  <si>
    <r>
      <rPr>
        <rFont val="Arial"/>
        <b/>
      </rPr>
      <t>Owned:</t>
    </r>
    <r>
      <rPr>
        <rFont val="Arial"/>
        <b/>
        <color rgb="FFFF0000"/>
      </rPr>
      <t xml:space="preserve"> 0</t>
    </r>
  </si>
  <si>
    <t>Clockwork Bomb</t>
  </si>
  <si>
    <r>
      <rPr>
        <rFont val="Arial"/>
        <b/>
      </rPr>
      <t xml:space="preserve">Owned: </t>
    </r>
    <r>
      <rPr>
        <rFont val="Arial"/>
        <b/>
        <color rgb="FFFF0000"/>
      </rPr>
      <t>0</t>
    </r>
  </si>
  <si>
    <t>A glass orb that seems to contain two Seekers within it, locked in stasis...</t>
  </si>
  <si>
    <t>A small explosive device filled with gears and gizmos that go flying in every direction upon impact.</t>
  </si>
  <si>
    <t>Deals (6-7) Slashing Damage to a single target, then spawns 2 Seekers within Range 1 of them, who may act this round. Range 1-5. Don't use on Iti, please.</t>
  </si>
  <si>
    <t>Deals (9-9) Physical Damage. Range 1-5. You may choose a Physical element upon use.</t>
  </si>
  <si>
    <t>Stinky Splinters</t>
  </si>
  <si>
    <r>
      <rPr>
        <rFont val="Arial"/>
        <b/>
      </rPr>
      <t>Owned:</t>
    </r>
    <r>
      <rPr>
        <rFont val="Arial"/>
        <b/>
        <color rgb="FFFF0000"/>
      </rPr>
      <t xml:space="preserve"> 0</t>
    </r>
  </si>
  <si>
    <t>El-ite Throwing Knife</t>
  </si>
  <si>
    <t>Owned: 8</t>
  </si>
  <si>
    <t>Splinters dipped in compost. Kinda vile.</t>
  </si>
  <si>
    <t>A throwing knife that comes in a wide variety of colors, each made from a different elemental crystal.</t>
  </si>
  <si>
    <t>Deals (3-3) Poison Damage. Range 1-3. Taunts non-boss/elite foes for two rounds.</t>
  </si>
  <si>
    <t>Deals (10-10) Magical Damage to the target. Elemental type is chosen on buying.</t>
  </si>
  <si>
    <t>STOCK</t>
  </si>
  <si>
    <t>Gigistem</t>
  </si>
  <si>
    <t>Owned: 12</t>
  </si>
  <si>
    <t>Bone Hurting Juice</t>
  </si>
  <si>
    <r>
      <rPr>
        <rFont val="arial,sans,sans-serif"/>
        <b/>
      </rPr>
      <t>Owned: 5</t>
    </r>
    <r>
      <rPr>
        <rFont val="arial,sans,sans-serif"/>
        <b/>
        <color rgb="FFFF0000"/>
      </rPr>
      <t>*</t>
    </r>
  </si>
  <si>
    <t>A creepy looking fruit with a pale blue skin that looks somewhat leathery. Purple liquid froths out a large opening at the top.</t>
  </si>
  <si>
    <t>There's a label: "Juice that makes you say 'ouch owie my bones'."</t>
  </si>
  <si>
    <t>Deals (3-3) Earth Damage, and applies Poisoned3 for three rounds. Easy to craft up into a better form.</t>
  </si>
  <si>
    <t>Apply Aching10 for three rounds. Range 1. The intensity of Aching is doubled versus undead.</t>
  </si>
  <si>
    <t>Electro Manaetic Pulse Emitter</t>
  </si>
  <si>
    <r>
      <rPr>
        <rFont val="arial,sans,sans-serif"/>
        <b/>
      </rPr>
      <t xml:space="preserve">Owned: </t>
    </r>
    <r>
      <rPr>
        <rFont val="arial,sans,sans-serif"/>
        <b/>
        <color rgb="FFFF0000"/>
      </rPr>
      <t>0</t>
    </r>
  </si>
  <si>
    <t>Bowling Boulder</t>
  </si>
  <si>
    <r>
      <rPr>
        <rFont val="arial,sans,sans-serif"/>
        <b/>
      </rPr>
      <t>Owned:</t>
    </r>
    <r>
      <rPr>
        <rFont val="arial,sans,sans-serif"/>
        <b/>
        <color rgb="FFFF0000"/>
      </rPr>
      <t xml:space="preserve"> 0</t>
    </r>
  </si>
  <si>
    <t>A mostly harmless bomb that emits a mana-disrupting pulse. I mean, it's harmless physically!</t>
  </si>
  <si>
    <t>A large boulder made out of excessive amounts of Cobblestone and other material. A bit fragile.</t>
  </si>
  <si>
    <t>Deals (12-12) Mana Damage. Range 1-5. Has Splash 1, for 50% damage.</t>
  </si>
  <si>
    <t>Deals (7-7) Crushing Damage. Range 1-8. Wide Laser. Only the first 5 targets in the beam will take damage.</t>
  </si>
  <si>
    <t>Fluxblade Scroll</t>
  </si>
  <si>
    <r>
      <rPr>
        <rFont val="arial,sans,sans-serif"/>
        <b/>
      </rPr>
      <t xml:space="preserve">Owned: </t>
    </r>
    <r>
      <rPr>
        <rFont val="arial,sans,sans-serif"/>
        <b/>
        <color rgb="FFFF0000"/>
      </rPr>
      <t>0</t>
    </r>
  </si>
  <si>
    <t>Tornado Bomb</t>
  </si>
  <si>
    <t>An arcane scroll imbued with a Fluxblade spell. The magic vanishes after a single use.</t>
  </si>
  <si>
    <t>A heavy iron shell that's rapidly shaking. A small tornado is held within. If the shell breaks, the result would be deadly!</t>
  </si>
  <si>
    <t>Spend 5 MP, then cast the Fluxblade spell as if you had a 8 in all stats (instead of your own).</t>
  </si>
  <si>
    <t>Deals (6-6) Air Damage. Range 1-3, Splash 1. Then, launch each foe away from the bomb, moving them up to four tiles. They'll take (2-2) Air Damage for every tile moved. If they move into a wall or a foe, they (and the foe) take (6-6) Crushing Damage. Then, they stop moving.</t>
  </si>
  <si>
    <t>Wither Spheres</t>
  </si>
  <si>
    <t>Ultra Laser Pointers</t>
  </si>
  <si>
    <r>
      <rPr>
        <rFont val="arial,sans,sans-serif"/>
        <b/>
      </rPr>
      <t xml:space="preserve">Owned: </t>
    </r>
    <r>
      <rPr>
        <rFont val="arial,sans,sans-serif"/>
        <b/>
        <color rgb="FFFF0000"/>
      </rPr>
      <t>0</t>
    </r>
  </si>
  <si>
    <t>A small bomb that showers the target in a deadly liquid that decays the body.</t>
  </si>
  <si>
    <t>A simple laser pointer, over-tuned to ultra-lethal levels. A kink in the lens makes it useless point-blank.</t>
  </si>
  <si>
    <t>Deals (5-7) Poison Damage, then applies BadlyPoisoned2 and Healblock for four rounds.</t>
  </si>
  <si>
    <t>Deal (9-9) Light Damage and inflict Burning3 for 3 rounds. Range 2-6. Laser.</t>
  </si>
  <si>
    <t>Plasteel Shuriken</t>
  </si>
  <si>
    <r>
      <rPr>
        <rFont val="arial,sans,sans-serif"/>
        <b/>
      </rPr>
      <t xml:space="preserve">Owned: </t>
    </r>
    <r>
      <rPr>
        <rFont val="arial,sans,sans-serif"/>
        <b/>
        <color rgb="FFFF0000"/>
      </rPr>
      <t>0</t>
    </r>
  </si>
  <si>
    <t>Soda Bomb</t>
  </si>
  <si>
    <r>
      <rPr>
        <rFont val="arial,sans,sans-serif"/>
        <b/>
      </rPr>
      <t xml:space="preserve">Owned: </t>
    </r>
    <r>
      <rPr>
        <rFont val="arial,sans,sans-serif"/>
        <b/>
        <color rgb="FFFF0000"/>
      </rPr>
      <t>0</t>
    </r>
  </si>
  <si>
    <t>Those spinny disks that ninjas throw, but made out of a very non-ninja material. Mostly because they're not a dark color.</t>
  </si>
  <si>
    <t>A big glass barrel that's actually filled with alcohol. Get lost, ESRB.</t>
  </si>
  <si>
    <t>Deals (12-13) Slashing Damage. Range 1-4.</t>
  </si>
  <si>
    <t>Deals (8-8) Piercing Damage, then spawns a 3x3 of Alcohol tiles centered around that tile. Range 2-4. Splash 1.</t>
  </si>
  <si>
    <t>Portable Taser</t>
  </si>
  <si>
    <t>All tasers are portable, but this one is slightly more portable.</t>
  </si>
  <si>
    <t>Deals (6-7) Piercing Damage, and applies Jolted7 for three rounds. Range 1-2.</t>
  </si>
  <si>
    <t>Mutagen Capsules</t>
  </si>
  <si>
    <t>Roseblight Splinters</t>
  </si>
  <si>
    <t>They're labeled as "capsules", but they're really more of small grenades.</t>
  </si>
  <si>
    <t>Splinters, but now with lethally high amounts of flux energy... that doesn't actually make them lethal. Just really irritating. Who's idea was this???</t>
  </si>
  <si>
    <t>Deals (14-15) Glitch Damage, then applies a random Flux Mutation to the target.</t>
  </si>
  <si>
    <t>Deals (1-1) Glitch Damage. Range 1-4. Taunts non-boss/elite foes for three rounds.</t>
  </si>
  <si>
    <t>Morphbullet</t>
  </si>
  <si>
    <t>Calamity Crystals</t>
  </si>
  <si>
    <r>
      <rPr>
        <rFont val="arial,sans,sans-serif"/>
        <b/>
      </rPr>
      <t xml:space="preserve">Owned: </t>
    </r>
    <r>
      <rPr>
        <rFont val="arial,sans,sans-serif"/>
        <b/>
        <color rgb="FFFF0000"/>
      </rPr>
      <t>0</t>
    </r>
  </si>
  <si>
    <t>A specialized throwing weapon that can morph itself to meet most scenarios.</t>
  </si>
  <si>
    <t>A larger version of the Crystal Bomb Shell! This one needs a Cluster to be put into it.</t>
  </si>
  <si>
    <t>Deals (13-14) Physical Damage. Range 1-4, with Wallhack. You may choose a Physical Element upon use.</t>
  </si>
  <si>
    <t>Can be used with a Tier 3 Elemental Crystal to deal (15-16) damage of that element, and apply Elblight3 for two rounds, of that element. Range 1-4.</t>
  </si>
  <si>
    <t>Rosesplash Remedy</t>
  </si>
  <si>
    <r>
      <rPr>
        <rFont val="arial,sans,sans-serif"/>
        <b/>
      </rPr>
      <t xml:space="preserve">Owned: </t>
    </r>
    <r>
      <rPr>
        <rFont val="arial,sans,sans-serif"/>
        <b/>
        <color rgb="FFFF0000"/>
      </rPr>
      <t>0</t>
    </r>
  </si>
  <si>
    <t>Rosebuster Bombs</t>
  </si>
  <si>
    <r>
      <rPr>
        <rFont val="arial,sans,sans-serif"/>
        <b/>
      </rPr>
      <t xml:space="preserve">Owned: </t>
    </r>
    <r>
      <rPr>
        <rFont val="arial,sans,sans-serif"/>
        <b/>
        <color rgb="FFFF0000"/>
      </rPr>
      <t>0</t>
    </r>
  </si>
  <si>
    <t>A foul concoction brewed from Fluxblood, by Lutea. The first of her potions designed to actually kill something.</t>
  </si>
  <si>
    <t xml:space="preserve">Bombs that have been designed to destabilize an area, causing it to collapse upon itself. </t>
  </si>
  <si>
    <t>Deals (8-9) Glitch Damage to a target within Range 1-4, with Splash 1. The central target obtains a Flux Mutation. Then, all status effects on the central foe are dispelled, and given to units within Range 1 of them. The splash doesn't harm allies.</t>
  </si>
  <si>
    <t>Spawns a Rosebuster Bomb within Range 1.</t>
  </si>
  <si>
    <t>RBBomb</t>
  </si>
  <si>
    <t>Statipear</t>
  </si>
  <si>
    <r>
      <rPr>
        <rFont val="arial,sans,sans-serif"/>
        <b/>
      </rPr>
      <t xml:space="preserve">Owned: </t>
    </r>
    <r>
      <rPr>
        <rFont val="arial,sans,sans-serif"/>
        <b/>
        <color rgb="FFFF0000"/>
      </rPr>
      <t>0</t>
    </r>
  </si>
  <si>
    <t>Gre-Blades</t>
  </si>
  <si>
    <t>A pear loaded with electrical and chronological energy. What's the evolutionary purpose of a pear stopping time? Uh.</t>
  </si>
  <si>
    <t>Fragmentary throwing knives, with a detonation method consisting of... iti parts, gunpowder, and explosive apples.</t>
  </si>
  <si>
    <t>Deals (16-16) Electric Damage to the target, then applies Stasis to them for a round. Range 1-3. Can easily be crafted up into a better form.</t>
  </si>
  <si>
    <t>Deals (11-12) Slashing or Piercing Damage. Applies Bleed3 to the central target for three rounds. Range 1-5. Splash 1.</t>
  </si>
  <si>
    <t>Rubber Railgun Bullet</t>
  </si>
  <si>
    <t>Disposable Rocket Launcher</t>
  </si>
  <si>
    <t>The doctor said the bleeding is all internal, that's where the blood is supposed to be!</t>
  </si>
  <si>
    <t>A one-shot rocket launcher. Perfect for taking out Walpurgis Night, at least in theory.</t>
  </si>
  <si>
    <t>Deals (15-17) Crushing Damage, and applies Bleed3 for three rounds. Range 1-5.</t>
  </si>
  <si>
    <t>Deals (14-14) Magical Damage to the target. Has Splash 1 for 50% DMG. Range 4-7. Elemental type is chosen on buying.</t>
  </si>
  <si>
    <t>Oneshot Railcannon</t>
  </si>
  <si>
    <t>Explosive Runes</t>
  </si>
  <si>
    <t>A railgun the size of a pistol, which tends to break from the stress of firing. Great for assassinating targets, assuming your target is a literal house.</t>
  </si>
  <si>
    <t>Allows you to prepare Explosive Runes this morning.</t>
  </si>
  <si>
    <t>Deals (18-18) Piercing Damage to the target, with Armorpierce7 and +50% HIT. Range 4-7.</t>
  </si>
  <si>
    <t>Target a Door, an interactable tile (terminal), or a blank tile within Range 1. The next enemy to pass through or interact with the tile takes (23-26) Psychic Damage, with Splash 2. Won't harm allies.</t>
  </si>
  <si>
    <t>Cluster Runes</t>
  </si>
  <si>
    <t>Glacialstem Remedy</t>
  </si>
  <si>
    <t>While Fuze might sue, I believe he'd actually be too proud of you to do so.</t>
  </si>
  <si>
    <t>Do not hold with both hands. Because then they'll freeze together, and that'd be awkward.</t>
  </si>
  <si>
    <t>Target an impathable tile within Range 1. Pick a cardinal or diagonal direction. As an Item Action, you may trigger the Cluster Runes to deal (19-21) Fire Damage in a Range 1-3 Cone from that tile, in the specified direction. Can't be activated on the round that it's placed.</t>
  </si>
  <si>
    <t>Deals (4-6) Ice Damage to a target within Range 1-4, and Freezes them for a round, then does... something.</t>
  </si>
  <si>
    <t>Glitch Needles</t>
  </si>
  <si>
    <t>Helixian Self Defense Rocks</t>
  </si>
  <si>
    <t>Totally innocent Eversteel needles that can and will unwrite your code with their poison.</t>
  </si>
  <si>
    <t>All can be redeemed in the light of Helix.</t>
  </si>
  <si>
    <t>Deal (15-16) Glitch Damage. Range 1-6. Applies Glitchtoxin4 to the target for four rounds.</t>
  </si>
  <si>
    <t>Deal (5-5) Crushing Damage to a target. Range 1-7. At the end of their next action, they take (40-40) Unavoidable Light Damage.</t>
  </si>
  <si>
    <t>Orderlancer</t>
  </si>
  <si>
    <t>Nightmare Pod</t>
  </si>
  <si>
    <t>A single-use rocket launcher that doesn't so much fire rockets as it does blot the sky with homing pulses of Order.</t>
  </si>
  <si>
    <t>A Lumipod that cannot cut through the dark, for it is the very thing it swore to destroy so long ago.</t>
  </si>
  <si>
    <t>Deals (8-8)x3 Glitch Damage to a foe within Range 2-6. Against entropic foes, ignores their Glitch Resistance, becomes Unavoidable, and gets +100% DMG. Should likely be reserved for powerful Entropic foes.</t>
  </si>
  <si>
    <t>Apply HorridSleep30 to a target within Range 1-8 for a round. Unavoidable. If the target would be downed / killed by the HorridSleep tick when this is applied, tick it immediately as Lethal damage.</t>
  </si>
  <si>
    <t>Magia Detonator</t>
  </si>
  <si>
    <r>
      <t xml:space="preserve">Owned: </t>
    </r>
    <r>
      <rPr>
        <rFont val="arial,sans,sans-serif"/>
        <b/>
        <color rgb="FFFF0000"/>
      </rPr>
      <t>0</t>
    </r>
  </si>
  <si>
    <t>Dreamer's Sketch</t>
  </si>
  <si>
    <t>Durability: 60%</t>
  </si>
  <si>
    <t>An experimental weapon that turns the target's magical power against them, resulting in a violent implosion.</t>
  </si>
  <si>
    <t>It's a cute little crayon drawing by Yume, of Daikon and Droplet holding hands. No relation to the doomsday weapon that Chaos may or may not be in possession of.</t>
  </si>
  <si>
    <t xml:space="preserve">Deals (40-40) Mana Damage to the target. For every point of MP drained, deal a point of Glitch Damage to the target. Range 1. </t>
  </si>
  <si>
    <t>Deals (12-12) Unavoidable Psychic Damage to the target. Range 1-4. Apply Sleep and Brainburn5 to them for three rounds.</t>
  </si>
  <si>
    <t>THE GREAT ORBITAL BUNKERDUNKING OF '21</t>
  </si>
  <si>
    <r>
      <rPr>
        <rFont val="arial,sans,sans-serif"/>
        <b/>
      </rPr>
      <t xml:space="preserve">Owned: </t>
    </r>
    <r>
      <rPr>
        <rFont val="arial,sans,sans-serif"/>
        <b/>
        <color rgb="FFFF0000"/>
      </rPr>
      <t>0</t>
    </r>
  </si>
  <si>
    <t>Rapture Nia</t>
  </si>
  <si>
    <r>
      <rPr>
        <rFont val="arial,sans,sans-serif"/>
        <b/>
      </rPr>
      <t xml:space="preserve">Owned: </t>
    </r>
    <r>
      <rPr>
        <rFont val="arial,sans,sans-serif"/>
        <b/>
        <color rgb="FFFF0000"/>
      </rPr>
      <t>0</t>
    </r>
  </si>
  <si>
    <t>This is an entire area. Why have you done this.</t>
  </si>
  <si>
    <t>An adorable Chibi Nia sent from aiN herself. Ends the world upon use, then instantly reboots it to a slightly altered state.</t>
  </si>
  <si>
    <t xml:space="preserve">Deals (350-350) Excessively Lethal Crushing Damage to a target within Range 7-14. Has Splash2, for (60-60) Crushing Damage. Entities with less than 120 MHP will be stunned for a round. Also has Splash4 for (25-25) Crushing Damage, not overlapping with the other instance of Splash. Entities with less than 50 MHP will be stunned for a round. The whole attack is Unavoidable, and cannot crit. Changes the weather to Quaking Earth for three rounds. </t>
  </si>
  <si>
    <t>Deals (120-120) Excessively Lethal Glitch Damage. Has Splash4, hitting foes for (35-35) Glitch Damage. Ignores the target's Glitch Resistance, and instead gets +20% DMG per 10% Glitch Resistance on the target. All targets hit are set to 0 SP. Range 4-8. The whole attack is unavoidable, and cannot crit. If Nia is in the splash, give her the effects of the maximum roll of the Ainifni. (This does not summon the Farm.)</t>
  </si>
  <si>
    <t>Tinker's Construct Wooden Axe</t>
  </si>
  <si>
    <t>WARE's wooden axe augmented via Tinker's Construct, enchanted with Efficiency 5, Unbreaking 3, Mending, and also Sharpness 14. The "Ecological" trait mends it naturally over time.</t>
  </si>
  <si>
    <t>Deals (30-32) Slashing Damage with Unavoidable, Armorpierce14, and Slaspierce5. Range 1. In addition, destroy up to six tiles within Range 1-3. Alternatively, use it to restore 15% of this item's durability.</t>
  </si>
  <si>
    <t>Other:</t>
  </si>
  <si>
    <t>These items, while usable in combat, generally do things other than deal damage.</t>
  </si>
  <si>
    <t>Pocket Warmer</t>
  </si>
  <si>
    <t>weed</t>
  </si>
  <si>
    <t>Owned: 50</t>
  </si>
  <si>
    <t>Handy little bundles of warmth. Usually, they require a microwave or something to activate, but this is Aurora Crystal fuelled.</t>
  </si>
  <si>
    <t>please do not eat the weeds</t>
  </si>
  <si>
    <t>Deals (1-1) Fire Damage... to the user. Also removes 1 Duration from Glacblight or Aquablight on the user. Can't be used offensively.</t>
  </si>
  <si>
    <t>grants like, confused3 and chill for three rounds. chill makes enemies very unlikely to target you.</t>
  </si>
  <si>
    <t>Soggy Paper Barrier</t>
  </si>
  <si>
    <r>
      <rPr>
        <rFont val="Arial"/>
        <b/>
      </rPr>
      <t xml:space="preserve">Owned: </t>
    </r>
    <r>
      <rPr>
        <rFont val="Arial"/>
        <b/>
        <color rgb="FFFF0000"/>
      </rPr>
      <t>0</t>
    </r>
  </si>
  <si>
    <t>Paper Barrier</t>
  </si>
  <si>
    <t>A smushed-up ball of paper and green sap, which SOMEHOW protects you.</t>
  </si>
  <si>
    <t>Finally, we dried it out! Still made of paper, though...</t>
  </si>
  <si>
    <t>Spawns 4 Cover tiles within Range 1 of you, each with 1 HP. They vanish after your Regen phase.</t>
  </si>
  <si>
    <t>Create a Cover tile within Range 1-4. It has 1 HP and 5 DGE Bonus.</t>
  </si>
  <si>
    <t>Nice Couch</t>
  </si>
  <si>
    <r>
      <rPr>
        <rFont val="Arial"/>
        <b/>
      </rPr>
      <t xml:space="preserve">Owned: </t>
    </r>
    <r>
      <rPr>
        <rFont val="Arial"/>
        <b/>
        <color rgb="FFFF0000"/>
      </rPr>
      <t>0</t>
    </r>
  </si>
  <si>
    <t>Spidersap Snares</t>
  </si>
  <si>
    <t>CRAFTING</t>
  </si>
  <si>
    <t>You're... gonna bring out a couch in the heat of battle?</t>
  </si>
  <si>
    <t>A sticky web infused with blobs of green sap. Nearly impossible to throw...</t>
  </si>
  <si>
    <t>Places 3 Couch tiles within Range 1 of each other. During regen, Couch tiles restore 5 SP.</t>
  </si>
  <si>
    <t>Applies Slow2 to a target for a round, and Slow1 for three. Range 1-2.</t>
  </si>
  <si>
    <t>Emergency Shield Badge</t>
  </si>
  <si>
    <r>
      <rPr>
        <rFont val="Arial"/>
        <b/>
      </rPr>
      <t xml:space="preserve">Owned: </t>
    </r>
    <r>
      <rPr>
        <rFont val="Arial"/>
        <b/>
        <color rgb="FFFF0000"/>
      </rPr>
      <t>0</t>
    </r>
  </si>
  <si>
    <t>It's a police badge that protects you if you're a day away from retirement.</t>
  </si>
  <si>
    <t>Grants (15) Temporary SHP, which vanishes at the end of the round.</t>
  </si>
  <si>
    <t>Battle Scanner</t>
  </si>
  <si>
    <r>
      <rPr>
        <rFont val="arial,sans,sans-serif"/>
        <b/>
      </rPr>
      <t xml:space="preserve">Owned: </t>
    </r>
    <r>
      <rPr>
        <rFont val="arial,sans,sans-serif"/>
        <b/>
        <color rgb="FFFF0000"/>
      </rPr>
      <t>0</t>
    </r>
  </si>
  <si>
    <t>Yggcrawler Shields</t>
  </si>
  <si>
    <r>
      <rPr>
        <rFont val="arial,sans,sans-serif"/>
        <b/>
      </rPr>
      <t xml:space="preserve">Owned: </t>
    </r>
    <r>
      <rPr>
        <rFont val="arial,sans,sans-serif"/>
        <b/>
        <color rgb="FFFF0000"/>
      </rPr>
      <t>0</t>
    </r>
  </si>
  <si>
    <t>Yes, like the one from X-COM.</t>
  </si>
  <si>
    <t>Small bucklers made of Yggcrawler Exoshells and titanium bracing. Might offend Yggcrawlers.</t>
  </si>
  <si>
    <t>Range 1-7. Reveals all Fog of War around itself in Range 1-3, then scans a random enemy in Range 1-3 whose Codex Monstrum entry is not yet unlocked. This scan is not affected by Observer Eye or other scan modifiers/traits.</t>
  </si>
  <si>
    <t>Grants Guardian3 to a target for two rounds.</t>
  </si>
  <si>
    <t>Ink-Wrought Veil</t>
  </si>
  <si>
    <t>The Atrocity</t>
  </si>
  <si>
    <t>A small device that, with a press of a button, generates a shield of ink.</t>
  </si>
  <si>
    <t>A """cake""". Ingredients include, but are not limited to: wheat, chocolate, potatoes, meat, blood, poison, more poison, high iron content, corpsetaker legs, and probably cancer.</t>
  </si>
  <si>
    <t>Grants (14) points of Bonus SHP and Elveil4 for 3 rounds. The Elveil is a random magical element wielded by an enemy present in this battle.</t>
  </si>
  <si>
    <t>Roll 2d6 upon using. Do something based on the result. Range 1-2.</t>
  </si>
  <si>
    <t>The Car</t>
  </si>
  <si>
    <r>
      <rPr>
        <rFont val="arial,sans,sans-serif"/>
        <b/>
        <color rgb="FF88FFFF"/>
      </rPr>
      <t xml:space="preserve">Durability: </t>
    </r>
    <r>
      <rPr>
        <rFont val="arial,sans,sans-serif"/>
        <b/>
        <color rgb="FFFF0000"/>
      </rPr>
      <t>0%</t>
    </r>
  </si>
  <si>
    <t>Shocktip Coating</t>
  </si>
  <si>
    <r>
      <rPr>
        <rFont val="arial,sans,sans-serif"/>
        <b/>
      </rPr>
      <t xml:space="preserve">Owned: </t>
    </r>
    <r>
      <rPr>
        <rFont val="arial,sans,sans-serif"/>
        <b/>
        <color rgb="FFFF0000"/>
      </rPr>
      <t>0</t>
    </r>
  </si>
  <si>
    <t>A blood-red car modified by the Eliti Pop and Pip for high-speed ramming. The color helps mask the blood!</t>
  </si>
  <si>
    <t>A rubber vial containing an incredibly sticky, gold-tinted liquid. It crackles with electricity!</t>
  </si>
  <si>
    <t>Can be placed onto the map within Range 1.</t>
  </si>
  <si>
    <t>CAR</t>
  </si>
  <si>
    <t>Applies Enchant:Electric for three rounds to yourself or a target within Range 1. While active, all of their attacks deal 100% more damage to SHP.</t>
  </si>
  <si>
    <t>Webmix Coating</t>
  </si>
  <si>
    <r>
      <rPr>
        <rFont val="arial,sans,sans-serif"/>
        <b/>
      </rPr>
      <t xml:space="preserve">Owned: </t>
    </r>
    <r>
      <rPr>
        <rFont val="arial,sans,sans-serif"/>
        <b/>
        <color rgb="FFFF0000"/>
      </rPr>
      <t>0</t>
    </r>
  </si>
  <si>
    <t>Cryptic Scheme</t>
  </si>
  <si>
    <t>A wooden vial that appears to have tiny spiders living in it. Not disgusting at all.</t>
  </si>
  <si>
    <t>Incredibly dense plans for a single round of combat. Follow them to the letter, and nothing can go wrong!</t>
  </si>
  <si>
    <t>Apples Enchant:Poison for three rounds to yourself or a target within Range 1. While active, all of their attacks apply Slow1 to hit targets for three rounds.</t>
  </si>
  <si>
    <t>For you this round, CRT, HIT, DGE, and CNT rolls will be rolled three times, taking the best outcome out of all of them.</t>
  </si>
  <si>
    <t>Mounted Machine Gun</t>
  </si>
  <si>
    <r>
      <rPr>
        <rFont val="arial,sans,sans-serif"/>
        <b/>
      </rPr>
      <t xml:space="preserve">Owned: </t>
    </r>
    <r>
      <rPr>
        <rFont val="arial,sans,sans-serif"/>
        <b/>
        <color rgb="FFFF0000"/>
      </rPr>
      <t>0</t>
    </r>
  </si>
  <si>
    <t>Everfluid Coating</t>
  </si>
  <si>
    <t>A heavy machine gun on a tripod. It's not very practical to lug about, but can be handy if prepared in advance.</t>
  </si>
  <si>
    <t>A shadowy vial filled with a substance from the Everground. Sucks the target's strength.</t>
  </si>
  <si>
    <t>Spawns a Machine Gun onto the map within Range 1. Takes your whole action to deploy if not used on a round where you can spawn and act.</t>
  </si>
  <si>
    <t>MachGun</t>
  </si>
  <si>
    <t>Apples Enchant:Dark for three rounds to yourself or a target within Range 1. While active, all of their attacks apply Weaken2 to the target for three rounds.</t>
  </si>
  <si>
    <t>Metal Snare</t>
  </si>
  <si>
    <t>Detachment Draught</t>
  </si>
  <si>
    <t>It's a trap!</t>
  </si>
  <si>
    <t>Slows the spread of poison through the power of chill vibes.</t>
  </si>
  <si>
    <t>Deal (5-5) Electric Damage. Range 1-2. Apply Ensnared5 for two rounds.</t>
  </si>
  <si>
    <t>Grant all status effects on you +1 Duration. Your statuses have no effect this round.</t>
  </si>
  <si>
    <t>Transcendence Tonic</t>
  </si>
  <si>
    <t>Slapbracelet Prison</t>
  </si>
  <si>
    <t>Uses salt to cause the power of gamer transcendence! Just don't get distracted, okay?</t>
  </si>
  <si>
    <t>A long, unrolled cylinder of plasteel sheets. Hit someone with it, and a prison will form around them! Or you can use the spike.</t>
  </si>
  <si>
    <t>Perform the Meditate action, regardless of prior movement. If this succeeds, gain +1 Duration to all status effects on you, as well as 33% MP.</t>
  </si>
  <si>
    <t>Create a Cover tile within Range 1-4. It has 25 HP and 8 DGE Bonus. Can be placed on a target.</t>
  </si>
  <si>
    <t>PRISON</t>
  </si>
  <si>
    <t>Bileprincess Water Balloon</t>
  </si>
  <si>
    <t>Channel Magic Scroll</t>
  </si>
  <si>
    <t>The sac of the Bileprincess is rather resistant to tears, so it's really more like bludgeoning someone with a sack full of water.</t>
  </si>
  <si>
    <t>An arcane scroll imbued with the spell Channel Magic. This magic is then channeled into the floor, rendering the scroll useless.</t>
  </si>
  <si>
    <t>Deals (9-10) Crushing Damage to the target, then applies Glacblight3 and Toniblight3 to the target for three rounds.</t>
  </si>
  <si>
    <t>Spend 5 MP, then cast Channel Magic with the Status Clone modifier optionally enabled.</t>
  </si>
  <si>
    <t>Lumilure Traps</t>
  </si>
  <si>
    <t>Pickaxe Sharpening Kit</t>
  </si>
  <si>
    <r>
      <rPr>
        <rFont val="arial,sans,sans-serif"/>
        <b/>
      </rPr>
      <t xml:space="preserve">Owned: </t>
    </r>
    <r>
      <rPr>
        <rFont val="arial,sans,sans-serif"/>
        <b/>
        <color rgb="FFFF0000"/>
      </rPr>
      <t>0</t>
    </r>
  </si>
  <si>
    <t>A wooden construction which creates a single, highly-stable Illusionary Trap.</t>
  </si>
  <si>
    <t>A sharpening kit meant to be applied to a pickaxe, helping the tool bust through rock like its nothing!</t>
  </si>
  <si>
    <t>Spawns a Lumilure onto a tile within Range 1-3.</t>
  </si>
  <si>
    <t>Lumilure</t>
  </si>
  <si>
    <t>Applies Empowered4 for three rounds to yourself or a target within Range 1. While active, all of their attacks get Armorpierce5 and Slip8.</t>
  </si>
  <si>
    <t>Cookie Runes</t>
  </si>
  <si>
    <t>Reverie Crystals</t>
  </si>
  <si>
    <r>
      <rPr>
        <rFont val="arial,sans,sans-serif"/>
      </rPr>
      <t xml:space="preserve">Smells like a cognitohazard. And pastry. Honestly, you guys are all </t>
    </r>
    <r>
      <rPr>
        <rFont val="arial,sans,sans-serif"/>
        <i/>
      </rPr>
      <t>really</t>
    </r>
    <r>
      <rPr>
        <rFont val="arial,sans,sans-serif"/>
      </rPr>
      <t xml:space="preserve"> questionable chefs.</t>
    </r>
  </si>
  <si>
    <t>Sometimes, the best way to come to a solution is to sleep on it...</t>
  </si>
  <si>
    <t>Choose and cast a modifier spell of your choice. It costs double the MP, and gets no scaling. If you choose Toxin Coating, you are given a random status effect.</t>
  </si>
  <si>
    <t>Can be used when Meditating. Applies Nap to the user for a round. This is considered to be a buff. Instead of being broken upon taking HP damage, Meditation can only be broken by losing this status. When the meditation ends, you instead restore all of your MP.</t>
  </si>
  <si>
    <t>Warpjack</t>
  </si>
  <si>
    <r>
      <rPr>
        <rFont val="arial,sans,sans-serif"/>
        <b/>
      </rPr>
      <t xml:space="preserve">Owned: </t>
    </r>
    <r>
      <rPr>
        <rFont val="arial,sans,sans-serif"/>
        <b/>
        <color rgb="FFFF0000"/>
      </rPr>
      <t>0</t>
    </r>
  </si>
  <si>
    <t>Flash-Freeze Flan</t>
  </si>
  <si>
    <t>A janky little... tuning fork(?) that can create a short-ranged skipgate. An invention of Xavier.</t>
  </si>
  <si>
    <t>A flan that freezes both brain and location in the world's chronology. They're not mutually exclusive effects, y'know!</t>
  </si>
  <si>
    <t>Teleport up to three tiles in any direction.</t>
  </si>
  <si>
    <t>Applies Stasis to the user until next round, then deals (12-12) Ice Damage to all within Range 1 of them. Also gives the consumer Mending10 and Brainburn5 for three rounds each. Range 1.</t>
  </si>
  <si>
    <t>Wormhole Edge</t>
  </si>
  <si>
    <t>Just rip a hole in space-time with this sword! What could go wrong?</t>
  </si>
  <si>
    <t>Teleport within Range 1 of any ally on the map. This uses up your Movement Phase.</t>
  </si>
  <si>
    <t>Autoloader</t>
  </si>
  <si>
    <r>
      <rPr>
        <rFont val="arial,sans,sans-serif"/>
        <b/>
      </rPr>
      <t xml:space="preserve">Owned: </t>
    </r>
    <r>
      <rPr>
        <rFont val="arial,sans,sans-serif"/>
        <b/>
        <color rgb="FFFF0000"/>
      </rPr>
      <t>-99</t>
    </r>
  </si>
  <si>
    <t>Cloaking Device</t>
  </si>
  <si>
    <t>WARE has used his powers to load his Nerf dart blasters quickly! Using your Autoloaders.</t>
  </si>
  <si>
    <t>A Rebel-made device that abuses Dark crystals to science science science, you're INVISIBLE WHO CARES!?</t>
  </si>
  <si>
    <t>He will now destroy you with foam darts. Fear the reaper.</t>
  </si>
  <si>
    <t>Makes foes incredibly unlikely to target you this round, and prevents them from countering you.</t>
  </si>
  <si>
    <t>Heroine's Potion</t>
  </si>
  <si>
    <r>
      <rPr>
        <rFont val="arial,sans,sans-serif"/>
        <b/>
      </rPr>
      <t xml:space="preserve">Owned: </t>
    </r>
    <r>
      <rPr>
        <rFont val="arial,sans,sans-serif"/>
        <b/>
        <color rgb="FFFF0000"/>
      </rPr>
      <t>0</t>
    </r>
  </si>
  <si>
    <t>Spiteful Serum</t>
  </si>
  <si>
    <t>A true hero is not measured by the size of their strength, but by the strength of their heart.</t>
  </si>
  <si>
    <t>A gift from Nettle for Auth. The bitter aroma of this substance awakens your body and mind with a jolt.</t>
  </si>
  <si>
    <t>Restores 15 HP and grants Focused3 for two rounds; in addition, this round your trait and special act as though you had Intellect6. If you have exactly 0 SPC, instead they act as though you had Intellect20.</t>
  </si>
  <si>
    <t>Remove all Prevention status effects from yourself. Can be used even if a Prevention status would stop you from doing so.</t>
  </si>
  <si>
    <t>Suspicious Looking Phoenix Up</t>
  </si>
  <si>
    <t>Pocket Throwlems</t>
  </si>
  <si>
    <t>Does not summon the Grand Thunder Bird. That's what the Grand Flare Gun does!</t>
  </si>
  <si>
    <t>The LORD said, "let there be yeet." And so there was.</t>
  </si>
  <si>
    <t>Revive a non-Spherebreaker aligned target with 100% HP. Range 1-3. Their AI is set to "Chaotic", causing them to indiscriminately attack all targets.</t>
  </si>
  <si>
    <t>Range 1. Can be self-targeted. Choose a "safe" or "violent" throw to be used from your position.</t>
  </si>
  <si>
    <t>SAFE</t>
  </si>
  <si>
    <t>VIOLENT</t>
  </si>
  <si>
    <t>RNG Manifestation</t>
  </si>
  <si>
    <r>
      <rPr>
        <rFont val="arial,sans,sans-serif"/>
        <b/>
      </rPr>
      <t xml:space="preserve">Owned: </t>
    </r>
    <r>
      <rPr>
        <rFont val="arial,sans,sans-serif"/>
        <b/>
        <color rgb="FFFF0000"/>
      </rPr>
      <t>0</t>
    </r>
  </si>
  <si>
    <t>By Helix's will, it shall be done.</t>
  </si>
  <si>
    <t>Take control of one instance of RNG for the turn that is not CRT. (For instance, you can select the outcome of Bag of Tricks.)</t>
  </si>
  <si>
    <t>Smash Ball</t>
  </si>
  <si>
    <t>Songstress's Record</t>
  </si>
  <si>
    <t>Colors once woven into a spire of flame, now condensed into a sphere of ultimate power...</t>
  </si>
  <si>
    <t>A record recorded by a Chairian Songstress. The first time you hear it is especially moving!</t>
  </si>
  <si>
    <t>Fills your SP Gauge. If your base Maximum SP is 200 or less, fills it TWICE. Very rare.</t>
  </si>
  <si>
    <t>Refreshes the action of a target. Range 1-3. Very rare.</t>
  </si>
  <si>
    <t>Armored Antimagic Field Generator v2</t>
  </si>
  <si>
    <r>
      <rPr>
        <rFont val="arial,sans,sans-serif"/>
        <b/>
      </rPr>
      <t xml:space="preserve">Owned: </t>
    </r>
    <r>
      <rPr>
        <rFont val="arial,sans,sans-serif"/>
        <b/>
        <color rgb="FFFF0000"/>
      </rPr>
      <t>0</t>
    </r>
  </si>
  <si>
    <t>Transferral Cores</t>
  </si>
  <si>
    <t>A shell made of Arkalloy, possessing an Antimagic Core within. When active, the spinning of the core produces both a magical suppression field and an incredibly annoying sound. Recently improved by Mari.</t>
  </si>
  <si>
    <t>A catalyst of dark energy that makes use of "zombie accounts", which'll take damage in the user's stead.</t>
  </si>
  <si>
    <t>Target a tile within Range 1-5. Spawn an Antimagic Field Generator on it.</t>
  </si>
  <si>
    <t>AMFGen</t>
  </si>
  <si>
    <t>Grants Transferral to the target for three rounds. This grants the effects of Immunized, as well as giving +15 Max SHP. If the user would be downed by an attack while Transferral is active, dispel it and gain a Divine Shield before the attack connects.'</t>
  </si>
  <si>
    <t>Sacred Geometry</t>
  </si>
  <si>
    <t>Distress Beacon</t>
  </si>
  <si>
    <r>
      <rPr>
        <rFont val="arial,sans,sans-serif"/>
        <b/>
      </rPr>
      <t xml:space="preserve">Owned: </t>
    </r>
    <r>
      <rPr>
        <rFont val="arial,sans,sans-serif"/>
        <b/>
        <color rgb="FFFF0000"/>
      </rPr>
      <t>0</t>
    </r>
  </si>
  <si>
    <t>HELIX BLESSES YOU, CHILD.</t>
  </si>
  <si>
    <t>A small, wind-up beacon. While small, it can signal to your allies for aid!</t>
  </si>
  <si>
    <t>Roll a number between 25% and 100% of your HIT. Your attacks gain Unavoidable against targets with DGE lower than that value for three rounds. This is considered an advanced status effect.</t>
  </si>
  <si>
    <t>Increases the Player Cap of the current fight by 1. A player may also spawn within Range 1-3 of you this round. They may act in full.</t>
  </si>
  <si>
    <t>Patch Note Pen</t>
  </si>
  <si>
    <r>
      <rPr>
        <rFont val="arial,sans,sans-serif"/>
        <b/>
      </rPr>
      <t xml:space="preserve">Owned: </t>
    </r>
    <r>
      <rPr>
        <rFont val="arial,sans,sans-serif"/>
        <b/>
        <color rgb="FFFF0000"/>
      </rPr>
      <t>0</t>
    </r>
  </si>
  <si>
    <t>Leshy's Camera</t>
  </si>
  <si>
    <r>
      <rPr>
        <rFont val="arial,sans,sans-serif"/>
        <b/>
      </rPr>
      <t xml:space="preserve">Owned: </t>
    </r>
    <r>
      <rPr>
        <rFont val="arial,sans,sans-serif"/>
        <b/>
        <color rgb="FFFF0000"/>
      </rPr>
      <t>0</t>
    </r>
  </si>
  <si>
    <t>A pen that holds unimaginable power over the rules of reality. Creation will detect it the moment it's used...</t>
  </si>
  <si>
    <t>S N A P .</t>
  </si>
  <si>
    <t>Revert a change in the Patch Notes for the duration of the round.</t>
  </si>
  <si>
    <t>Take snapshots of the states of 3 entities within Range 1-5. For allies, they may use a Bonus Action to revert themselves to the state when the photo was taken, even after being Downed / Killed. For enemies, you may either revert their state whenever you choose like an ally, or spend an action to rip up the entity's photo, dealing (50-50) Lethal Direct Damage to them.</t>
  </si>
  <si>
    <t>Skynet Subioti 14 Pro</t>
  </si>
  <si>
    <t>Durability: 70%</t>
  </si>
  <si>
    <t>A sort of metallic "pasta" that has become one with its pot, becoming an Iti bio-mechanical organism. With bladed limbs, of course. Notably, the description of this item is nearly the same, providing a scathing commentary on Apple's products.</t>
  </si>
  <si>
    <t>Hooks the consumer up to the network, giving them Skynet for six rounds. All entities with Skynet have +4 Buff Levels, and may send up to two of their basic status effects to another entity with Skynet regardless of range as a Bonus Action. When an entity with Skynet dies, their buffs are stored on the cloud, ready to be retrieved by the slain entity upon revival.</t>
  </si>
  <si>
    <t>Summon:</t>
  </si>
  <si>
    <r>
      <rPr>
        <rFont val="arial,sans,sans-serif"/>
      </rPr>
      <t xml:space="preserve">These items will summon allies onto the field. </t>
    </r>
    <r>
      <rPr>
        <rFont val="arial,sans,sans-serif"/>
        <b/>
      </rPr>
      <t>NPC's summoned by these won't be permanently killed off story-wise if they perish on the field.</t>
    </r>
    <r>
      <rPr>
        <rFont val="arial,sans,sans-serif"/>
      </rPr>
      <t xml:space="preserve"> They'll just teleport away? Yeah.</t>
    </r>
  </si>
  <si>
    <t>Entities summoned by these take up either a single entity of your Summon Cap if they come alone, and both if they spawn multiple units.</t>
  </si>
  <si>
    <t>Pheromone Pod</t>
  </si>
  <si>
    <t>Mollusk Snax</t>
  </si>
  <si>
    <t>A mixture of droppings, webbing, and toxin that's somehow appealing to spiders.</t>
  </si>
  <si>
    <t>A delicious ball of... arrow-shaped pellets? Nonetheless, it's quite the treat for a Mollusk!</t>
  </si>
  <si>
    <t>Attracts a random, untamed spider to the edges of the map. May not work if there are already multiple spiders on the map.</t>
  </si>
  <si>
    <t>Spawns a Mollusk within Range 1-3 of your spawnpoint. It is not hostile to you, but still must be tamed.</t>
  </si>
  <si>
    <t>Seeker Suit</t>
  </si>
  <si>
    <t>This is just a Seeker with a hole in the back. Is it even alive anymore?</t>
  </si>
  <si>
    <t>Replace yourself on the field with a Seeker, which you now pilot. Follows the rules of the Exosuit, minus modules.</t>
  </si>
  <si>
    <t>Crawly Crunch</t>
  </si>
  <si>
    <t>Call Desk Button</t>
  </si>
  <si>
    <t>A ball of various vegetables, soaked in a random mixture of sap and coated with... some sort of noxious slime.</t>
  </si>
  <si>
    <t>Calls a desk on a space station orbiting Sussui. Help will arrive via a puff of green flame!</t>
  </si>
  <si>
    <t>Spawns a Yggcrawler within Range 1-3 of your spawnpoint. It is not hostile to you, but still must be tamed.</t>
  </si>
  <si>
    <t>Summon either a Secretary or an Attendant to the field for three rounds. They spawn within Range 1-3, and may act immediately.</t>
  </si>
  <si>
    <t>Itisa Bait</t>
  </si>
  <si>
    <t>Trio Signal</t>
  </si>
  <si>
    <r>
      <rPr>
        <rFont val="arial,sans,sans-serif"/>
        <b/>
      </rPr>
      <t xml:space="preserve">Owned: </t>
    </r>
    <r>
      <rPr>
        <rFont val="arial,sans,sans-serif"/>
        <b/>
        <color rgb="FFFF0000"/>
      </rPr>
      <t>0</t>
    </r>
  </si>
  <si>
    <t>A drone that simulates a large amount of essence when activated, baiting immense amounts of Iti. Ethical!</t>
  </si>
  <si>
    <t>An emergency signal of sorts given to you by Willow. Breaks immediately upon use, but somehow instantly gets Willow, Clausa, and Salix to help you!</t>
  </si>
  <si>
    <t>Summons anywhere from five to ten Iti to the current battle, spawning closer to a targeted tile within Range 1-20.</t>
  </si>
  <si>
    <t>Summons Willow, Salix, and Clausa to the field for three rounds. They spawn within Range 1-3, and may act right away.</t>
  </si>
  <si>
    <t>Fleshwyrm Beacon</t>
  </si>
  <si>
    <t>Droplet's Microphone</t>
  </si>
  <si>
    <r>
      <rPr>
        <rFont val="arial,sans,sans-serif"/>
        <b/>
      </rPr>
      <t xml:space="preserve">Owned: </t>
    </r>
    <r>
      <rPr>
        <rFont val="arial,sans,sans-serif"/>
        <b/>
        <color rgb="FFFF0000"/>
      </rPr>
      <t>0</t>
    </r>
  </si>
  <si>
    <t>A flux-tainted rune, tempered with Ordo for stability. Calls out to the eternal sin, seeking redemption.</t>
  </si>
  <si>
    <t>A token of Droplet's appreciation, though she wouldn't call it that. Allows you to call her for a concert, which is just a euphemism for "beating things to a sappy pulp."</t>
  </si>
  <si>
    <t>Summons the Remnant for five rounds, who will spawn powerful Hallunications around the battlefield to assist allies.</t>
  </si>
  <si>
    <t>Summon Droplet, Stabilized onto a tile within Range 1-3. She will be accompanied by her three Eliti squadron members, spawning within Range 1 of her. She and her bodyguards may act right away.</t>
  </si>
  <si>
    <t>Cardboard Callsign</t>
  </si>
  <si>
    <r>
      <rPr>
        <rFont val="arial,sans,sans-serif"/>
        <b/>
      </rPr>
      <t xml:space="preserve">Owned: </t>
    </r>
    <r>
      <rPr>
        <rFont val="arial,sans,sans-serif"/>
        <b/>
        <color rgb="FFFF0000"/>
      </rPr>
      <t>0</t>
    </r>
  </si>
  <si>
    <t>Shiny Ditto Pod</t>
  </si>
  <si>
    <r>
      <rPr>
        <rFont val="arial,sans,sans-serif"/>
        <b/>
      </rPr>
      <t xml:space="preserve">Owned: </t>
    </r>
    <r>
      <rPr>
        <rFont val="arial,sans,sans-serif"/>
        <b/>
        <color rgb="FFFF0000"/>
      </rPr>
      <t>0</t>
    </r>
  </si>
  <si>
    <t>Tape this to your flashlight, and shine it into the night sky!</t>
  </si>
  <si>
    <t>Made of Mitocyst matter, slathering this upon yourself will create a trustworthy(?) clone of yourself! Also, it's shiny now.</t>
  </si>
  <si>
    <t>Summons The Dark Lord's pet Keklechaos onto a tile within Range 1-6. He may act right away.</t>
  </si>
  <si>
    <t>Create a clone of a target within Range 1-3. It retains its initial alignment. During regen, roll a d6. If this is a 1, it converts to the Iti side, even if there isn't one.</t>
  </si>
  <si>
    <t>What:</t>
  </si>
  <si>
    <t>These items are... mysterious.</t>
  </si>
  <si>
    <t>Signal Rune</t>
  </si>
  <si>
    <r>
      <rPr>
        <rFont val="Arial"/>
        <b/>
        <color rgb="FF000000"/>
      </rPr>
      <t xml:space="preserve">Owned: </t>
    </r>
    <r>
      <rPr>
        <rFont val="Arial"/>
        <b/>
        <color rgb="FF000000"/>
      </rPr>
      <t>1</t>
    </r>
  </si>
  <si>
    <t>A stone that popped out of the Void Well.</t>
  </si>
  <si>
    <t>Can be thrown at a target within Range 1-5, for variyng effect.</t>
  </si>
  <si>
    <t>VARIANTS</t>
  </si>
  <si>
    <t>Geo Books</t>
  </si>
  <si>
    <t>Blood Vial</t>
  </si>
  <si>
    <t>A book taken from the Whispering Library that hovers in place, at a perfect height to read.</t>
  </si>
  <si>
    <t>A vial of blood from a suspicious altar down in Zone 2.</t>
  </si>
  <si>
    <t>There's one Red (+20% DMG) and one Null (Encroach) geo here.</t>
  </si>
  <si>
    <t>Has an unknown effect when consumed. Probably not drunk, as that's disgusting.</t>
  </si>
  <si>
    <t>CURRENT PAIRS</t>
  </si>
  <si>
    <t>Flux Forge</t>
  </si>
  <si>
    <t>A stone box taken from the Rosen Catacombs. Has two small slots for items, and an output slot on the bottom of the box.</t>
  </si>
  <si>
    <t>Combines items, producing some sort of hybrid.</t>
  </si>
  <si>
    <t>Heart Key</t>
  </si>
  <si>
    <t>Mirror Mirror</t>
  </si>
  <si>
    <t>A silver key with a hollow, wireframe silver-strand heart on its hilt. It seems to resonate with your heartbeat.</t>
  </si>
  <si>
    <t>A mirror aimed at a mirror, derived from Rose Cult machinations. It reflects with perfect clarity, into infinity.</t>
  </si>
  <si>
    <t>Levels up the target's trait to Level 2 ahead of schedule. Won't work on NPC's.</t>
  </si>
  <si>
    <t>Spawns an Illusory Player within Range 1-6 for a round, sharing your HP, SHP, AC, and DGE. It cannot act, but will draw fire from targets. Note that this may not work against smarter foes, especially if you're a usually hard-to-kill target. Can be used twice in a single item action.</t>
  </si>
  <si>
    <t>Dividers!</t>
  </si>
  <si>
    <t>They help organize things.</t>
  </si>
  <si>
    <t>Current Battles</t>
  </si>
  <si>
    <t>This page displays the current battles that are going on within Thymium, and lets you jump to them.</t>
  </si>
  <si>
    <t>While you can use the bits below to navigate directly to all currently active battles, you can also use the link below to visit the landing page.</t>
  </si>
  <si>
    <t>Precipice of Oblivion</t>
  </si>
  <si>
    <r>
      <rPr>
        <rFont val="Arial"/>
        <b/>
      </rPr>
      <t>Player Cap:</t>
    </r>
    <r>
      <rPr>
        <rFont val="Arial"/>
        <b val="0"/>
      </rPr>
      <t xml:space="preserve"> yes</t>
    </r>
  </si>
  <si>
    <r>
      <rPr>
        <rFont val="Arial"/>
        <b/>
      </rPr>
      <t xml:space="preserve">NPC Cap: </t>
    </r>
    <r>
      <rPr>
        <rFont val="Arial"/>
        <b val="0"/>
      </rPr>
      <t>10</t>
    </r>
  </si>
  <si>
    <r>
      <rPr>
        <rFont val="Arial"/>
        <b/>
      </rPr>
      <t xml:space="preserve">Objective: </t>
    </r>
    <r>
      <rPr>
        <rFont val="Arial"/>
        <b val="0"/>
      </rPr>
      <t>ERADICATE GOD.</t>
    </r>
  </si>
  <si>
    <t>Associated Achievments:</t>
  </si>
  <si>
    <t>The Triad: Defeat Trinity.</t>
  </si>
  <si>
    <t>Til Oblivion: Have at least one player successfully perform all four Executions.</t>
  </si>
  <si>
    <t>A Fancy Discord Role For Everyone Who Does It</t>
  </si>
  <si>
    <t>View Battle</t>
  </si>
  <si>
    <t>Template</t>
  </si>
  <si>
    <r>
      <rPr>
        <rFont val="Arial"/>
        <b/>
      </rPr>
      <t>Player Cap:</t>
    </r>
    <r>
      <rPr>
        <rFont val="Arial"/>
        <b val="0"/>
      </rPr>
      <t xml:space="preserve"> 10</t>
    </r>
  </si>
  <si>
    <r>
      <rPr>
        <rFont val="Arial"/>
        <b/>
      </rPr>
      <t xml:space="preserve">NPC Cap: </t>
    </r>
    <r>
      <rPr>
        <rFont val="Arial"/>
        <b val="0"/>
      </rPr>
      <t>2</t>
    </r>
  </si>
  <si>
    <r>
      <rPr>
        <rFont val="Arial"/>
        <b/>
      </rPr>
      <t xml:space="preserve">Objective: </t>
    </r>
    <r>
      <rPr>
        <rFont val="Arial"/>
        <b val="0"/>
      </rPr>
      <t>Dance!</t>
    </r>
  </si>
  <si>
    <t>Unknown</t>
  </si>
  <si>
    <t>palletes:</t>
  </si>
  <si>
    <t>The Upper Floor</t>
  </si>
  <si>
    <t>Beluta</t>
  </si>
  <si>
    <t>Tent</t>
  </si>
  <si>
    <t>Geo</t>
  </si>
  <si>
    <t>Eren</t>
  </si>
  <si>
    <t>IKEA's
Head</t>
  </si>
  <si>
    <t>SmallBed</t>
  </si>
  <si>
    <t>Chest</t>
  </si>
  <si>
    <t>Lutea</t>
  </si>
  <si>
    <t>Spiral Staircase</t>
  </si>
  <si>
    <t>Bunk Bed</t>
  </si>
  <si>
    <t>Cushion</t>
  </si>
  <si>
    <t>Planter</t>
  </si>
  <si>
    <t>Desktop</t>
  </si>
  <si>
    <t>Art</t>
  </si>
  <si>
    <t>Bed</t>
  </si>
  <si>
    <t>Chaos</t>
  </si>
  <si>
    <t>TeslaTurr</t>
  </si>
  <si>
    <t>HatTent</t>
  </si>
  <si>
    <t>Bathtub</t>
  </si>
  <si>
    <t>Carrot</t>
  </si>
  <si>
    <t>Maria</t>
  </si>
  <si>
    <t>Sinks</t>
  </si>
  <si>
    <t>Toilet</t>
  </si>
  <si>
    <t>Chimney</t>
  </si>
  <si>
    <t>A Clothesline</t>
  </si>
  <si>
    <t>Sheep
Plushie</t>
  </si>
  <si>
    <t>Spiralfloofs</t>
  </si>
  <si>
    <t>WRack</t>
  </si>
  <si>
    <t>ToastChe</t>
  </si>
  <si>
    <t>LaserMG</t>
  </si>
  <si>
    <t>Trellis</t>
  </si>
  <si>
    <t>Stairs</t>
  </si>
  <si>
    <t>Hemlock</t>
  </si>
  <si>
    <t>SleepBag</t>
  </si>
  <si>
    <t>Ladder</t>
  </si>
  <si>
    <t>Status: Safe</t>
  </si>
  <si>
    <t>The House Proper</t>
  </si>
  <si>
    <t>Sandbags</t>
  </si>
  <si>
    <t>Available Defenses:</t>
  </si>
  <si>
    <t>SCastTurr</t>
  </si>
  <si>
    <t>SingTrees</t>
  </si>
  <si>
    <t>AuraGrill</t>
  </si>
  <si>
    <t>YungVenuz</t>
  </si>
  <si>
    <t>Vase</t>
  </si>
  <si>
    <t>Shower</t>
  </si>
  <si>
    <t>Vent</t>
  </si>
  <si>
    <t>x3</t>
  </si>
  <si>
    <t>BrickTurr</t>
  </si>
  <si>
    <t>Beepsky</t>
  </si>
  <si>
    <t>Swinging Bench</t>
  </si>
  <si>
    <t>Canister</t>
  </si>
  <si>
    <t>Presents</t>
  </si>
  <si>
    <t>Toilet Stalls</t>
  </si>
  <si>
    <t>Slidy Glass Door</t>
  </si>
  <si>
    <t>Temmie</t>
  </si>
  <si>
    <t>MenWsh</t>
  </si>
  <si>
    <t>WomWsh</t>
  </si>
  <si>
    <t>Couchtron 9000</t>
  </si>
  <si>
    <t>Longavea</t>
  </si>
  <si>
    <t>ShopStall</t>
  </si>
  <si>
    <t>Savepoint</t>
  </si>
  <si>
    <t>Blacklight</t>
  </si>
  <si>
    <t>Sidetable</t>
  </si>
  <si>
    <t>Sakura</t>
  </si>
  <si>
    <t>Couch</t>
  </si>
  <si>
    <t>Fridge</t>
  </si>
  <si>
    <t>VitaWell</t>
  </si>
  <si>
    <t>ManaCon</t>
  </si>
  <si>
    <t>Keane</t>
  </si>
  <si>
    <t>Apron</t>
  </si>
  <si>
    <t>Dining Table</t>
  </si>
  <si>
    <t>Stew +
Salad</t>
  </si>
  <si>
    <t>Bread</t>
  </si>
  <si>
    <t>Beech</t>
  </si>
  <si>
    <t>Small
Couch</t>
  </si>
  <si>
    <t>Counter</t>
  </si>
  <si>
    <t>Dawn</t>
  </si>
  <si>
    <t>Pool Table</t>
  </si>
  <si>
    <t>Walls</t>
  </si>
  <si>
    <t>GthGolem</t>
  </si>
  <si>
    <t>Flatscreen TV</t>
  </si>
  <si>
    <t>GlueSpray</t>
  </si>
  <si>
    <t>PotPlant</t>
  </si>
  <si>
    <t>The Nuclear Throne</t>
  </si>
  <si>
    <t>Sophia</t>
  </si>
  <si>
    <t>Gestalt Wreck</t>
  </si>
  <si>
    <t>SB1
Armadillo</t>
  </si>
  <si>
    <t>The Basement</t>
  </si>
  <si>
    <t>w/ dugout Bedrooms DLC</t>
  </si>
  <si>
    <t>w/ additional Lab DLC</t>
  </si>
  <si>
    <t>OCEngine</t>
  </si>
  <si>
    <t>Lamp</t>
  </si>
  <si>
    <t>TV</t>
  </si>
  <si>
    <t>Shelf</t>
  </si>
  <si>
    <t>BBChair</t>
  </si>
  <si>
    <t>Snacks</t>
  </si>
  <si>
    <t>AutoMG</t>
  </si>
  <si>
    <t>PercepFilt</t>
  </si>
  <si>
    <t>The Cache</t>
  </si>
  <si>
    <t>Bass's Room</t>
  </si>
  <si>
    <t>Nana's Room</t>
  </si>
  <si>
    <t>Door+</t>
  </si>
  <si>
    <t>Aoki's Room</t>
  </si>
  <si>
    <t>Mari's Nerd Cave</t>
  </si>
  <si>
    <t>CMachin</t>
  </si>
  <si>
    <t>Curtains</t>
  </si>
  <si>
    <t>Console</t>
  </si>
  <si>
    <t>Cupcake</t>
  </si>
  <si>
    <t>DSTurret</t>
  </si>
  <si>
    <t>Sythia</t>
  </si>
  <si>
    <t>Taeda's Room</t>
  </si>
  <si>
    <t>Chloe's Room</t>
  </si>
  <si>
    <t>Sleuth's Office</t>
  </si>
  <si>
    <t>Sleuth's Office 2</t>
  </si>
  <si>
    <t>Snowglo</t>
  </si>
  <si>
    <t>Statues</t>
  </si>
  <si>
    <t>Shelly</t>
  </si>
  <si>
    <t>HDStation</t>
  </si>
  <si>
    <t>WLocker</t>
  </si>
  <si>
    <t>Burrito?</t>
  </si>
  <si>
    <t>Desk</t>
  </si>
  <si>
    <t>Workstation Prime</t>
  </si>
  <si>
    <t>DDeploy</t>
  </si>
  <si>
    <t>PotionStn</t>
  </si>
  <si>
    <t>Fusebox</t>
  </si>
  <si>
    <t>Sword</t>
  </si>
  <si>
    <t>Ruined Village: Dueling Hut</t>
  </si>
  <si>
    <t>Ruined Village: Main Street</t>
  </si>
  <si>
    <t>Ruined Village: The Hangar</t>
  </si>
  <si>
    <t>VoidWell</t>
  </si>
  <si>
    <t>SapTree</t>
  </si>
  <si>
    <t>Twig</t>
  </si>
  <si>
    <t>Rosie</t>
  </si>
  <si>
    <t>Mechonis</t>
  </si>
  <si>
    <t>BMBeam</t>
  </si>
  <si>
    <t>Tabletopi</t>
  </si>
  <si>
    <t>Cedar</t>
  </si>
  <si>
    <t>Trailer</t>
  </si>
  <si>
    <t>Damaged Fountain</t>
  </si>
  <si>
    <t>Dummy</t>
  </si>
  <si>
    <t>Airship</t>
  </si>
  <si>
    <t>FruitTree</t>
  </si>
  <si>
    <t>Ruined Village: Distant Chapel</t>
  </si>
  <si>
    <t>PalaTurre</t>
  </si>
  <si>
    <t>Flowers</t>
  </si>
  <si>
    <t>Window
+Boards</t>
  </si>
  <si>
    <t>Pew</t>
  </si>
  <si>
    <t>Boards</t>
  </si>
  <si>
    <t>Satellite</t>
  </si>
  <si>
    <t>Godbloss</t>
  </si>
  <si>
    <t>Recording
Studio</t>
  </si>
  <si>
    <t>Altar</t>
  </si>
  <si>
    <t>The Void Bathroom</t>
  </si>
  <si>
    <t>The Void Recording Studio</t>
  </si>
  <si>
    <t>PROTIP: Hover over the "Description" tags to read them!</t>
  </si>
  <si>
    <t>The Way Forward</t>
  </si>
  <si>
    <t>Vedfolnir</t>
  </si>
  <si>
    <t>Dropship</t>
  </si>
  <si>
    <t>Old Gaiadiamond Mine</t>
  </si>
  <si>
    <t>Forest Outskirts</t>
  </si>
  <si>
    <t>House</t>
  </si>
  <si>
    <t>Forest of Departure</t>
  </si>
  <si>
    <t>Cave-in</t>
  </si>
  <si>
    <t>Saplings</t>
  </si>
  <si>
    <t>Rock Spire</t>
  </si>
  <si>
    <t>Clearing</t>
  </si>
  <si>
    <r>
      <rPr>
        <rFont val="Courier New"/>
        <b/>
        <color rgb="FFFFFFFF"/>
        <sz val="12.0"/>
      </rPr>
      <t xml:space="preserve">Status: </t>
    </r>
    <r>
      <rPr>
        <rFont val="Courier New"/>
        <b/>
        <color rgb="FFFFFFFF"/>
        <sz val="12.0"/>
      </rPr>
      <t>Safe</t>
    </r>
  </si>
  <si>
    <t>Ancient Ruins</t>
  </si>
  <si>
    <t>Hidden Grove</t>
  </si>
  <si>
    <t>Statue Garden</t>
  </si>
  <si>
    <t>The Hanging Garden</t>
  </si>
  <si>
    <t>Fountain</t>
  </si>
  <si>
    <t>Slightly Bigger Crater</t>
  </si>
  <si>
    <t>Signpost</t>
  </si>
  <si>
    <t>RainCrys</t>
  </si>
  <si>
    <t>ShadCrys</t>
  </si>
  <si>
    <t>Crystillery</t>
  </si>
  <si>
    <t>Statue</t>
  </si>
  <si>
    <t>SeerCrys</t>
  </si>
  <si>
    <t>A Nest</t>
  </si>
  <si>
    <t>Podium</t>
  </si>
  <si>
    <t>DStatue</t>
  </si>
  <si>
    <t>Fruit Tree</t>
  </si>
  <si>
    <t>Recollection Lake</t>
  </si>
  <si>
    <t>Filled Pit</t>
  </si>
  <si>
    <r>
      <rPr>
        <rFont val="Courier New"/>
        <b/>
        <color rgb="FFFFFFFF"/>
        <sz val="12.0"/>
      </rPr>
      <t xml:space="preserve">Status: </t>
    </r>
    <r>
      <rPr>
        <rFont val="Courier New"/>
        <b/>
        <color rgb="FFFFFFFF"/>
        <sz val="12.0"/>
      </rPr>
      <t>Safe</t>
    </r>
  </si>
  <si>
    <r>
      <rPr>
        <rFont val="Courier New"/>
        <b/>
        <color rgb="FFFFFFFF"/>
        <sz val="12.0"/>
      </rPr>
      <t xml:space="preserve">Status: </t>
    </r>
    <r>
      <rPr>
        <rFont val="Courier New"/>
        <b/>
        <color rgb="FFFFFFFF"/>
        <sz val="12.0"/>
      </rPr>
      <t>Safe, I guess.</t>
    </r>
  </si>
  <si>
    <t>TitanOven</t>
  </si>
  <si>
    <t>InfusAltar</t>
  </si>
  <si>
    <t>Forest Checkpoint</t>
  </si>
  <si>
    <t>River Crossing</t>
  </si>
  <si>
    <t>Peaceful Riverbank</t>
  </si>
  <si>
    <t>AuroraC</t>
  </si>
  <si>
    <t>S.Circle</t>
  </si>
  <si>
    <t>Ruined Shack</t>
  </si>
  <si>
    <t>SpikeWall</t>
  </si>
  <si>
    <t>SpikePit</t>
  </si>
  <si>
    <t>Dock</t>
  </si>
  <si>
    <t>Shipwreck</t>
  </si>
  <si>
    <t>Further?</t>
  </si>
  <si>
    <r>
      <rPr>
        <rFont val="Courier New"/>
        <b/>
        <color rgb="FFFFFFFF"/>
        <sz val="12.0"/>
      </rPr>
      <t xml:space="preserve">Status: </t>
    </r>
    <r>
      <rPr>
        <rFont val="Courier New"/>
        <b/>
        <color rgb="FFFFFFFF"/>
        <sz val="12.0"/>
      </rPr>
      <t>Safe</t>
    </r>
    <r>
      <rPr>
        <rFont val="Courier New"/>
        <b/>
        <color rgb="FFFFFFFF"/>
        <sz val="12.0"/>
      </rPr>
      <t xml:space="preserve"> (Noise: </t>
    </r>
    <r>
      <rPr>
        <rFont val="Courier New"/>
        <b/>
        <color rgb="FFFFFFFF"/>
        <sz val="12.0"/>
      </rPr>
      <t>50%</t>
    </r>
    <r>
      <rPr>
        <rFont val="Courier New"/>
        <b/>
        <color rgb="FFFFFFFF"/>
        <sz val="12.0"/>
      </rPr>
      <t>)</t>
    </r>
  </si>
  <si>
    <r>
      <rPr>
        <rFont val="Courier New"/>
        <b/>
        <color rgb="FFFFFFFF"/>
        <sz val="12.0"/>
      </rPr>
      <t xml:space="preserve">Status: </t>
    </r>
    <r>
      <rPr>
        <rFont val="Courier New"/>
        <b/>
        <color rgb="FFFFFFFF"/>
        <sz val="12.0"/>
      </rPr>
      <t>Safe</t>
    </r>
  </si>
  <si>
    <r>
      <rPr>
        <rFont val="Courier New"/>
        <b/>
        <color rgb="FFFFFFFF"/>
        <sz val="12.0"/>
      </rPr>
      <t xml:space="preserve">Status: </t>
    </r>
    <r>
      <rPr>
        <rFont val="Courier New"/>
        <b/>
        <color rgb="FFFFFFFF"/>
        <sz val="12.0"/>
      </rPr>
      <t>Safe</t>
    </r>
  </si>
  <si>
    <t>Ripples</t>
  </si>
  <si>
    <t>Ashen Canopy</t>
  </si>
  <si>
    <t>The Forest Crossroads</t>
  </si>
  <si>
    <t>Untamed Woods</t>
  </si>
  <si>
    <t>Farm Ruins: Cavern Entryway</t>
  </si>
  <si>
    <t>Farm Ruins</t>
  </si>
  <si>
    <t>Ash</t>
  </si>
  <si>
    <t>Ash Swirl</t>
  </si>
  <si>
    <t>Spring</t>
  </si>
  <si>
    <t>Sign</t>
  </si>
  <si>
    <t>SpiderTre</t>
  </si>
  <si>
    <t>Sap Tree</t>
  </si>
  <si>
    <t>Rubble</t>
  </si>
  <si>
    <t>Void</t>
  </si>
  <si>
    <t>Vines</t>
  </si>
  <si>
    <t>Sapling</t>
  </si>
  <si>
    <r>
      <rPr>
        <rFont val="Courier New"/>
        <b/>
        <color rgb="FFFFFFFF"/>
        <sz val="12.0"/>
      </rPr>
      <t xml:space="preserve">Status: </t>
    </r>
    <r>
      <rPr>
        <rFont val="Courier New"/>
        <b/>
        <color rgb="FFFF0000"/>
        <sz val="12.0"/>
      </rPr>
      <t>Unsafe</t>
    </r>
  </si>
  <si>
    <r>
      <rPr>
        <rFont val="Courier New"/>
        <b/>
        <color rgb="FFFFFFFF"/>
        <sz val="12.0"/>
      </rPr>
      <t xml:space="preserve">Status: </t>
    </r>
    <r>
      <rPr>
        <rFont val="Courier New"/>
        <b/>
        <color rgb="FFFF0000"/>
        <sz val="12.0"/>
      </rPr>
      <t>Unsafe</t>
    </r>
  </si>
  <si>
    <t>The Absense</t>
  </si>
  <si>
    <t>The Set</t>
  </si>
  <si>
    <t>Lots of Abyss</t>
  </si>
  <si>
    <t>The Stage</t>
  </si>
  <si>
    <r>
      <rPr>
        <rFont val="Courier New"/>
        <b/>
        <color rgb="FFFFFFFF"/>
        <sz val="12.0"/>
      </rPr>
      <t xml:space="preserve">Status: </t>
    </r>
    <r>
      <rPr>
        <rFont val="Courier New"/>
        <b/>
        <color rgb="FFFFFFFF"/>
        <sz val="12.0"/>
      </rPr>
      <t>Safe</t>
    </r>
  </si>
  <si>
    <r>
      <rPr>
        <rFont val="Courier New"/>
        <b/>
        <color rgb="FFFFFFFF"/>
        <sz val="12.0"/>
      </rPr>
      <t xml:space="preserve">Absense Caverns </t>
    </r>
    <r>
      <rPr>
        <rFont val="Courier New"/>
        <b/>
        <i/>
        <color rgb="FFFFFFFF"/>
        <sz val="8.0"/>
      </rPr>
      <t>(Side View)</t>
    </r>
  </si>
  <si>
    <r>
      <rPr>
        <rFont val="Courier New"/>
        <b/>
        <color rgb="FFFFFFFF"/>
        <sz val="12.0"/>
      </rPr>
      <t xml:space="preserve">Status: </t>
    </r>
    <r>
      <rPr>
        <rFont val="Courier New"/>
        <b/>
        <color rgb="FFFF0000"/>
        <sz val="12.0"/>
      </rPr>
      <t>ERR</t>
    </r>
  </si>
  <si>
    <t>Supports</t>
  </si>
  <si>
    <t>Ladder +
Titanium
Chain</t>
  </si>
  <si>
    <r>
      <rPr>
        <rFont val="Courier New"/>
        <b/>
        <color rgb="FFFFFFFF"/>
        <sz val="12.0"/>
      </rPr>
      <t xml:space="preserve">A Vault </t>
    </r>
    <r>
      <rPr>
        <rFont val="Courier New"/>
        <b/>
        <i/>
        <color rgb="FFFFFFFF"/>
        <sz val="8.0"/>
      </rPr>
      <t>(Side View)</t>
    </r>
  </si>
  <si>
    <r>
      <rPr>
        <rFont val="Courier New"/>
        <b/>
        <color rgb="FFFFFFFF"/>
        <sz val="12.0"/>
      </rPr>
      <t xml:space="preserve">The Everground </t>
    </r>
    <r>
      <rPr>
        <rFont val="Courier New"/>
        <b/>
        <i/>
        <color rgb="FFFFFFFF"/>
        <sz val="8.0"/>
      </rPr>
      <t>(Side View)</t>
    </r>
  </si>
  <si>
    <r>
      <rPr>
        <rFont val="Courier New"/>
        <b/>
        <color rgb="FFFFFFFF"/>
        <sz val="12.0"/>
      </rPr>
      <t xml:space="preserve">An Underground Lake </t>
    </r>
    <r>
      <rPr>
        <rFont val="Courier New"/>
        <b/>
        <i/>
        <color rgb="FFFFFFFF"/>
        <sz val="8.0"/>
      </rPr>
      <t>(Side View)</t>
    </r>
  </si>
  <si>
    <t>A Hole</t>
  </si>
  <si>
    <t>A Gate</t>
  </si>
  <si>
    <t>DuraPlate</t>
  </si>
  <si>
    <t>Titanium
Chain</t>
  </si>
  <si>
    <t>Plaque</t>
  </si>
  <si>
    <t>Lake</t>
  </si>
  <si>
    <t>A Sheer Drop</t>
  </si>
  <si>
    <t>Bucket</t>
  </si>
  <si>
    <t>Airlock</t>
  </si>
  <si>
    <t>Plants</t>
  </si>
  <si>
    <t>Iron Chain</t>
  </si>
  <si>
    <r>
      <rPr>
        <rFont val="Courier New"/>
        <b/>
        <color rgb="FFFFFFFF"/>
        <sz val="12.0"/>
      </rPr>
      <t xml:space="preserve">The Everground: Overgrown Depths </t>
    </r>
    <r>
      <rPr>
        <rFont val="Courier New"/>
        <b/>
        <i/>
        <color rgb="FFFFFFFF"/>
        <sz val="8.0"/>
      </rPr>
      <t>(Side View)</t>
    </r>
  </si>
  <si>
    <t>Underground Spawning Pool</t>
  </si>
  <si>
    <t>Blank</t>
  </si>
  <si>
    <t>Blooms</t>
  </si>
  <si>
    <t>Observer</t>
  </si>
  <si>
    <t>Iron Chai</t>
  </si>
  <si>
    <t>Gem Fissure</t>
  </si>
  <si>
    <t>Tunnel</t>
  </si>
  <si>
    <t>Harpy Nest</t>
  </si>
  <si>
    <r>
      <rPr>
        <rFont val="Courier New"/>
        <b/>
        <color rgb="FFFFFFFF"/>
        <sz val="12.0"/>
      </rPr>
      <t xml:space="preserve">The Everground: Abyssal Fault </t>
    </r>
    <r>
      <rPr>
        <rFont val="Courier New"/>
        <b/>
        <i/>
        <color rgb="FFFFFFFF"/>
        <sz val="8.0"/>
      </rPr>
      <t>(Side View)</t>
    </r>
  </si>
  <si>
    <t>Crystal?</t>
  </si>
  <si>
    <t>Harpy</t>
  </si>
  <si>
    <t>The Long Dark</t>
  </si>
  <si>
    <t>The Borehole</t>
  </si>
  <si>
    <t>Hole</t>
  </si>
  <si>
    <t>Cultist</t>
  </si>
  <si>
    <t>Borehole</t>
  </si>
  <si>
    <t>Cavern of AAAAAAAAAAA</t>
  </si>
  <si>
    <t>A Face?</t>
  </si>
  <si>
    <t>Lever</t>
  </si>
  <si>
    <t>Island</t>
  </si>
  <si>
    <t>IronPlate</t>
  </si>
  <si>
    <t>Gravcore</t>
  </si>
  <si>
    <t>Boundary</t>
  </si>
  <si>
    <r>
      <rPr>
        <rFont val="Courier New"/>
        <b/>
        <color rgb="FFFFFFFF"/>
        <sz val="12.0"/>
      </rPr>
      <t xml:space="preserve">The Everground: The Cups of Chaos 
</t>
    </r>
    <r>
      <rPr>
        <rFont val="Courier New"/>
        <b/>
        <color rgb="FFFFFFFF"/>
        <sz val="6.0"/>
      </rPr>
      <t>(Side View)</t>
    </r>
  </si>
  <si>
    <t>Corpse</t>
  </si>
  <si>
    <t>Acid</t>
  </si>
  <si>
    <t>Tamauga</t>
  </si>
  <si>
    <t>Eyestalk</t>
  </si>
  <si>
    <t>Prisma</t>
  </si>
  <si>
    <r>
      <rPr>
        <rFont val="Courier New"/>
        <b/>
        <color rgb="FFFFFFFF"/>
        <sz val="12.0"/>
      </rPr>
      <t xml:space="preserve">The Everground: Heart of the Abyss
</t>
    </r>
    <r>
      <rPr>
        <rFont val="Courier New"/>
        <b/>
        <color rgb="FFFFFFFF"/>
        <sz val="6.0"/>
      </rPr>
      <t>(Side View)</t>
    </r>
  </si>
  <si>
    <t>The Remnant</t>
  </si>
  <si>
    <t>Below</t>
  </si>
  <si>
    <t>Library Tunnels</t>
  </si>
  <si>
    <t>Altar Isle</t>
  </si>
  <si>
    <t>Cogwork Route</t>
  </si>
  <si>
    <t>Pipes</t>
  </si>
  <si>
    <t>Trash</t>
  </si>
  <si>
    <t>RGears</t>
  </si>
  <si>
    <t>Pop's Hideout</t>
  </si>
  <si>
    <t>Severed Overlook</t>
  </si>
  <si>
    <t>Northern Flank</t>
  </si>
  <si>
    <t>The Hall of Sages</t>
  </si>
  <si>
    <t>Party Entryway</t>
  </si>
  <si>
    <t>Grand Hall Route</t>
  </si>
  <si>
    <t>The Collection</t>
  </si>
  <si>
    <t>Shelves</t>
  </si>
  <si>
    <t>Bookshelves</t>
  </si>
  <si>
    <t>Drainage</t>
  </si>
  <si>
    <t>Floor 2</t>
  </si>
  <si>
    <t>Display</t>
  </si>
  <si>
    <t>Desks</t>
  </si>
  <si>
    <t>Poster</t>
  </si>
  <si>
    <t>Jester</t>
  </si>
  <si>
    <t>More Rubble</t>
  </si>
  <si>
    <t>Table</t>
  </si>
  <si>
    <t>Abyss</t>
  </si>
  <si>
    <t>Bookshelf</t>
  </si>
  <si>
    <t>Paintings</t>
  </si>
  <si>
    <t>HalfSpider</t>
  </si>
  <si>
    <t>Generator Leftovers</t>
  </si>
  <si>
    <t>The Exhibition</t>
  </si>
  <si>
    <t>Central Power Unit</t>
  </si>
  <si>
    <t>Status: Surprisingly Safe</t>
  </si>
  <si>
    <t>Outside the Library</t>
  </si>
  <si>
    <t>The Entryway</t>
  </si>
  <si>
    <t>Reception</t>
  </si>
  <si>
    <t>The Grand Hall</t>
  </si>
  <si>
    <t>Bridge of the Fallen</t>
  </si>
  <si>
    <t>Omorika's Office</t>
  </si>
  <si>
    <t>Twitching Chamber</t>
  </si>
  <si>
    <t>Trees</t>
  </si>
  <si>
    <t>Crystals</t>
  </si>
  <si>
    <t>Shards</t>
  </si>
  <si>
    <t>Construct</t>
  </si>
  <si>
    <t>Rubble, but Lots</t>
  </si>
  <si>
    <t>Hole?</t>
  </si>
  <si>
    <t>Trapdoor</t>
  </si>
  <si>
    <t>Campfire</t>
  </si>
  <si>
    <t>Sap</t>
  </si>
  <si>
    <r>
      <rPr>
        <rFont val="Courier New"/>
        <b/>
        <color rgb="FFFFFFFF"/>
        <sz val="12.0"/>
      </rPr>
      <t xml:space="preserve">Status: </t>
    </r>
    <r>
      <rPr>
        <rFont val="Courier New"/>
        <b/>
        <color rgb="FFFFFFFF"/>
        <sz val="12.0"/>
      </rPr>
      <t>Safe</t>
    </r>
  </si>
  <si>
    <t>Status: Safe, surprisingly</t>
  </si>
  <si>
    <r>
      <rPr>
        <rFont val="Courier New"/>
        <b/>
        <color rgb="FFFFFFFF"/>
        <sz val="12.0"/>
      </rPr>
      <t xml:space="preserve">Status: </t>
    </r>
    <r>
      <rPr>
        <rFont val="Courier New"/>
        <b/>
        <color rgb="FFFFFFFF"/>
        <sz val="12.0"/>
      </rPr>
      <t>Safe</t>
    </r>
  </si>
  <si>
    <t>Status: Just don't fall off, alright?</t>
  </si>
  <si>
    <t>Status: Silent</t>
  </si>
  <si>
    <t>Status: Vacant</t>
  </si>
  <si>
    <t>Southern Wing</t>
  </si>
  <si>
    <t>Ruined Hall</t>
  </si>
  <si>
    <t>Upstairs Detour</t>
  </si>
  <si>
    <t>Concessions</t>
  </si>
  <si>
    <t>Status: Safe, but not FoodSafe(tm)</t>
  </si>
  <si>
    <t>Quiet Balcony</t>
  </si>
  <si>
    <t>Books</t>
  </si>
  <si>
    <t>Redbud</t>
  </si>
  <si>
    <t>Scarlet</t>
  </si>
  <si>
    <t>Consistency(tm)</t>
  </si>
  <si>
    <t>Barrier</t>
  </si>
  <si>
    <t>Balcony</t>
  </si>
  <si>
    <t>WSapling</t>
  </si>
  <si>
    <t>Flier</t>
  </si>
  <si>
    <t>Chairian</t>
  </si>
  <si>
    <t>Fallen Bookshelf</t>
  </si>
  <si>
    <t>Status: Safe. Still. You see that "???"? It's probably alright.</t>
  </si>
  <si>
    <r>
      <rPr>
        <rFont val="Courier New"/>
        <b/>
        <color rgb="FFFFFFFF"/>
        <sz val="12.0"/>
      </rPr>
      <t xml:space="preserve">Status: </t>
    </r>
    <r>
      <rPr>
        <rFont val="Courier New"/>
        <b/>
        <color rgb="FFFFFFFF"/>
        <sz val="12.0"/>
      </rPr>
      <t>Safe</t>
    </r>
  </si>
  <si>
    <t>Grand Hall Overlook</t>
  </si>
  <si>
    <t>Spiralfloof</t>
  </si>
  <si>
    <t>Mollusk Nest</t>
  </si>
  <si>
    <t>Shrine</t>
  </si>
  <si>
    <t>Mollusks?</t>
  </si>
  <si>
    <t>Upholstered Chamber</t>
  </si>
  <si>
    <t>The One-Fifth Scale Model of Yggdrasil: Base</t>
  </si>
  <si>
    <t>???: Fountain Room</t>
  </si>
  <si>
    <t>The One-Fifth Scale Model of Yggdrasil: Summit</t>
  </si>
  <si>
    <t>Route</t>
  </si>
  <si>
    <t>BurLeaves</t>
  </si>
  <si>
    <t>Craters</t>
  </si>
  <si>
    <t>Code</t>
  </si>
  <si>
    <t>Elevator</t>
  </si>
  <si>
    <t>???: Storage Room</t>
  </si>
  <si>
    <t>Crates</t>
  </si>
  <si>
    <t>Status: chill</t>
  </si>
  <si>
    <t>Itisa Pond</t>
  </si>
  <si>
    <t>Garden Altar</t>
  </si>
  <si>
    <t>Projection Chamber</t>
  </si>
  <si>
    <t>RMount</t>
  </si>
  <si>
    <t>Nexus</t>
  </si>
  <si>
    <t>ProjBox</t>
  </si>
  <si>
    <t>Acacia's House: Interior</t>
  </si>
  <si>
    <t>Garden Home</t>
  </si>
  <si>
    <t>Yggdrasil's Approach</t>
  </si>
  <si>
    <t>Fireblast Encampment</t>
  </si>
  <si>
    <t>Sequoia's Lake</t>
  </si>
  <si>
    <t>The Preserve</t>
  </si>
  <si>
    <t>Far Off Field</t>
  </si>
  <si>
    <t>Wardrobe</t>
  </si>
  <si>
    <t>Wreckage</t>
  </si>
  <si>
    <t>Legion</t>
  </si>
  <si>
    <t>VGarden</t>
  </si>
  <si>
    <t>Window</t>
  </si>
  <si>
    <t>Patio</t>
  </si>
  <si>
    <t>Hopsital</t>
  </si>
  <si>
    <t>Pantry</t>
  </si>
  <si>
    <t>Kitchen</t>
  </si>
  <si>
    <t>TerraRevi</t>
  </si>
  <si>
    <t>Easel</t>
  </si>
  <si>
    <t>Devout</t>
  </si>
  <si>
    <t>Rebel</t>
  </si>
  <si>
    <t>Plant</t>
  </si>
  <si>
    <t>SilverWoo</t>
  </si>
  <si>
    <t>Bar'kwakh</t>
  </si>
  <si>
    <t>Screendoor</t>
  </si>
  <si>
    <t>Status: Safe...?</t>
  </si>
  <si>
    <t>The Replantation</t>
  </si>
  <si>
    <t>Yggdrasil's Flank</t>
  </si>
  <si>
    <t>Road to the Battlefield</t>
  </si>
  <si>
    <t>Poles</t>
  </si>
  <si>
    <t>Crater</t>
  </si>
  <si>
    <t>Frame</t>
  </si>
  <si>
    <t>Biodome</t>
  </si>
  <si>
    <r>
      <rPr>
        <rFont val="Courier New"/>
        <b/>
        <color rgb="FFFFFFFF"/>
        <sz val="12.0"/>
      </rPr>
      <t xml:space="preserve">Status: </t>
    </r>
    <r>
      <rPr>
        <rFont val="Courier New"/>
        <b/>
        <color rgb="FFFFFFFF"/>
        <sz val="12.0"/>
      </rPr>
      <t>Safe, as long as you don't bother the Legion</t>
    </r>
  </si>
  <si>
    <r>
      <rPr>
        <rFont val="Courier New"/>
        <b/>
        <color rgb="FFFFFFFF"/>
        <sz val="12.0"/>
      </rPr>
      <t xml:space="preserve">Status: </t>
    </r>
    <r>
      <rPr>
        <rFont val="Courier New"/>
        <b/>
        <color rgb="FFFFFFFF"/>
        <sz val="12.0"/>
      </rPr>
      <t>Safe</t>
    </r>
  </si>
  <si>
    <t>Final Forge</t>
  </si>
  <si>
    <t>The Rose Forge</t>
  </si>
  <si>
    <t>Crucible</t>
  </si>
  <si>
    <t>Slots</t>
  </si>
  <si>
    <t>Mold?</t>
  </si>
  <si>
    <t>Bandage</t>
  </si>
  <si>
    <t>Hatch</t>
  </si>
  <si>
    <t>Northern Tower</t>
  </si>
  <si>
    <t>Armory 
Basement</t>
  </si>
  <si>
    <t>The Town Armory</t>
  </si>
  <si>
    <t>The Passage</t>
  </si>
  <si>
    <t>Seeker</t>
  </si>
  <si>
    <t>Box</t>
  </si>
  <si>
    <t>Raider</t>
  </si>
  <si>
    <t>Nest?</t>
  </si>
  <si>
    <t>Bags</t>
  </si>
  <si>
    <t>Command</t>
  </si>
  <si>
    <t>Breaker</t>
  </si>
  <si>
    <t>Bell</t>
  </si>
  <si>
    <t>Spider's Roost</t>
  </si>
  <si>
    <t>Northern Transept</t>
  </si>
  <si>
    <t>Nanite</t>
  </si>
  <si>
    <t>Webs</t>
  </si>
  <si>
    <t>SSpitter</t>
  </si>
  <si>
    <t>Carts</t>
  </si>
  <si>
    <t>Telescope</t>
  </si>
  <si>
    <t>Reverie</t>
  </si>
  <si>
    <t>Floor</t>
  </si>
  <si>
    <t>Northern Guard Tower</t>
  </si>
  <si>
    <t>Stalagmit</t>
  </si>
  <si>
    <t>GosMother</t>
  </si>
  <si>
    <t>FellBeast</t>
  </si>
  <si>
    <t>RWidow</t>
  </si>
  <si>
    <t>Rope</t>
  </si>
  <si>
    <t>Status: Safe?</t>
  </si>
  <si>
    <t>Ohmnic</t>
  </si>
  <si>
    <t>Cart?</t>
  </si>
  <si>
    <t>SSpider</t>
  </si>
  <si>
    <t>The Church of Helix</t>
  </si>
  <si>
    <t>The Church Front</t>
  </si>
  <si>
    <t>Buttress</t>
  </si>
  <si>
    <t>Reisz</t>
  </si>
  <si>
    <t>Walkway</t>
  </si>
  <si>
    <r>
      <rPr>
        <rFont val="Courier New"/>
        <b/>
        <color rgb="FFFFFFFF"/>
        <sz val="12.0"/>
      </rPr>
      <t xml:space="preserve">Status: </t>
    </r>
    <r>
      <rPr>
        <rFont val="Courier New"/>
        <b/>
        <color rgb="FFFFFFFF"/>
        <sz val="12.0"/>
      </rPr>
      <t>Safe</t>
    </r>
  </si>
  <si>
    <t>Harmoniz</t>
  </si>
  <si>
    <t>RWall</t>
  </si>
  <si>
    <t>Stump</t>
  </si>
  <si>
    <r>
      <rPr>
        <rFont val="Courier New"/>
        <b/>
        <color rgb="FFFFFFFF"/>
        <sz val="12.0"/>
      </rPr>
      <t xml:space="preserve">Status: </t>
    </r>
    <r>
      <rPr>
        <rFont val="Courier New"/>
        <b/>
        <color rgb="FFFF0000"/>
        <sz val="12.0"/>
      </rPr>
      <t>Unsafe, still</t>
    </r>
  </si>
  <si>
    <t>Droplet</t>
  </si>
  <si>
    <t>The Town Walls</t>
  </si>
  <si>
    <t>Market
Stalls</t>
  </si>
  <si>
    <t>Rosen Observation Outpost</t>
  </si>
  <si>
    <t>Statue?</t>
  </si>
  <si>
    <t>Snow Piles</t>
  </si>
  <si>
    <t>Pews</t>
  </si>
  <si>
    <t>Instructions</t>
  </si>
  <si>
    <t>Amphi</t>
  </si>
  <si>
    <t>Glass</t>
  </si>
  <si>
    <t>Crank</t>
  </si>
  <si>
    <t>HelixGlas</t>
  </si>
  <si>
    <t>Gigantic Hole</t>
  </si>
  <si>
    <t>Fluxblood</t>
  </si>
  <si>
    <t>Another
Gate</t>
  </si>
  <si>
    <t>Crest</t>
  </si>
  <si>
    <t>The Gate</t>
  </si>
  <si>
    <t>Tools</t>
  </si>
  <si>
    <t>Spider?</t>
  </si>
  <si>
    <t>Fell Behemoth Back</t>
  </si>
  <si>
    <t>Directions</t>
  </si>
  <si>
    <t>Choir Platform</t>
  </si>
  <si>
    <t>Piggo</t>
  </si>
  <si>
    <t>Status: Safe, somehow</t>
  </si>
  <si>
    <t>The
Information 
Center</t>
  </si>
  <si>
    <t>Fell Behemoth Front</t>
  </si>
  <si>
    <t>Winding Tunnel</t>
  </si>
  <si>
    <t>Southern Tower</t>
  </si>
  <si>
    <t>Slits</t>
  </si>
  <si>
    <t>Southern Guard Tower</t>
  </si>
  <si>
    <t>Sapsquea</t>
  </si>
  <si>
    <t>Southern Transept</t>
  </si>
  <si>
    <t>TheGreat
Sapsquea</t>
  </si>
  <si>
    <t>Wall</t>
  </si>
  <si>
    <t>Northern Transept, Basement</t>
  </si>
  <si>
    <t>Barrel</t>
  </si>
  <si>
    <t>Status: Safe-ish</t>
  </si>
  <si>
    <t>Calypse</t>
  </si>
  <si>
    <t>The Basement of Helix</t>
  </si>
  <si>
    <t>BTable</t>
  </si>
  <si>
    <t>Corpsetak</t>
  </si>
  <si>
    <t>SHead</t>
  </si>
  <si>
    <t>Chimes</t>
  </si>
  <si>
    <t>Yume</t>
  </si>
  <si>
    <t>Bouquet</t>
  </si>
  <si>
    <t>NWHead</t>
  </si>
  <si>
    <t>Meteos</t>
  </si>
  <si>
    <t>Daikon</t>
  </si>
  <si>
    <t>Southern Transept, Basement</t>
  </si>
  <si>
    <t>NOTICE: Entering a room that has foes in it will automatically start a battle!</t>
  </si>
  <si>
    <t>Hybridization Lab</t>
  </si>
  <si>
    <r>
      <rPr>
        <rFont val="arial,sans,sans-serif"/>
      </rPr>
      <t>Small Battles until next Skillpoint:</t>
    </r>
    <r>
      <rPr>
        <rFont val="arial,sans,sans-serif"/>
        <color rgb="FFFF0000"/>
      </rPr>
      <t xml:space="preserve"> ERR</t>
    </r>
  </si>
  <si>
    <t>Central Northern Hallway</t>
  </si>
  <si>
    <t>Northern Hallway</t>
  </si>
  <si>
    <t>Rose Cafeteria</t>
  </si>
  <si>
    <t>Oven</t>
  </si>
  <si>
    <t>Stove</t>
  </si>
  <si>
    <t>Blockage</t>
  </si>
  <si>
    <t>Spike Pit</t>
  </si>
  <si>
    <t>Hybrid</t>
  </si>
  <si>
    <t>Clownverted Barracks</t>
  </si>
  <si>
    <t>Maw</t>
  </si>
  <si>
    <t>Spikes</t>
  </si>
  <si>
    <t>Corpse Storage</t>
  </si>
  <si>
    <t>Countertop</t>
  </si>
  <si>
    <t>Bridge</t>
  </si>
  <si>
    <t>Slope</t>
  </si>
  <si>
    <t>Chairian Holding Cells</t>
  </si>
  <si>
    <t>Machine</t>
  </si>
  <si>
    <t>Iti Holding Pens</t>
  </si>
  <si>
    <t>Lava Pit</t>
  </si>
  <si>
    <t>HoldinCh</t>
  </si>
  <si>
    <t>BassClown</t>
  </si>
  <si>
    <r>
      <rPr>
        <rFont val="Courier New"/>
        <b/>
        <color rgb="FFFFFFFF"/>
        <sz val="12.0"/>
      </rPr>
      <t xml:space="preserve">Status: </t>
    </r>
    <r>
      <rPr>
        <rFont val="Courier New"/>
        <b/>
        <color rgb="FFFF0000"/>
        <sz val="12.0"/>
      </rPr>
      <t>Unsafe</t>
    </r>
  </si>
  <si>
    <r>
      <rPr>
        <rFont val="Courier New"/>
        <b/>
        <color rgb="FFFFFFFF"/>
        <sz val="12.0"/>
      </rPr>
      <t xml:space="preserve">Status: </t>
    </r>
    <r>
      <rPr>
        <rFont val="Courier New"/>
        <b/>
        <color rgb="FFFFFFFF"/>
        <sz val="12.0"/>
      </rPr>
      <t>Safe</t>
    </r>
  </si>
  <si>
    <t>Bench</t>
  </si>
  <si>
    <t>Scalefused
Chamber</t>
  </si>
  <si>
    <t>Fight Pit</t>
  </si>
  <si>
    <t>Small Storage</t>
  </si>
  <si>
    <t>Channel</t>
  </si>
  <si>
    <t>Standard Barracks</t>
  </si>
  <si>
    <t>Execution</t>
  </si>
  <si>
    <t>Lockers</t>
  </si>
  <si>
    <t>Tube?</t>
  </si>
  <si>
    <t>Northern Chapel Hall</t>
  </si>
  <si>
    <t>Torch</t>
  </si>
  <si>
    <t>Status: "Safe"</t>
  </si>
  <si>
    <t>Chosen</t>
  </si>
  <si>
    <t>Effigy</t>
  </si>
  <si>
    <t>Calamatic Crater</t>
  </si>
  <si>
    <t>Band Barracks</t>
  </si>
  <si>
    <t>Ruined Baths</t>
  </si>
  <si>
    <t>Coffee Shop</t>
  </si>
  <si>
    <t>Hellfire Room?</t>
  </si>
  <si>
    <t>Roots</t>
  </si>
  <si>
    <t>Speaker</t>
  </si>
  <si>
    <t>Lava</t>
  </si>
  <si>
    <t>Room</t>
  </si>
  <si>
    <t>Cart</t>
  </si>
  <si>
    <t>Drumset</t>
  </si>
  <si>
    <t>Baths</t>
  </si>
  <si>
    <t>Pit</t>
  </si>
  <si>
    <t>Stage</t>
  </si>
  <si>
    <t>The Chapel</t>
  </si>
  <si>
    <t>Status: Boring</t>
  </si>
  <si>
    <t>Gate</t>
  </si>
  <si>
    <t>The Steps to Oblivion</t>
  </si>
  <si>
    <t>Iti</t>
  </si>
  <si>
    <t>Flesh</t>
  </si>
  <si>
    <t>IronChain</t>
  </si>
  <si>
    <t>Tribal Barracks</t>
  </si>
  <si>
    <t>Central Southern 
Hallway</t>
  </si>
  <si>
    <r>
      <rPr>
        <rFont val="Courier New"/>
        <b/>
        <color rgb="FFFFFFFF"/>
        <sz val="12.0"/>
      </rPr>
      <t xml:space="preserve">Rotating Room
</t>
    </r>
    <r>
      <rPr>
        <rFont val="Courier New"/>
        <b/>
        <color rgb="FFFFFFFF"/>
        <sz val="8.0"/>
      </rPr>
      <t>(Side View)</t>
    </r>
  </si>
  <si>
    <t>Southern Chapel Hall</t>
  </si>
  <si>
    <t>Boozy Barracks</t>
  </si>
  <si>
    <t>Southern Hallway</t>
  </si>
  <si>
    <t>Wheels</t>
  </si>
  <si>
    <t>Sculpture</t>
  </si>
  <si>
    <t>List</t>
  </si>
  <si>
    <t>Cartist</t>
  </si>
  <si>
    <t>Status: Safe enough, I guess</t>
  </si>
  <si>
    <t>Cubby</t>
  </si>
  <si>
    <t>Empty Armory</t>
  </si>
  <si>
    <t>Aviator's Barracks</t>
  </si>
  <si>
    <t>The Camp</t>
  </si>
  <si>
    <t>Destroyed Barracks</t>
  </si>
  <si>
    <t>Cannon</t>
  </si>
  <si>
    <t>Locker?</t>
  </si>
  <si>
    <t>Pier</t>
  </si>
  <si>
    <t>BPlatform</t>
  </si>
  <si>
    <t>BunkBed</t>
  </si>
  <si>
    <t>Cellblock
Omega</t>
  </si>
  <si>
    <t>Secret Chamber</t>
  </si>
  <si>
    <t>Cage</t>
  </si>
  <si>
    <t>Rubble Room</t>
  </si>
  <si>
    <t>Normal Barracks</t>
  </si>
  <si>
    <t>Cell</t>
  </si>
  <si>
    <t>Labyrinthine Chamber</t>
  </si>
  <si>
    <t>...How odd. This room of the Rosen Catacombs is more or less invisible. And yet, you have a strange sense of what's in there. The floor is made of some odd, slick substance, and a single table lies in the middle of the room. A lantern, though clearly not helping in this invisible environment, casts a gloomy light over the room.</t>
  </si>
  <si>
    <t>Lock</t>
  </si>
  <si>
    <t>Spider</t>
  </si>
  <si>
    <t>Platform</t>
  </si>
  <si>
    <t>PDG v2</t>
  </si>
  <si>
    <t>Smith</t>
  </si>
  <si>
    <r>
      <rPr>
        <color rgb="FF0000FF"/>
      </rPr>
      <t xml:space="preserve">[AS] N/A
</t>
    </r>
    <r>
      <rPr/>
      <t xml:space="preserve">[???] Figure. DEAD.
[N] Table. table
[N] Deck of Cards. Lying on the table.
[N] Ladder. A rope ladder that leads up into the ceiling.
</t>
    </r>
  </si>
  <si>
    <t>Crate</t>
  </si>
  <si>
    <t>Planks</t>
  </si>
  <si>
    <t>Sleuth</t>
  </si>
  <si>
    <t>Status: it's safe, but no thanks</t>
  </si>
  <si>
    <t>LADDER: Northern Chapel Hall</t>
  </si>
  <si>
    <r>
      <rPr>
        <rFont val="Courier New"/>
        <b/>
        <color rgb="FFFFFFFF"/>
        <sz val="12.0"/>
      </rPr>
      <t xml:space="preserve">Status: </t>
    </r>
    <r>
      <rPr>
        <rFont val="Courier New"/>
        <b/>
        <color rgb="FFFFFFFF"/>
        <sz val="12.0"/>
      </rPr>
      <t>Safe</t>
    </r>
  </si>
  <si>
    <r>
      <rPr>
        <rFont val="arial,sans,sans-serif"/>
        <b/>
      </rPr>
      <t>Skillpoint Progress:</t>
    </r>
    <r>
      <rPr>
        <rFont val="arial,sans,sans-serif"/>
      </rPr>
      <t xml:space="preserve"> 0% (0 / 2)</t>
    </r>
  </si>
  <si>
    <t>Clear battles to obtain progress towards skill points!</t>
  </si>
  <si>
    <r>
      <rPr>
        <rFont val="Courier New"/>
        <b/>
        <color rgb="FFFFFFFF"/>
        <sz val="12.0"/>
      </rPr>
      <t xml:space="preserve">Status: </t>
    </r>
    <r>
      <rPr>
        <rFont val="Courier New"/>
        <b/>
        <color rgb="FFFF0000"/>
        <sz val="12.0"/>
      </rPr>
      <t>Unsafe</t>
    </r>
  </si>
  <si>
    <t>Cable Car Crashsite</t>
  </si>
  <si>
    <t>High Rail</t>
  </si>
  <si>
    <t>CableCar</t>
  </si>
  <si>
    <t>Spire</t>
  </si>
  <si>
    <t>Weaponry Wing</t>
  </si>
  <si>
    <t>Medical Wing</t>
  </si>
  <si>
    <t>Hoverseat</t>
  </si>
  <si>
    <t>Shooting Range</t>
  </si>
  <si>
    <t>Charger</t>
  </si>
  <si>
    <t>Medical Testing Chamber?</t>
  </si>
  <si>
    <t>Panel</t>
  </si>
  <si>
    <t>Sentry</t>
  </si>
  <si>
    <t>Aviation Testing Chamber</t>
  </si>
  <si>
    <t>Yggcrawl</t>
  </si>
  <si>
    <t>MHoverse</t>
  </si>
  <si>
    <t>Fence</t>
  </si>
  <si>
    <t>FortDoor</t>
  </si>
  <si>
    <t>Document</t>
  </si>
  <si>
    <t>Pillar</t>
  </si>
  <si>
    <t>Husk</t>
  </si>
  <si>
    <t>Barren Land</t>
  </si>
  <si>
    <t>Oracle</t>
  </si>
  <si>
    <t>Chemical Laboratory</t>
  </si>
  <si>
    <t>Large Table</t>
  </si>
  <si>
    <t>Target</t>
  </si>
  <si>
    <t>Cabinet</t>
  </si>
  <si>
    <t>Rail</t>
  </si>
  <si>
    <t>Notice</t>
  </si>
  <si>
    <t>Shifting Storage</t>
  </si>
  <si>
    <t>Projector</t>
  </si>
  <si>
    <t>Storage</t>
  </si>
  <si>
    <t>Foam Pit</t>
  </si>
  <si>
    <t>Rubble Throne</t>
  </si>
  <si>
    <t>Barricade</t>
  </si>
  <si>
    <t>Terminal</t>
  </si>
  <si>
    <t>Teleport</t>
  </si>
  <si>
    <t>Generator Room</t>
  </si>
  <si>
    <t>Sythesis
Machine</t>
  </si>
  <si>
    <t>Western Hall</t>
  </si>
  <si>
    <t>Status: ye</t>
  </si>
  <si>
    <t>Carpet</t>
  </si>
  <si>
    <t>No Car</t>
  </si>
  <si>
    <t>Generator</t>
  </si>
  <si>
    <t>Western Hub</t>
  </si>
  <si>
    <t>Eastern Hall</t>
  </si>
  <si>
    <t>Open Bay</t>
  </si>
  <si>
    <t>Exhibit</t>
  </si>
  <si>
    <t>Status: Unorganized</t>
  </si>
  <si>
    <t>Sand Sculpture</t>
  </si>
  <si>
    <t>Water Sculpture</t>
  </si>
  <si>
    <t>Maps</t>
  </si>
  <si>
    <r>
      <rPr>
        <rFont val="Courier New"/>
        <b/>
        <color rgb="FFFFFFFF"/>
        <sz val="12.0"/>
      </rPr>
      <t xml:space="preserve">Status: </t>
    </r>
    <r>
      <rPr>
        <rFont val="Courier New"/>
        <b/>
        <color rgb="FFFFFFFF"/>
        <sz val="12.0"/>
      </rPr>
      <t>Safe</t>
    </r>
  </si>
  <si>
    <t>Women's 
Washroom</t>
  </si>
  <si>
    <t>Men's 
Washroom</t>
  </si>
  <si>
    <t>Chairbot</t>
  </si>
  <si>
    <t>Broke Room</t>
  </si>
  <si>
    <r>
      <rPr>
        <rFont val="Courier New"/>
        <b/>
        <color rgb="FFFFFFFF"/>
        <sz val="12.0"/>
      </rPr>
      <t xml:space="preserve">Status: </t>
    </r>
    <r>
      <rPr>
        <rFont val="Courier New"/>
        <b/>
        <color rgb="FFFFFFFF"/>
        <sz val="12.0"/>
      </rPr>
      <t>Safe</t>
    </r>
  </si>
  <si>
    <t>Stall</t>
  </si>
  <si>
    <t>Sink</t>
  </si>
  <si>
    <t>Powerade</t>
  </si>
  <si>
    <t>Live Specimen Testing Chamber</t>
  </si>
  <si>
    <t>Sealed Testing Chamber</t>
  </si>
  <si>
    <t>Status: Cold, but safe</t>
  </si>
  <si>
    <t>Beakers</t>
  </si>
  <si>
    <t>Sapsqueal</t>
  </si>
  <si>
    <t>Siren</t>
  </si>
  <si>
    <t>Receptionist's Hall</t>
  </si>
  <si>
    <t>Pen</t>
  </si>
  <si>
    <t>Reactor</t>
  </si>
  <si>
    <t>Button</t>
  </si>
  <si>
    <t>Engine</t>
  </si>
  <si>
    <t>Rifleman</t>
  </si>
  <si>
    <t>Hose?</t>
  </si>
  <si>
    <t>Turret</t>
  </si>
  <si>
    <t>Holodeck</t>
  </si>
  <si>
    <t>Status: ???</t>
  </si>
  <si>
    <t>Drone Hangar</t>
  </si>
  <si>
    <t>A Door?</t>
  </si>
  <si>
    <t>Bay Door</t>
  </si>
  <si>
    <t>CReader</t>
  </si>
  <si>
    <t>Drone</t>
  </si>
  <si>
    <t>Machinery</t>
  </si>
  <si>
    <t>Leaf</t>
  </si>
  <si>
    <t>Woodtho</t>
  </si>
  <si>
    <t>Railgun</t>
  </si>
  <si>
    <r>
      <rPr>
        <rFont val="Courier New"/>
        <b/>
        <color rgb="FFFFFFFF"/>
        <sz val="12.0"/>
      </rPr>
      <t xml:space="preserve">Status: </t>
    </r>
    <r>
      <rPr>
        <rFont val="Courier New"/>
        <b/>
        <color rgb="FFFF0000"/>
        <sz val="12.0"/>
      </rPr>
      <t>Unsafe</t>
    </r>
  </si>
  <si>
    <t>Southern Bay: 
Thermal Control</t>
  </si>
  <si>
    <t>Southern Bay: 
Staff Entry</t>
  </si>
  <si>
    <t>Southern Bay: 
Sentinel Bay</t>
  </si>
  <si>
    <t>Floor 3 / 3</t>
  </si>
  <si>
    <t>Northern Tram Terminal</t>
  </si>
  <si>
    <t>Landing Pad</t>
  </si>
  <si>
    <t>Computer</t>
  </si>
  <si>
    <t>Lift</t>
  </si>
  <si>
    <t>Ropes</t>
  </si>
  <si>
    <t>Third Floor Lobby</t>
  </si>
  <si>
    <t>Plank</t>
  </si>
  <si>
    <t>Southern Tram Terminal</t>
  </si>
  <si>
    <t>Floor 2 / 3</t>
  </si>
  <si>
    <t>Security Hub</t>
  </si>
  <si>
    <t>Conference Table</t>
  </si>
  <si>
    <t>Scaffold</t>
  </si>
  <si>
    <t>Server</t>
  </si>
  <si>
    <t>Cable</t>
  </si>
  <si>
    <t>Capacitor</t>
  </si>
  <si>
    <t>DroneBay</t>
  </si>
  <si>
    <t>AI Design</t>
  </si>
  <si>
    <t>Diagrams</t>
  </si>
  <si>
    <t>Scientist</t>
  </si>
  <si>
    <t>Compute</t>
  </si>
  <si>
    <t>Statitree</t>
  </si>
  <si>
    <t>X</t>
  </si>
  <si>
    <t>Terminals</t>
  </si>
  <si>
    <t>Fusion Cell</t>
  </si>
  <si>
    <t>Central
Computer</t>
  </si>
  <si>
    <t>Holobridge</t>
  </si>
  <si>
    <t>Debris</t>
  </si>
  <si>
    <t>Harmonious Chamber</t>
  </si>
  <si>
    <t>Chain</t>
  </si>
  <si>
    <t>Arm</t>
  </si>
  <si>
    <t>Second Floor Lobby</t>
  </si>
  <si>
    <t>Fusion Development</t>
  </si>
  <si>
    <t>Runway</t>
  </si>
  <si>
    <t>Harmonia</t>
  </si>
  <si>
    <t>Machining and Fabrication</t>
  </si>
  <si>
    <t>Prototype Weapons Bay</t>
  </si>
  <si>
    <t>Forklift</t>
  </si>
  <si>
    <t>Machining</t>
  </si>
  <si>
    <t>Arms</t>
  </si>
  <si>
    <t>Spike</t>
  </si>
  <si>
    <t>Fabricator</t>
  </si>
  <si>
    <t>Barista</t>
  </si>
  <si>
    <t>Danger</t>
  </si>
  <si>
    <t>Legs</t>
  </si>
  <si>
    <t>Protoforge</t>
  </si>
  <si>
    <t>FractalF</t>
  </si>
  <si>
    <t>A Drop</t>
  </si>
  <si>
    <t>Floor 1 / 3</t>
  </si>
  <si>
    <t>Cinders</t>
  </si>
  <si>
    <t>Meteorite</t>
  </si>
  <si>
    <t>Pipe</t>
  </si>
  <si>
    <t>Vault Stairwell, Part 1</t>
  </si>
  <si>
    <t>Vault Stairwell, Part 2</t>
  </si>
  <si>
    <t>C Tape</t>
  </si>
  <si>
    <t>The Vault</t>
  </si>
  <si>
    <t>Craters, with Water</t>
  </si>
  <si>
    <t>Thick Ash</t>
  </si>
  <si>
    <t>Vault Stairwell, Part 3</t>
  </si>
  <si>
    <t>Vault Stairwell, Part 30</t>
  </si>
  <si>
    <t>Thymepool</t>
  </si>
  <si>
    <t>Southern Storage</t>
  </si>
  <si>
    <t>Restored Chamber</t>
  </si>
  <si>
    <t>Spark?
Wall</t>
  </si>
  <si>
    <t>Thymeflooded Passage</t>
  </si>
  <si>
    <t>Holotent</t>
  </si>
  <si>
    <t>Spark?</t>
  </si>
  <si>
    <t>Bilequeen</t>
  </si>
  <si>
    <t>GSlugger</t>
  </si>
  <si>
    <t>Hoverload</t>
  </si>
  <si>
    <t>Ashpile</t>
  </si>
  <si>
    <t>Carving</t>
  </si>
  <si>
    <t>Tunnel Access</t>
  </si>
  <si>
    <t>Status: Freezing</t>
  </si>
  <si>
    <t>Zone 6: The Eclipsed Citadel</t>
  </si>
  <si>
    <t>The Citadel Proper</t>
  </si>
  <si>
    <t>Hangar Doors</t>
  </si>
  <si>
    <t>Sentinel</t>
  </si>
  <si>
    <t>Engineer</t>
  </si>
  <si>
    <t>Ballista</t>
  </si>
  <si>
    <t>Garages</t>
  </si>
  <si>
    <t>Rot</t>
  </si>
  <si>
    <t>Artifact</t>
  </si>
  <si>
    <t>Holyblade</t>
  </si>
  <si>
    <t>Mentha</t>
  </si>
  <si>
    <t>Banquet Table</t>
  </si>
  <si>
    <t>Buffet</t>
  </si>
  <si>
    <t>EShaker</t>
  </si>
  <si>
    <t>Tape</t>
  </si>
  <si>
    <t>Acrea</t>
  </si>
  <si>
    <t>Wood Walls</t>
  </si>
  <si>
    <t>The Citadel</t>
  </si>
  <si>
    <t>Hose</t>
  </si>
  <si>
    <t>Ceiba</t>
  </si>
  <si>
    <t>Chef</t>
  </si>
  <si>
    <t>Serenea</t>
  </si>
  <si>
    <t>Halberd</t>
  </si>
  <si>
    <t>PFrostR</t>
  </si>
  <si>
    <t>B1: Archives and Royal Greenhouse</t>
  </si>
  <si>
    <t>Darkknigh</t>
  </si>
  <si>
    <t>Temple of Helix</t>
  </si>
  <si>
    <t>Throne</t>
  </si>
  <si>
    <t>Carriage</t>
  </si>
  <si>
    <t>Saint</t>
  </si>
  <si>
    <t>Table Fragment</t>
  </si>
  <si>
    <t>Merchant</t>
  </si>
  <si>
    <t>Supplies</t>
  </si>
  <si>
    <t>Marketplace</t>
  </si>
  <si>
    <t>Plana</t>
  </si>
  <si>
    <t>Hannah</t>
  </si>
  <si>
    <t>Hot Dog
Stand</t>
  </si>
  <si>
    <t>SplShot</t>
  </si>
  <si>
    <t>Provisions</t>
  </si>
  <si>
    <t>Alatus</t>
  </si>
  <si>
    <r>
      <rPr>
        <rFont val="Orbitron"/>
        <b/>
        <sz val="18.0"/>
      </rPr>
      <t xml:space="preserve">F5: Aerial </t>
    </r>
    <r>
      <rPr>
        <rFont val="Orbitron"/>
        <b/>
        <strike/>
        <sz val="18.0"/>
      </rPr>
      <t>Meeting</t>
    </r>
    <r>
      <rPr>
        <rFont val="Orbitron"/>
        <b/>
        <sz val="18.0"/>
      </rPr>
      <t xml:space="preserve"> Throne Room</t>
    </r>
  </si>
  <si>
    <t>Gardener</t>
  </si>
  <si>
    <t>Belltower</t>
  </si>
  <si>
    <t>Names</t>
  </si>
  <si>
    <t>Mollusk</t>
  </si>
  <si>
    <t>Credits</t>
  </si>
  <si>
    <t>Fancy Carriage</t>
  </si>
  <si>
    <t>Prinus</t>
  </si>
  <si>
    <t>Hersilia
+ Freja</t>
  </si>
  <si>
    <t>F6: Apex of the World</t>
  </si>
  <si>
    <t>Barracks</t>
  </si>
  <si>
    <t>Medic</t>
  </si>
  <si>
    <t>Seatopolis</t>
  </si>
  <si>
    <t>Thyme Matter Well</t>
  </si>
  <si>
    <t>Comlink</t>
  </si>
  <si>
    <t>Ashstorm</t>
  </si>
  <si>
    <t>Magirifler</t>
  </si>
  <si>
    <t>Railsniper</t>
  </si>
  <si>
    <t>Gum</t>
  </si>
  <si>
    <t>Passage</t>
  </si>
  <si>
    <t>Spike
Barricade</t>
  </si>
  <si>
    <t>Nimbus
+Salix</t>
  </si>
  <si>
    <t>Clausa</t>
  </si>
  <si>
    <t>Willow</t>
  </si>
  <si>
    <t>F7: Thymium Communion</t>
  </si>
  <si>
    <t>Zone 7: Another Dimension?</t>
  </si>
  <si>
    <t>Spark</t>
  </si>
  <si>
    <t>Mexagon</t>
  </si>
  <si>
    <t>Channels</t>
  </si>
  <si>
    <t>Papers</t>
  </si>
  <si>
    <t>Slot</t>
  </si>
  <si>
    <t>Abigail</t>
  </si>
  <si>
    <t>McShipper</t>
  </si>
  <si>
    <t>Spawn</t>
  </si>
  <si>
    <t>aiN</t>
  </si>
  <si>
    <t>You heard me.</t>
  </si>
  <si>
    <t>YV's Triangle Emporium</t>
  </si>
  <si>
    <t>Credits Spent: 33,990</t>
  </si>
  <si>
    <t>Coupons Available: 0</t>
  </si>
  <si>
    <t>Buying a piece of gear will deliver infinite copies of it to the inventory, so if multiple people want it, you only need to buy it once!</t>
  </si>
  <si>
    <t>New gear will usually be loaded on a per-zone basis, but sometimes smaller shipments of goods might come in!</t>
  </si>
  <si>
    <t>Price: 10</t>
  </si>
  <si>
    <t>Price: 20</t>
  </si>
  <si>
    <t>Gaiamashed Potatoes</t>
  </si>
  <si>
    <t>Price: 30</t>
  </si>
  <si>
    <t>Crystalline Fruit</t>
  </si>
  <si>
    <t>A bowl of creamy mashed Gaiaroot Potatoes, served with butter and garlic.</t>
  </si>
  <si>
    <t>A piece of fruit made up of a soft crystal. Is it really a crystal, then?</t>
  </si>
  <si>
    <t>Grants Mending9 for three rounds. Also grants Guardian1 for three rounds.</t>
  </si>
  <si>
    <t>Grants Energized9 for three rounds. Also grants Enlightened1 for three rounds.</t>
  </si>
  <si>
    <t>Price: 40</t>
  </si>
  <si>
    <t>Haloroll</t>
  </si>
  <si>
    <t>Grounded meat (usually beef) wrapped up in a flour tortilia, filled to the brim with vegetables and other delights.</t>
  </si>
  <si>
    <t>A small cinnamon roll infused with Halobloom, causing a halo of white sugar to float above it.</t>
  </si>
  <si>
    <t>Grants Energized13 for three rounds. Also removes 1 duration from a Basic DoT status effect.</t>
  </si>
  <si>
    <t>Bar'kwakh Steak</t>
  </si>
  <si>
    <t>Price: 50</t>
  </si>
  <si>
    <t>Volt Smoothie</t>
  </si>
  <si>
    <t>Not actually from Bar'kwakh. It's just a really juicy cut of meat, with additional veggies.</t>
  </si>
  <si>
    <t>A smoothie with a sharp, zappy taste. Prone to giving the drinker a heart attack.</t>
  </si>
  <si>
    <t>Grants Mending11 for four rounds. All tiles take 1 MOV to traverse for you this round.</t>
  </si>
  <si>
    <t>Grants Energized11 for four rounds. Also grants (8) Bonus SHP.</t>
  </si>
  <si>
    <t>Hamhampangpang</t>
  </si>
  <si>
    <t>Price: 60</t>
  </si>
  <si>
    <t>Wellcheers</t>
  </si>
  <si>
    <t>A very, very high quality sandwich. The one good thing you can find in the Backstreets.</t>
  </si>
  <si>
    <t>Soda from the sea! Tastes vaguely like seagulls, but in a good way.</t>
  </si>
  <si>
    <t>Grants Mending13 for four rounds. Increase the Intensity of a basic status effect on you by 2. You may pick.</t>
  </si>
  <si>
    <t>Grants Energized13 for four rounds. Also instantly restores 10% of your MMP as MP.</t>
  </si>
  <si>
    <t>Manadrop</t>
  </si>
  <si>
    <t>A simple, translucent blue pill made up of grinded Manabloom petals.</t>
  </si>
  <si>
    <t>Restores (5) MP.</t>
  </si>
  <si>
    <t>Price: 15</t>
  </si>
  <si>
    <t>Floral Powder</t>
  </si>
  <si>
    <t>A powder made up of grinded-up flowers from the Endless Gardens. Mix with water for a potion!</t>
  </si>
  <si>
    <t>Restores (22) HP, and removes 1 Duration from DoT status effects. Has a Range of 1.</t>
  </si>
  <si>
    <t>Restores (14) MP. Also grants Enlightened4 for three rounds.</t>
  </si>
  <si>
    <t>Price: 70</t>
  </si>
  <si>
    <t>Price: 80</t>
  </si>
  <si>
    <t>Price: 100</t>
  </si>
  <si>
    <t>Offense:</t>
  </si>
  <si>
    <t>Toxin Phial</t>
  </si>
  <si>
    <t>Ink Phial</t>
  </si>
  <si>
    <t>A little vial of moderately lethal toxin, just waiting for a weapon to hitch a ride on.</t>
  </si>
  <si>
    <t>...This is just a bottle of ink.</t>
  </si>
  <si>
    <t>You may use this item while performing a Physical Basic Attack, to apply BadlyPoisoned5 to your target for three rounds.</t>
  </si>
  <si>
    <t>You may use this item while performing a Physical Basic Attack, to apply Blind5 to your target for three rounds.</t>
  </si>
  <si>
    <t>Airstrike Flare</t>
  </si>
  <si>
    <t>Rage Juice</t>
  </si>
  <si>
    <t>Comes with one free airship! A tiny airship for ants, but still!</t>
  </si>
  <si>
    <t>9 / 10 scientists agreed that this was a terrible idea. The other scientist is dead.</t>
  </si>
  <si>
    <t>Target a tile within Range 5-8. Target three random tiles within Range 1-2 of that, then deal (6-6) Fire Damage with Splash 1 on those tiles.</t>
  </si>
  <si>
    <t>Grants you Empowered8 and Confusion5 for three rounds.</t>
  </si>
  <si>
    <t>Seal of Seals</t>
  </si>
  <si>
    <t>A seal emblazoned with a seal, for the purposes of sealing.</t>
  </si>
  <si>
    <t>Apply Silence to the target for two rounds. Range 1-4.</t>
  </si>
  <si>
    <t>Crowbar</t>
  </si>
  <si>
    <t>Steel Lotus</t>
  </si>
  <si>
    <t>Price: 150</t>
  </si>
  <si>
    <t>The primary tool of choice for destroying all boxes and crabs in a five-hundred mile radius.</t>
  </si>
  <si>
    <t>A flower of alloy, shrivelled up to hide the pretender in me.</t>
  </si>
  <si>
    <t>Deals (17-18) Crushing Damage. Range 1. Deals +75% DMG to tiles.</t>
  </si>
  <si>
    <t xml:space="preserve">Apply Burned(x*6+12) and Manaburned(x*3+6) to a target for four rounds, where "x" is the round number. Range 1-5. </t>
  </si>
  <si>
    <t>Smash Ball (Purchased: 4)</t>
  </si>
  <si>
    <r>
      <rPr>
        <rFont val="arial,sans,sans-serif"/>
        <b/>
      </rPr>
      <t>Price: 3,200</t>
    </r>
    <r>
      <rPr>
        <rFont val="arial,sans,sans-serif"/>
        <b/>
        <color rgb="FFFF0000"/>
      </rPr>
      <t>*</t>
    </r>
  </si>
  <si>
    <t>Improvement:</t>
  </si>
  <si>
    <t>Heart Essence</t>
  </si>
  <si>
    <t>Aspect of Heart</t>
  </si>
  <si>
    <t>Price: 200</t>
  </si>
  <si>
    <t>A vial of red mist, that when inhaled, seems to raise defensive capabilites slightly.</t>
  </si>
  <si>
    <t>A red orb shrouded in a crimson fog. Placing it against your chest will absorb it into you, and boost your defensive capabilities.</t>
  </si>
  <si>
    <t>Unlocks the T2 health upgrades for an Ally.</t>
  </si>
  <si>
    <t>Unlocks the T3 health upgrades for an Ally. Requires T2 health to use.</t>
  </si>
  <si>
    <t>Catalyst of Heart</t>
  </si>
  <si>
    <t>Price: 300</t>
  </si>
  <si>
    <t>Heart Soul</t>
  </si>
  <si>
    <t>A crystal made of a vibrant ruby. Place it against your heart, and it will bind itself to you.</t>
  </si>
  <si>
    <t>Behold, the true potential of one's soul. One's heart will carry the way.</t>
  </si>
  <si>
    <t>Unlocks the T4 health upgrades for an Ally. Requires T3 health to use.</t>
  </si>
  <si>
    <t>Unlocks the T5 health upgrades for an Ally. Requires T4 health to use.</t>
  </si>
  <si>
    <t>Blade Essence</t>
  </si>
  <si>
    <t>Aspect of Blades</t>
  </si>
  <si>
    <t>A vial of orange mist, that when inhaled, seems to boost offensive capabilities slightly.</t>
  </si>
  <si>
    <t>An orange orb shrouded in a citrus-like fog. Placing it against your chest will absorb it into you, and boost your offensive capabilities.</t>
  </si>
  <si>
    <t>Unlocks the T2 attack upgrades for an Ally.</t>
  </si>
  <si>
    <t>Unlocks the T3 attack upgrades for an Ally. Requires T2 attack to use.</t>
  </si>
  <si>
    <t>Catalyst of Blades</t>
  </si>
  <si>
    <t>Blade Soul</t>
  </si>
  <si>
    <t>A crystal made of a brilliant garnet. Place it against your heart, and it will bind itself to you.</t>
  </si>
  <si>
    <t>Behold, the true potential of one's soul. Only through the blade's edge shall we survive.</t>
  </si>
  <si>
    <t>Unlocks the T4 attack upgrades for an Ally. Requires T3 attack to use.</t>
  </si>
  <si>
    <t>Unlocks the T5 attack upgrades for an Ally. Requires T4 attack to use.</t>
  </si>
  <si>
    <t>Star Essence</t>
  </si>
  <si>
    <t>Aspect of Stars</t>
  </si>
  <si>
    <t>A vial of blue mist, that when inhaled, seems to boost magical capabilities slightly.</t>
  </si>
  <si>
    <t>A blue orb shrouded in an azure fog. Placing it against your chest will absorb it into you, and boost your magical capabilities.</t>
  </si>
  <si>
    <t>Unlocks the T2 magic upgrades for an Ally.</t>
  </si>
  <si>
    <t>Unlocks the T3 magic upgrades for an Ally. Requires T2 magic to use.</t>
  </si>
  <si>
    <t>Catalyst of Stars</t>
  </si>
  <si>
    <t>Star Soul</t>
  </si>
  <si>
    <t>A crystal made of a deep sapphire. Place it against your heart, and it will bind itself to you.</t>
  </si>
  <si>
    <t>Behold, the true potential of one's soul. The stars will guide our way.</t>
  </si>
  <si>
    <t>Unlocks the T4 magic upgrades for an Ally. Requires T3 magic to use.</t>
  </si>
  <si>
    <t>Unlocks the T5 magic upgrades for an Ally. Requires T4 magic to use.</t>
  </si>
  <si>
    <t>Radvessel (Purchased: 4)</t>
  </si>
  <si>
    <r>
      <rPr>
        <rFont val="arial,sans,sans-serif"/>
        <b/>
      </rPr>
      <t>Price: 5,000</t>
    </r>
    <r>
      <rPr>
        <rFont val="arial,sans,sans-serif"/>
        <b/>
        <color rgb="FFFF0000"/>
      </rPr>
      <t>*</t>
    </r>
  </si>
  <si>
    <t>A large bottle of chemical waste. Probably increases your inner power, making it more effective against the Thymefield or something. Yeah.</t>
  </si>
  <si>
    <t>&lt;-- Final copy!</t>
  </si>
  <si>
    <t>Raises the Skillpoint Softcap by 1. For everyone. Very rare.</t>
  </si>
  <si>
    <t>An incredibly small bottle of fluid that tastes awful... but hey, at least it gets you back into the fray.</t>
  </si>
  <si>
    <t>Price: 75</t>
  </si>
  <si>
    <t>Portable Field Generator</t>
  </si>
  <si>
    <t>Price: 175</t>
  </si>
  <si>
    <t>A device that generates a football field around the user. Said field also comes with an energy shield.</t>
  </si>
  <si>
    <t>Spawn a Field Generator within Range 1. It absorbs blows directed at allies within Range 1 of it, all overkill going to it. It has 50 HP.</t>
  </si>
  <si>
    <t>Crimson Invitation</t>
  </si>
  <si>
    <t>Price: 800</t>
  </si>
  <si>
    <t>May you find your book in this place.</t>
  </si>
  <si>
    <t>An incredibly high-tech device which... lets you reload your gun faster?</t>
  </si>
  <si>
    <t>Target a foe within Range 1-4. When this target is defeated, it drops a variety of crafting materials related to it.</t>
  </si>
  <si>
    <t>Reduces the time you need to wait on a Reloader effect by one round.</t>
  </si>
  <si>
    <t>Weaponry</t>
  </si>
  <si>
    <t>Glacial Lance</t>
  </si>
  <si>
    <t>Often confused for a 17-scoop tall cone of icecream.</t>
  </si>
  <si>
    <t>WEAPON SKILL: Brain Freeze. Deal (6-6) Ice Damage to a target within Range 2-3. The total damage dealt to HP is then dealt as Mana damage to the target. Also denies MP Regen for the target this turn. This weapon skill scales at a half-rate with STR.</t>
  </si>
  <si>
    <t>(8-8) Piercing</t>
  </si>
  <si>
    <r>
      <rPr>
        <b/>
      </rPr>
      <t xml:space="preserve">Price: </t>
    </r>
    <r>
      <rPr>
        <b/>
        <color rgb="FFF1C232"/>
      </rPr>
      <t>100 Credits</t>
    </r>
  </si>
  <si>
    <t>Warchair</t>
  </si>
  <si>
    <t>It's a chair that has a few spikes built into it. Practical? Probably not. Stylish? Oh yes.</t>
  </si>
  <si>
    <t>WEAPON PASSIVE: Chair! Basic attacks made with this weapon grant double the amount of SP that they normally would.</t>
  </si>
  <si>
    <t>(8-9) Crushing</t>
  </si>
  <si>
    <r>
      <rPr>
        <b/>
      </rPr>
      <t xml:space="preserve">Price: </t>
    </r>
    <r>
      <rPr>
        <b/>
        <color rgb="FFFF0000"/>
      </rPr>
      <t>SOLD OUT</t>
    </r>
  </si>
  <si>
    <t>Rift Calibrator</t>
  </si>
  <si>
    <t>It's faulty, but fortunately the errors always seem to benefit you.</t>
  </si>
  <si>
    <t>WEAPON PASSIVE: Selective Avoidance. Grants +1 Skill Slot. All multi-target spells that you use may ignore one target per cast.</t>
  </si>
  <si>
    <t>(5-7) Psychic</t>
  </si>
  <si>
    <r>
      <rPr>
        <b/>
      </rPr>
      <t xml:space="preserve">Price: </t>
    </r>
    <r>
      <rPr>
        <b/>
        <color rgb="FFF1C232"/>
      </rPr>
      <t>100 Credits</t>
    </r>
  </si>
  <si>
    <t>Teslathrower</t>
  </si>
  <si>
    <t>Why not just use a flamethrower...?</t>
  </si>
  <si>
    <t>WEAPON PASSIVE: Surging Waves. This weapon's basic attack is a Cone, but scales with STR at a half rate. Doesn't harm allies.</t>
  </si>
  <si>
    <t>(4-5)x2 Electric</t>
  </si>
  <si>
    <r>
      <rPr>
        <b/>
      </rPr>
      <t xml:space="preserve">Price: </t>
    </r>
    <r>
      <rPr>
        <b/>
        <color rgb="FFFF0000"/>
      </rPr>
      <t>SOLD OUT</t>
    </r>
  </si>
  <si>
    <t>Kunai with Chain</t>
  </si>
  <si>
    <t>WHAT IS THIS???</t>
  </si>
  <si>
    <t>WEAPON SKILL: Binding Chain. Deal 50% of this weapon's damage to a foe within Range 2-3, and apply Root and Weaken3 to them for a round.</t>
  </si>
  <si>
    <r>
      <rPr>
        <b/>
      </rPr>
      <t xml:space="preserve">Price: </t>
    </r>
    <r>
      <rPr>
        <b/>
        <color rgb="FFF1C232"/>
      </rPr>
      <t>100 Credits</t>
    </r>
  </si>
  <si>
    <t>Farming Scythe</t>
  </si>
  <si>
    <t>...Of course, you can still reap souls with it!</t>
  </si>
  <si>
    <t>WEAPON SKILL: Harvest. Your next Basic Attack has a Range of 3, and Splash 2. Every target you hit with this attack restores (3-3) HP to you. Passively, downing Chairians with this weapon causes them to drop 10 Credits, and downing Iti with this weapon causes them to drop 2 Samples.</t>
  </si>
  <si>
    <t>(8-9) Dark</t>
  </si>
  <si>
    <r>
      <rPr>
        <b/>
      </rPr>
      <t xml:space="preserve">Price: </t>
    </r>
    <r>
      <rPr>
        <b/>
        <color rgb="FFFF0000"/>
      </rPr>
      <t>SOLD OUT</t>
    </r>
  </si>
  <si>
    <t>Lava Spout</t>
  </si>
  <si>
    <t>Did YV just rip out a geyser of lava out of the ground? If he did, that has disturbling implications for this planet...</t>
  </si>
  <si>
    <t>WEAPON SKILL: Magma Pool. Create a 3x3 square of Magma with its center targeted within Range 1-4, which deals (6-6) Fire Damage to things on it at the start of their phase. This magma lasts until you create a new pool of it. Magma damage scales with INT at a half rate.</t>
  </si>
  <si>
    <t>(8-9) Fire</t>
  </si>
  <si>
    <r>
      <rPr>
        <b/>
      </rPr>
      <t xml:space="preserve">Price: </t>
    </r>
    <r>
      <rPr>
        <b/>
        <color rgb="FFF1C232"/>
      </rPr>
      <t>200 Credits</t>
    </r>
  </si>
  <si>
    <t>Maid's Plate</t>
  </si>
  <si>
    <t>My dearest maid, WHY IS THE TEACUP LITERALLY ON FIRE</t>
  </si>
  <si>
    <t>WEAPON SKILL: Household Care. Passively grants +1 Skill Slot. For 4 MP, as a Bonus Action, you may grant Empower1 to a target within Range 1-3.</t>
  </si>
  <si>
    <t>(6-7) Ice</t>
  </si>
  <si>
    <r>
      <rPr>
        <b/>
      </rPr>
      <t xml:space="preserve">Price: </t>
    </r>
    <r>
      <rPr>
        <b/>
        <color rgb="FFFF0000"/>
      </rPr>
      <t>SOLD OUT</t>
    </r>
  </si>
  <si>
    <t>The Claymore</t>
  </si>
  <si>
    <t>...The sword, or the mine?</t>
  </si>
  <si>
    <t>WEAPON SKILL: Overload Payload. Deal (10-11) Earth Damage. Range 2, Splash 1. This weapon acts as a Reloader weapon for this round, and won't be able to counter. This weapon scales with STR at a x4/3 rate, but the weapon skill at a half rate.</t>
  </si>
  <si>
    <t>(14-15) Slashing</t>
  </si>
  <si>
    <r>
      <rPr>
        <b/>
      </rPr>
      <t xml:space="preserve">Price: </t>
    </r>
    <r>
      <rPr>
        <b/>
        <color rgb="FFF1C232"/>
      </rPr>
      <t>200 Credits</t>
    </r>
  </si>
  <si>
    <t>Lens Longstaff</t>
  </si>
  <si>
    <t>As long as the "s" in "lens" isn't a Z, this weapon is balanced.</t>
  </si>
  <si>
    <t xml:space="preserve">WEAPON SKILL: Spell Snipe. Gain Focused4 and Enlightened2 for four rounds. Passively grants +1 Skill Slot, and all of your spells have manafueled1. </t>
  </si>
  <si>
    <t>(6-8) Light</t>
  </si>
  <si>
    <r>
      <rPr>
        <b/>
      </rPr>
      <t xml:space="preserve">Price: </t>
    </r>
    <r>
      <rPr>
        <b/>
        <color rgb="FFF1C232"/>
      </rPr>
      <t>200 Credits</t>
    </r>
  </si>
  <si>
    <t>Cardcana</t>
  </si>
  <si>
    <t>Become a wizard that'd go down in legend with this set of magical cards!</t>
  </si>
  <si>
    <t>WEAPON PASSIVE: Signature Spells. Your Basic Attack grants 1 stack of Signature. When casting a spell, consume all stacks of Signature. Your spell deals (x * 20)% more damage, where x is equal to your stacks of Signature. Max of three stacks.</t>
  </si>
  <si>
    <t>(7-9) Magical</t>
  </si>
  <si>
    <r>
      <rPr>
        <b/>
      </rPr>
      <t xml:space="preserve">Price: </t>
    </r>
    <r>
      <rPr>
        <b/>
        <color rgb="FFFF0000"/>
      </rPr>
      <t>SOLD OUT</t>
    </r>
  </si>
  <si>
    <t>Bouncing Bolas</t>
  </si>
  <si>
    <t>...How does this even work!?</t>
  </si>
  <si>
    <t>WEAPON SKILL: Skilled Flick. Deal (5-6) Crushing Damage to a target within Range 4-6. Then, T.Bounce to another target within Range 1-2 of them for the same amount of damage. Apply Root to both hit targets for a round. This weapon skill scales with STR at a halved rate.</t>
  </si>
  <si>
    <t>(8-10) Crushing</t>
  </si>
  <si>
    <r>
      <rPr>
        <b/>
      </rPr>
      <t xml:space="preserve">Price: </t>
    </r>
    <r>
      <rPr>
        <b/>
        <color rgb="FFF1C232"/>
      </rPr>
      <t>300 Credits</t>
    </r>
  </si>
  <si>
    <t>Chairian Rifleblade</t>
  </si>
  <si>
    <t>The result of a Chairian getting KO'd while transforming his weapon into a sword.</t>
  </si>
  <si>
    <t>WEAPON SKILL: Calculated. Next round, you may attack a foe within Range 1 AND a foe within Range 4-6 with a single use of your Basic Attack. Passively, attacks at Range 4-6 deal Piercing Damage, but you can't retreat afterwards.</t>
  </si>
  <si>
    <t>(10-10) Slashing</t>
  </si>
  <si>
    <t>Range: 1+4-6</t>
  </si>
  <si>
    <r>
      <rPr>
        <b/>
      </rPr>
      <t xml:space="preserve">Price: </t>
    </r>
    <r>
      <rPr>
        <b/>
        <color rgb="FFF1C232"/>
      </rPr>
      <t>300 Credits</t>
    </r>
  </si>
  <si>
    <t>Galeforce Aura</t>
  </si>
  <si>
    <t>Envelops you in roaring winds! Makes it hard to hear things, though.</t>
  </si>
  <si>
    <t>WEAPON PASSIVE: Air Elementality. Passively, you gain Flight, and your attacks strike all foes within Range 1.</t>
  </si>
  <si>
    <t>(7-7) Air</t>
  </si>
  <si>
    <r>
      <rPr>
        <b/>
      </rPr>
      <t xml:space="preserve">Price: </t>
    </r>
    <r>
      <rPr>
        <b/>
        <color rgb="FFF1C232"/>
      </rPr>
      <t>300 Credits</t>
    </r>
  </si>
  <si>
    <t>Zaliska</t>
  </si>
  <si>
    <t>Known by more cultured people as an "orbgun".</t>
  </si>
  <si>
    <t>WEAPON PASSIVE: Those That Hang. This weapon is a Reloader and scales with STR at x2 the rate, but doesn't passively reload. You may perform attacks at Range 1 for (5-5)x2 Slashing Damage. This will reload your weapon. These attacks scale with STR at a half rate.</t>
  </si>
  <si>
    <t>(18-20) Light</t>
  </si>
  <si>
    <r>
      <rPr>
        <b/>
      </rPr>
      <t xml:space="preserve">Price: </t>
    </r>
    <r>
      <rPr>
        <b/>
        <color rgb="FFFF0000"/>
      </rPr>
      <t>SOLD OUT</t>
    </r>
  </si>
  <si>
    <t>Dueling Pistols</t>
  </si>
  <si>
    <t>Know what's better than having a Slinger pistol? Havin' two of them.</t>
  </si>
  <si>
    <t>WEAPON PASSIVE: Slinger Storm. You may attack during any part of your turn without interupting the phase you are in. Damage dealt by this weapon can be split off to hit up to three targets. Hover for an example.</t>
  </si>
  <si>
    <t>(12-12) Piercing</t>
  </si>
  <si>
    <r>
      <rPr>
        <b/>
      </rPr>
      <t xml:space="preserve">Price: </t>
    </r>
    <r>
      <rPr>
        <b/>
        <color rgb="FFF1C232"/>
      </rPr>
      <t>400 Credits</t>
    </r>
  </si>
  <si>
    <t>Specter's Scythe</t>
  </si>
  <si>
    <t>Weak to shovels.</t>
  </si>
  <si>
    <t>WEAPON SKILL: Dash Slash. You may dash through a target within Range 1, moving to the other side of them. Deal (13-14) Slashing Damage to them. Your Retreat this round has Flight. If this finishes off the foe, restore 10% of your MP.</t>
  </si>
  <si>
    <t>(11-12) Dark</t>
  </si>
  <si>
    <r>
      <rPr>
        <b/>
      </rPr>
      <t xml:space="preserve">Price: </t>
    </r>
    <r>
      <rPr>
        <b/>
        <color rgb="FFF1C232"/>
      </rPr>
      <t>400 Credits</t>
    </r>
  </si>
  <si>
    <t>VRP Launcher</t>
  </si>
  <si>
    <t>Virtual Ricochet Projectiles! Not balls. Please don't call them balls.</t>
  </si>
  <si>
    <t>WEAPON PASSIVE: Charged Bouncer. If you have an Enchant:Element effect, this weapon will deal 25% more DMG. If you didn't use your Basic Attack last round, it will Bounce to a target within Range 1-2 of your initial target. Once per battle, as a Bonus Action, you may apply Enchant:Element to yourself for a round, using any element.</t>
  </si>
  <si>
    <t>(9-9) Crushing</t>
  </si>
  <si>
    <r>
      <rPr>
        <b/>
      </rPr>
      <t xml:space="preserve">Price: </t>
    </r>
    <r>
      <rPr>
        <b/>
        <color rgb="FFF1C232"/>
      </rPr>
      <t>400 Credits</t>
    </r>
  </si>
  <si>
    <t>Future Assault</t>
  </si>
  <si>
    <t>WARNING: May cause time paradoxes.</t>
  </si>
  <si>
    <t>WEAPON SKILL: Send / Call. As a Bonus Action, do one of the following.</t>
  </si>
  <si>
    <t>SEND</t>
  </si>
  <si>
    <t>CALL</t>
  </si>
  <si>
    <t>(11-12) Magical</t>
  </si>
  <si>
    <r>
      <rPr>
        <b/>
      </rPr>
      <t xml:space="preserve">Price: </t>
    </r>
    <r>
      <rPr>
        <b/>
        <color rgb="FFFF0000"/>
      </rPr>
      <t>SOLD OUT</t>
    </r>
  </si>
  <si>
    <t>Kusabimaru</t>
  </si>
  <si>
    <t>The perfect weapon for a one-armed wolf.</t>
  </si>
  <si>
    <t>WEAPON PASSIVE: Posture Breaker. Passively, your basic attacks deal additional Mana Damage equal to 50% of your damage roll. Dropping a foe to 0 MP with a Basic Attack will cause you to deal (36-36) Piercing Damage to them, then fully restore their MP if they live. Won't work on foes without MP gauges. +1% Mana Damage per SKI. Damage from this passive scales with STR at a x2 rate.</t>
  </si>
  <si>
    <t>(12-12) Slashing</t>
  </si>
  <si>
    <r>
      <rPr>
        <b/>
      </rPr>
      <t xml:space="preserve">Price: </t>
    </r>
    <r>
      <rPr>
        <b/>
        <color rgb="FFFF0000"/>
      </rPr>
      <t>SOLD OUT</t>
    </r>
  </si>
  <si>
    <t>Snapflower Cannon</t>
  </si>
  <si>
    <t>Not so much a weapon as it is a long-stemmed plant. With a mouth.</t>
  </si>
  <si>
    <t>WEAPON SKILL: Constant Tear. Deal (8-10) Poison Damage to the target. Range 3-5. You lose your ability to perform Basic Attacks, but gain the ability to use Constant Tear on that target as a bonus action until either it dies, or you don't use Constant Tear in a round. This weapon skill scales with STR at a half-rate.</t>
  </si>
  <si>
    <t>(13-15) Poison</t>
  </si>
  <si>
    <r>
      <rPr>
        <b/>
      </rPr>
      <t xml:space="preserve">Price: </t>
    </r>
    <r>
      <rPr>
        <b/>
        <color rgb="FFF1C232"/>
      </rPr>
      <t>500 Credits</t>
    </r>
  </si>
  <si>
    <t>Towerfallen</t>
  </si>
  <si>
    <t>A shortbow that's somehow semi-automatic. Only works with specialized arrows.</t>
  </si>
  <si>
    <t>WEAPON PASSIVE: Ascension Archery. You start every battle with 3 Arrows. Your Basic Attacks are Free Actions, and consume an Arrow each. Foes gain a stack of Arrow every time you hit them (regardless of hit / miss), and you gain Arrows equal to the stacks of Arrow on the target when they die. You may only perform as many basic attacks as you have maximum arrows in a round. As an action, you may remove all stacks of Arrow from all foes and regain all arrows. This prevents further Basic Attacks this round. Damage scales with STR at a fifth-rate, and you get +1 Arrow (but -1 Base DMG) at 16 SKI.</t>
  </si>
  <si>
    <t>(4-4) Piercing</t>
  </si>
  <si>
    <r>
      <rPr>
        <b/>
      </rPr>
      <t xml:space="preserve">Price: </t>
    </r>
    <r>
      <rPr>
        <b/>
        <color rgb="FFF1C232"/>
      </rPr>
      <t>500 Credits</t>
    </r>
  </si>
  <si>
    <t>Arcane Dynamo</t>
  </si>
  <si>
    <t>It keeps building up power! Just make sure it's not too much to control!</t>
  </si>
  <si>
    <t>WEAPON SKILL: Retrograde Apocalypse. Expend all stacks of Dynamo, restoring (2-2) MP per stack and dealing (3-3) Magical Damage per stack (additive) to a foe within your Basic Attack Range. Passively, every time you cast a spell that takes a full action, gain a stack of Dynamo. Performing a Basic Attack grants two stacks of Dynamo. Every stack of Dynamo grants you the effects of Manafueled1. This Weapon Skill scales with STR at a fourth-rate.</t>
  </si>
  <si>
    <t>(12-12) Magical</t>
  </si>
  <si>
    <r>
      <rPr>
        <b/>
      </rPr>
      <t xml:space="preserve">Price: </t>
    </r>
    <r>
      <rPr>
        <b/>
        <color rgb="FFF1C232"/>
      </rPr>
      <t>500 Credits</t>
    </r>
  </si>
  <si>
    <t>Chronolocked Arsenal</t>
  </si>
  <si>
    <t>It'll make you shiver with antici...</t>
  </si>
  <si>
    <t>WEAPON SKILL: Chronophase. Passively, whenever you perform a Basic Attack or use an item, you may delay its activation indefinitely. When you activate Chronophase, you may perform a Basic Attack, then perform all delayed actions as Free Actions with +20% DMG and +5 CRT.</t>
  </si>
  <si>
    <t>(12-14) Piercing</t>
  </si>
  <si>
    <r>
      <rPr>
        <b/>
      </rPr>
      <t xml:space="preserve">Price: </t>
    </r>
    <r>
      <rPr>
        <b/>
        <color rgb="FFF1C232"/>
      </rPr>
      <t>600 Credits</t>
    </r>
  </si>
  <si>
    <t>Invoker's Orbs</t>
  </si>
  <si>
    <t>Quas, Wex, Extort? What are those?</t>
  </si>
  <si>
    <t>WEAPON PASSIVE: Reagent. Casting spells with a Magical Element gives you a Reagent. These provide passive bonuses. Passively, grants +1 Spell Slot, and up to Manafueled3. Your Basic Attack scales with STR at a third-rate.</t>
  </si>
  <si>
    <t>REAGENTS</t>
  </si>
  <si>
    <t>(4-5)x3 Psychic</t>
  </si>
  <si>
    <r>
      <rPr>
        <b/>
      </rPr>
      <t xml:space="preserve">Price: </t>
    </r>
    <r>
      <rPr>
        <b/>
        <color rgb="FFFF0000"/>
      </rPr>
      <t>SOLD OUT</t>
    </r>
  </si>
  <si>
    <t>Oceanid Heart</t>
  </si>
  <si>
    <t>Her power shall crush any miscreant that would dare pollute these waters.</t>
  </si>
  <si>
    <t>WEAPON PASSIVE: Water Illusion. After performing a Full Action, spawn a Water Illusion within Range 1. It has 1 HP, 2 MOV, shares your CRT / HIT / CAV, has 200% Water Resistance, and has a 0 in all other stats. It may perform your Basic Attack for 50% DMG as an action each round. These count towards the Summon Cap. Your Basic Attack and single-target spells also apply Aquablight2 to the target for two rounds.</t>
  </si>
  <si>
    <t>(15-16) Water</t>
  </si>
  <si>
    <r>
      <rPr>
        <b/>
      </rPr>
      <t xml:space="preserve">Price: </t>
    </r>
    <r>
      <rPr>
        <b/>
        <color rgb="FFF1C232"/>
      </rPr>
      <t>600 Credits</t>
    </r>
  </si>
  <si>
    <t>Paradise Lost</t>
  </si>
  <si>
    <t>Rise, my servants. Rise and serve me.</t>
  </si>
  <si>
    <t>WEAPON SKILL: Pale Promise. Thrice per battle, as a Bonus Action, give a non-downed ally within Range 1-5 the "Blessing" buff for five rounds. Once per battle, as a Full Action, you may transform allies with Blessing into Apostles, and give yourself Flight for the rest of the battle. Passively, your Basic Attacks scale with STR at a half-rate rate, and also deal 10% of the opponent's MHP as Direct Damage to them. This doesn't apply to elites or bosses.</t>
  </si>
  <si>
    <t>BLESSING</t>
  </si>
  <si>
    <t>APOSTLES</t>
  </si>
  <si>
    <t>(13-14) Light</t>
  </si>
  <si>
    <t>Range: 1-5</t>
  </si>
  <si>
    <r>
      <rPr>
        <b/>
      </rPr>
      <t xml:space="preserve">Price: </t>
    </r>
    <r>
      <rPr>
        <b/>
        <color rgb="FFFF0000"/>
      </rPr>
      <t>SOLD OUT</t>
    </r>
  </si>
  <si>
    <t>Pure Nail</t>
  </si>
  <si>
    <t>Crafted to perfection, this ancient nail reveals its true form.</t>
  </si>
  <si>
    <t>WEAPON SKILL: Nail Arts. Perform one of the Nail Arts, listed in the note. Cannot use a Nail Art two rounds in a row. Passively, every time you deal damage to a foe with this weapon, recover 10% of your MMP as MP.</t>
  </si>
  <si>
    <t>NAIL ARTS</t>
  </si>
  <si>
    <t>(21-21) Slashing</t>
  </si>
  <si>
    <r>
      <rPr>
        <b/>
      </rPr>
      <t xml:space="preserve">Price: </t>
    </r>
    <r>
      <rPr>
        <b/>
        <color rgb="FFF1C232"/>
      </rPr>
      <t>700 Credits</t>
    </r>
  </si>
  <si>
    <t>Prinny Peons</t>
  </si>
  <si>
    <t>Ride an entire legion of disposable explosive penguins into battle. It'll be funny!</t>
  </si>
  <si>
    <t>WEAPON SKILL: Throw! Target an allied summon within Range 1 to instantly kill it, then deal Unmoddable Damage equal to half its MHP to a target within Range 2-5 with Splash 1. Passively, your Basic Attack has Splash 1, and scales with STR at a 2/3rd rate. You also obtain Skirmisher, and all tiles that would take more than 1 MOV to enter only cost 1 MOV. You may still move (but not act) while Downed.</t>
  </si>
  <si>
    <t>(14-14) Fire</t>
  </si>
  <si>
    <t>Range: 2-5</t>
  </si>
  <si>
    <r>
      <rPr>
        <b/>
      </rPr>
      <t xml:space="preserve">Price: </t>
    </r>
    <r>
      <rPr>
        <b/>
        <color rgb="FFF1C232"/>
      </rPr>
      <t>700 Credits</t>
    </r>
  </si>
  <si>
    <t>Cool Shades</t>
  </si>
  <si>
    <t>Protects your eyes and your fashion real good.</t>
  </si>
  <si>
    <r>
      <rPr>
        <b/>
      </rPr>
      <t xml:space="preserve">Price: </t>
    </r>
    <r>
      <rPr>
        <b/>
        <color rgb="FFF1C232"/>
      </rPr>
      <t>50 Credits</t>
    </r>
  </si>
  <si>
    <t>Clock Face</t>
  </si>
  <si>
    <t>t1ck t0ck</t>
  </si>
  <si>
    <t>(-2 STR)</t>
  </si>
  <si>
    <r>
      <rPr>
        <b/>
      </rPr>
      <t xml:space="preserve">Price: </t>
    </r>
    <r>
      <rPr>
        <b/>
        <color rgb="FFF1C232"/>
      </rPr>
      <t>50 Credits</t>
    </r>
  </si>
  <si>
    <t>Carrot on a Stick</t>
  </si>
  <si>
    <t>Do carrots even motivate people???</t>
  </si>
  <si>
    <t>(Carrot!)</t>
  </si>
  <si>
    <r>
      <rPr>
        <b/>
      </rPr>
      <t xml:space="preserve">Price: </t>
    </r>
    <r>
      <rPr>
        <b/>
        <color rgb="FFF1C232"/>
      </rPr>
      <t>50 Credits</t>
    </r>
  </si>
  <si>
    <t>Horse Head</t>
  </si>
  <si>
    <t>I LOVE IT</t>
  </si>
  <si>
    <t>(We Ride)</t>
  </si>
  <si>
    <t>(-2 SKI)</t>
  </si>
  <si>
    <r>
      <rPr>
        <b/>
      </rPr>
      <t xml:space="preserve">Price: </t>
    </r>
    <r>
      <rPr>
        <b/>
        <color rgb="FFF1C232"/>
      </rPr>
      <t>100 Credits</t>
    </r>
  </si>
  <si>
    <t>Ribbon of Malice</t>
  </si>
  <si>
    <t>It's a cute hair ribbon of ANGERY.</t>
  </si>
  <si>
    <t>(HOW DARE YOU)</t>
  </si>
  <si>
    <t>(-4 HIT)</t>
  </si>
  <si>
    <r>
      <rPr>
        <b/>
      </rPr>
      <t xml:space="preserve">Price: </t>
    </r>
    <r>
      <rPr>
        <b/>
        <color rgb="FFFF0000"/>
      </rPr>
      <t>SOLD OUT</t>
    </r>
  </si>
  <si>
    <t>Seeker Plushie</t>
  </si>
  <si>
    <t>It's adorable! But why would somebody make this...?</t>
  </si>
  <si>
    <t>(Totally Possessed)</t>
  </si>
  <si>
    <r>
      <rPr>
        <b/>
      </rPr>
      <t xml:space="preserve">Price: </t>
    </r>
    <r>
      <rPr>
        <b/>
        <color rgb="FFFF0000"/>
      </rPr>
      <t>SOLD OUT</t>
    </r>
  </si>
  <si>
    <t>Unidentified Hat</t>
  </si>
  <si>
    <t>Oh, yes! I was wearing a +3 Circlet of Magic Amplification! Totally!</t>
  </si>
  <si>
    <t>(Identify Headgear)</t>
  </si>
  <si>
    <r>
      <rPr>
        <b/>
      </rPr>
      <t xml:space="preserve">Price: </t>
    </r>
    <r>
      <rPr>
        <b/>
        <color rgb="FFF1C232"/>
      </rPr>
      <t>100 Credits</t>
    </r>
  </si>
  <si>
    <t>Camera Cap</t>
  </si>
  <si>
    <t>A picture is worth a thousand words, and this hat is worth less than a thousand credits!</t>
  </si>
  <si>
    <t>(+1 RES)</t>
  </si>
  <si>
    <t>(Photo Op)</t>
  </si>
  <si>
    <t>Fire (-40%)</t>
  </si>
  <si>
    <r>
      <rPr>
        <b/>
      </rPr>
      <t xml:space="preserve">Price: </t>
    </r>
    <r>
      <rPr>
        <b/>
        <color rgb="FFFF0000"/>
      </rPr>
      <t>SOLD OUT</t>
    </r>
  </si>
  <si>
    <t>Perched Probe</t>
  </si>
  <si>
    <t>Wants nothing more than to harvest minerals and NOT ENOUGH MINERALS</t>
  </si>
  <si>
    <t>(Warp-In)</t>
  </si>
  <si>
    <r>
      <rPr>
        <b/>
      </rPr>
      <t xml:space="preserve">Price: </t>
    </r>
    <r>
      <rPr>
        <b/>
        <color rgb="FFF1C232"/>
      </rPr>
      <t>150 Credits</t>
    </r>
  </si>
  <si>
    <t>A Timebomb</t>
  </si>
  <si>
    <t>"WHAT THE HELL ARE YOU DOING!?" "DPS, obviously!"</t>
  </si>
  <si>
    <t>(Shaped Blast)</t>
  </si>
  <si>
    <r>
      <rPr>
        <b/>
      </rPr>
      <t xml:space="preserve">Price: </t>
    </r>
    <r>
      <rPr>
        <b/>
        <color rgb="FFF1C232"/>
      </rPr>
      <t>150 Credits</t>
    </r>
  </si>
  <si>
    <t>Crystal Eyepiece</t>
  </si>
  <si>
    <t>...It's too frosted to actually properly see anything.</t>
  </si>
  <si>
    <t>(-40% HIT)</t>
  </si>
  <si>
    <r>
      <rPr>
        <b/>
      </rPr>
      <t xml:space="preserve">Price: </t>
    </r>
    <r>
      <rPr>
        <b/>
        <color rgb="FFF1C232"/>
      </rPr>
      <t>150 Credits</t>
    </r>
  </si>
  <si>
    <t>Paper Plate Mask</t>
  </si>
  <si>
    <t>A flawless disguise!</t>
  </si>
  <si>
    <t>(A Master of Disguise)</t>
  </si>
  <si>
    <t>(-4 MHP)</t>
  </si>
  <si>
    <r>
      <rPr>
        <b/>
      </rPr>
      <t xml:space="preserve">Price: </t>
    </r>
    <r>
      <rPr>
        <b/>
        <color rgb="FFF1C232"/>
      </rPr>
      <t>200 Credits</t>
    </r>
  </si>
  <si>
    <t>Sandstorm Headphones</t>
  </si>
  <si>
    <t>Item name?</t>
  </si>
  <si>
    <t>(A Rude Sand)</t>
  </si>
  <si>
    <t>(Resist: Blind)</t>
  </si>
  <si>
    <r>
      <rPr>
        <b/>
      </rPr>
      <t xml:space="preserve">Price: </t>
    </r>
    <r>
      <rPr>
        <b/>
        <color rgb="FFF1C232"/>
      </rPr>
      <t>200 Credits</t>
    </r>
  </si>
  <si>
    <t>Dispenser Headgear</t>
  </si>
  <si>
    <t>"Pootis." -gordon freeman</t>
  </si>
  <si>
    <t>('Spencer Here!)</t>
  </si>
  <si>
    <t>Electric (-50%)</t>
  </si>
  <si>
    <r>
      <rPr>
        <b/>
      </rPr>
      <t xml:space="preserve">Price: </t>
    </r>
    <r>
      <rPr>
        <b/>
        <color rgb="FFFF0000"/>
      </rPr>
      <t>SOLD OUT</t>
    </r>
  </si>
  <si>
    <t>Type B Blindfold</t>
  </si>
  <si>
    <t>A black combat visor that really, seriously looks like a blindfold.</t>
  </si>
  <si>
    <t>(Flowers for Machines)</t>
  </si>
  <si>
    <r>
      <rPr>
        <b/>
      </rPr>
      <t xml:space="preserve">Price: </t>
    </r>
    <r>
      <rPr>
        <b/>
        <color rgb="FFF1C232"/>
      </rPr>
      <t>200 Credits</t>
    </r>
  </si>
  <si>
    <t>Attendant's Ballcap</t>
  </si>
  <si>
    <t>Purification in progress...</t>
  </si>
  <si>
    <t>(Batter Up)</t>
  </si>
  <si>
    <t>Psychic (10%)</t>
  </si>
  <si>
    <r>
      <rPr>
        <b/>
      </rPr>
      <t xml:space="preserve">Price: </t>
    </r>
    <r>
      <rPr>
        <b/>
        <color rgb="FFFF0000"/>
      </rPr>
      <t>SOLD OUT</t>
    </r>
  </si>
  <si>
    <t>Managarden Planter</t>
  </si>
  <si>
    <t>The best fertilizer is your soul!</t>
  </si>
  <si>
    <t>(+8 MMP)</t>
  </si>
  <si>
    <t>(-2 HP Regen)</t>
  </si>
  <si>
    <r>
      <rPr>
        <b/>
      </rPr>
      <t xml:space="preserve">Price: </t>
    </r>
    <r>
      <rPr>
        <b/>
        <color rgb="FFF1C232"/>
      </rPr>
      <t>250 Credits</t>
    </r>
  </si>
  <si>
    <t>Slayer's Helmet</t>
  </si>
  <si>
    <t>For whatever reason, your left eye glows red while you wear this.</t>
  </si>
  <si>
    <t>(Mook Slayer)</t>
  </si>
  <si>
    <r>
      <rPr>
        <b/>
      </rPr>
      <t xml:space="preserve">Price: </t>
    </r>
    <r>
      <rPr>
        <b/>
        <color rgb="FFFF0000"/>
      </rPr>
      <t>SOLD OUT</t>
    </r>
  </si>
  <si>
    <t>Bamboo Muzzle</t>
  </si>
  <si>
    <t>Helps greatly in not eating people.</t>
  </si>
  <si>
    <t>(Conserving Strength)</t>
  </si>
  <si>
    <r>
      <rPr>
        <b/>
      </rPr>
      <t xml:space="preserve">Price: </t>
    </r>
    <r>
      <rPr>
        <b/>
        <color rgb="FFF1C232"/>
      </rPr>
      <t>250 Credits</t>
    </r>
  </si>
  <si>
    <t>Skullbound Cross</t>
  </si>
  <si>
    <t>A cross bound to the user's skill with a bundle of thorns.</t>
  </si>
  <si>
    <t>(Hundreds of Good Deeds)</t>
  </si>
  <si>
    <t>(Pentience)</t>
  </si>
  <si>
    <r>
      <rPr>
        <b/>
      </rPr>
      <t xml:space="preserve">Price: </t>
    </r>
    <r>
      <rPr>
        <b/>
        <color rgb="FFF1C232"/>
      </rPr>
      <t>250 Credits</t>
    </r>
  </si>
  <si>
    <t>Cybernetic Iris</t>
  </si>
  <si>
    <t>Sees through walls, smoke clouds, and... not clothes, for some reason?</t>
  </si>
  <si>
    <t>(Target Identified)</t>
  </si>
  <si>
    <t>(-1 RES)</t>
  </si>
  <si>
    <r>
      <rPr>
        <b/>
      </rPr>
      <t xml:space="preserve">Price: </t>
    </r>
    <r>
      <rPr>
        <b/>
        <color rgb="FFF1C232"/>
      </rPr>
      <t>300 Credits</t>
    </r>
  </si>
  <si>
    <t>Tera Headdress</t>
  </si>
  <si>
    <t>Eden is open.</t>
  </si>
  <si>
    <t>(Terrable Power)</t>
  </si>
  <si>
    <t>(Moonstone)</t>
  </si>
  <si>
    <r>
      <rPr>
        <b/>
      </rPr>
      <t xml:space="preserve">Price: </t>
    </r>
    <r>
      <rPr>
        <b/>
        <color rgb="FFF1C232"/>
      </rPr>
      <t>300 Credits</t>
    </r>
  </si>
  <si>
    <t>Shark Hood</t>
  </si>
  <si>
    <t>(Apex Predator)</t>
  </si>
  <si>
    <t>Water (60%)</t>
  </si>
  <si>
    <r>
      <rPr>
        <b/>
      </rPr>
      <t xml:space="preserve">Price: </t>
    </r>
    <r>
      <rPr>
        <b/>
        <color rgb="FFF1C232"/>
      </rPr>
      <t>300 Credits</t>
    </r>
  </si>
  <si>
    <t>Head Portal</t>
  </si>
  <si>
    <t>A portal which you wear over your head. Can't get headshot if your head's in another dimension!</t>
  </si>
  <si>
    <t>(Should've Gone For The Head)</t>
  </si>
  <si>
    <t>Magical (-40%)</t>
  </si>
  <si>
    <r>
      <rPr>
        <b/>
      </rPr>
      <t xml:space="preserve">Price: </t>
    </r>
    <r>
      <rPr>
        <b/>
        <color rgb="FFF1C232"/>
      </rPr>
      <t>350 Credits</t>
    </r>
  </si>
  <si>
    <r>
      <rPr>
        <b/>
      </rPr>
      <t xml:space="preserve">Price: </t>
    </r>
    <r>
      <rPr>
        <b/>
        <color rgb="FFFF0000"/>
      </rPr>
      <t>SOLD OUT</t>
    </r>
  </si>
  <si>
    <t>Windblume</t>
  </si>
  <si>
    <t>A wonderous, lovely flower to be worn in the hair. It smells sweet.</t>
  </si>
  <si>
    <t>(Mollis Favonius)</t>
  </si>
  <si>
    <t>Air (70%)</t>
  </si>
  <si>
    <r>
      <rPr>
        <b/>
      </rPr>
      <t xml:space="preserve">Price: </t>
    </r>
    <r>
      <rPr>
        <b/>
        <color rgb="FFF1C232"/>
      </rPr>
      <t>350 Credits</t>
    </r>
  </si>
  <si>
    <t>Thermal Pack</t>
  </si>
  <si>
    <t>A hybrid space heater and fridge! Don't leave your soda in it while it's hot though, please.</t>
  </si>
  <si>
    <t>(Immune: Slow)</t>
  </si>
  <si>
    <r>
      <rPr>
        <b/>
      </rPr>
      <t xml:space="preserve">Price: </t>
    </r>
    <r>
      <rPr>
        <b/>
        <color rgb="FFF1C232"/>
      </rPr>
      <t>50 Credits</t>
    </r>
  </si>
  <si>
    <t>Shifting Suit</t>
  </si>
  <si>
    <t>A dapper suit that'll surely get you an interview... and a means of escape. Just in case!</t>
  </si>
  <si>
    <t>(Shift)</t>
  </si>
  <si>
    <r>
      <rPr>
        <b/>
      </rPr>
      <t xml:space="preserve">Price: </t>
    </r>
    <r>
      <rPr>
        <b/>
        <color rgb="FFF1C232"/>
      </rPr>
      <t>50 Credits</t>
    </r>
  </si>
  <si>
    <t>A Whole Cannon</t>
  </si>
  <si>
    <t>...You're in the cannon, so it's Tier 1.</t>
  </si>
  <si>
    <t>(Blast Off!)</t>
  </si>
  <si>
    <r>
      <rPr>
        <b/>
      </rPr>
      <t xml:space="preserve">Price: </t>
    </r>
    <r>
      <rPr>
        <b/>
        <color rgb="FFF1C232"/>
      </rPr>
      <t>50 Credits</t>
    </r>
  </si>
  <si>
    <t>Ceramic Mail</t>
  </si>
  <si>
    <t>Who thought this was a good idea?</t>
  </si>
  <si>
    <t>(+7 DEF)</t>
  </si>
  <si>
    <t>(Cracking)</t>
  </si>
  <si>
    <r>
      <rPr>
        <b/>
      </rPr>
      <t xml:space="preserve">Price: </t>
    </r>
    <r>
      <rPr>
        <b/>
        <color rgb="FFF1C232"/>
      </rPr>
      <t>100 Credits</t>
    </r>
  </si>
  <si>
    <t>Trash Can</t>
  </si>
  <si>
    <t>Yes, a trash can is Tier 2.</t>
  </si>
  <si>
    <t>(Body Storage)</t>
  </si>
  <si>
    <r>
      <rPr>
        <b/>
      </rPr>
      <t xml:space="preserve">Price: </t>
    </r>
    <r>
      <rPr>
        <b/>
        <color rgb="FFFF0000"/>
      </rPr>
      <t>SOLD OUT</t>
    </r>
  </si>
  <si>
    <t>Unset Cloak</t>
  </si>
  <si>
    <t>It looks like there's a missing jewel on the clasp of this simple cloak.. and yes, you can fill the slot with spaghetti.</t>
  </si>
  <si>
    <t>(Trinket Slot)</t>
  </si>
  <si>
    <r>
      <rPr>
        <b/>
      </rPr>
      <t xml:space="preserve">Price: </t>
    </r>
    <r>
      <rPr>
        <b/>
        <color rgb="FFFF0000"/>
      </rPr>
      <t>SOLD OUT</t>
    </r>
  </si>
  <si>
    <t>Valkryie's Belt</t>
  </si>
  <si>
    <t>Commonly worn around the chest, but I guess you could use it as a normal belt.</t>
  </si>
  <si>
    <t>(Mobile Assault)</t>
  </si>
  <si>
    <r>
      <rPr>
        <b/>
      </rPr>
      <t xml:space="preserve">Price: </t>
    </r>
    <r>
      <rPr>
        <b/>
        <color rgb="FFF1C232"/>
      </rPr>
      <t>100 Credits</t>
    </r>
  </si>
  <si>
    <t>Shadowflame Veil</t>
  </si>
  <si>
    <t>An incredibly snuggly cloak that's betrayed by its sorta ominous flaming aesthetic.</t>
  </si>
  <si>
    <t>(Enlightening Flames)</t>
  </si>
  <si>
    <r>
      <rPr>
        <b/>
      </rPr>
      <t xml:space="preserve">Price: </t>
    </r>
    <r>
      <rPr>
        <b/>
        <color rgb="FFFF0000"/>
      </rPr>
      <t>SOLD OUT</t>
    </r>
  </si>
  <si>
    <t>Factory Fullplate</t>
  </si>
  <si>
    <t>This suit of rather constricting armor holds a bustling production facility!</t>
  </si>
  <si>
    <t>Electric (-40%)</t>
  </si>
  <si>
    <r>
      <rPr>
        <b/>
      </rPr>
      <t xml:space="preserve">Price: </t>
    </r>
    <r>
      <rPr>
        <b/>
        <color rgb="FFFF0000"/>
      </rPr>
      <t>SOLD OUT</t>
    </r>
  </si>
  <si>
    <t>Chain Wrappings</t>
  </si>
  <si>
    <t>Probably one of Khora's abilities. I wouldn't know- far too hard to grind her...</t>
  </si>
  <si>
    <t>(Shackling Spells)</t>
  </si>
  <si>
    <r>
      <rPr>
        <b/>
      </rPr>
      <t xml:space="preserve">Price: </t>
    </r>
    <r>
      <rPr>
        <b/>
        <color rgb="FFF1C232"/>
      </rPr>
      <t>150 Credits</t>
    </r>
  </si>
  <si>
    <t>Hero Costume</t>
  </si>
  <si>
    <t>THE DAY HAS COME</t>
  </si>
  <si>
    <t>(Symbol of Peace)</t>
  </si>
  <si>
    <t>Crushing (40%)</t>
  </si>
  <si>
    <r>
      <rPr>
        <b/>
      </rPr>
      <t xml:space="preserve">Price: </t>
    </r>
    <r>
      <rPr>
        <b/>
        <color rgb="FFF1C232"/>
      </rPr>
      <t>150 Credits</t>
    </r>
  </si>
  <si>
    <t>Candy Suit</t>
  </si>
  <si>
    <t>Wearing this makes you feel both dandy AND lethal.</t>
  </si>
  <si>
    <t>(Jawbreaker)</t>
  </si>
  <si>
    <r>
      <rPr>
        <b/>
      </rPr>
      <t xml:space="preserve">Price: </t>
    </r>
    <r>
      <rPr>
        <b/>
        <color rgb="FFF1C232"/>
      </rPr>
      <t>200 Credits</t>
    </r>
  </si>
  <si>
    <t>Blacksmith's Plate</t>
  </si>
  <si>
    <t>Who knew Blacksmiths could make good armor?</t>
  </si>
  <si>
    <t>(+2 CNT)</t>
  </si>
  <si>
    <t>(Automatic Armory)</t>
  </si>
  <si>
    <t>(Lava Loafers)</t>
  </si>
  <si>
    <r>
      <rPr>
        <b/>
      </rPr>
      <t xml:space="preserve">Price: </t>
    </r>
    <r>
      <rPr>
        <b/>
        <color rgb="FFF1C232"/>
      </rPr>
      <t>200 Credits</t>
    </r>
  </si>
  <si>
    <t>Void Bathrobe</t>
  </si>
  <si>
    <t>Something tells you this was a stupid idea from the start.</t>
  </si>
  <si>
    <t>(Intangible)</t>
  </si>
  <si>
    <r>
      <rPr>
        <b/>
      </rPr>
      <t xml:space="preserve">Price: </t>
    </r>
    <r>
      <rPr>
        <b/>
        <color rgb="FFFF0000"/>
      </rPr>
      <t>SOLD OUT</t>
    </r>
  </si>
  <si>
    <t>Yggdrasil's Plating</t>
  </si>
  <si>
    <t>Armor made of a living bark. Increases your Photosynthesis skill by 10.</t>
  </si>
  <si>
    <t>(Regeneration)</t>
  </si>
  <si>
    <t>(Sapping Roots)</t>
  </si>
  <si>
    <r>
      <rPr>
        <b/>
      </rPr>
      <t xml:space="preserve">Price: </t>
    </r>
    <r>
      <rPr>
        <b/>
        <color rgb="FFF1C232"/>
      </rPr>
      <t>200 Credits</t>
    </r>
  </si>
  <si>
    <t>Apothecary's Tunic</t>
  </si>
  <si>
    <t>A simple tunic for garden work, augmented with iron plates and... lots of pockets.</t>
  </si>
  <si>
    <t>(Herbal Boost)</t>
  </si>
  <si>
    <r>
      <rPr>
        <b/>
      </rPr>
      <t xml:space="preserve">Price: </t>
    </r>
    <r>
      <rPr>
        <b/>
        <color rgb="FFFF0000"/>
      </rPr>
      <t>SOLD OUT</t>
    </r>
  </si>
  <si>
    <t>Spider Saddle</t>
  </si>
  <si>
    <t>DISCLAIMER: Not actually armor.</t>
  </si>
  <si>
    <t>(Mount)</t>
  </si>
  <si>
    <r>
      <rPr>
        <b/>
      </rPr>
      <t xml:space="preserve">Price: </t>
    </r>
    <r>
      <rPr>
        <b/>
        <color rgb="FFF1C232"/>
      </rPr>
      <t>250 Credits</t>
    </r>
  </si>
  <si>
    <t>Rainbow Cloak</t>
  </si>
  <si>
    <t>Doesn't actually exist, until you start moving. Then a rainbow trails behind you!</t>
  </si>
  <si>
    <t>(Rainbow Flash)</t>
  </si>
  <si>
    <r>
      <rPr>
        <b/>
      </rPr>
      <t xml:space="preserve">Price: </t>
    </r>
    <r>
      <rPr>
        <b/>
        <color rgb="FFFF0000"/>
      </rPr>
      <t>SOLD OUT</t>
    </r>
  </si>
  <si>
    <t>Tripod Cloak</t>
  </si>
  <si>
    <t>The only cloak capable of supporting you and your magical... sniper rifle?</t>
  </si>
  <si>
    <t>(Tripod Form)</t>
  </si>
  <si>
    <r>
      <rPr>
        <b/>
      </rPr>
      <t xml:space="preserve">Price: </t>
    </r>
    <r>
      <rPr>
        <b/>
        <color rgb="FFF1C232"/>
      </rPr>
      <t>250 Credits</t>
    </r>
  </si>
  <si>
    <t>Shock Suit</t>
  </si>
  <si>
    <t>A bulky mech-suit with built-in jets that allow for limited flight.</t>
  </si>
  <si>
    <t>(+4 STR</t>
  </si>
  <si>
    <t>(Jump Jets)</t>
  </si>
  <si>
    <t>Electric (60%)</t>
  </si>
  <si>
    <t>Earth (-30%)</t>
  </si>
  <si>
    <r>
      <rPr>
        <b/>
      </rPr>
      <t xml:space="preserve">Price: </t>
    </r>
    <r>
      <rPr>
        <b/>
        <color rgb="FFF1C232"/>
      </rPr>
      <t>250 Credits</t>
    </r>
  </si>
  <si>
    <t>Oktavia Tail</t>
  </si>
  <si>
    <t>Nothing will ever reach her again.</t>
  </si>
  <si>
    <t>(Wheels of Fate)</t>
  </si>
  <si>
    <r>
      <rPr>
        <b/>
      </rPr>
      <t xml:space="preserve">Price: </t>
    </r>
    <r>
      <rPr>
        <b/>
        <color rgb="FFF1C232"/>
      </rPr>
      <t>300 Credits</t>
    </r>
  </si>
  <si>
    <t>Perfect Armor</t>
  </si>
  <si>
    <t>Perfectly suited to your needs.</t>
  </si>
  <si>
    <t>(+5 Any)</t>
  </si>
  <si>
    <t>(+3 Any)</t>
  </si>
  <si>
    <t>(+2 Any)</t>
  </si>
  <si>
    <t>(Tailor-Made)</t>
  </si>
  <si>
    <t>(Interference+)</t>
  </si>
  <si>
    <r>
      <rPr>
        <b/>
      </rPr>
      <t xml:space="preserve">Price: </t>
    </r>
    <r>
      <rPr>
        <b/>
        <color rgb="FFF1C232"/>
      </rPr>
      <t>300 Credits</t>
    </r>
  </si>
  <si>
    <t>Bear Hoodie</t>
  </si>
  <si>
    <t>Comes with hair marshmellows and crippling social anxiety!</t>
  </si>
  <si>
    <t>(It's Dumb)</t>
  </si>
  <si>
    <r>
      <rPr>
        <b/>
      </rPr>
      <t xml:space="preserve">Price: </t>
    </r>
    <r>
      <rPr>
        <b/>
        <color rgb="FFF1C232"/>
      </rPr>
      <t xml:space="preserve">150 Credits </t>
    </r>
    <r>
      <rPr>
        <b/>
        <color rgb="FF0000FF"/>
      </rPr>
      <t>(50% Sale!)</t>
    </r>
  </si>
  <si>
    <t>NULL</t>
  </si>
  <si>
    <t>A glitched... something, comissioned by a friend up in Creation.</t>
  </si>
  <si>
    <t>(Yes)</t>
  </si>
  <si>
    <t>(No)</t>
  </si>
  <si>
    <t>(Maybe)</t>
  </si>
  <si>
    <t>Physical (-50%)</t>
  </si>
  <si>
    <r>
      <rPr>
        <b/>
      </rPr>
      <t xml:space="preserve">Price: </t>
    </r>
    <r>
      <rPr>
        <b/>
        <color rgb="FFFF0000"/>
      </rPr>
      <t>SOLD OUT</t>
    </r>
  </si>
  <si>
    <t>Suspicious Spacesuit</t>
  </si>
  <si>
    <t>There are (0) creative ideas among us</t>
  </si>
  <si>
    <t>(Sabotage)</t>
  </si>
  <si>
    <t>(Upper Half Snap)</t>
  </si>
  <si>
    <r>
      <rPr>
        <b/>
      </rPr>
      <t xml:space="preserve">Price: </t>
    </r>
    <r>
      <rPr>
        <b/>
        <color rgb="FFF1C232"/>
      </rPr>
      <t>350 Credits</t>
    </r>
  </si>
  <si>
    <t>Mimicry</t>
  </si>
  <si>
    <t>I LOVE YOU</t>
  </si>
  <si>
    <t>(+14 MHP)</t>
  </si>
  <si>
    <t>(Wear Shell)</t>
  </si>
  <si>
    <t>Physical (40%)</t>
  </si>
  <si>
    <r>
      <rPr>
        <b/>
      </rPr>
      <t xml:space="preserve">Price: </t>
    </r>
    <r>
      <rPr>
        <b/>
        <color rgb="FFF1C232"/>
      </rPr>
      <t>350 Credits</t>
    </r>
  </si>
  <si>
    <t>Blood Vials</t>
  </si>
  <si>
    <t>Just sorta casually juice out your enemies...</t>
  </si>
  <si>
    <t>(Fresh Juice)</t>
  </si>
  <si>
    <r>
      <rPr>
        <b/>
      </rPr>
      <t xml:space="preserve">Price: </t>
    </r>
    <r>
      <rPr>
        <b/>
        <color rgb="FFFF0000"/>
      </rPr>
      <t>SOLD OUT</t>
    </r>
  </si>
  <si>
    <t>Pocket Scanner</t>
  </si>
  <si>
    <t>"Wait, why can't we just replace our scanner with this?" -a rational player</t>
  </si>
  <si>
    <t>(Quick Scan)</t>
  </si>
  <si>
    <r>
      <rPr>
        <b/>
      </rPr>
      <t xml:space="preserve">Price: </t>
    </r>
    <r>
      <rPr>
        <b/>
        <color rgb="FFFF0000"/>
      </rPr>
      <t>SOLD OUT</t>
    </r>
  </si>
  <si>
    <t>Toxin Pouch</t>
  </si>
  <si>
    <t>If your weapon is a fist weapon, this might hurt you a bit.</t>
  </si>
  <si>
    <t>(Toxic Dip)</t>
  </si>
  <si>
    <r>
      <rPr>
        <b/>
      </rPr>
      <t xml:space="preserve">Price: </t>
    </r>
    <r>
      <rPr>
        <b/>
        <color rgb="FFF1C232"/>
      </rPr>
      <t>50 Credits</t>
    </r>
  </si>
  <si>
    <t>Duelist's Guard</t>
  </si>
  <si>
    <t>A tiny shield that's really only good for parrying.</t>
  </si>
  <si>
    <t>(Parry Guard)</t>
  </si>
  <si>
    <r>
      <rPr>
        <b/>
      </rPr>
      <t xml:space="preserve">Price: </t>
    </r>
    <r>
      <rPr>
        <b/>
        <color rgb="FFFF0000"/>
      </rPr>
      <t>SOLD OUT</t>
    </r>
  </si>
  <si>
    <t>Spaghetti Pocket</t>
  </si>
  <si>
    <t>Solves world hunger, but makes your life really awkward.</t>
  </si>
  <si>
    <t>(FREEGETTI)</t>
  </si>
  <si>
    <r>
      <rPr>
        <b/>
      </rPr>
      <t xml:space="preserve">Price: </t>
    </r>
    <r>
      <rPr>
        <b/>
        <color rgb="FFFF0000"/>
      </rPr>
      <t>SOLD OUT</t>
    </r>
  </si>
  <si>
    <t>Straw Effigy</t>
  </si>
  <si>
    <t>To ash you shall return.</t>
  </si>
  <si>
    <t>Fire (-70%)</t>
  </si>
  <si>
    <r>
      <rPr>
        <b/>
      </rPr>
      <t xml:space="preserve">Price: </t>
    </r>
    <r>
      <rPr>
        <b/>
        <color rgb="FFFF0000"/>
      </rPr>
      <t>SOLD OUT</t>
    </r>
  </si>
  <si>
    <t>Deflecting Plates</t>
  </si>
  <si>
    <t>Not "reflecting" plates, sadly.</t>
  </si>
  <si>
    <t>(Glance Guard)</t>
  </si>
  <si>
    <r>
      <rPr>
        <b/>
      </rPr>
      <t xml:space="preserve">Price: </t>
    </r>
    <r>
      <rPr>
        <b/>
        <color rgb="FFF1C232"/>
      </rPr>
      <t>100 Credits</t>
    </r>
  </si>
  <si>
    <t>Sticky Note</t>
  </si>
  <si>
    <t>You'll misplace it seconds after use!</t>
  </si>
  <si>
    <t>(Oh, Right)</t>
  </si>
  <si>
    <r>
      <rPr>
        <b/>
      </rPr>
      <t xml:space="preserve">Price: </t>
    </r>
    <r>
      <rPr>
        <b/>
        <color rgb="FFFF0000"/>
      </rPr>
      <t>SOLD OUT</t>
    </r>
  </si>
  <si>
    <t>Hidden Blade</t>
  </si>
  <si>
    <t>Now act like you didn't do it (they're not buying it)</t>
  </si>
  <si>
    <t>(Breakable Blade)</t>
  </si>
  <si>
    <r>
      <rPr>
        <b/>
      </rPr>
      <t xml:space="preserve">Price: </t>
    </r>
    <r>
      <rPr>
        <b/>
        <color rgb="FFF1C232"/>
      </rPr>
      <t>150 Credits</t>
    </r>
  </si>
  <si>
    <t>Dung Bomb Satchel</t>
  </si>
  <si>
    <t>Even gets gigantic red wyverns to run in fear of your... questionable decisions.</t>
  </si>
  <si>
    <t>(Dung Bomb)</t>
  </si>
  <si>
    <t>(Overpowering Scent)</t>
  </si>
  <si>
    <r>
      <rPr>
        <b/>
      </rPr>
      <t xml:space="preserve">Price: </t>
    </r>
    <r>
      <rPr>
        <b/>
        <color rgb="FFF1C232"/>
      </rPr>
      <t>150 Credits</t>
    </r>
  </si>
  <si>
    <t>Pink Ninety</t>
  </si>
  <si>
    <t>It's a keychain of a pink P90. The gun. Why pink, though...?</t>
  </si>
  <si>
    <t>(Devil Run)</t>
  </si>
  <si>
    <r>
      <rPr>
        <b/>
      </rPr>
      <t xml:space="preserve">Price: </t>
    </r>
    <r>
      <rPr>
        <b/>
        <color rgb="FFFF0000"/>
      </rPr>
      <t>SOLD OUT</t>
    </r>
  </si>
  <si>
    <t>Spell Scroll</t>
  </si>
  <si>
    <t>Upgraded from their consumable status in Chaos!</t>
  </si>
  <si>
    <t>(Spell Storage)</t>
  </si>
  <si>
    <t>(-3 MMP)</t>
  </si>
  <si>
    <r>
      <rPr>
        <b/>
      </rPr>
      <t xml:space="preserve">Price: </t>
    </r>
    <r>
      <rPr>
        <b/>
        <color rgb="FFFF0000"/>
      </rPr>
      <t>SOLD OUT</t>
    </r>
  </si>
  <si>
    <t>CQC Knife</t>
  </si>
  <si>
    <t>Actually a trinket. Huh.</t>
  </si>
  <si>
    <t>(Preemptive Slash)</t>
  </si>
  <si>
    <r>
      <rPr>
        <b/>
      </rPr>
      <t xml:space="preserve">Price: </t>
    </r>
    <r>
      <rPr>
        <b/>
        <color rgb="FFFF0000"/>
      </rPr>
      <t>SOLD OUT</t>
    </r>
  </si>
  <si>
    <t>Cursed Flask</t>
  </si>
  <si>
    <t>Drink away your pain.</t>
  </si>
  <si>
    <t>(Stoic Brew)</t>
  </si>
  <si>
    <r>
      <rPr>
        <b/>
      </rPr>
      <t xml:space="preserve">Price: </t>
    </r>
    <r>
      <rPr>
        <b/>
        <color rgb="FFF1C232"/>
      </rPr>
      <t>200 Credits</t>
    </r>
  </si>
  <si>
    <t>Airhorn</t>
  </si>
  <si>
    <t>BEW BEW BEW BEWWWWWWWWW</t>
  </si>
  <si>
    <t>(AIRHORNS)</t>
  </si>
  <si>
    <r>
      <rPr>
        <b/>
      </rPr>
      <t xml:space="preserve">Price: </t>
    </r>
    <r>
      <rPr>
        <b/>
        <color rgb="FFF1C232"/>
      </rPr>
      <t>200 Credits</t>
    </r>
  </si>
  <si>
    <t>Snowflake Canister</t>
  </si>
  <si>
    <t>Have I made the "special snowflake" joke yet? No? Sweet.</t>
  </si>
  <si>
    <t>(Buffer)</t>
  </si>
  <si>
    <r>
      <rPr>
        <b/>
      </rPr>
      <t xml:space="preserve">Price: </t>
    </r>
    <r>
      <rPr>
        <b/>
        <color rgb="FFFF0000"/>
      </rPr>
      <t>SOLD OUT</t>
    </r>
  </si>
  <si>
    <t>Flame Emblem</t>
  </si>
  <si>
    <t>yeah no it's obvious what the reference is</t>
  </si>
  <si>
    <t>(+2 MOV)</t>
  </si>
  <si>
    <t>(Different Game)</t>
  </si>
  <si>
    <r>
      <rPr>
        <b/>
      </rPr>
      <t xml:space="preserve">Price: </t>
    </r>
    <r>
      <rPr>
        <b/>
        <color rgb="FFFF0000"/>
      </rPr>
      <t>SOLD OUT</t>
    </r>
  </si>
  <si>
    <t>Breaching Bomb</t>
  </si>
  <si>
    <t>Just make sure to not nuke the hostage!</t>
  </si>
  <si>
    <t>(Shaped Charge)</t>
  </si>
  <si>
    <r>
      <rPr>
        <b/>
      </rPr>
      <t xml:space="preserve">Price: </t>
    </r>
    <r>
      <rPr>
        <b/>
        <color rgb="FFF1C232"/>
      </rPr>
      <t>250 Credits</t>
    </r>
  </si>
  <si>
    <t>Dicey Wrench</t>
  </si>
  <si>
    <t>Consistent builds are for spheres!</t>
  </si>
  <si>
    <t>(Inventor's Curiosity)</t>
  </si>
  <si>
    <r>
      <rPr>
        <b/>
      </rPr>
      <t xml:space="preserve">Price: </t>
    </r>
    <r>
      <rPr>
        <b/>
        <color rgb="FFF1C232"/>
      </rPr>
      <t>250 Credits</t>
    </r>
  </si>
  <si>
    <t>Martial Manual</t>
  </si>
  <si>
    <t>For those who believe magic is all there is to the world: Antimagic Fields. Chumps.</t>
  </si>
  <si>
    <t>(-4 INT)</t>
  </si>
  <si>
    <r>
      <rPr>
        <b/>
      </rPr>
      <t xml:space="preserve">Price: </t>
    </r>
    <r>
      <rPr>
        <b/>
        <color rgb="FFF1C232"/>
      </rPr>
      <t>250 Credits</t>
    </r>
  </si>
  <si>
    <t>Soul Gem</t>
  </si>
  <si>
    <t>turn to greef sid</t>
  </si>
  <si>
    <t>Magical (50%)</t>
  </si>
  <si>
    <r>
      <rPr>
        <b/>
      </rPr>
      <t xml:space="preserve">Price: </t>
    </r>
    <r>
      <rPr>
        <b/>
        <color rgb="FFFF0000"/>
      </rPr>
      <t>SOLD OUT</t>
    </r>
  </si>
  <si>
    <t>Mana Flower</t>
  </si>
  <si>
    <t>The essential tool for people who can't press J.</t>
  </si>
  <si>
    <t>(Automatic Mana)</t>
  </si>
  <si>
    <r>
      <rPr>
        <b/>
      </rPr>
      <t xml:space="preserve">Price: </t>
    </r>
    <r>
      <rPr>
        <b/>
        <color rgb="FFFF0000"/>
      </rPr>
      <t>SOLD OUT</t>
    </r>
  </si>
  <si>
    <t>Zhonya's Ring</t>
  </si>
  <si>
    <t>...What do you mean it's an hourglass now!?</t>
  </si>
  <si>
    <t>(Emergency Shell)</t>
  </si>
  <si>
    <r>
      <rPr>
        <b/>
      </rPr>
      <t xml:space="preserve">Price: </t>
    </r>
    <r>
      <rPr>
        <b/>
        <color rgb="FFF1C232"/>
      </rPr>
      <t>300 Credits</t>
    </r>
  </si>
  <si>
    <t>Accelera</t>
  </si>
  <si>
    <t>My gears accelerate...</t>
  </si>
  <si>
    <t>(Chronodisplasia)</t>
  </si>
  <si>
    <r>
      <rPr>
        <b/>
      </rPr>
      <t xml:space="preserve">Price: </t>
    </r>
    <r>
      <rPr>
        <b/>
        <color rgb="FFF1C232"/>
      </rPr>
      <t>350 Credits</t>
    </r>
  </si>
  <si>
    <r>
      <rPr>
        <b/>
      </rPr>
      <t xml:space="preserve">Price: </t>
    </r>
    <r>
      <rPr>
        <b/>
        <color rgb="FFFF0000"/>
      </rPr>
      <t>SOLD OUT</t>
    </r>
  </si>
  <si>
    <r>
      <rPr>
        <b/>
      </rPr>
      <t xml:space="preserve">Price: </t>
    </r>
    <r>
      <rPr>
        <b/>
        <color rgb="FFFF0000"/>
      </rPr>
      <t>SOLD OUT</t>
    </r>
  </si>
  <si>
    <r>
      <rPr>
        <b/>
      </rPr>
      <t xml:space="preserve">Price: </t>
    </r>
    <r>
      <rPr>
        <b/>
        <color rgb="FFF1C232"/>
      </rPr>
      <t>100 Credits</t>
    </r>
  </si>
  <si>
    <t>Is a Trinket.</t>
  </si>
  <si>
    <t>The Bottom Left</t>
  </si>
  <si>
    <t>:niaowo:</t>
  </si>
  <si>
    <t>(gay)</t>
  </si>
  <si>
    <t>(-6 MHP)</t>
  </si>
  <si>
    <t>Temmie Shop: Chaos Branch</t>
  </si>
  <si>
    <t>Credits Spent: 41,205</t>
  </si>
  <si>
    <t>CHAOS: know wha(t) i need (t)o sell?</t>
  </si>
  <si>
    <t>CHAOS: bu(t)(t)er. lo(t)s and lo(t)s of bu(t)(t)er.</t>
  </si>
  <si>
    <t>Marron &amp; Ette's Stitching Station, Also Mari Is There Too Now</t>
  </si>
  <si>
    <r>
      <rPr/>
      <t xml:space="preserve">You may spend some Credits here to get Marron, Ette or Mari to work on a piece of gear of </t>
    </r>
    <r>
      <rPr>
        <b/>
      </rPr>
      <t>any type</t>
    </r>
    <r>
      <rPr/>
      <t xml:space="preserve"> for you. The item will </t>
    </r>
    <r>
      <rPr>
        <b/>
      </rPr>
      <t>instantly be created</t>
    </r>
    <r>
      <rPr/>
      <t>, but they'll need to rest for some time afterwards, based on the type of build.</t>
    </r>
  </si>
  <si>
    <t>Feel free to request whatever ridiculous item you want; they'll make it work, if it's balanced! They also won't burn any materials in the process, too. Magical!</t>
  </si>
  <si>
    <r>
      <rPr/>
      <t xml:space="preserve">Marron, Ette, or Mari </t>
    </r>
    <r>
      <rPr>
        <i/>
      </rPr>
      <t>will</t>
    </r>
    <r>
      <rPr/>
      <t xml:space="preserve"> snark about your item unless you provide flavor text.</t>
    </r>
  </si>
  <si>
    <t>MARRON: It's Ette's birthday today!</t>
  </si>
  <si>
    <t>MARRON: I wonder what I should get her...</t>
  </si>
  <si>
    <t>PRICING:</t>
  </si>
  <si>
    <r>
      <rPr/>
      <t xml:space="preserve">The type of item doesn't matter: It'll take Marron / Ette 3 rounds for a Hat, 4 rounds for Armor, and 2 for a Trinket. It'll take Mari 5 rounds for a Weapon. </t>
    </r>
    <r>
      <rPr>
        <i/>
      </rPr>
      <t>(Used to be 4 / 5 / 3 / 6)</t>
    </r>
  </si>
  <si>
    <t>Tier 1: 40 Credits</t>
  </si>
  <si>
    <t>Tier 2: 80 Credits</t>
  </si>
  <si>
    <t>Tier 3: 120 Credits</t>
  </si>
  <si>
    <t>Tier 4: 160 Credits</t>
  </si>
  <si>
    <t>Tier 5: 200 Credits</t>
  </si>
  <si>
    <t>Tier 6: 240 Credits</t>
  </si>
  <si>
    <t>Tier 7: 280 Credits</t>
  </si>
  <si>
    <t>Tier 8: 320 Credits</t>
  </si>
  <si>
    <t>Marron, Ette, and Mari normally make infinite copies of the item, but for a halved price, they'll make a single copy! This is good for personalized pieces.</t>
  </si>
  <si>
    <t>PREVIOUS WORKS:</t>
  </si>
  <si>
    <r>
      <rPr>
        <b/>
      </rPr>
      <t>Recharges on:</t>
    </r>
    <r>
      <rPr/>
      <t xml:space="preserve"> 325</t>
    </r>
  </si>
  <si>
    <r>
      <rPr>
        <b/>
      </rPr>
      <t>Commissioned By:</t>
    </r>
    <r>
      <rPr/>
      <t xml:space="preserve"> Echoss</t>
    </r>
  </si>
  <si>
    <r>
      <rPr>
        <b/>
      </rPr>
      <t xml:space="preserve">Type: </t>
    </r>
    <r>
      <rPr>
        <b val="0"/>
      </rPr>
      <t>Trinket (x1)</t>
    </r>
  </si>
  <si>
    <t>(17-18) Slashing</t>
  </si>
  <si>
    <r>
      <rPr>
        <b/>
      </rPr>
      <t>Recharges on:</t>
    </r>
    <r>
      <rPr/>
      <t xml:space="preserve"> 330</t>
    </r>
  </si>
  <si>
    <r>
      <rPr>
        <b/>
      </rPr>
      <t>Commissioned By:</t>
    </r>
    <r>
      <rPr/>
      <t xml:space="preserve"> JOEbob</t>
    </r>
  </si>
  <si>
    <r>
      <rPr>
        <b/>
      </rPr>
      <t>Type:</t>
    </r>
    <r>
      <rPr>
        <b val="0"/>
      </rPr>
      <t xml:space="preserve"> Weapon (x1)</t>
    </r>
  </si>
  <si>
    <r>
      <rPr>
        <b/>
      </rPr>
      <t>Recharges on:</t>
    </r>
    <r>
      <rPr/>
      <t xml:space="preserve"> 329</t>
    </r>
  </si>
  <si>
    <r>
      <rPr>
        <b/>
      </rPr>
      <t>Commissioned By:</t>
    </r>
    <r>
      <rPr/>
      <t xml:space="preserve"> Venia</t>
    </r>
  </si>
  <si>
    <r>
      <rPr>
        <b/>
      </rPr>
      <t xml:space="preserve">Type: </t>
    </r>
    <r>
      <rPr>
        <b val="0"/>
      </rPr>
      <t>Trinket (x1)</t>
    </r>
  </si>
  <si>
    <t>SPECIAL OFFERS!</t>
  </si>
  <si>
    <t>Temmie Flakes</t>
  </si>
  <si>
    <t>Price: 5</t>
  </si>
  <si>
    <t>The original breakfast.</t>
  </si>
  <si>
    <t>Restores (2-2) HP. The effect is doubled if you are a Temmie.</t>
  </si>
  <si>
    <t>CHAOS: (c)run(c)hy</t>
  </si>
  <si>
    <t>CHAOS: mass produ(c)(t)ion is my passion, mu(c)h like graphi(c) design</t>
  </si>
  <si>
    <t>Void Essence</t>
  </si>
  <si>
    <t>Price: 16</t>
  </si>
  <si>
    <t>Aspect of Void</t>
  </si>
  <si>
    <t>A vial of shadowy mist, that when inhaled, seems to awaken special powers...</t>
  </si>
  <si>
    <t>A dark orb shrouded in a smoky fog. Placing it against your chest will absorb it into you, and awaken your hidden potential...</t>
  </si>
  <si>
    <t>Unlocks the T2 special upgrades for an Ally.</t>
  </si>
  <si>
    <t>Unlocks the T3 special upgrades for an Ally. Requires T2 special to use.</t>
  </si>
  <si>
    <t>CHAOS: one-hundred-per(c)en(t) safe. don'(t) ques(t)ion (t)he sample (c)os(t).</t>
  </si>
  <si>
    <t>CHAOS: okay (t)his one isn'(t) as safe (t)bh</t>
  </si>
  <si>
    <t>Catalyst of Void</t>
  </si>
  <si>
    <t>Void Soul</t>
  </si>
  <si>
    <t>A crystal made of the void, which in itself, is nothing. Place it against your heart, and it will bind itself to you.</t>
  </si>
  <si>
    <t>Behold, the true potential of one's soul. I have looked into the void, and witnessed our future.</t>
  </si>
  <si>
    <t>Unlocks the T4 special upgrades for an Ally. Requires T3 special to use.</t>
  </si>
  <si>
    <t>Unlocks the T5 special upgrades for an Ally. Requires T4 special to use.</t>
  </si>
  <si>
    <t>CHAOS: why do we sell (t)hese?</t>
  </si>
  <si>
    <t>CHAOS: profi(t), (t)ha(t)'s why</t>
  </si>
  <si>
    <t>Item Cloning Service</t>
  </si>
  <si>
    <t>Price: VAR</t>
  </si>
  <si>
    <t>T0: 25 Credits</t>
  </si>
  <si>
    <t>T3: 150 Credits</t>
  </si>
  <si>
    <t>T6: 300 Credits</t>
  </si>
  <si>
    <t>Duplicates an item, or adds more crafting charges to the item.</t>
  </si>
  <si>
    <t>T1: 50 Credits</t>
  </si>
  <si>
    <t>T4: 200 Credits</t>
  </si>
  <si>
    <t>T7: 350 Credits</t>
  </si>
  <si>
    <t>Price varies based on the item cloned.</t>
  </si>
  <si>
    <t>T2: 100 Credits</t>
  </si>
  <si>
    <t>T5: 250 Credits</t>
  </si>
  <si>
    <t>T8: 400 Credits</t>
  </si>
  <si>
    <t>MARRON: Hell if I know how this works.</t>
  </si>
  <si>
    <t>Crafting Materials</t>
  </si>
  <si>
    <t>The costs shown are in Credits. You may also spend Crafting Credits (which are like coupons) to buy these items.</t>
  </si>
  <si>
    <t>Crafting Credits Available: 315</t>
  </si>
  <si>
    <t>Tier 1:</t>
  </si>
  <si>
    <r>
      <rPr>
        <b/>
      </rPr>
      <t>(1)</t>
    </r>
    <r>
      <rPr/>
      <t xml:space="preserve"> Cobblestone: The generic underground building block. Not good for much, other than building.</t>
    </r>
  </si>
  <si>
    <r>
      <rPr>
        <b/>
      </rPr>
      <t>(1)</t>
    </r>
    <r>
      <rPr/>
      <t xml:space="preserve"> Paper Sheets: Standard sheets of paper for note-taking on your standardized tests. Not everything can have a half-decent description.</t>
    </r>
  </si>
  <si>
    <r>
      <rPr>
        <b/>
      </rPr>
      <t>(2)</t>
    </r>
    <r>
      <rPr/>
      <t xml:space="preserve"> Wire Scraps:  Little bits of wire taken from various places. Useful in all things electronic. On a massive sale!</t>
    </r>
  </si>
  <si>
    <r>
      <rPr>
        <b/>
      </rPr>
      <t>(5)</t>
    </r>
    <r>
      <rPr/>
      <t xml:space="preserve"> Food Package: Contains various bits of food; mostly raw ingredients though, and no meat.</t>
    </r>
  </si>
  <si>
    <r>
      <rPr>
        <b/>
      </rPr>
      <t>(5)</t>
    </r>
    <r>
      <rPr/>
      <t xml:space="preserve"> Uniform Log: A standard type of wood of a type that you can define, for standard people.</t>
    </r>
  </si>
  <si>
    <r>
      <rPr>
        <b/>
      </rPr>
      <t>(5)</t>
    </r>
    <r>
      <rPr/>
      <t xml:space="preserve"> Circuit Boards: Tiny and fragile green boards that help computers do... computery things. Ask your parents!</t>
    </r>
  </si>
  <si>
    <r>
      <rPr>
        <b/>
      </rPr>
      <t>(5)</t>
    </r>
    <r>
      <rPr/>
      <t xml:space="preserve"> Elemental Crystals: Comes in the Ashen, Frigid, Shock, Gaia, Shadow, Luminous, Seer, Galeforce, Raindrop, and Acidic varieties.</t>
    </r>
  </si>
  <si>
    <r>
      <rPr>
        <b/>
      </rPr>
      <t>(5)</t>
    </r>
    <r>
      <rPr/>
      <t xml:space="preserve"> Gunpowder: Bags of a fine black powder... that explodes. Despite their inherent fire hazard, it's too helpful to not have around.</t>
    </r>
  </si>
  <si>
    <r>
      <rPr>
        <b/>
        <color rgb="FF000000"/>
      </rPr>
      <t>(5)</t>
    </r>
    <r>
      <rPr>
        <color rgb="FF000000"/>
      </rPr>
      <t xml:space="preserve"> Iron Ingots: Simple metal bars. Apparently, even planets made of wood have iron ore in them.</t>
    </r>
  </si>
  <si>
    <r>
      <rPr>
        <b/>
      </rPr>
      <t xml:space="preserve">(5) </t>
    </r>
    <r>
      <rPr/>
      <t>Leather: Standard hide gathered from a cow. Wait, could it even actually be cow? Are there cows on this planet?</t>
    </r>
  </si>
  <si>
    <r>
      <rPr>
        <b/>
      </rPr>
      <t>(5)</t>
    </r>
    <r>
      <rPr/>
      <t xml:space="preserve"> Silkweed Bundles: Small bundles of Silkweed, a nice little plant that can be spun into a silk-like fabric.</t>
    </r>
  </si>
  <si>
    <r>
      <rPr>
        <b/>
      </rPr>
      <t>(10)</t>
    </r>
    <r>
      <rPr/>
      <t xml:space="preserve"> Glass Sheets: Simple sheets of window glass. Not exactly the best thing to wear into combat.</t>
    </r>
  </si>
  <si>
    <r>
      <rPr>
        <b/>
      </rPr>
      <t>(10)</t>
    </r>
    <r>
      <rPr/>
      <t xml:space="preserve"> Gold Ingots: Metal that isn't exactly good for armor or melee weaponry, but works wonders with the arcane... or just magic in general, really. Is also shiny.</t>
    </r>
  </si>
  <si>
    <t>Tier 2:</t>
  </si>
  <si>
    <r>
      <rPr>
        <rFont val="Arial"/>
        <b/>
        <color rgb="FF6D9EEB"/>
      </rPr>
      <t xml:space="preserve">(10) </t>
    </r>
    <r>
      <rPr>
        <rFont val="Arial"/>
      </rPr>
      <t>Refined Wood: Incredibly high quality wood... from normal trees. If this is Tier 2 wood, the next tier will need to step up its game!</t>
    </r>
  </si>
  <si>
    <r>
      <rPr>
        <rFont val="Arial"/>
        <b/>
        <color rgb="FF6D9EEB"/>
      </rPr>
      <t xml:space="preserve">(10) </t>
    </r>
    <r>
      <rPr>
        <rFont val="Arial"/>
      </rPr>
      <t>Incendiary Scraps: Various tiny electronic components that look like they could combust if given the smallest spark.</t>
    </r>
  </si>
  <si>
    <r>
      <rPr>
        <rFont val="Arial"/>
        <b/>
        <color rgb="FF6D9EEB"/>
      </rPr>
      <t xml:space="preserve">(10) </t>
    </r>
    <r>
      <rPr>
        <rFont val="Arial"/>
      </rPr>
      <t>RAM Sticks: Gives you more dedotated wam for your minecraft servers; two should give you what you need...</t>
    </r>
  </si>
  <si>
    <r>
      <rPr>
        <rFont val="Arial"/>
        <b/>
        <color rgb="FF6D9EEB"/>
      </rPr>
      <t xml:space="preserve">(10) </t>
    </r>
    <r>
      <rPr>
        <rFont val="Arial"/>
      </rPr>
      <t>Searing Powder: A potent explosive powder consisting of simple gunpowder and mashed-up Cinderfruit. Moderately illegal in non-war times.</t>
    </r>
  </si>
  <si>
    <r>
      <rPr>
        <rFont val="Arial"/>
        <b/>
        <color rgb="FF6D9EEB"/>
      </rPr>
      <t>(10)</t>
    </r>
    <r>
      <rPr>
        <rFont val="Arial"/>
        <color rgb="FF6D9EEB"/>
      </rPr>
      <t xml:space="preserve"> </t>
    </r>
    <r>
      <rPr>
        <rFont val="Arial"/>
      </rPr>
      <t>Spider Silk Spools: High-quality silk that's... well, not very good for arachnophobes. It's also far from durable, but seems easily enchantable.</t>
    </r>
  </si>
  <si>
    <r>
      <rPr>
        <b/>
        <color rgb="FF6D9EEB"/>
      </rPr>
      <t>(10)</t>
    </r>
    <r>
      <rPr/>
      <t xml:space="preserve"> Thymium Glue: A sticky substance made up of... thyme matter. Perfect for children's arts n' crafts.</t>
    </r>
  </si>
  <si>
    <r>
      <rPr>
        <rFont val="Arial"/>
        <b/>
        <color rgb="FF6D9EEB"/>
      </rPr>
      <t xml:space="preserve">(10) </t>
    </r>
    <r>
      <rPr>
        <rFont val="Arial"/>
      </rPr>
      <t>Titanium Ingots: A somewhat more resilient metal then basic iron. It's harder to work with, though.</t>
    </r>
  </si>
  <si>
    <r>
      <rPr>
        <rFont val="Arial"/>
        <b/>
        <color rgb="FF6D9EEB"/>
      </rPr>
      <t xml:space="preserve">(10) </t>
    </r>
    <r>
      <rPr>
        <rFont val="Arial"/>
      </rPr>
      <t>Hardened Glass: Glass that can actually be used in combat without shattering horribly. Mainly used for... seeing things.</t>
    </r>
  </si>
  <si>
    <r>
      <rPr>
        <b/>
        <color rgb="FF6D9EEB"/>
      </rPr>
      <t>(10)</t>
    </r>
    <r>
      <rPr>
        <b/>
        <color rgb="FF3C78D8"/>
      </rPr>
      <t xml:space="preserve"> </t>
    </r>
    <r>
      <rPr/>
      <t xml:space="preserve">Crystal Pens: Sturdy black crystal that seems to bleed ink at its tip. Seems to have a near-infinite supply of the stuff. </t>
    </r>
    <r>
      <rPr>
        <sz val="6.0"/>
      </rPr>
      <t xml:space="preserve">We are the crystal-pens! </t>
    </r>
  </si>
  <si>
    <r>
      <rPr>
        <rFont val="Arial"/>
        <b/>
        <color rgb="FF6D9EEB"/>
      </rPr>
      <t>(15)</t>
    </r>
    <r>
      <rPr>
        <rFont val="Arial"/>
      </rPr>
      <t xml:space="preserve"> Silver Ingots: Somehow 20% more magical than gold. Also wards off undead, so that's nice.</t>
    </r>
  </si>
  <si>
    <r>
      <rPr>
        <rFont val="Arial"/>
        <b/>
        <color rgb="FF6D9EEB"/>
      </rPr>
      <t>(20)</t>
    </r>
    <r>
      <rPr>
        <rFont val="Arial"/>
      </rPr>
      <t xml:space="preserve"> Central Processing Units: The low-end kind, which explains why they're only Tier 2.</t>
    </r>
  </si>
  <si>
    <t>Tier 3:</t>
  </si>
  <si>
    <r>
      <rPr>
        <b/>
        <color rgb="FF6AA84F"/>
      </rPr>
      <t xml:space="preserve">(15) </t>
    </r>
    <r>
      <rPr/>
      <t>Greatwood Logs: An ancient, rugged wood that's typically used in magical exploits.</t>
    </r>
  </si>
  <si>
    <r>
      <rPr>
        <b/>
        <color rgb="FF6AA84F"/>
      </rPr>
      <t>(15)</t>
    </r>
    <r>
      <rPr/>
      <t xml:space="preserve"> Joltwire: A specially-created wire that seems to amplify power that goes through it. Also seems to transfer electrons faster than a normal wire, somehow.</t>
    </r>
  </si>
  <si>
    <r>
      <rPr>
        <rFont val="Arial"/>
        <b/>
        <color rgb="FF6AA84F"/>
      </rPr>
      <t xml:space="preserve">(15) </t>
    </r>
    <r>
      <rPr>
        <rFont val="Arial"/>
        <color rgb="FF000000"/>
      </rPr>
      <t>Skyroot Logs: A wood that's strangely light and floaty. It's quite durable, yet flexible!</t>
    </r>
  </si>
  <si>
    <r>
      <rPr>
        <b/>
        <color rgb="FF6AA84F"/>
      </rPr>
      <t xml:space="preserve">(15) </t>
    </r>
    <r>
      <rPr/>
      <t>Durasteel Ingots: A dark grey metal that can take a hefty beating before even beginning to show signs of wear! Heavy.</t>
    </r>
  </si>
  <si>
    <r>
      <rPr>
        <b/>
        <color rgb="FF6AA84F"/>
      </rPr>
      <t>(15)</t>
    </r>
    <r>
      <rPr/>
      <t xml:space="preserve"> Elemental Clusters: Comes in the Searing, Glacier, Electromagnet, Mantle, Darkmatter, Shimmering, Mental, Squall, Serpentile, and Whirlpool varieties.</t>
    </r>
  </si>
  <si>
    <r>
      <rPr>
        <b/>
        <color rgb="FF6AA84F"/>
      </rPr>
      <t xml:space="preserve">(15) </t>
    </r>
    <r>
      <rPr/>
      <t>Fresh Meat: Meat from a cow. Or a pig. Or a sheep. You're not sure where Chaos is getting it from.</t>
    </r>
  </si>
  <si>
    <r>
      <rPr>
        <b/>
        <color rgb="FF6AA84F"/>
      </rPr>
      <t>(15)</t>
    </r>
    <r>
      <rPr/>
      <t xml:space="preserve"> Synthesized Thread: A thread made with a high quality through magic. Quite durable, yet warm!</t>
    </r>
  </si>
  <si>
    <r>
      <rPr>
        <b/>
        <color rgb="FF6AA84F"/>
      </rPr>
      <t>(15)</t>
    </r>
    <r>
      <rPr/>
      <t xml:space="preserve"> Mortar Shells: Bombs that are meant to be fired a long distance. They come in multiple varieties: one that explodes the moment it lands, one that obliterates terrain, and one that lights everything on fire. At least eight illegals.</t>
    </r>
  </si>
  <si>
    <r>
      <rPr>
        <b/>
        <color rgb="FF6AA84F"/>
      </rPr>
      <t>(25)</t>
    </r>
    <r>
      <rPr/>
      <t xml:space="preserve"> Small AI Core: Designed for use in (simple) robots of all shapes and sizes. Not enough processing power to become sentient and take over the world. You hope.</t>
    </r>
  </si>
  <si>
    <r>
      <rPr>
        <b/>
        <color rgb="FF6AA84F"/>
      </rPr>
      <t>(25)</t>
    </r>
    <r>
      <rPr/>
      <t xml:space="preserve"> Rubies, Emeralds, Sapphires: Brilliant gems that are not only great for increasing the magical potential of an item, but improving aesthetics!</t>
    </r>
  </si>
  <si>
    <t>Tier 4:</t>
  </si>
  <si>
    <r>
      <rPr>
        <b/>
        <color rgb="FFE69138"/>
      </rPr>
      <t>(20)</t>
    </r>
    <r>
      <rPr/>
      <t xml:space="preserve"> Silverwood Logs: A rare wood with a shiny, silver sheen. Commonly used by expert wizards to create wands that are capable of harnessing the natural magical essence in the air.</t>
    </r>
  </si>
  <si>
    <r>
      <rPr>
        <b/>
        <color rgb="FFE69138"/>
      </rPr>
      <t>(20)</t>
    </r>
    <r>
      <rPr/>
      <t xml:space="preserve"> Tabletopian Circuit. A circuit board developed by Tabletopians. They help computers do computery things roughly 400% faster than your vanilla circuit board.</t>
    </r>
  </si>
  <si>
    <r>
      <rPr>
        <b/>
        <color rgb="FFE69138"/>
      </rPr>
      <t>(20)</t>
    </r>
    <r>
      <rPr/>
      <t xml:space="preserve"> Plasteel Ingots: A large plate of light-blue metal with a unique molecular structure! This makes it both light and durable!</t>
    </r>
  </si>
  <si>
    <r>
      <rPr>
        <b/>
        <color rgb="FFE69138"/>
      </rPr>
      <t>(20)</t>
    </r>
    <r>
      <rPr/>
      <t xml:space="preserve"> Platinum Ingots: A silver-like material with a beautiful polish. Incredibly receptive to magical infusion.</t>
    </r>
  </si>
  <si>
    <r>
      <rPr>
        <b/>
        <color rgb="FFE69138"/>
      </rPr>
      <t>(20)</t>
    </r>
    <r>
      <rPr/>
      <t xml:space="preserve"> Hardened Glass: Durable, glass-like material that can survive many a bullet, spell, or the vacuum of space. Or maybe stabbing people!</t>
    </r>
  </si>
  <si>
    <r>
      <rPr>
        <b/>
        <color rgb="FFE69138"/>
      </rPr>
      <t>(20)</t>
    </r>
    <r>
      <rPr/>
      <t xml:space="preserve"> Phase Matter: Residue left from when a Chairian Morph went through a wall. Seems to phase through other materials with ease.</t>
    </r>
  </si>
  <si>
    <r>
      <rPr>
        <b/>
        <color rgb="FFE69138"/>
      </rPr>
      <t>(20)</t>
    </r>
    <r>
      <rPr/>
      <t xml:space="preserve"> Puresilk: A more lucrative thread produced only by more mature spiders on Sussui. Not very durable, but exceptional for enchanting.</t>
    </r>
  </si>
  <si>
    <r>
      <rPr>
        <b/>
        <color rgb="FFE69138"/>
      </rPr>
      <t>(25)</t>
    </r>
    <r>
      <rPr/>
      <t xml:space="preserve"> Rack of Ribs: A juicy slab of ribs, probably stolen from a cow. An absolute delight for lovers of meat.</t>
    </r>
  </si>
  <si>
    <r>
      <rPr>
        <b/>
        <color rgb="FFE69138"/>
      </rPr>
      <t>(25)</t>
    </r>
    <r>
      <rPr/>
      <t xml:space="preserve"> Coilgun Parts: Gun parts for weapons that primairly rely on accelerating projectiles with magnetic force! They're pretty optimized, too!</t>
    </r>
  </si>
  <si>
    <r>
      <rPr>
        <b/>
        <color rgb="FFE69138"/>
      </rPr>
      <t>(30)</t>
    </r>
    <r>
      <rPr/>
      <t xml:space="preserve"> AI Core: Moderately advanced AI cores, seemingly of Tabletopian origin. How'd they end up here, though...?</t>
    </r>
  </si>
  <si>
    <r>
      <rPr>
        <b/>
        <color rgb="FFE69138"/>
      </rPr>
      <t>(30)</t>
    </r>
    <r>
      <rPr/>
      <t xml:space="preserve"> Cyan Diamond: A generic Minecraft diamond. Despite being generic, everyone knows that diamonds are pretty high tier!</t>
    </r>
  </si>
  <si>
    <t>Tier 5:</t>
  </si>
  <si>
    <r>
      <rPr>
        <b/>
        <color rgb="FFCC0000"/>
      </rPr>
      <t>(25)</t>
    </r>
    <r>
      <rPr/>
      <t xml:space="preserve"> Bronzewood: A super strong wood harvested from space trees to make space armor for space trains. Also secretly native to Sussui.</t>
    </r>
  </si>
  <si>
    <r>
      <rPr>
        <b/>
        <color rgb="FFCC0000"/>
      </rPr>
      <t>(25)</t>
    </r>
    <r>
      <rPr>
        <color rgb="FFCC0000"/>
      </rPr>
      <t xml:space="preserve"> </t>
    </r>
    <r>
      <rPr/>
      <t>Pail of Pure Water: A bucket full of clean water from a hotspring. Does wonders for both skin and bark. It's still warm, somehow.</t>
    </r>
  </si>
  <si>
    <r>
      <rPr>
        <b/>
        <color rgb="FFCC0000"/>
      </rPr>
      <t>(25)</t>
    </r>
    <r>
      <rPr>
        <color rgb="FFCC0000"/>
      </rPr>
      <t xml:space="preserve"> </t>
    </r>
    <r>
      <rPr/>
      <t>Fireproof Silkweave: A silk that's been reinforced with magic to make it completely immune to fire. The patterns it's woven into grant it increased durability as well.</t>
    </r>
  </si>
  <si>
    <r>
      <rPr>
        <b/>
        <color rgb="FFCC0000"/>
      </rPr>
      <t>(25)</t>
    </r>
    <r>
      <rPr/>
      <t xml:space="preserve"> Gaiameld Ingots: A special metal found only on Sussui, typically where elder trees grow above metal deposits. Has greater durability than Plasteel, and the ability to be manipulated like wood. Not flammable.</t>
    </r>
  </si>
  <si>
    <r>
      <rPr>
        <b/>
        <color rgb="FFCC0000"/>
      </rPr>
      <t>(25)</t>
    </r>
    <r>
      <rPr/>
      <t xml:space="preserve"> Electrum Ingots: A beautiful alloy of gold and silver. This combination of two somewhat magical metals results in an exponential increase in enchantability. Strangely good with electricity.</t>
    </r>
  </si>
  <si>
    <r>
      <rPr>
        <b/>
        <color rgb="FFCC0000"/>
      </rPr>
      <t>(25)</t>
    </r>
    <r>
      <rPr/>
      <t xml:space="preserve"> Nanomachine Cluster: A small canister of programmable nanomachines. Good for just about any purpose, from medical to... the opposite of that.</t>
    </r>
  </si>
  <si>
    <r>
      <rPr>
        <b/>
        <color rgb="FFCC0000"/>
      </rPr>
      <t>(25)</t>
    </r>
    <r>
      <rPr/>
      <t xml:space="preserve"> Synthfuel: A specialized form of fuel developed by the Rebels, in part with the Tabletopians. Produces high amounts of power with minimal in the way of flame or combustion, making it ideal for Chairians and Tabletopians alike to use.</t>
    </r>
  </si>
  <si>
    <r>
      <rPr>
        <b/>
        <color rgb="FFCC0000"/>
      </rPr>
      <t>(30)</t>
    </r>
    <r>
      <rPr/>
      <t xml:space="preserve"> Cursed Mechanism: A piece of machinery that hums with an ominous light. It's cursed to work ten times as efficiently, making it good in either mechanical or magical builds.</t>
    </r>
  </si>
  <si>
    <r>
      <rPr>
        <b/>
        <color rgb="FFCC0000"/>
      </rPr>
      <t>(30)</t>
    </r>
    <r>
      <rPr/>
      <t xml:space="preserve"> Whole Turkey: An entire turkey. Perfect for making a meal for the whole team! Or uh, maybe like, 6-7 members. Unless it's a really, really big turkey.</t>
    </r>
  </si>
  <si>
    <r>
      <rPr>
        <b/>
        <color rgb="FFCC0000"/>
      </rPr>
      <t>(40)</t>
    </r>
    <r>
      <rPr>
        <color rgb="FFCC0000"/>
      </rPr>
      <t xml:space="preserve"> </t>
    </r>
    <r>
      <rPr/>
      <t>Divinity Gem: A white-yellow gemstone, which appears to be a type of diamond. Or is it? Most diamonds don't project their own shielding.</t>
    </r>
  </si>
  <si>
    <r>
      <rPr>
        <b/>
        <color rgb="FFCC0000"/>
      </rPr>
      <t>(40)</t>
    </r>
    <r>
      <rPr>
        <color rgb="FFCC0000"/>
      </rPr>
      <t xml:space="preserve"> </t>
    </r>
    <r>
      <rPr/>
      <t>Elemental Regalia: Comes in the Volcanic, Blizzard, Thunderous, Core, Blackhole, Heavenly, Hivemind, Cyclone, Chernobyl, and Tsunami varieties.</t>
    </r>
  </si>
  <si>
    <t>Tier 6:</t>
  </si>
  <si>
    <r>
      <rPr>
        <b/>
        <color rgb="FFC27BA0"/>
      </rPr>
      <t>(30)</t>
    </r>
    <r>
      <rPr/>
      <t xml:space="preserve"> Arkalloy: A specialized material made in the Sky Labs, using Plasteel as a base. It's infused with several chemicals, giving it immense strength and minimal weight. Often used by Tabletopians to create starships.</t>
    </r>
  </si>
  <si>
    <r>
      <rPr>
        <b/>
        <color rgb="FFC27BA0"/>
      </rPr>
      <t>(30)</t>
    </r>
    <r>
      <rPr/>
      <t xml:space="preserve"> Biosamples: Samples of tissue taken from a variety of creatures. They're perfectly stable, and can be used to apply mutations.</t>
    </r>
  </si>
  <si>
    <r>
      <rPr>
        <b/>
        <color rgb="FFC27BA0"/>
      </rPr>
      <t>(30)</t>
    </r>
    <r>
      <rPr/>
      <t xml:space="preserve"> Crystalline Conduit: A fusion of magic and tech forms what's perhaps the world's strongest, most durable wire. Can transfer unimaginable amounts of energy.</t>
    </r>
  </si>
  <si>
    <r>
      <rPr>
        <b/>
        <color rgb="FFC27BA0"/>
      </rPr>
      <t>(30)</t>
    </r>
    <r>
      <rPr/>
      <t xml:space="preserve"> Hyperweave: A deep blue fabric woven molecule-by-molecule that flexes freely most of the time, stiffening to absorb blows as they come. Nigh-impossible to tear.</t>
    </r>
  </si>
  <si>
    <r>
      <rPr>
        <b/>
        <color rgb="FFC27BA0"/>
      </rPr>
      <t>(30)</t>
    </r>
    <r>
      <rPr/>
      <t xml:space="preserve"> Pure Magic Extract: The manifestation of magical power, now sold in juice boxes for those who need the extra kick.</t>
    </r>
  </si>
  <si>
    <r>
      <rPr>
        <b/>
        <color rgb="FFC27BA0"/>
      </rPr>
      <t>(30)</t>
    </r>
    <r>
      <rPr/>
      <t xml:space="preserve"> Structured Matter: A biological sequence engineered from a creature. Under the proper lab conditions, this could be molded into life itself.</t>
    </r>
  </si>
  <si>
    <r>
      <rPr>
        <b/>
        <color rgb="FFC27BA0"/>
      </rPr>
      <t>(40)</t>
    </r>
    <r>
      <rPr/>
      <t xml:space="preserve"> Airship Weapon Parts: Large mechanisms designed for use on an airship. They're durable, weather-resistant, and surprisingly lightweight!</t>
    </r>
  </si>
  <si>
    <r>
      <rPr>
        <b/>
        <color rgb="FFC27BA0"/>
      </rPr>
      <t>(40)</t>
    </r>
    <r>
      <rPr/>
      <t xml:space="preserve"> Songstress's Sheet Music: The music for an original composition by a Chairian Songstress. Harmonic and beautiful... and incredibly difficult to sing.</t>
    </r>
  </si>
  <si>
    <r>
      <rPr>
        <b/>
        <color rgb="FFC27BA0"/>
      </rPr>
      <t>(50)</t>
    </r>
    <r>
      <rPr/>
      <t xml:space="preserve"> Bacon: Just like, a plate of bacon. Highly coveted by everyone, everywhere.</t>
    </r>
  </si>
  <si>
    <r>
      <rPr>
        <b/>
        <color rgb="FFC27BA0"/>
      </rPr>
      <t>(50)</t>
    </r>
    <r>
      <rPr/>
      <t xml:space="preserve"> Hyperprocessor: A processing unit that combines magic and technology to perform operations at an incredible rate for its surprisingly tiny size. Not the low-end kind, which explains why they're Tier 6.</t>
    </r>
  </si>
  <si>
    <r>
      <rPr>
        <b/>
        <color rgb="FFC27BA0"/>
      </rPr>
      <t>(1,000)</t>
    </r>
    <r>
      <rPr/>
      <t xml:space="preserve"> Pure Swagium: When combined with an item, allows you to freely customize the color and font used to represent an item.</t>
    </r>
  </si>
  <si>
    <t>Requests:</t>
  </si>
  <si>
    <r>
      <rPr>
        <b/>
      </rPr>
      <t>(10)</t>
    </r>
    <r>
      <rPr/>
      <t xml:space="preserve"> Add T1 Item: Adds a T1 Crafting Material you have to the selection.</t>
    </r>
  </si>
  <si>
    <r>
      <rPr>
        <b/>
        <color rgb="FF6D9EEB"/>
      </rPr>
      <t xml:space="preserve">(20) </t>
    </r>
    <r>
      <rPr/>
      <t>Add T2 Item: Adds a T2 Crafting Material you have to the selection.</t>
    </r>
  </si>
  <si>
    <r>
      <rPr>
        <b/>
        <color rgb="FF6AA84F"/>
      </rPr>
      <t xml:space="preserve">(30) </t>
    </r>
    <r>
      <rPr/>
      <t>Add T3 Item: Adds a T3 Crafting Material you have to the selection.</t>
    </r>
  </si>
  <si>
    <r>
      <rPr>
        <b/>
        <color rgb="FFE69138"/>
      </rPr>
      <t>(40)</t>
    </r>
    <r>
      <rPr>
        <b/>
        <color rgb="FF6AA84F"/>
      </rPr>
      <t xml:space="preserve"> </t>
    </r>
    <r>
      <rPr/>
      <t>Add T4 Item: Adds a T4 Crafting Material you have to the selection.</t>
    </r>
  </si>
  <si>
    <r>
      <rPr>
        <b/>
        <color rgb="FFCC0000"/>
      </rPr>
      <t>(50)</t>
    </r>
    <r>
      <rPr>
        <b/>
        <color rgb="FF6AA84F"/>
      </rPr>
      <t xml:space="preserve"> </t>
    </r>
    <r>
      <rPr/>
      <t>Add T5 Item: Adds a T5 Crafting Material you have to the selection.</t>
    </r>
  </si>
  <si>
    <r>
      <rPr>
        <b/>
        <color rgb="FFC27BA0"/>
      </rPr>
      <t>(60)</t>
    </r>
    <r>
      <rPr>
        <b/>
        <color rgb="FF6AA84F"/>
      </rPr>
      <t xml:space="preserve"> </t>
    </r>
    <r>
      <rPr/>
      <t>Add T6 Item: Adds a T6 Crafting Material you have to the selection.</t>
    </r>
  </si>
  <si>
    <t>"Relics"</t>
  </si>
  <si>
    <t>MARRON: Made from only the finest abominations of samples and glitch. They'll probably kill you if you use them too much.</t>
  </si>
  <si>
    <r>
      <rPr>
        <rFont val="Courier New"/>
        <b/>
        <color rgb="FF882233"/>
      </rPr>
      <t xml:space="preserve">MARRON: You also </t>
    </r>
    <r>
      <rPr>
        <rFont val="Courier New"/>
        <b/>
        <color rgb="FF000000"/>
      </rPr>
      <t>can't use them in crafting</t>
    </r>
    <r>
      <rPr>
        <rFont val="Courier New"/>
        <b/>
        <color rgb="FF882233"/>
      </rPr>
      <t>, since again; they'd probably kill you. But hey, maybe you'll enjoy these items...?</t>
    </r>
  </si>
  <si>
    <r>
      <rPr>
        <rFont val="Courier New"/>
        <b/>
        <color rgb="FF882233"/>
      </rPr>
      <t xml:space="preserve">MARRON: I suspect that </t>
    </r>
    <r>
      <rPr>
        <rFont val="Courier New"/>
        <b/>
        <color rgb="FF000000"/>
      </rPr>
      <t>Chaos will pick out new items after every (main) boss battle.</t>
    </r>
    <r>
      <rPr>
        <rFont val="Courier New"/>
        <b/>
        <color rgb="FF882233"/>
      </rPr>
      <t xml:space="preserve"> Whatever that means.</t>
    </r>
  </si>
  <si>
    <t>MARRON: All old items will be replaced, so if you want them, go get them! You might be able to get some of these at a later date, though...</t>
  </si>
  <si>
    <r>
      <rPr>
        <b/>
      </rPr>
      <t xml:space="preserve">Relic Coupons: 0 </t>
    </r>
    <r>
      <rPr>
        <b val="0"/>
        <i/>
      </rPr>
      <t>(These vanish when the rotation changes.)</t>
    </r>
  </si>
  <si>
    <t>Chairheir's Promise</t>
  </si>
  <si>
    <t>I'll always keep it with me.</t>
  </si>
  <si>
    <t>WEAPON SKILL: Promise Upheld. Perform a chain of up to three actions. This entire weapon then suffers from Reloader2. If you have the Promise Upheld accomplishment, gain +1 Karma every time you use this.</t>
  </si>
  <si>
    <t>(23-25) Crushing</t>
  </si>
  <si>
    <r>
      <rPr>
        <b/>
      </rPr>
      <t xml:space="preserve">Price: </t>
    </r>
    <r>
      <rPr>
        <b/>
        <color rgb="FFFF0000"/>
      </rPr>
      <t>SOLD</t>
    </r>
  </si>
  <si>
    <r>
      <rPr>
        <b/>
      </rPr>
      <t>Slot:</t>
    </r>
    <r>
      <rPr/>
      <t xml:space="preserve"> Weapon</t>
    </r>
  </si>
  <si>
    <t>Skeletron Prime Helmet</t>
  </si>
  <si>
    <t>really this should be called the "skeletron helmet", but what do I know</t>
  </si>
  <si>
    <t>(Action Economy)</t>
  </si>
  <si>
    <t>(Violation)</t>
  </si>
  <si>
    <r>
      <rPr>
        <b/>
      </rPr>
      <t xml:space="preserve">Price: </t>
    </r>
    <r>
      <rPr>
        <b/>
        <color rgb="FFCC00CC"/>
      </rPr>
      <t>32 Samples</t>
    </r>
  </si>
  <si>
    <r>
      <rPr>
        <b/>
      </rPr>
      <t>Times Purchased:</t>
    </r>
    <r>
      <rPr/>
      <t xml:space="preserve"> 0 / 1</t>
    </r>
  </si>
  <si>
    <r>
      <rPr>
        <b/>
      </rPr>
      <t>Slot:</t>
    </r>
    <r>
      <rPr/>
      <t xml:space="preserve"> Hat</t>
    </r>
  </si>
  <si>
    <t>Temmie Armor</t>
  </si>
  <si>
    <t>but tem armor so goods, promise to only buy if you really needs it,</t>
  </si>
  <si>
    <t>(Sponsorship)</t>
  </si>
  <si>
    <t>Magical (60%)</t>
  </si>
  <si>
    <r>
      <rPr>
        <b/>
      </rPr>
      <t xml:space="preserve">Price: </t>
    </r>
    <r>
      <rPr>
        <b/>
        <color rgb="FFCC00CC"/>
      </rPr>
      <t>32 Samples</t>
    </r>
  </si>
  <si>
    <r>
      <rPr>
        <b/>
      </rPr>
      <t>Times Purchased:</t>
    </r>
    <r>
      <rPr/>
      <t xml:space="preserve"> 0 / 1</t>
    </r>
  </si>
  <si>
    <r>
      <rPr>
        <b/>
      </rPr>
      <t>Slot:</t>
    </r>
    <r>
      <rPr/>
      <t xml:space="preserve"> Armor</t>
    </r>
  </si>
  <si>
    <t>Soulfire Anima</t>
  </si>
  <si>
    <t>please don't use this with Radiance, thanks</t>
  </si>
  <si>
    <t>(Manifest)</t>
  </si>
  <si>
    <t>Fire (100%)</t>
  </si>
  <si>
    <r>
      <rPr>
        <b/>
      </rPr>
      <t xml:space="preserve">Price: </t>
    </r>
    <r>
      <rPr>
        <b/>
        <color rgb="FFCC00CC"/>
      </rPr>
      <t>32 Samples</t>
    </r>
  </si>
  <si>
    <r>
      <rPr>
        <b/>
      </rPr>
      <t>Times Purchased:</t>
    </r>
    <r>
      <rPr/>
      <t xml:space="preserve"> 0 / 1</t>
    </r>
  </si>
  <si>
    <r>
      <rPr>
        <b/>
      </rPr>
      <t>Slot:</t>
    </r>
    <r>
      <rPr/>
      <t xml:space="preserve"> Trinket</t>
    </r>
  </si>
  <si>
    <t>Temsfour</t>
  </si>
  <si>
    <t>Create three copies of yourself within Range 1. They each have 1 HP, 0 AC, 0 SHP, and 0 DGE.</t>
  </si>
  <si>
    <t>Only one copy may perform actions each round, able to perform any of your full actions for 50% DMG.</t>
  </si>
  <si>
    <r>
      <rPr>
        <b/>
      </rPr>
      <t xml:space="preserve">Price: </t>
    </r>
    <r>
      <rPr>
        <b/>
        <color rgb="FFCC00CC"/>
      </rPr>
      <t>32 Samples</t>
    </r>
  </si>
  <si>
    <r>
      <rPr>
        <rFont val="Courier New"/>
        <b/>
        <color rgb="FF882233"/>
      </rPr>
      <t xml:space="preserve">MARRON: Now introducing... all previous items! Also, if you buy these, </t>
    </r>
    <r>
      <rPr>
        <rFont val="Courier New"/>
        <b/>
        <color rgb="FF000000"/>
      </rPr>
      <t>you'll be able to upgrade them now.</t>
    </r>
    <r>
      <rPr>
        <rFont val="Courier New"/>
        <b/>
        <color rgb="FF882233"/>
      </rPr>
      <t xml:space="preserve"> </t>
    </r>
  </si>
  <si>
    <t>MARRON: The glitch... solidified, or something? Yeah.</t>
  </si>
  <si>
    <t>Grenade Rifle</t>
  </si>
  <si>
    <t>The first drop in DTG: Chaos. Actually secretly a Mythril-tier weapon from its conception.</t>
  </si>
  <si>
    <t>WEAPON PASSIVE: Blast Force. This weapon has Splash 1 basic attacks. Positive enemy AC is treated like it's doubled when calculating damage. Reloader.</t>
  </si>
  <si>
    <t>(7-9) Fire</t>
  </si>
  <si>
    <t>Range: 5-7</t>
  </si>
  <si>
    <r>
      <rPr>
        <b/>
      </rPr>
      <t xml:space="preserve">Price: </t>
    </r>
    <r>
      <rPr>
        <b/>
        <color rgb="FFCC00CC"/>
      </rPr>
      <t>16 Samples</t>
    </r>
  </si>
  <si>
    <r>
      <rPr>
        <b/>
      </rPr>
      <t>Slot:</t>
    </r>
    <r>
      <rPr/>
      <t xml:space="preserve"> Weapon</t>
    </r>
  </si>
  <si>
    <t>Toxic Swathing</t>
  </si>
  <si>
    <t>Remember the Toxic Crawler? He's my favourite.</t>
  </si>
  <si>
    <t>(Toxin Trap)</t>
  </si>
  <si>
    <t>Magical (-50%)</t>
  </si>
  <si>
    <r>
      <rPr>
        <b/>
      </rPr>
      <t xml:space="preserve">Price: </t>
    </r>
    <r>
      <rPr>
        <b/>
        <color rgb="FFCC00CC"/>
      </rPr>
      <t>16 Samples</t>
    </r>
  </si>
  <si>
    <r>
      <rPr>
        <b/>
      </rPr>
      <t>Slot:</t>
    </r>
    <r>
      <rPr/>
      <t xml:space="preserve"> Armor</t>
    </r>
  </si>
  <si>
    <t>Clentaminator</t>
  </si>
  <si>
    <t>Doesn't actually deal any damage in its source material, but we can fix that!</t>
  </si>
  <si>
    <t>WEAPON SKILL: Fire Solution. Upon entering battle, select 4 different (or same) Solutions. Each solution can be used once before vanishing for the battle, and each one provides a different effect on use. Passively, strikes in a Laser and scales with STR at a 2/3rd rate.</t>
  </si>
  <si>
    <t>(8-8) Earth</t>
  </si>
  <si>
    <r>
      <rPr>
        <b/>
      </rPr>
      <t xml:space="preserve">Price: </t>
    </r>
    <r>
      <rPr>
        <b/>
        <color rgb="FFCC00CC"/>
      </rPr>
      <t>16 Samples</t>
    </r>
  </si>
  <si>
    <r>
      <rPr>
        <b/>
      </rPr>
      <t>Times Purchased:</t>
    </r>
    <r>
      <rPr/>
      <t xml:space="preserve"> 0 / 1</t>
    </r>
  </si>
  <si>
    <r>
      <rPr>
        <b/>
      </rPr>
      <t>Slot:</t>
    </r>
    <r>
      <rPr/>
      <t xml:space="preserve"> Weapon</t>
    </r>
  </si>
  <si>
    <t>Hydra Mask</t>
  </si>
  <si>
    <t>Not made out of solid stone, thankfully.</t>
  </si>
  <si>
    <t>(Gigantic Threat)</t>
  </si>
  <si>
    <r>
      <rPr>
        <b/>
      </rPr>
      <t xml:space="preserve">Price: </t>
    </r>
    <r>
      <rPr>
        <b/>
        <color rgb="FFCC00CC"/>
      </rPr>
      <t>16 Samples</t>
    </r>
  </si>
  <si>
    <r>
      <rPr>
        <b/>
      </rPr>
      <t>Times Purchased:</t>
    </r>
    <r>
      <rPr/>
      <t xml:space="preserve"> 0 / 1</t>
    </r>
  </si>
  <si>
    <r>
      <rPr>
        <b/>
      </rPr>
      <t>Slot:</t>
    </r>
    <r>
      <rPr/>
      <t xml:space="preserve"> Hat</t>
    </r>
  </si>
  <si>
    <t>Dog Robes</t>
  </si>
  <si>
    <t>Oh god no</t>
  </si>
  <si>
    <t>(BARK)</t>
  </si>
  <si>
    <t>(-5 MHP)</t>
  </si>
  <si>
    <r>
      <rPr>
        <b/>
      </rPr>
      <t xml:space="preserve">Price: </t>
    </r>
    <r>
      <rPr>
        <b/>
        <color rgb="FFCC00CC"/>
      </rPr>
      <t>16 Samples</t>
    </r>
  </si>
  <si>
    <r>
      <rPr>
        <b/>
      </rPr>
      <t>Times Purchased:</t>
    </r>
    <r>
      <rPr/>
      <t xml:space="preserve"> 0 / 1</t>
    </r>
  </si>
  <si>
    <r>
      <rPr>
        <b/>
      </rPr>
      <t>Slot:</t>
    </r>
    <r>
      <rPr/>
      <t xml:space="preserve"> Armor</t>
    </r>
  </si>
  <si>
    <t>Broken Scale Necklace</t>
  </si>
  <si>
    <t>Dare to spin the wheel of fate once more?</t>
  </si>
  <si>
    <t>(&lt;0&gt;)</t>
  </si>
  <si>
    <r>
      <rPr>
        <b/>
      </rPr>
      <t xml:space="preserve">Price: </t>
    </r>
    <r>
      <rPr>
        <b/>
        <color rgb="FFCC00CC"/>
      </rPr>
      <t>16 Samples</t>
    </r>
  </si>
  <si>
    <r>
      <rPr>
        <b/>
      </rPr>
      <t>Times Purchased:</t>
    </r>
    <r>
      <rPr/>
      <t xml:space="preserve"> 0 / 1</t>
    </r>
  </si>
  <si>
    <r>
      <rPr>
        <b/>
      </rPr>
      <t>Slot:</t>
    </r>
    <r>
      <rPr/>
      <t xml:space="preserve"> Trinket</t>
    </r>
  </si>
  <si>
    <t>Twin Pistol Katanas</t>
  </si>
  <si>
    <t>A set of katanas that have pistols built into them. Wants you to watch RWBY. Pit.</t>
  </si>
  <si>
    <t>WEAPON PASSIVE: Gallant Gunwork. Whenever you damage a foe, deal (2-3) Piercing Damage to them. Cannot proc off of Gallant Gunwork. Damage from this passive scales with SKI at a fifth-rate. This weapon scales with STR at a half-rate.</t>
  </si>
  <si>
    <t>(5-6)x2 Slashing</t>
  </si>
  <si>
    <r>
      <rPr>
        <b/>
      </rPr>
      <t xml:space="preserve">Price: </t>
    </r>
    <r>
      <rPr>
        <b/>
        <color rgb="FFCC00CC"/>
      </rPr>
      <t>16 Samples</t>
    </r>
  </si>
  <si>
    <r>
      <rPr>
        <b/>
      </rPr>
      <t>Times Purchased:</t>
    </r>
    <r>
      <rPr/>
      <t xml:space="preserve"> 0 / 1</t>
    </r>
  </si>
  <si>
    <r>
      <rPr>
        <b/>
      </rPr>
      <t>Slot:</t>
    </r>
    <r>
      <rPr/>
      <t xml:space="preserve"> Weapon</t>
    </r>
  </si>
  <si>
    <t>Shark Bulk</t>
  </si>
  <si>
    <t>...It's made of crystal. You can't figure out what the hell this has to do with sharks.</t>
  </si>
  <si>
    <t>(Regrowing Crystal)</t>
  </si>
  <si>
    <t>(-2 MHP)</t>
  </si>
  <si>
    <r>
      <rPr>
        <b/>
      </rPr>
      <t xml:space="preserve">Price: </t>
    </r>
    <r>
      <rPr>
        <b/>
        <color rgb="FFCC00CC"/>
      </rPr>
      <t>16 Samples</t>
    </r>
  </si>
  <si>
    <r>
      <rPr>
        <b/>
      </rPr>
      <t>Times Purchased:</t>
    </r>
    <r>
      <rPr/>
      <t xml:space="preserve"> 0 / 1</t>
    </r>
  </si>
  <si>
    <r>
      <rPr>
        <b/>
      </rPr>
      <t>Slot:</t>
    </r>
    <r>
      <rPr/>
      <t xml:space="preserve"> Armor</t>
    </r>
  </si>
  <si>
    <t>Potions of Burrito</t>
  </si>
  <si>
    <t>This + Chloe = Happy Chloe.</t>
  </si>
  <si>
    <t>(Always Stuffed)</t>
  </si>
  <si>
    <r>
      <rPr>
        <b/>
      </rPr>
      <t xml:space="preserve">Price: </t>
    </r>
    <r>
      <rPr>
        <b/>
        <color rgb="FFCC00CC"/>
      </rPr>
      <t>16 Samples</t>
    </r>
  </si>
  <si>
    <r>
      <rPr>
        <b/>
      </rPr>
      <t>Times Purchased:</t>
    </r>
    <r>
      <rPr/>
      <t xml:space="preserve"> 0 / 1</t>
    </r>
  </si>
  <si>
    <r>
      <rPr>
        <b/>
      </rPr>
      <t>Slot:</t>
    </r>
    <r>
      <rPr/>
      <t xml:space="preserve"> Trinket</t>
    </r>
  </si>
  <si>
    <t>Infernal Torment</t>
  </si>
  <si>
    <t>Remember when I could use Minecraft mobs for bosses? Those were the days...</t>
  </si>
  <si>
    <t>*Purchase comes with x3 Origin Blaze Rods. Make them count!</t>
  </si>
  <si>
    <t>WEAPON SKILL: Nuclear Option. Deal (22-23) Fire Damage to a target within Range 7-9, with 300% HIT. Splash 1 for 66% damage, and Splash 2 for 33% damage. This Weapon Skills has Reloader3, and scales with STR at a 4/3rd rate. Consumes an Origin Blaze Rod upon firing. Passively, your Basic Attack is a Cone, and scales with STR at a half-rate.</t>
  </si>
  <si>
    <t>(6-7)x2 Fire</t>
  </si>
  <si>
    <r>
      <rPr>
        <b/>
      </rPr>
      <t xml:space="preserve">Price: </t>
    </r>
    <r>
      <rPr>
        <b/>
        <color rgb="FFCC00CC"/>
      </rPr>
      <t>16 Samples</t>
    </r>
  </si>
  <si>
    <r>
      <rPr>
        <b/>
      </rPr>
      <t>Times Purchased:</t>
    </r>
    <r>
      <rPr/>
      <t xml:space="preserve"> 0 / 1</t>
    </r>
  </si>
  <si>
    <r>
      <rPr>
        <b/>
      </rPr>
      <t>Slot:</t>
    </r>
    <r>
      <rPr/>
      <t xml:space="preserve"> Weapon</t>
    </r>
  </si>
  <si>
    <t>Metalhead Crown</t>
  </si>
  <si>
    <t>Grants +5 affinity to metal music, even though it can't really move you how it once did.</t>
  </si>
  <si>
    <t>(Gravcore Crafted)</t>
  </si>
  <si>
    <r>
      <rPr>
        <b/>
      </rPr>
      <t xml:space="preserve">Price: </t>
    </r>
    <r>
      <rPr>
        <b/>
        <color rgb="FFCC00CC"/>
      </rPr>
      <t>16 Samples</t>
    </r>
  </si>
  <si>
    <r>
      <rPr>
        <b/>
      </rPr>
      <t>Times Purchased:</t>
    </r>
    <r>
      <rPr/>
      <t xml:space="preserve"> 0 / 1</t>
    </r>
  </si>
  <si>
    <r>
      <rPr>
        <b/>
      </rPr>
      <t>Slot:</t>
    </r>
    <r>
      <rPr/>
      <t xml:space="preserve"> Hat</t>
    </r>
  </si>
  <si>
    <t>Exquisite Engineer's Vest</t>
  </si>
  <si>
    <t>...Were this not a relic, it'd be named the "Exquisite Engineer's Ensemble".</t>
  </si>
  <si>
    <t>(Use More Gun)</t>
  </si>
  <si>
    <t>(Sappers)</t>
  </si>
  <si>
    <r>
      <rPr>
        <b/>
      </rPr>
      <t xml:space="preserve">Price: </t>
    </r>
    <r>
      <rPr>
        <b/>
        <color rgb="FFCC00CC"/>
      </rPr>
      <t>16 Samples</t>
    </r>
  </si>
  <si>
    <r>
      <rPr>
        <b/>
      </rPr>
      <t>Times Purchased:</t>
    </r>
    <r>
      <rPr/>
      <t xml:space="preserve"> 0 / 1</t>
    </r>
  </si>
  <si>
    <r>
      <rPr>
        <b/>
      </rPr>
      <t>Slot:</t>
    </r>
    <r>
      <rPr/>
      <t xml:space="preserve"> Armor</t>
    </r>
  </si>
  <si>
    <t>"Tentacles For Arms" Card</t>
  </si>
  <si>
    <t>Doesn't actually turn your arms into tentacles, which makes you question how this works.</t>
  </si>
  <si>
    <t>(Flexible Hold)</t>
  </si>
  <si>
    <t>(-1 SKI)</t>
  </si>
  <si>
    <r>
      <rPr>
        <b/>
      </rPr>
      <t xml:space="preserve">Price: </t>
    </r>
    <r>
      <rPr>
        <b/>
        <color rgb="FFCC00CC"/>
      </rPr>
      <t>16 Samples</t>
    </r>
  </si>
  <si>
    <r>
      <rPr>
        <b/>
      </rPr>
      <t>Times Purchased:</t>
    </r>
    <r>
      <rPr/>
      <t xml:space="preserve"> 0 / 1</t>
    </r>
  </si>
  <si>
    <r>
      <rPr>
        <b/>
      </rPr>
      <t>Slot:</t>
    </r>
    <r>
      <rPr/>
      <t xml:space="preserve"> Trinket</t>
    </r>
  </si>
  <si>
    <t>Omega Sombrero</t>
  </si>
  <si>
    <t>INFINITE POWER. INFINITE FOOD.</t>
  </si>
  <si>
    <t>(+7 SPC)</t>
  </si>
  <si>
    <t>(Infinite Fiesta)</t>
  </si>
  <si>
    <t>Poison (-20%)</t>
  </si>
  <si>
    <r>
      <rPr>
        <b/>
      </rPr>
      <t xml:space="preserve">Price: </t>
    </r>
    <r>
      <rPr>
        <b/>
        <color rgb="FFCC00CC"/>
      </rPr>
      <t>16 Samples</t>
    </r>
  </si>
  <si>
    <r>
      <rPr>
        <b/>
      </rPr>
      <t>Times Purchased:</t>
    </r>
    <r>
      <rPr/>
      <t xml:space="preserve"> 0 / 1</t>
    </r>
  </si>
  <si>
    <r>
      <rPr>
        <b/>
      </rPr>
      <t>Slot:</t>
    </r>
    <r>
      <rPr/>
      <t xml:space="preserve"> Hat</t>
    </r>
  </si>
  <si>
    <t>Crimi'kie</t>
  </si>
  <si>
    <t>As of the most recent Calamity update, is now part of the Rogue class.</t>
  </si>
  <si>
    <t>(Throwing Blades)</t>
  </si>
  <si>
    <r>
      <rPr>
        <b/>
      </rPr>
      <t xml:space="preserve">Price: </t>
    </r>
    <r>
      <rPr>
        <b/>
        <color rgb="FFCC00CC"/>
      </rPr>
      <t>16 Samples</t>
    </r>
  </si>
  <si>
    <r>
      <rPr>
        <b/>
      </rPr>
      <t>Times Purchased:</t>
    </r>
    <r>
      <rPr/>
      <t xml:space="preserve"> 0 / 1</t>
    </r>
  </si>
  <si>
    <r>
      <rPr>
        <b/>
      </rPr>
      <t>Slot:</t>
    </r>
    <r>
      <rPr/>
      <t xml:space="preserve"> Armor</t>
    </r>
  </si>
  <si>
    <t>Dawn's Law</t>
  </si>
  <si>
    <t>SHINE WHERE THOU WILT AN THOU HARM NONE.</t>
  </si>
  <si>
    <t>(Edge of Dawn)</t>
  </si>
  <si>
    <t>(Eternal Sun)</t>
  </si>
  <si>
    <t>Light (100%)</t>
  </si>
  <si>
    <r>
      <rPr>
        <b/>
      </rPr>
      <t xml:space="preserve">Price: </t>
    </r>
    <r>
      <rPr>
        <b/>
        <color rgb="FFCC00CC"/>
      </rPr>
      <t>16 Samples</t>
    </r>
  </si>
  <si>
    <r>
      <rPr>
        <b/>
      </rPr>
      <t>Times Purchased:</t>
    </r>
    <r>
      <rPr/>
      <t xml:space="preserve"> 0 / 1</t>
    </r>
  </si>
  <si>
    <r>
      <rPr>
        <b/>
      </rPr>
      <t>Slot:</t>
    </r>
    <r>
      <rPr/>
      <t xml:space="preserve"> Trinket</t>
    </r>
  </si>
  <si>
    <t>Gasterblaster</t>
  </si>
  <si>
    <t>Summon a Gasterblaster within Range 1-3. Designate it a cardinal or diagonal direction.</t>
  </si>
  <si>
    <t>GASTERBLASTER</t>
  </si>
  <si>
    <t>I still can't believe he's in Smash</t>
  </si>
  <si>
    <r>
      <rPr>
        <b/>
      </rPr>
      <t xml:space="preserve">Price: </t>
    </r>
    <r>
      <rPr>
        <b/>
        <color rgb="FFCC00CC"/>
      </rPr>
      <t>32 Samples</t>
    </r>
  </si>
  <si>
    <t>Grand Office Doodad</t>
  </si>
  <si>
    <t>A chair said to originally have been created by the Chairheir. Has been highly modified.</t>
  </si>
  <si>
    <t>WEAPON PASSIVE: Office Suite. As a Bonus Action, you may swap between Chair and Table forms. You cannot perform a Basic Attack or use a Weapon Skill on rounds you switch forms. (Spells are fine.)</t>
  </si>
  <si>
    <t>CHAIR</t>
  </si>
  <si>
    <t>TABLE</t>
  </si>
  <si>
    <t>(15-15) ???</t>
  </si>
  <si>
    <r>
      <rPr>
        <b/>
      </rPr>
      <t xml:space="preserve">Price: </t>
    </r>
    <r>
      <rPr>
        <b/>
        <color rgb="FFCC00CC"/>
      </rPr>
      <t>32 Samples</t>
    </r>
  </si>
  <si>
    <r>
      <rPr>
        <b/>
      </rPr>
      <t>Times Purchased:</t>
    </r>
    <r>
      <rPr/>
      <t xml:space="preserve"> 0 / 1</t>
    </r>
  </si>
  <si>
    <r>
      <rPr>
        <b/>
      </rPr>
      <t>Slot:</t>
    </r>
    <r>
      <rPr/>
      <t xml:space="preserve"> Weapon</t>
    </r>
  </si>
  <si>
    <t>Binding Hatstack</t>
  </si>
  <si>
    <t>(Soulbound)</t>
  </si>
  <si>
    <t>(Dupe)</t>
  </si>
  <si>
    <t>(Resist: Stat Down)</t>
  </si>
  <si>
    <r>
      <rPr>
        <b/>
      </rPr>
      <t xml:space="preserve">Price: </t>
    </r>
    <r>
      <rPr>
        <b/>
        <color rgb="FFCC00CC"/>
      </rPr>
      <t>32 Samples</t>
    </r>
  </si>
  <si>
    <r>
      <rPr>
        <b/>
      </rPr>
      <t>Times Purchased:</t>
    </r>
    <r>
      <rPr/>
      <t xml:space="preserve"> 0 / 1</t>
    </r>
  </si>
  <si>
    <r>
      <rPr>
        <b/>
      </rPr>
      <t>Slot:</t>
    </r>
    <r>
      <rPr/>
      <t xml:space="preserve"> Hat</t>
    </r>
  </si>
  <si>
    <t>Medal of True Heroism</t>
  </si>
  <si>
    <t>Never forget.</t>
  </si>
  <si>
    <t>(tem true hero!)</t>
  </si>
  <si>
    <r>
      <rPr>
        <b/>
      </rPr>
      <t xml:space="preserve">Price: </t>
    </r>
    <r>
      <rPr>
        <b/>
        <color rgb="FFCC00CC"/>
      </rPr>
      <t>32 Samples</t>
    </r>
  </si>
  <si>
    <r>
      <rPr>
        <b/>
      </rPr>
      <t>Times Purchased:</t>
    </r>
    <r>
      <rPr/>
      <t xml:space="preserve"> 0 / 1</t>
    </r>
  </si>
  <si>
    <r>
      <rPr>
        <b/>
      </rPr>
      <t>Slot:</t>
    </r>
    <r>
      <rPr/>
      <t xml:space="preserve"> Trinket</t>
    </r>
  </si>
  <si>
    <t>Over Easy</t>
  </si>
  <si>
    <t>Hi, I'm Flumpty Bumpty! I'm an egg, and I'M GETTING A THIRD GAME!</t>
  </si>
  <si>
    <t>WEAPON SKILL: Friendship Game. Apply Friendship0 to the target. Range 1-4. Splash 1. Friendship gains +2 Intensity every time the target is hit by a player's full action, once per player turn. Passively, your Basic Attack applies Friendship0. If you would apply Friendship to a target who already has Friendship, remove it from them and deal Unmoddable Damage to them equal to the status intensity.</t>
  </si>
  <si>
    <t>(18-19) Fire</t>
  </si>
  <si>
    <r>
      <rPr>
        <b/>
      </rPr>
      <t xml:space="preserve">Price: </t>
    </r>
    <r>
      <rPr>
        <b/>
        <color rgb="FFCC00CC"/>
      </rPr>
      <t>32 Samples</t>
    </r>
  </si>
  <si>
    <r>
      <rPr>
        <b/>
      </rPr>
      <t>Times Purchased:</t>
    </r>
    <r>
      <rPr/>
      <t xml:space="preserve"> 0 / 1</t>
    </r>
  </si>
  <si>
    <r>
      <rPr>
        <b/>
      </rPr>
      <t>Slot:</t>
    </r>
    <r>
      <rPr/>
      <t xml:space="preserve"> Weapon</t>
    </r>
  </si>
  <si>
    <t>Providence's Topper</t>
  </si>
  <si>
    <t>▲</t>
  </si>
  <si>
    <t>(Triangle God)</t>
  </si>
  <si>
    <t>Dark (70%)</t>
  </si>
  <si>
    <t>Psychic (70%)</t>
  </si>
  <si>
    <r>
      <rPr>
        <b/>
      </rPr>
      <t xml:space="preserve">Price: </t>
    </r>
    <r>
      <rPr>
        <b/>
        <color rgb="FFFF0000"/>
      </rPr>
      <t>SOLD</t>
    </r>
  </si>
  <si>
    <r>
      <rPr>
        <b/>
      </rPr>
      <t>Slot:</t>
    </r>
    <r>
      <rPr/>
      <t xml:space="preserve"> Hat</t>
    </r>
  </si>
  <si>
    <t>Radiance</t>
  </si>
  <si>
    <t>In the distance, Marron and Asha make happy noises.</t>
  </si>
  <si>
    <t>(Glorious Rebirth)</t>
  </si>
  <si>
    <t>(Wings of Flame)</t>
  </si>
  <si>
    <r>
      <rPr>
        <b/>
      </rPr>
      <t xml:space="preserve">Price: </t>
    </r>
    <r>
      <rPr>
        <b/>
        <color rgb="FFCC00CC"/>
      </rPr>
      <t>32 Samples</t>
    </r>
  </si>
  <si>
    <r>
      <rPr>
        <b/>
      </rPr>
      <t>Times Purchased:</t>
    </r>
    <r>
      <rPr/>
      <t xml:space="preserve"> 0 / 1</t>
    </r>
  </si>
  <si>
    <r>
      <rPr>
        <b/>
      </rPr>
      <t>Slot:</t>
    </r>
    <r>
      <rPr/>
      <t xml:space="preserve"> Armor</t>
    </r>
  </si>
  <si>
    <t>Mask Fragment</t>
  </si>
  <si>
    <t>LET US REUNITE.</t>
  </si>
  <si>
    <t>(Be Still)</t>
  </si>
  <si>
    <r>
      <rPr>
        <b/>
      </rPr>
      <t xml:space="preserve">Price: </t>
    </r>
    <r>
      <rPr>
        <b/>
        <color rgb="FFCC00CC"/>
      </rPr>
      <t>32 Samples</t>
    </r>
  </si>
  <si>
    <r>
      <rPr>
        <b/>
      </rPr>
      <t>Times Purchased:</t>
    </r>
    <r>
      <rPr/>
      <t xml:space="preserve"> 0 / 1</t>
    </r>
  </si>
  <si>
    <r>
      <rPr>
        <b/>
      </rPr>
      <t>Slot:</t>
    </r>
    <r>
      <rPr/>
      <t xml:space="preserve"> Trinket</t>
    </r>
  </si>
  <si>
    <t>Nothing</t>
  </si>
  <si>
    <t>MARRON: You gonna make something, or what?</t>
  </si>
  <si>
    <r>
      <rPr>
        <b/>
      </rPr>
      <t>Recharges on:</t>
    </r>
    <r>
      <rPr/>
      <t xml:space="preserve"> n/a</t>
    </r>
  </si>
  <si>
    <r>
      <rPr>
        <b/>
      </rPr>
      <t>Commissioned By:</t>
    </r>
    <r>
      <rPr/>
      <t xml:space="preserve"> n/a</t>
    </r>
  </si>
  <si>
    <r>
      <rPr>
        <b/>
      </rPr>
      <t xml:space="preserve">Type: </t>
    </r>
    <r>
      <rPr>
        <b val="0"/>
      </rPr>
      <t>n/a</t>
    </r>
  </si>
  <si>
    <t>MARRON: Storage.</t>
  </si>
  <si>
    <t>SET ONE:</t>
  </si>
  <si>
    <r>
      <rPr>
        <b/>
      </rPr>
      <t xml:space="preserve">Price: </t>
    </r>
    <r>
      <rPr>
        <b/>
        <color rgb="FFCC00CC"/>
      </rPr>
      <t>16 Samples</t>
    </r>
  </si>
  <si>
    <r>
      <rPr>
        <b/>
      </rPr>
      <t>Slot:</t>
    </r>
    <r>
      <rPr/>
      <t xml:space="preserve"> Weapon</t>
    </r>
  </si>
  <si>
    <t>Nurse's Hat</t>
  </si>
  <si>
    <t>Historically, has been worn mostly by male characters.</t>
  </si>
  <si>
    <t>(Efficient Healing)</t>
  </si>
  <si>
    <t>sold</t>
  </si>
  <si>
    <r>
      <rPr>
        <b/>
      </rPr>
      <t xml:space="preserve">Price: </t>
    </r>
    <r>
      <rPr>
        <b/>
        <color rgb="FFFF0000"/>
      </rPr>
      <t>SOLD</t>
    </r>
  </si>
  <si>
    <r>
      <rPr>
        <b/>
      </rPr>
      <t>Slot:</t>
    </r>
    <r>
      <rPr/>
      <t xml:space="preserve"> Hat</t>
    </r>
  </si>
  <si>
    <r>
      <rPr>
        <b/>
      </rPr>
      <t xml:space="preserve">Price: </t>
    </r>
    <r>
      <rPr>
        <b/>
        <color rgb="FFCC00CC"/>
      </rPr>
      <t>16 Samples</t>
    </r>
  </si>
  <si>
    <r>
      <rPr>
        <b/>
      </rPr>
      <t>Slot:</t>
    </r>
    <r>
      <rPr/>
      <t xml:space="preserve"> Armor</t>
    </r>
  </si>
  <si>
    <t>Origin String</t>
  </si>
  <si>
    <t>The item that secretly broke the game in two. Now somewhat restricted.</t>
  </si>
  <si>
    <t>(Range Up)</t>
  </si>
  <si>
    <r>
      <rPr>
        <b/>
      </rPr>
      <t xml:space="preserve">Price: </t>
    </r>
    <r>
      <rPr>
        <b/>
        <color rgb="FFFF0000"/>
      </rPr>
      <t>SOLD</t>
    </r>
  </si>
  <si>
    <r>
      <rPr>
        <b/>
      </rPr>
      <t>Slot:</t>
    </r>
    <r>
      <rPr/>
      <t xml:space="preserve"> Trinket</t>
    </r>
  </si>
  <si>
    <t>SET TWO:</t>
  </si>
  <si>
    <r>
      <rPr>
        <b/>
      </rPr>
      <t xml:space="preserve">Price: </t>
    </r>
    <r>
      <rPr>
        <b/>
        <color rgb="FFCC00CC"/>
      </rPr>
      <t>16 Samples</t>
    </r>
  </si>
  <si>
    <r>
      <rPr>
        <b/>
      </rPr>
      <t>Times Purchased:</t>
    </r>
    <r>
      <rPr/>
      <t xml:space="preserve"> 0 / 1</t>
    </r>
  </si>
  <si>
    <r>
      <rPr>
        <b/>
      </rPr>
      <t>Slot:</t>
    </r>
    <r>
      <rPr/>
      <t xml:space="preserve"> Weapon</t>
    </r>
  </si>
  <si>
    <r>
      <rPr>
        <b/>
      </rPr>
      <t xml:space="preserve">Price: </t>
    </r>
    <r>
      <rPr>
        <b/>
        <color rgb="FFCC00CC"/>
      </rPr>
      <t>16 Samples</t>
    </r>
  </si>
  <si>
    <r>
      <rPr>
        <b/>
      </rPr>
      <t>Times Purchased:</t>
    </r>
    <r>
      <rPr/>
      <t xml:space="preserve"> 0 / 1</t>
    </r>
  </si>
  <si>
    <r>
      <rPr>
        <b/>
      </rPr>
      <t>Slot:</t>
    </r>
    <r>
      <rPr/>
      <t xml:space="preserve"> Hat</t>
    </r>
  </si>
  <si>
    <r>
      <rPr>
        <b/>
      </rPr>
      <t xml:space="preserve">Price: </t>
    </r>
    <r>
      <rPr>
        <b/>
        <color rgb="FFCC00CC"/>
      </rPr>
      <t>16 Samples</t>
    </r>
  </si>
  <si>
    <r>
      <rPr>
        <b/>
      </rPr>
      <t>Times Purchased:</t>
    </r>
    <r>
      <rPr/>
      <t xml:space="preserve"> 0 / 1</t>
    </r>
  </si>
  <si>
    <r>
      <rPr>
        <b/>
      </rPr>
      <t>Slot:</t>
    </r>
    <r>
      <rPr/>
      <t xml:space="preserve"> Armor</t>
    </r>
  </si>
  <si>
    <r>
      <rPr>
        <b/>
      </rPr>
      <t xml:space="preserve">Price: </t>
    </r>
    <r>
      <rPr>
        <b/>
        <color rgb="FFCC00CC"/>
      </rPr>
      <t>16 Samples</t>
    </r>
  </si>
  <si>
    <r>
      <rPr>
        <b/>
      </rPr>
      <t>Times Purchased:</t>
    </r>
    <r>
      <rPr/>
      <t xml:space="preserve"> 0 / 1</t>
    </r>
  </si>
  <si>
    <r>
      <rPr>
        <b/>
      </rPr>
      <t>Slot:</t>
    </r>
    <r>
      <rPr/>
      <t xml:space="preserve"> Trinket</t>
    </r>
  </si>
  <si>
    <t>SET THREE:</t>
  </si>
  <si>
    <r>
      <rPr>
        <b/>
      </rPr>
      <t xml:space="preserve">Price: </t>
    </r>
    <r>
      <rPr>
        <b/>
        <color rgb="FFCC00CC"/>
      </rPr>
      <t>32 Samples</t>
    </r>
  </si>
  <si>
    <r>
      <rPr>
        <b/>
      </rPr>
      <t>Times Purchased:</t>
    </r>
    <r>
      <rPr/>
      <t xml:space="preserve"> 0 / 1</t>
    </r>
  </si>
  <si>
    <r>
      <rPr>
        <b/>
      </rPr>
      <t>Slot:</t>
    </r>
    <r>
      <rPr/>
      <t xml:space="preserve"> Weapon</t>
    </r>
  </si>
  <si>
    <t>Cowboy Hat</t>
  </si>
  <si>
    <t>yeehaw</t>
  </si>
  <si>
    <t>Yee:</t>
  </si>
  <si>
    <t>(yeehaw)</t>
  </si>
  <si>
    <t>Haw:</t>
  </si>
  <si>
    <r>
      <rPr>
        <b/>
      </rPr>
      <t xml:space="preserve">Price: </t>
    </r>
    <r>
      <rPr>
        <b/>
        <color rgb="FFFF0000"/>
      </rPr>
      <t>SOLD</t>
    </r>
  </si>
  <si>
    <r>
      <rPr>
        <b/>
      </rPr>
      <t>Times Purchased:</t>
    </r>
    <r>
      <rPr/>
      <t xml:space="preserve"> 0 / 1</t>
    </r>
  </si>
  <si>
    <r>
      <rPr>
        <b/>
      </rPr>
      <t>Slot:</t>
    </r>
    <r>
      <rPr/>
      <t xml:space="preserve"> Hat</t>
    </r>
  </si>
  <si>
    <r>
      <rPr>
        <b/>
      </rPr>
      <t xml:space="preserve">Price: </t>
    </r>
    <r>
      <rPr>
        <b/>
        <color rgb="FFCC00CC"/>
      </rPr>
      <t>32 Samples</t>
    </r>
  </si>
  <si>
    <r>
      <rPr>
        <b/>
      </rPr>
      <t>Times Purchased:</t>
    </r>
    <r>
      <rPr/>
      <t xml:space="preserve"> 0 / 1</t>
    </r>
  </si>
  <si>
    <r>
      <rPr>
        <b/>
      </rPr>
      <t>Slot:</t>
    </r>
    <r>
      <rPr/>
      <t xml:space="preserve"> Armor</t>
    </r>
  </si>
  <si>
    <r>
      <rPr>
        <b/>
      </rPr>
      <t xml:space="preserve">Price: </t>
    </r>
    <r>
      <rPr>
        <b/>
        <color rgb="FFCC00CC"/>
      </rPr>
      <t>32 Samples</t>
    </r>
  </si>
  <si>
    <r>
      <rPr>
        <b/>
      </rPr>
      <t>Times Purchased:</t>
    </r>
    <r>
      <rPr/>
      <t xml:space="preserve"> 0 / 1</t>
    </r>
  </si>
  <si>
    <r>
      <rPr>
        <b/>
      </rPr>
      <t>Slot:</t>
    </r>
    <r>
      <rPr/>
      <t xml:space="preserve"> Trinket</t>
    </r>
  </si>
  <si>
    <r>
      <rPr>
        <b/>
      </rPr>
      <t xml:space="preserve">Price: </t>
    </r>
    <r>
      <rPr>
        <b/>
        <color rgb="FFFF0000"/>
      </rPr>
      <t>SOLD</t>
    </r>
  </si>
  <si>
    <t>SET FOUR:</t>
  </si>
  <si>
    <r>
      <rPr>
        <b/>
      </rPr>
      <t xml:space="preserve">Price: </t>
    </r>
    <r>
      <rPr>
        <b/>
        <color rgb="FFCC00CC"/>
      </rPr>
      <t>32 Samples</t>
    </r>
  </si>
  <si>
    <r>
      <rPr>
        <b/>
      </rPr>
      <t>Times Purchased:</t>
    </r>
    <r>
      <rPr/>
      <t xml:space="preserve"> 0 / 1</t>
    </r>
  </si>
  <si>
    <r>
      <rPr>
        <b/>
      </rPr>
      <t>Slot:</t>
    </r>
    <r>
      <rPr/>
      <t xml:space="preserve"> Weapon</t>
    </r>
  </si>
  <si>
    <r>
      <rPr>
        <b/>
      </rPr>
      <t xml:space="preserve">Price: </t>
    </r>
    <r>
      <rPr>
        <b/>
        <color rgb="FFCC00CC"/>
      </rPr>
      <t>32 Samples</t>
    </r>
  </si>
  <si>
    <r>
      <rPr>
        <b/>
      </rPr>
      <t>Times Purchased:</t>
    </r>
    <r>
      <rPr/>
      <t xml:space="preserve"> 0 / 1</t>
    </r>
  </si>
  <si>
    <r>
      <rPr>
        <b/>
      </rPr>
      <t>Slot:</t>
    </r>
    <r>
      <rPr/>
      <t xml:space="preserve"> Hat</t>
    </r>
  </si>
  <si>
    <r>
      <rPr>
        <b/>
      </rPr>
      <t xml:space="preserve">Price: </t>
    </r>
    <r>
      <rPr>
        <b/>
        <color rgb="FFCC00CC"/>
      </rPr>
      <t>32 Samples</t>
    </r>
  </si>
  <si>
    <r>
      <rPr>
        <b/>
      </rPr>
      <t>Times Purchased:</t>
    </r>
    <r>
      <rPr/>
      <t xml:space="preserve"> 0 / 1</t>
    </r>
  </si>
  <si>
    <r>
      <rPr>
        <b/>
      </rPr>
      <t>Slot:</t>
    </r>
    <r>
      <rPr/>
      <t xml:space="preserve"> Armor</t>
    </r>
  </si>
  <si>
    <r>
      <rPr>
        <b/>
      </rPr>
      <t xml:space="preserve">Price: </t>
    </r>
    <r>
      <rPr>
        <b/>
        <color rgb="FFCC00CC"/>
      </rPr>
      <t>32 Samples</t>
    </r>
  </si>
  <si>
    <r>
      <rPr>
        <b/>
      </rPr>
      <t>Times Purchased:</t>
    </r>
    <r>
      <rPr/>
      <t xml:space="preserve"> 0 / 1</t>
    </r>
  </si>
  <si>
    <r>
      <rPr>
        <b/>
      </rPr>
      <t>Slot:</t>
    </r>
    <r>
      <rPr/>
      <t xml:space="preserve"> Trinket</t>
    </r>
  </si>
  <si>
    <t>Give a target within Range 1-3 Zillycharm for three rounds, which gives them the effects of Spectral</t>
  </si>
  <si>
    <t>and Wallhack for three rounds.</t>
  </si>
  <si>
    <r>
      <rPr>
        <b/>
      </rPr>
      <t xml:space="preserve">Price: </t>
    </r>
    <r>
      <rPr>
        <b/>
        <color rgb="FFFF0000"/>
      </rPr>
      <t>SOLD</t>
    </r>
  </si>
  <si>
    <t>SET FIVE:</t>
  </si>
  <si>
    <t>Providence's Cane</t>
  </si>
  <si>
    <t>Bill Cipher's cane. From the Mindscape. He's not actually dead in reality, maybe? I dunno anymore, man.</t>
  </si>
  <si>
    <t>WEAPON SKILL: Providence. Cast any spell in the game (even if not researched), with +50% MP Cost. This takes a full action, even if you use a Bonus Action or Free Action spell. Passively, grants +1 Skill Slot and manafueled2. The Basic Attack scales with INT (and only INT) at a third-rate, and can be of any element.</t>
  </si>
  <si>
    <t>(3-3)x3 Magical</t>
  </si>
  <si>
    <r>
      <rPr>
        <b/>
      </rPr>
      <t xml:space="preserve">Price: </t>
    </r>
    <r>
      <rPr>
        <b/>
        <color rgb="FFFF0000"/>
      </rPr>
      <t>SOLD</t>
    </r>
  </si>
  <si>
    <r>
      <rPr>
        <b/>
      </rPr>
      <t>Times Purchased:</t>
    </r>
    <r>
      <rPr/>
      <t xml:space="preserve"> 1 / 1</t>
    </r>
  </si>
  <si>
    <r>
      <rPr>
        <b/>
      </rPr>
      <t>Slot:</t>
    </r>
    <r>
      <rPr/>
      <t xml:space="preserve"> Weapon</t>
    </r>
  </si>
  <si>
    <r>
      <rPr>
        <b/>
      </rPr>
      <t xml:space="preserve">Price: </t>
    </r>
    <r>
      <rPr>
        <b/>
        <color rgb="FFCC00CC"/>
      </rPr>
      <t>32 Samples</t>
    </r>
  </si>
  <si>
    <r>
      <rPr>
        <b/>
      </rPr>
      <t>Times Purchased:</t>
    </r>
    <r>
      <rPr/>
      <t xml:space="preserve"> 0 / 1</t>
    </r>
  </si>
  <si>
    <r>
      <rPr>
        <b/>
      </rPr>
      <t>Slot:</t>
    </r>
    <r>
      <rPr/>
      <t xml:space="preserve"> Hat</t>
    </r>
  </si>
  <si>
    <r>
      <rPr>
        <b/>
      </rPr>
      <t xml:space="preserve">Price: </t>
    </r>
    <r>
      <rPr>
        <b/>
        <color rgb="FFCC00CC"/>
      </rPr>
      <t>32 Samples</t>
    </r>
  </si>
  <si>
    <r>
      <rPr>
        <b/>
      </rPr>
      <t>Times Purchased:</t>
    </r>
    <r>
      <rPr/>
      <t xml:space="preserve"> 0 / 1</t>
    </r>
  </si>
  <si>
    <r>
      <rPr>
        <b/>
      </rPr>
      <t>Slot:</t>
    </r>
    <r>
      <rPr/>
      <t xml:space="preserve"> Armor</t>
    </r>
  </si>
  <si>
    <r>
      <rPr>
        <b/>
      </rPr>
      <t xml:space="preserve">Price: </t>
    </r>
    <r>
      <rPr>
        <b/>
        <color rgb="FFCC00CC"/>
      </rPr>
      <t>32 Samples</t>
    </r>
  </si>
  <si>
    <r>
      <rPr>
        <b/>
      </rPr>
      <t>Times Purchased:</t>
    </r>
    <r>
      <rPr/>
      <t xml:space="preserve"> 0 / 1</t>
    </r>
  </si>
  <si>
    <r>
      <rPr>
        <b/>
      </rPr>
      <t>Slot:</t>
    </r>
    <r>
      <rPr/>
      <t xml:space="preserve"> Trinket</t>
    </r>
  </si>
  <si>
    <r>
      <rPr>
        <b/>
      </rPr>
      <t xml:space="preserve">Price: </t>
    </r>
    <r>
      <rPr>
        <b/>
        <color rgb="FFCC00CC"/>
      </rPr>
      <t>32 Samples</t>
    </r>
  </si>
  <si>
    <t>SET SIX:</t>
  </si>
  <si>
    <r>
      <rPr>
        <b/>
      </rPr>
      <t xml:space="preserve">Price: </t>
    </r>
    <r>
      <rPr>
        <b/>
        <color rgb="FFCC00CC"/>
      </rPr>
      <t>32 Samples</t>
    </r>
  </si>
  <si>
    <r>
      <rPr>
        <b/>
      </rPr>
      <t>Times Purchased:</t>
    </r>
    <r>
      <rPr/>
      <t xml:space="preserve"> 0 / 1</t>
    </r>
  </si>
  <si>
    <r>
      <rPr>
        <b/>
      </rPr>
      <t>Slot:</t>
    </r>
    <r>
      <rPr/>
      <t xml:space="preserve"> Weapon</t>
    </r>
  </si>
  <si>
    <r>
      <rPr>
        <b/>
      </rPr>
      <t xml:space="preserve">Price: </t>
    </r>
    <r>
      <rPr>
        <b/>
        <color rgb="FFCC00CC"/>
      </rPr>
      <t>32 Samples</t>
    </r>
  </si>
  <si>
    <r>
      <rPr>
        <b/>
      </rPr>
      <t>Times Purchased:</t>
    </r>
    <r>
      <rPr/>
      <t xml:space="preserve"> 0 / 1</t>
    </r>
  </si>
  <si>
    <r>
      <rPr>
        <b/>
      </rPr>
      <t>Slot:</t>
    </r>
    <r>
      <rPr/>
      <t xml:space="preserve"> Hat</t>
    </r>
  </si>
  <si>
    <t>Cracked Shell</t>
  </si>
  <si>
    <t>Does not grant immunity to the plot.</t>
  </si>
  <si>
    <t>(A Big Fall)</t>
  </si>
  <si>
    <r>
      <rPr>
        <b/>
      </rPr>
      <t xml:space="preserve">Price: </t>
    </r>
    <r>
      <rPr>
        <b/>
        <color rgb="FFFF0000"/>
      </rPr>
      <t>SOLD</t>
    </r>
  </si>
  <si>
    <r>
      <rPr>
        <b/>
      </rPr>
      <t>Slot:</t>
    </r>
    <r>
      <rPr/>
      <t xml:space="preserve"> Armor</t>
    </r>
  </si>
  <si>
    <r>
      <rPr>
        <b/>
      </rPr>
      <t xml:space="preserve">Price: </t>
    </r>
    <r>
      <rPr>
        <b/>
        <color rgb="FFCC00CC"/>
      </rPr>
      <t>32 Samples</t>
    </r>
  </si>
  <si>
    <r>
      <rPr>
        <b/>
      </rPr>
      <t>Times Purchased:</t>
    </r>
    <r>
      <rPr/>
      <t xml:space="preserve"> 0 / 1</t>
    </r>
  </si>
  <si>
    <r>
      <rPr>
        <b/>
      </rPr>
      <t>Slot:</t>
    </r>
    <r>
      <rPr/>
      <t xml:space="preserve"> Trinket</t>
    </r>
  </si>
  <si>
    <t>Grant the target Augmentation. This provides 10 CRT to them, until they score a critical hit.</t>
  </si>
  <si>
    <t>Also grants that critical hit an additive +20% DMG. Range 1-3.</t>
  </si>
  <si>
    <r>
      <rPr>
        <b/>
      </rPr>
      <t xml:space="preserve">Price: </t>
    </r>
    <r>
      <rPr>
        <b/>
        <color rgb="FFFF0000"/>
      </rPr>
      <t>SOLD</t>
    </r>
  </si>
  <si>
    <t>SET SEVEN:</t>
  </si>
  <si>
    <r>
      <rPr>
        <b/>
      </rPr>
      <t xml:space="preserve">Price: </t>
    </r>
    <r>
      <rPr>
        <b/>
        <color rgb="FFCC00CC"/>
      </rPr>
      <t>32 Samples</t>
    </r>
  </si>
  <si>
    <r>
      <rPr>
        <b/>
      </rPr>
      <t>Times Purchased:</t>
    </r>
    <r>
      <rPr/>
      <t xml:space="preserve"> 0 / 1</t>
    </r>
  </si>
  <si>
    <r>
      <rPr>
        <b/>
      </rPr>
      <t>Slot:</t>
    </r>
    <r>
      <rPr/>
      <t xml:space="preserve"> Weapon</t>
    </r>
  </si>
  <si>
    <r>
      <rPr>
        <b/>
      </rPr>
      <t xml:space="preserve">Price: </t>
    </r>
    <r>
      <rPr>
        <b/>
        <color rgb="FFCC00CC"/>
      </rPr>
      <t>32 Samples</t>
    </r>
  </si>
  <si>
    <r>
      <rPr>
        <b/>
      </rPr>
      <t>Times Purchased:</t>
    </r>
    <r>
      <rPr/>
      <t xml:space="preserve"> 0 / 1</t>
    </r>
  </si>
  <si>
    <r>
      <rPr>
        <b/>
      </rPr>
      <t>Slot:</t>
    </r>
    <r>
      <rPr/>
      <t xml:space="preserve"> Hat</t>
    </r>
  </si>
  <si>
    <r>
      <rPr>
        <b/>
      </rPr>
      <t xml:space="preserve">Price: </t>
    </r>
    <r>
      <rPr>
        <b/>
        <color rgb="FFCC00CC"/>
      </rPr>
      <t>32 Samples</t>
    </r>
  </si>
  <si>
    <r>
      <rPr>
        <b/>
      </rPr>
      <t>Times Purchased:</t>
    </r>
    <r>
      <rPr/>
      <t xml:space="preserve"> 0 / 1</t>
    </r>
  </si>
  <si>
    <r>
      <rPr>
        <b/>
      </rPr>
      <t>Slot:</t>
    </r>
    <r>
      <rPr/>
      <t xml:space="preserve"> Armor</t>
    </r>
  </si>
  <si>
    <r>
      <rPr>
        <b/>
      </rPr>
      <t xml:space="preserve">Price: </t>
    </r>
    <r>
      <rPr>
        <b/>
        <color rgb="FFCC00CC"/>
      </rPr>
      <t>32 Samples</t>
    </r>
  </si>
  <si>
    <r>
      <rPr>
        <b/>
      </rPr>
      <t>Times Purchased:</t>
    </r>
    <r>
      <rPr/>
      <t xml:space="preserve"> 0 / 1</t>
    </r>
  </si>
  <si>
    <r>
      <rPr>
        <b/>
      </rPr>
      <t>Slot:</t>
    </r>
    <r>
      <rPr/>
      <t xml:space="preserve"> Trinket</t>
    </r>
  </si>
  <si>
    <r>
      <rPr>
        <b/>
      </rPr>
      <t xml:space="preserve">Price: </t>
    </r>
    <r>
      <rPr>
        <b/>
        <color rgb="FFFF0000"/>
      </rPr>
      <t>SOLD</t>
    </r>
  </si>
  <si>
    <t>PLUSHIE COLLECTION:</t>
  </si>
  <si>
    <t>MARRON: I make copies of the plushies I make. It's my weird lil' collection of sorts. D-Don't judge me!</t>
  </si>
  <si>
    <t>EMERALD</t>
  </si>
  <si>
    <t>TOAST</t>
  </si>
  <si>
    <t>PACKO</t>
  </si>
  <si>
    <t>CHLOE</t>
  </si>
  <si>
    <t>VENIA</t>
  </si>
  <si>
    <t>WYVERN</t>
  </si>
  <si>
    <t>HEX</t>
  </si>
  <si>
    <t>IGNEON</t>
  </si>
  <si>
    <t>AUTHOR</t>
  </si>
  <si>
    <t>The Lab</t>
  </si>
  <si>
    <t>You may spend Samples to research new items, spells, and other various goodies! Take a look, and see what you can find!</t>
  </si>
  <si>
    <t>To research items, you'll need to research items before them in the tree! Things on Column A must be researched first, then things on Column B, then things on Column C...</t>
  </si>
  <si>
    <t>Enhancement Wing</t>
  </si>
  <si>
    <r>
      <rPr>
        <b/>
        <color rgb="FF3C78D8"/>
      </rPr>
      <t>(5) Unlock Enhancement Wing:</t>
    </r>
    <r>
      <rPr>
        <color rgb="FF3C78D8"/>
      </rPr>
      <t xml:space="preserve"> Opens the Enchancement Wing, the part of the Lab that upgrades some of the actions you can perform in battle.</t>
    </r>
  </si>
  <si>
    <r>
      <rPr>
        <b/>
        <color rgb="FF3C78D8"/>
      </rPr>
      <t>(50) Nesting Shield:</t>
    </r>
    <r>
      <rPr>
        <color rgb="FF3C78D8"/>
      </rPr>
      <t xml:space="preserve"> Increases the base AC of Guard, from 3 to 4.</t>
    </r>
  </si>
  <si>
    <r>
      <rPr>
        <b/>
        <color rgb="FF3C78D8"/>
      </rPr>
      <t xml:space="preserve">(75) Jotun Blubber: </t>
    </r>
    <r>
      <rPr>
        <color rgb="FF3C78D8"/>
      </rPr>
      <t>Guarding now provides 75% more AC, instead of 50%.</t>
    </r>
  </si>
  <si>
    <r>
      <rPr>
        <b/>
      </rPr>
      <t>(100) Abstraction Aegis:</t>
    </r>
    <r>
      <rPr/>
      <t xml:space="preserve"> Guarding now causes you to take 50% DMG from AoE attacks for the round.</t>
    </r>
  </si>
  <si>
    <r>
      <rPr>
        <b/>
        <color rgb="FF3C78D8"/>
      </rPr>
      <t>(150) Reborn Rites:</t>
    </r>
    <r>
      <rPr>
        <color rgb="FF3C78D8"/>
      </rPr>
      <t xml:space="preserve"> Guarding will now cause you to survive fatal blows with 1 HP, unlesss you are already at 1 HP. Won't help against Lethal or Very Lethal effects.</t>
    </r>
  </si>
  <si>
    <r>
      <rPr>
        <b/>
        <color rgb="FF3C78D8"/>
      </rPr>
      <t>(50) Harmonizer Melody:</t>
    </r>
    <r>
      <rPr>
        <color rgb="FF3C78D8"/>
      </rPr>
      <t xml:space="preserve"> Increases the MP provided by Meditation, from 33% to 50%.</t>
    </r>
  </si>
  <si>
    <r>
      <rPr>
        <b/>
        <color rgb="FF3C78D8"/>
      </rPr>
      <t xml:space="preserve">(75) Patche's Foci: </t>
    </r>
    <r>
      <rPr>
        <color rgb="FF3C78D8"/>
      </rPr>
      <t>Meditation won't be broken unless you take HP damage.</t>
    </r>
  </si>
  <si>
    <r>
      <rPr>
        <b/>
        <color rgb="FF3C78D8"/>
      </rPr>
      <t>(100) Ember Glow:</t>
    </r>
    <r>
      <rPr>
        <color rgb="FF3C78D8"/>
      </rPr>
      <t xml:space="preserve"> Increases the MP provided by Meditaiton, from 50% to 66%.</t>
    </r>
  </si>
  <si>
    <r>
      <rPr>
        <b/>
        <color rgb="FF3C78D8"/>
      </rPr>
      <t>(150) Ohmnic Jukebox:</t>
    </r>
    <r>
      <rPr>
        <color rgb="FF3C78D8"/>
      </rPr>
      <t xml:space="preserve"> You may move up to 2 spaces before Meditating.</t>
    </r>
  </si>
  <si>
    <r>
      <rPr>
        <b/>
        <color rgb="FF3C78D8"/>
      </rPr>
      <t>(50) Hound Rush:</t>
    </r>
    <r>
      <rPr>
        <color rgb="FF3C78D8"/>
      </rPr>
      <t xml:space="preserve"> Sprinting grants +25% DGE for the round.</t>
    </r>
  </si>
  <si>
    <r>
      <rPr>
        <b/>
      </rPr>
      <t xml:space="preserve">(75) Blossom's Blitz: </t>
    </r>
    <r>
      <rPr/>
      <t>Sprinting grants +1 MOV, added after the initial doubling.</t>
    </r>
  </si>
  <si>
    <r>
      <rPr>
        <b/>
      </rPr>
      <t>(100) Amphi Spiral:</t>
    </r>
    <r>
      <rPr/>
      <t xml:space="preserve"> Sprinting allows you to move over Abyss and Cover tiles for the duration of the movement.</t>
    </r>
  </si>
  <si>
    <r>
      <rPr>
        <b/>
        <color rgb="FF3C78D8"/>
      </rPr>
      <t xml:space="preserve">(150) Xeno's Hunger: </t>
    </r>
    <r>
      <rPr>
        <color rgb="FF3C78D8"/>
      </rPr>
      <t>Sprinting now triples your MOV instead of doubling it.</t>
    </r>
  </si>
  <si>
    <r>
      <rPr>
        <b/>
        <color rgb="FF3C78D8"/>
      </rPr>
      <t xml:space="preserve">(50) Observer Eye: </t>
    </r>
    <r>
      <rPr>
        <color rgb="FF3C78D8"/>
      </rPr>
      <t>Scanning may now optionally deal (4-4) Psychic Damage. Only applies to the standalone Scan action. Can't deal more damage than your Basic Attack.</t>
    </r>
  </si>
  <si>
    <r>
      <rPr>
        <b/>
      </rPr>
      <t xml:space="preserve">(75) Reverie Link: </t>
    </r>
    <r>
      <rPr/>
      <t>Allows you to Scan while Stunned, Sleeping, or otherwise unable to act. Won't benefit from Observer Eye.</t>
    </r>
  </si>
  <si>
    <r>
      <rPr>
        <b/>
        <color rgb="FF3C78D8"/>
      </rPr>
      <t>(100) Saltling Wiki:</t>
    </r>
    <r>
      <rPr>
        <b val="0"/>
        <color rgb="FF3C78D8"/>
      </rPr>
      <t xml:space="preserve"> Scanning now functions at Range 1-5.</t>
    </r>
  </si>
  <si>
    <r>
      <rPr>
        <b/>
      </rPr>
      <t>(150) Liar's Tricks:</t>
    </r>
    <r>
      <rPr/>
      <t xml:space="preserve"> Scanning now also reveals all disguised or invisible entities within Range 1-3 of the scan location.</t>
    </r>
  </si>
  <si>
    <r>
      <rPr>
        <b/>
        <color rgb="FF3C78D8"/>
      </rPr>
      <t>(50) Corpsetaker's Graspers:</t>
    </r>
    <r>
      <rPr>
        <color rgb="FF3C78D8"/>
      </rPr>
      <t xml:space="preserve"> Dragging downed entites no longer causes you to skip your Action Phase.</t>
    </r>
  </si>
  <si>
    <r>
      <rPr>
        <b/>
        <color rgb="FF3C78D8"/>
      </rPr>
      <t>(75) Throwlem Yeeters:</t>
    </r>
    <r>
      <rPr>
        <color rgb="FF3C78D8"/>
      </rPr>
      <t xml:space="preserve"> Dragging now lets you place the dragged entity somewhere within Range 1-3 at the end of your move.</t>
    </r>
  </si>
  <si>
    <r>
      <rPr>
        <b/>
        <color rgb="FF3C78D8"/>
      </rPr>
      <t xml:space="preserve">(100) Bileprincess Bag: </t>
    </r>
    <r>
      <rPr>
        <color rgb="FF3C78D8"/>
      </rPr>
      <t>You may now store one corpse in the Group Inventory, for redeployment within Range 1. Only one corpse can be placed there per round.</t>
    </r>
  </si>
  <si>
    <r>
      <rPr>
        <b/>
        <color rgb="FF3C78D8"/>
      </rPr>
      <t>(FREE) Omo's Summoning Notes:</t>
    </r>
    <r>
      <rPr>
        <color rgb="FF3C78D8"/>
      </rPr>
      <t xml:space="preserve"> Gain +1 base Point for summoning.</t>
    </r>
  </si>
  <si>
    <r>
      <rPr>
        <b/>
        <color rgb="FF3C78D8"/>
      </rPr>
      <t>(75) Advanced Summoning:</t>
    </r>
    <r>
      <rPr>
        <color rgb="FF3C78D8"/>
      </rPr>
      <t xml:space="preserve"> Allows for three upgrades to be selected at once for summons. Also adds +1 base Point.</t>
    </r>
  </si>
  <si>
    <r>
      <rPr>
        <b/>
        <color rgb="FF3C78D8"/>
      </rPr>
      <t xml:space="preserve">(75) World of Wonder: </t>
    </r>
    <r>
      <rPr>
        <color rgb="FF3C78D8"/>
      </rPr>
      <t>Adds a new type of Summon: the Fae, a nimble master of trickery and harmful status effects.</t>
    </r>
  </si>
  <si>
    <r>
      <rPr>
        <b/>
        <color rgb="FF3C78D8"/>
      </rPr>
      <t>(150) Fell Creation:</t>
    </r>
    <r>
      <rPr>
        <color rgb="FF3C78D8"/>
      </rPr>
      <t xml:space="preserve"> Adds a new type of Summon: The Beast, a quick, deadly melee hunter with a focus on devestating single targets. (Being researched by Omorika!)</t>
    </r>
  </si>
  <si>
    <r>
      <rPr>
        <b/>
        <color rgb="FF3C78D8"/>
      </rPr>
      <t>(10) Unlock Stat Boosters:</t>
    </r>
    <r>
      <rPr>
        <color rgb="FF3C78D8"/>
      </rPr>
      <t xml:space="preserve"> Allows slight upgrades to Substats, for all party members.</t>
    </r>
  </si>
  <si>
    <r>
      <rPr>
        <b/>
        <color rgb="FF3C78D8"/>
      </rPr>
      <t>(125) MHPBoost v1:</t>
    </r>
    <r>
      <rPr>
        <color rgb="FF3C78D8"/>
      </rPr>
      <t xml:space="preserve"> Increases the base MHP, from 25 to 27.</t>
    </r>
  </si>
  <si>
    <r>
      <rPr>
        <b/>
        <color rgb="FF3C78D8"/>
      </rPr>
      <t>(200) MHPBoost v2:</t>
    </r>
    <r>
      <rPr>
        <color rgb="FF3C78D8"/>
      </rPr>
      <t xml:space="preserve"> Increases the base MHP, from 27 to 30.</t>
    </r>
  </si>
  <si>
    <r>
      <rPr>
        <b/>
        <color rgb="FF3C78D8"/>
      </rPr>
      <t>(300) MHPBoost Ω:</t>
    </r>
    <r>
      <rPr>
        <color rgb="FF3C78D8"/>
      </rPr>
      <t xml:space="preserve"> Increases the base MHP, from 30 to 35.</t>
    </r>
  </si>
  <si>
    <r>
      <rPr>
        <b/>
        <color rgb="FF3C78D8"/>
      </rPr>
      <t>(125) MMPBoost v1:</t>
    </r>
    <r>
      <rPr>
        <color rgb="FF3C78D8"/>
      </rPr>
      <t xml:space="preserve"> Increases the base MMP, from 30 to 33.</t>
    </r>
  </si>
  <si>
    <r>
      <rPr>
        <b/>
        <color rgb="FF3C78D8"/>
      </rPr>
      <t>(200) MMPBoost v2:</t>
    </r>
    <r>
      <rPr>
        <color rgb="FF3C78D8"/>
      </rPr>
      <t xml:space="preserve"> Increases the base MMP, from 33 to 36.</t>
    </r>
  </si>
  <si>
    <r>
      <rPr>
        <b/>
        <color rgb="FF3C78D8"/>
      </rPr>
      <t>(300) MMPBoost Ω:</t>
    </r>
    <r>
      <rPr>
        <color rgb="FF3C78D8"/>
      </rPr>
      <t xml:space="preserve"> Increases the base MMP, from 36 to 40.</t>
    </r>
  </si>
  <si>
    <r>
      <rPr>
        <b/>
        <color rgb="FF3C78D8"/>
      </rPr>
      <t>(100) HITBoost v1:</t>
    </r>
    <r>
      <rPr>
        <color rgb="FF3C78D8"/>
      </rPr>
      <t xml:space="preserve"> Increases the base HIT, from 5 to 6.</t>
    </r>
  </si>
  <si>
    <r>
      <rPr>
        <b/>
      </rPr>
      <t>(150) HITBoost v2:</t>
    </r>
    <r>
      <rPr/>
      <t xml:space="preserve"> Increases the base HIT, from 6 to 7.</t>
    </r>
  </si>
  <si>
    <r>
      <rPr>
        <b/>
      </rPr>
      <t>(200) HITBoost Ω:</t>
    </r>
    <r>
      <rPr/>
      <t xml:space="preserve"> Increases the base HIT, from 7 to 8.</t>
    </r>
  </si>
  <si>
    <r>
      <rPr>
        <b/>
        <color rgb="FF3C78D8"/>
      </rPr>
      <t>(100) DGEBoost v1:</t>
    </r>
    <r>
      <rPr>
        <color rgb="FF3C78D8"/>
      </rPr>
      <t xml:space="preserve"> Increases the base DGE, from 0 to 1. </t>
    </r>
  </si>
  <si>
    <r>
      <rPr>
        <b/>
        <color rgb="FF3C78D8"/>
      </rPr>
      <t>(150) DGEBoost v2:</t>
    </r>
    <r>
      <rPr>
        <color rgb="FF3C78D8"/>
      </rPr>
      <t xml:space="preserve"> Increases the base DGE, from 1 to 2.</t>
    </r>
  </si>
  <si>
    <r>
      <rPr>
        <b/>
      </rPr>
      <t>(200) DGEBoost Ω?:</t>
    </r>
    <r>
      <rPr/>
      <t xml:space="preserve"> Increases the base CRT, from 5 to 6.</t>
    </r>
  </si>
  <si>
    <r>
      <rPr>
        <b/>
      </rPr>
      <t>(100) CNTBoost v1:</t>
    </r>
    <r>
      <rPr/>
      <t xml:space="preserve"> Increases the base CNT, from 0 to 1.</t>
    </r>
  </si>
  <si>
    <r>
      <rPr>
        <b/>
      </rPr>
      <t>(150) CNTBoost v2:</t>
    </r>
    <r>
      <rPr/>
      <t xml:space="preserve"> Increases the base CNT, from 1 to 2.</t>
    </r>
  </si>
  <si>
    <r>
      <rPr>
        <b/>
      </rPr>
      <t>(200) CNTBoost Ω:</t>
    </r>
    <r>
      <rPr/>
      <t xml:space="preserve"> Increases the base CNT, from 2 to 3.</t>
    </r>
  </si>
  <si>
    <r>
      <rPr>
        <b/>
        <color rgb="FF3C78D8"/>
      </rPr>
      <t>(100) CAVBoost v1:</t>
    </r>
    <r>
      <rPr>
        <color rgb="FF3C78D8"/>
      </rPr>
      <t xml:space="preserve"> Increases the base CAV, from 10 to 12.</t>
    </r>
  </si>
  <si>
    <r>
      <rPr>
        <b/>
        <color rgb="FF3C78D8"/>
      </rPr>
      <t>(150) CAVBoost v2:</t>
    </r>
    <r>
      <rPr>
        <color rgb="FF3C78D8"/>
      </rPr>
      <t xml:space="preserve"> Increases the base CAV, from 12 to 14.</t>
    </r>
  </si>
  <si>
    <r>
      <rPr>
        <b/>
      </rPr>
      <t>(200) CAVBoost Ω:</t>
    </r>
    <r>
      <rPr/>
      <t xml:space="preserve"> Increases the base CNT, from 14 to 16.</t>
    </r>
  </si>
  <si>
    <r>
      <rPr>
        <b/>
        <color rgb="FF3C78D8"/>
      </rPr>
      <t xml:space="preserve">(150) Universal Understanding: </t>
    </r>
    <r>
      <rPr>
        <color rgb="FF3C78D8"/>
      </rPr>
      <t>Grants 1 Skillpoint.</t>
    </r>
  </si>
  <si>
    <r>
      <rPr>
        <b/>
        <color rgb="FF3C78D8"/>
      </rPr>
      <t>(5) Unlock Perk Lab:</t>
    </r>
    <r>
      <rPr>
        <color rgb="FF3C78D8"/>
      </rPr>
      <t xml:space="preserve"> Opens the Perk Wing, the part of the Lab that lets you acquire new Perks.</t>
    </r>
  </si>
  <si>
    <r>
      <rPr>
        <b/>
      </rPr>
      <t>(30) Vicious:</t>
    </r>
    <r>
      <rPr/>
      <t xml:space="preserve"> Unlocks the perk Vicious.</t>
    </r>
  </si>
  <si>
    <r>
      <rPr>
        <b/>
      </rPr>
      <t>(50) Noisemaker:</t>
    </r>
    <r>
      <rPr>
        <b val="0"/>
      </rPr>
      <t xml:space="preserve"> Unlocks the perk Noisemaker.</t>
    </r>
  </si>
  <si>
    <r>
      <rPr>
        <b/>
      </rPr>
      <t>(50) Insatiable</t>
    </r>
    <r>
      <rPr>
        <b val="0"/>
      </rPr>
      <t>: Unlocks the perk Insatiable.</t>
    </r>
  </si>
  <si>
    <r>
      <rPr>
        <b/>
      </rPr>
      <t xml:space="preserve">(50) Heartless Jester: </t>
    </r>
    <r>
      <rPr/>
      <t>Unlocks the perk Heartless Jester.</t>
    </r>
  </si>
  <si>
    <r>
      <rPr>
        <b/>
      </rPr>
      <t>(30) Icarus Reminder:</t>
    </r>
    <r>
      <rPr/>
      <t xml:space="preserve"> Unlocks the perk Icarus Reminder.</t>
    </r>
  </si>
  <si>
    <r>
      <rPr>
        <b/>
      </rPr>
      <t>(50) Resistant Barrier:</t>
    </r>
    <r>
      <rPr>
        <b val="0"/>
      </rPr>
      <t xml:space="preserve"> Unlocks the perk Resistant Barrier.</t>
    </r>
  </si>
  <si>
    <r>
      <rPr>
        <b/>
        <color rgb="FF3C78D8"/>
      </rPr>
      <t>(50) Parasol Protector:</t>
    </r>
    <r>
      <rPr>
        <b val="0"/>
        <color rgb="FF3C78D8"/>
      </rPr>
      <t xml:space="preserve"> Unlocks the perk Parasol Protector.</t>
    </r>
  </si>
  <si>
    <r>
      <rPr>
        <b/>
      </rPr>
      <t>(50) Emergency Network:</t>
    </r>
    <r>
      <rPr/>
      <t xml:space="preserve"> Unlocks the perk Emergency Network.</t>
    </r>
  </si>
  <si>
    <r>
      <rPr>
        <b/>
      </rPr>
      <t>(50) Automoderation:</t>
    </r>
    <r>
      <rPr/>
      <t xml:space="preserve"> Unlocks the perk Automoderation.</t>
    </r>
  </si>
  <si>
    <r>
      <rPr>
        <b/>
      </rPr>
      <t>(30) Stabilize:</t>
    </r>
    <r>
      <rPr/>
      <t xml:space="preserve"> Unlocks the perk Stabilize.</t>
    </r>
  </si>
  <si>
    <r>
      <rPr>
        <b/>
      </rPr>
      <t>(50) Resistant Barrier:</t>
    </r>
    <r>
      <rPr>
        <b val="0"/>
      </rPr>
      <t xml:space="preserve"> Unlocks the perk Insurance Policy.</t>
    </r>
  </si>
  <si>
    <r>
      <rPr>
        <b/>
      </rPr>
      <t>(50) Writing Tip:</t>
    </r>
    <r>
      <rPr/>
      <t xml:space="preserve"> Unlocks the perk Writing Tip.</t>
    </r>
  </si>
  <si>
    <r>
      <rPr>
        <b/>
        <color rgb="FF3C78D8"/>
      </rPr>
      <t>(50) Extension of You:</t>
    </r>
    <r>
      <rPr>
        <color rgb="FF3C78D8"/>
      </rPr>
      <t xml:space="preserve"> Unlocks the perk Extension of You.</t>
    </r>
  </si>
  <si>
    <r>
      <rPr>
        <b/>
      </rPr>
      <t>(50) Respawn:</t>
    </r>
    <r>
      <rPr/>
      <t xml:space="preserve"> Unlocks the perk Respawn.</t>
    </r>
  </si>
  <si>
    <r>
      <rPr>
        <b/>
      </rPr>
      <t>(30) Sussui Traveller:</t>
    </r>
    <r>
      <rPr/>
      <t xml:space="preserve"> Unlocks the perk Sussui Traveller.</t>
    </r>
  </si>
  <si>
    <r>
      <rPr>
        <b/>
        <color rgb="FF3C78D8"/>
      </rPr>
      <t>(FREE) Strong Throwing Arm:</t>
    </r>
    <r>
      <rPr>
        <b val="0"/>
        <color rgb="FF3C78D8"/>
      </rPr>
      <t xml:space="preserve"> Unlocks the perk Strong Throwing Arm</t>
    </r>
  </si>
  <si>
    <r>
      <rPr>
        <b/>
      </rPr>
      <t>(50) Botch the World:</t>
    </r>
    <r>
      <rPr>
        <b val="0"/>
      </rPr>
      <t xml:space="preserve"> Unlocks the perk Overwrite.</t>
    </r>
  </si>
  <si>
    <r>
      <rPr>
        <b/>
      </rPr>
      <t xml:space="preserve">(50) Disruption Surge: </t>
    </r>
    <r>
      <rPr/>
      <t>Unlocks the perk Disruption Surge.</t>
    </r>
  </si>
  <si>
    <r>
      <rPr>
        <b/>
        <color rgb="FF3C78D8"/>
      </rPr>
      <t>(50) Abyssal Breathing:</t>
    </r>
    <r>
      <rPr>
        <color rgb="FF3C78D8"/>
      </rPr>
      <t xml:space="preserve"> Unlocks the perk Abyssal Breathing.</t>
    </r>
  </si>
  <si>
    <t>Offensive Wing</t>
  </si>
  <si>
    <r>
      <rPr>
        <b/>
        <color rgb="FF3C78D8"/>
      </rPr>
      <t>(5) Unlock Offensive Wing:</t>
    </r>
    <r>
      <rPr>
        <color rgb="FF3C78D8"/>
      </rPr>
      <t xml:space="preserve"> Opens the Offensive Wing, the part of the Lab that grants shiny new murder items and spells.</t>
    </r>
  </si>
  <si>
    <t>&gt;The price of spells here will go up by 10 per spell researched. Prices cannot go higher than 50.</t>
  </si>
  <si>
    <r>
      <rPr>
        <b/>
        <color rgb="FF3C78D8"/>
      </rPr>
      <t>(50) Blade Rush:</t>
    </r>
    <r>
      <rPr>
        <color rgb="FF3C78D8"/>
      </rPr>
      <t xml:space="preserve"> Unlocks the Blade Rush spell.</t>
    </r>
  </si>
  <si>
    <r>
      <rPr>
        <b/>
        <color rgb="FF3C78D8"/>
      </rPr>
      <t>(10) Force Nail:</t>
    </r>
    <r>
      <rPr>
        <color rgb="FF3C78D8"/>
      </rPr>
      <t xml:space="preserve"> Unlocks the Force Nail spell.</t>
    </r>
  </si>
  <si>
    <r>
      <rPr>
        <b/>
        <color rgb="FF3C78D8"/>
      </rPr>
      <t>(30) Consecutive Normal Punches:</t>
    </r>
    <r>
      <rPr>
        <color rgb="FF3C78D8"/>
      </rPr>
      <t xml:space="preserve"> Unlocks the Consecutive Normal Punches spell.</t>
    </r>
  </si>
  <si>
    <r>
      <rPr>
        <b/>
      </rPr>
      <t>(50) Fire Choke:</t>
    </r>
    <r>
      <rPr/>
      <t xml:space="preserve"> Unlocks the Fire Choke spell.</t>
    </r>
  </si>
  <si>
    <r>
      <rPr>
        <b/>
        <color rgb="FF3C78D8"/>
      </rPr>
      <t>(50) Glacial Monolith:</t>
    </r>
    <r>
      <rPr>
        <color rgb="FF3C78D8"/>
      </rPr>
      <t xml:space="preserve"> Unlocks the Glacial Monolith spell.</t>
    </r>
  </si>
  <si>
    <r>
      <rPr>
        <b/>
        <color rgb="FF3C78D8"/>
      </rPr>
      <t>(20) Proximity Burst:</t>
    </r>
    <r>
      <rPr>
        <color rgb="FF3C78D8"/>
      </rPr>
      <t xml:space="preserve"> Unlocks the Proximity Burst spell.</t>
    </r>
  </si>
  <si>
    <r>
      <rPr>
        <b/>
      </rPr>
      <t>(50) Aftershock:</t>
    </r>
    <r>
      <rPr/>
      <t xml:space="preserve"> Unlocks the Aftershock spell.</t>
    </r>
  </si>
  <si>
    <r>
      <rPr>
        <b/>
        <color rgb="FF3C78D8"/>
      </rPr>
      <t>(50) Shackling Blast:</t>
    </r>
    <r>
      <rPr>
        <color rgb="FF3C78D8"/>
      </rPr>
      <t xml:space="preserve"> Unlocks the Shackling Blast spell.</t>
    </r>
  </si>
  <si>
    <r>
      <rPr>
        <b/>
        <color rgb="FF3C78D8"/>
      </rPr>
      <t>(40) Liberation:</t>
    </r>
    <r>
      <rPr>
        <color rgb="FF3C78D8"/>
      </rPr>
      <t xml:space="preserve"> Unlocks the Liberation spell.</t>
    </r>
  </si>
  <si>
    <r>
      <rPr>
        <b/>
      </rPr>
      <t>(50) Running Gale:</t>
    </r>
    <r>
      <rPr/>
      <t xml:space="preserve"> Unlocks the Running Gale spell.</t>
    </r>
  </si>
  <si>
    <r>
      <rPr>
        <b/>
      </rPr>
      <t>(50) Banshee Song:</t>
    </r>
    <r>
      <rPr/>
      <t xml:space="preserve"> Unlocks the Banshee Song spell.</t>
    </r>
  </si>
  <si>
    <r>
      <rPr>
        <b/>
        <color rgb="FF3C78D8"/>
      </rPr>
      <t>(FREE) Super Soak:</t>
    </r>
    <r>
      <rPr>
        <color rgb="FF3C78D8"/>
      </rPr>
      <t xml:space="preserve"> Unlocks the Super Soak spell.</t>
    </r>
  </si>
  <si>
    <r>
      <rPr>
        <b/>
        <color rgb="FF3C78D8"/>
      </rPr>
      <t>(50) Living Plague:</t>
    </r>
    <r>
      <rPr>
        <color rgb="FF3C78D8"/>
      </rPr>
      <t xml:space="preserve"> Unlocks the Living Plague spell.</t>
    </r>
  </si>
  <si>
    <r>
      <rPr>
        <b/>
        <color rgb="FF3C78D8"/>
      </rPr>
      <t>(FREE) Cherry Energy:</t>
    </r>
    <r>
      <rPr>
        <color rgb="FF3C78D8"/>
      </rPr>
      <t xml:space="preserve"> Unlocks the Cherry Energy spell.</t>
    </r>
  </si>
  <si>
    <r>
      <rPr>
        <b/>
        <color rgb="FF3C78D8"/>
      </rPr>
      <t xml:space="preserve">(50) Expel: </t>
    </r>
    <r>
      <rPr>
        <b val="0"/>
        <color rgb="FF3C78D8"/>
      </rPr>
      <t>Unlocks the Expel spell.</t>
    </r>
  </si>
  <si>
    <r>
      <rPr>
        <b/>
      </rPr>
      <t>(50) Arbiter's Pillar:</t>
    </r>
    <r>
      <rPr>
        <b val="0"/>
      </rPr>
      <t xml:space="preserve"> Unlocks the Arbiter's Pillar spell.</t>
    </r>
  </si>
  <si>
    <t>&gt;The following are not spells.</t>
  </si>
  <si>
    <r>
      <rPr>
        <b/>
        <color rgb="FF3C78D8"/>
      </rPr>
      <t>(40) Elemental Blaster:</t>
    </r>
    <r>
      <rPr>
        <color rgb="FF3C78D8"/>
      </rPr>
      <t xml:space="preserve"> Unlocks a reusable Item: the Elemental Blaster.</t>
    </r>
  </si>
  <si>
    <r>
      <rPr>
        <b/>
        <color rgb="FF000000"/>
      </rPr>
      <t>(140) (Have: 13) Crystal Energizer:</t>
    </r>
    <r>
      <rPr>
        <color rgb="FF000000"/>
      </rPr>
      <t xml:space="preserve"> Increases the base damage of the Elemental Blaster by 1. Repeatable. Price increases by 10 per upgrade.</t>
    </r>
  </si>
  <si>
    <r>
      <rPr>
        <b/>
      </rPr>
      <t xml:space="preserve">(40) (Have: 2) Elemental Gear: </t>
    </r>
    <r>
      <rPr/>
      <t>Unlocks a new Magical Element for the Elemental Blaster, of your choice. Repeatable. Price increases by 10 per upgrade.</t>
    </r>
  </si>
  <si>
    <r>
      <rPr>
        <b/>
        <color rgb="FF3C78D8"/>
      </rPr>
      <t>(50) Magitek Lens:</t>
    </r>
    <r>
      <rPr>
        <color rgb="FF3C78D8"/>
      </rPr>
      <t xml:space="preserve"> Increases the range of the Elemental Blaster to 1-4.</t>
    </r>
  </si>
  <si>
    <r>
      <rPr>
        <b/>
        <color rgb="FF3C78D8"/>
      </rPr>
      <t>(100) Bolt Accelerator:</t>
    </r>
    <r>
      <rPr>
        <color rgb="FF3C78D8"/>
      </rPr>
      <t xml:space="preserve"> Increases the range of the Elemental Blaster to 1-6.</t>
    </r>
  </si>
  <si>
    <r>
      <rPr>
        <b/>
        <color rgb="FF3C78D8"/>
      </rPr>
      <t>(50) Improved Cooling:</t>
    </r>
    <r>
      <rPr>
        <color rgb="FF3C78D8"/>
      </rPr>
      <t xml:space="preserve"> Increases the uses per battle to 3, but drops the base damage by 1.</t>
    </r>
  </si>
  <si>
    <r>
      <rPr>
        <b/>
        <color rgb="FF3C78D8"/>
      </rPr>
      <t>(100) Glacial Inducer:</t>
    </r>
    <r>
      <rPr>
        <color rgb="FF3C78D8"/>
      </rPr>
      <t xml:space="preserve"> Increases the uses per battle to 4, but drops the base damage by 1.</t>
    </r>
  </si>
  <si>
    <r>
      <rPr>
        <b/>
        <color rgb="FF3C78D8"/>
      </rPr>
      <t xml:space="preserve">(80) Dualshot Barrel: </t>
    </r>
    <r>
      <rPr>
        <color rgb="FF3C78D8"/>
      </rPr>
      <t>You may now use the Elemental Blaster twice in one item action.</t>
    </r>
  </si>
  <si>
    <r>
      <rPr>
        <b/>
        <color rgb="FF3C78D8"/>
      </rPr>
      <t>(100) Snaking Rounds:</t>
    </r>
    <r>
      <rPr>
        <color rgb="FF3C78D8"/>
      </rPr>
      <t xml:space="preserve"> The Elemental Blaster has one tile of Wallhack.</t>
    </r>
  </si>
  <si>
    <r>
      <rPr>
        <b/>
        <color rgb="FF3C78D8"/>
      </rPr>
      <t xml:space="preserve">(40) Helix Totem: </t>
    </r>
    <r>
      <rPr>
        <color rgb="FF3C78D8"/>
      </rPr>
      <t>Unlocks a reusable Item: the Helix Totem.</t>
    </r>
  </si>
  <si>
    <r>
      <rPr>
        <b/>
        <color rgb="FF3C78D8"/>
      </rPr>
      <t>(30) Highly Responsive Prayers:</t>
    </r>
    <r>
      <rPr>
        <color rgb="FF3C78D8"/>
      </rPr>
      <t xml:space="preserve"> Increases the Empower granted by the Helix Totem to 3.</t>
    </r>
  </si>
  <si>
    <r>
      <rPr>
        <b/>
        <color rgb="FF3C78D8"/>
      </rPr>
      <t xml:space="preserve">(100) God's Wrath: </t>
    </r>
    <r>
      <rPr>
        <color rgb="FF3C78D8"/>
      </rPr>
      <t>Increases the Empower granted by the Helix Totem to 4.</t>
    </r>
  </si>
  <si>
    <r>
      <rPr>
        <b/>
        <color rgb="FF3C78D8"/>
      </rPr>
      <t>(50) Broadcasting Device:</t>
    </r>
    <r>
      <rPr>
        <color rgb="FF3C78D8"/>
      </rPr>
      <t xml:space="preserve"> Increases the uses per battle to 3.</t>
    </r>
  </si>
  <si>
    <r>
      <rPr>
        <b/>
        <color rgb="FF3C78D8"/>
      </rPr>
      <t>(100) Prayer Service:</t>
    </r>
    <r>
      <rPr>
        <color rgb="FF3C78D8"/>
      </rPr>
      <t xml:space="preserve"> Increases the uses per battle to 4.</t>
    </r>
  </si>
  <si>
    <r>
      <rPr>
        <b/>
        <color rgb="FF3C78D8"/>
      </rPr>
      <t xml:space="preserve">(70) Amber's Addition: </t>
    </r>
    <r>
      <rPr>
        <color rgb="FF3C78D8"/>
      </rPr>
      <t>Also applies Focused to the user, with the same strength as the Empower.</t>
    </r>
  </si>
  <si>
    <r>
      <rPr>
        <b/>
        <color rgb="FF3C78D8"/>
      </rPr>
      <t>(80) Divine Inspiration:</t>
    </r>
    <r>
      <rPr>
        <color rgb="FF3C78D8"/>
      </rPr>
      <t xml:space="preserve"> Also applies Mending and Energized to the user, with double the strength of the Empower.</t>
    </r>
  </si>
  <si>
    <r>
      <rPr>
        <b/>
        <color rgb="FF3C78D8"/>
      </rPr>
      <t>(100) Dome's Gospel:</t>
    </r>
    <r>
      <rPr>
        <color rgb="FF3C78D8"/>
      </rPr>
      <t xml:space="preserve"> Also applies Enlightened to the user, with the same strength as the Empower.</t>
    </r>
  </si>
  <si>
    <r>
      <rPr>
        <b/>
        <color rgb="FF3C78D8"/>
      </rPr>
      <t>(60) Remote Airship Controller:</t>
    </r>
    <r>
      <rPr>
        <color rgb="FF3C78D8"/>
      </rPr>
      <t xml:space="preserve"> Unlocks a reusable Item: the Remote Airship Controller. Also "define" a weapon for use on the airship.</t>
    </r>
  </si>
  <si>
    <r>
      <rPr>
        <b/>
      </rPr>
      <t xml:space="preserve">(100) (Have: 4) Define Bombardment: </t>
    </r>
    <r>
      <rPr/>
      <t>Choose a weapon without a defined attack on the Airship. It may now be used when using the Remote Airship Controller. Repeatable. Price increases by 20 per upgrade.</t>
    </r>
  </si>
  <si>
    <r>
      <rPr>
        <b/>
        <color rgb="FF3C78D8"/>
      </rPr>
      <t>(50) Weapon Upgrade: Twin Railcannon:</t>
    </r>
    <r>
      <rPr>
        <color rgb="FF3C78D8"/>
      </rPr>
      <t xml:space="preserve"> The Twin Railcannons now deal (15-17)x2 Piercing Damage, with Armorpierce5. Has 45 HIT, and 25 CRT.</t>
    </r>
  </si>
  <si>
    <r>
      <rPr>
        <b/>
        <color rgb="FF3C78D8"/>
      </rPr>
      <t>(50) Weapon Upgrade: Light Laser Turrets:</t>
    </r>
    <r>
      <rPr>
        <color rgb="FF3C78D8"/>
      </rPr>
      <t xml:space="preserve"> The Light Laser Turrets now deal (14-15) Light Damage, and apply Blind3 for two rounds on all hit targets.</t>
    </r>
  </si>
  <si>
    <r>
      <rPr>
        <b/>
      </rPr>
      <t>(50) Weapon Upgrade: Under-Wing Cannons:</t>
    </r>
    <r>
      <rPr/>
      <t xml:space="preserve"> The Under-Wing Cannons gets one free use if you fire it at least three times in a volley. Has 30 HIT.</t>
    </r>
  </si>
  <si>
    <r>
      <rPr>
        <b/>
      </rPr>
      <t>(50) Weapon Upgrade: Stratoshield:</t>
    </r>
    <r>
      <rPr/>
      <t xml:space="preserve"> The Stratoshield now provides an additional (10-10) Temporary SHP, in addition to its usual effects.</t>
    </r>
  </si>
  <si>
    <r>
      <rPr>
        <b/>
        <color rgb="FF3C78D8"/>
      </rPr>
      <t>(50) Weapon Upgrade: Calypse Cannon:</t>
    </r>
    <r>
      <rPr>
        <color rgb="FF3C78D8"/>
      </rPr>
      <t xml:space="preserve"> The Calypse Cannon's secondary hit now deals (40-40) Dark Damage, and both hits of the weapon now have 45 HIT.</t>
    </r>
  </si>
  <si>
    <r>
      <rPr>
        <b/>
        <color rgb="FF3C78D8"/>
      </rPr>
      <t>(50) Weapon Upgrade: Traktor Cannon:</t>
    </r>
    <r>
      <rPr>
        <color rgb="FF3C78D8"/>
      </rPr>
      <t xml:space="preserve"> The weapon now deals (17-17) Crushing Damage, and can freely move targets instead of locking them to cardinal / diagonal directions.</t>
    </r>
  </si>
  <si>
    <r>
      <rPr>
        <b/>
        <color rgb="FF3C78D8"/>
      </rPr>
      <t>(50) Weapon Upgrade: White Thorn:</t>
    </r>
    <r>
      <rPr>
        <color rgb="FF3C78D8"/>
      </rPr>
      <t xml:space="preserve"> The weapon now """only""" costs 10 points to fire off.</t>
    </r>
  </si>
  <si>
    <r>
      <rPr>
        <b/>
        <color rgb="FF000000"/>
      </rPr>
      <t>(240) (Have: 5) Improve Energy Efficiency:</t>
    </r>
    <r>
      <rPr>
        <color rgb="FF000000"/>
      </rPr>
      <t xml:space="preserve"> Allow the Remote Airship Controller to use 1 more point when you spend credits. Repeatable. Price increases by 40 per upgrade.</t>
    </r>
  </si>
  <si>
    <r>
      <rPr>
        <b/>
        <color rgb="FF3C78D8"/>
      </rPr>
      <t xml:space="preserve">(100) Casual Bombardment: </t>
    </r>
    <r>
      <rPr>
        <color rgb="FF3C78D8"/>
      </rPr>
      <t>Allow the Remote Airship Controller to use 1 more point when you don't spend credits.</t>
    </r>
  </si>
  <si>
    <r>
      <rPr>
        <b/>
        <color rgb="FF3C78D8"/>
      </rPr>
      <t>(100) Ammo Efficency:</t>
    </r>
    <r>
      <rPr>
        <color rgb="FF3C78D8"/>
      </rPr>
      <t xml:space="preserve"> The cost of using the Remote Airship Controller is reduced to 125 Credits, with 125 Credits for every subsequent use.</t>
    </r>
  </si>
  <si>
    <r>
      <rPr>
        <b/>
        <color rgb="FF3C78D8"/>
      </rPr>
      <t>(100) Stockpiled Ammo:</t>
    </r>
    <r>
      <rPr>
        <color rgb="FF3C78D8"/>
      </rPr>
      <t xml:space="preserve"> The first credit-bombardment of the Remote Airship Controller every zone is free. The second will cost 125, and resume normal scaling from there.</t>
    </r>
  </si>
  <si>
    <r>
      <rPr>
        <b/>
        <color rgb="FF3C78D8"/>
      </rPr>
      <t>(100) Airdrop Supplies:</t>
    </r>
    <r>
      <rPr>
        <color rgb="FF3C78D8"/>
      </rPr>
      <t xml:space="preserve"> Upon use, with or without credits, the Remote Airship Controller will spawn a cache of items somewhere on the map. Entering within Range 1 of it will grant you temporary Consumable items that will last for the duration of the map. Drops 2 if you didn't spend credits, and drops 4 if you did.</t>
    </r>
  </si>
  <si>
    <r>
      <rPr>
        <b/>
        <color rgb="FF3C78D8"/>
      </rPr>
      <t>(0) Drop Pod Coordinator:</t>
    </r>
    <r>
      <rPr>
        <color rgb="FF3C78D8"/>
      </rPr>
      <t xml:space="preserve"> This is just a research tab for the item "Drop Pod Coordinator".</t>
    </r>
  </si>
  <si>
    <r>
      <rPr>
        <b/>
      </rPr>
      <t xml:space="preserve">(60) (Have: 2) Stimulant Pod: </t>
    </r>
    <r>
      <rPr/>
      <t>Units now spawn with Empowered1, Enlightened1, and Guardian1 for three rounds. Repeatable. Price increases by 20 per upgrade.</t>
    </r>
  </si>
  <si>
    <r>
      <rPr>
        <b/>
        <color rgb="FF3C78D8"/>
      </rPr>
      <t>(100) Elite Training:</t>
    </r>
    <r>
      <rPr>
        <b val="0"/>
        <color rgb="FF3C78D8"/>
      </rPr>
      <t xml:space="preserve"> You may now spawn Centurions (All), Sagittarii (Archer, Chemist, Watcher, Ninja), Ballistari (Cannoneer, Sniper), and Grand Magi (All).</t>
    </r>
  </si>
  <si>
    <r>
      <rPr>
        <b/>
        <color rgb="FF3C78D8"/>
      </rPr>
      <t>(100) Rapid Response:</t>
    </r>
    <r>
      <rPr>
        <color rgb="FF3C78D8"/>
      </rPr>
      <t xml:space="preserve"> You may use your full action when using the Drop Pod Coordinator to allow the spawned unit to act the round it appears.</t>
    </r>
  </si>
  <si>
    <t>Utility Wing</t>
  </si>
  <si>
    <r>
      <rPr>
        <b/>
        <color rgb="FF3C78D8"/>
      </rPr>
      <t>(5) Unlock the Utility Wing:</t>
    </r>
    <r>
      <rPr>
        <color rgb="FF3C78D8"/>
      </rPr>
      <t xml:space="preserve"> Opens the Utility Wing, the part of the Lab that grants survival items, in addition to spells that aren't limited to murder.</t>
    </r>
  </si>
  <si>
    <r>
      <rPr>
        <b/>
        <color rgb="FF3C78D8"/>
      </rPr>
      <t>(10) Ebb and Flow:</t>
    </r>
    <r>
      <rPr>
        <color rgb="FF3C78D8"/>
      </rPr>
      <t xml:space="preserve"> Unlocks the Ebb and Flow spell.</t>
    </r>
  </si>
  <si>
    <r>
      <rPr>
        <b/>
        <color rgb="FF3C78D8"/>
      </rPr>
      <t>(40) Lyonne:</t>
    </r>
    <r>
      <rPr>
        <color rgb="FF3C78D8"/>
      </rPr>
      <t xml:space="preserve"> Unlocks the Lyonne spell.</t>
    </r>
  </si>
  <si>
    <r>
      <rPr>
        <b/>
      </rPr>
      <t>(50) Delayed Reaction:</t>
    </r>
    <r>
      <rPr/>
      <t xml:space="preserve"> Unlocks the Delayed Reaction spell.</t>
    </r>
  </si>
  <si>
    <r>
      <rPr>
        <rFont val="Arial"/>
        <b/>
        <color rgb="FF3C78D8"/>
      </rPr>
      <t xml:space="preserve">(20) Sticking Place: </t>
    </r>
    <r>
      <rPr>
        <rFont val="Arial"/>
        <b val="0"/>
        <color rgb="FF3C78D8"/>
      </rPr>
      <t>Unlocks the Sticking Place spell.</t>
    </r>
  </si>
  <si>
    <r>
      <rPr>
        <rFont val="Arial"/>
        <b/>
        <color rgb="FF3C78D8"/>
      </rPr>
      <t xml:space="preserve">(30) Portal: </t>
    </r>
    <r>
      <rPr>
        <rFont val="Arial"/>
        <b val="0"/>
        <color rgb="FF3C78D8"/>
      </rPr>
      <t>Unlocks the Portal spell.</t>
    </r>
  </si>
  <si>
    <r>
      <rPr>
        <rFont val="Arial"/>
        <b/>
        <color rgb="FF3C78D8"/>
      </rPr>
      <t xml:space="preserve">(50) Team March: </t>
    </r>
    <r>
      <rPr>
        <rFont val="Arial"/>
        <b val="0"/>
        <color rgb="FF3C78D8"/>
      </rPr>
      <t>Unlocks the Team March spell.</t>
    </r>
  </si>
  <si>
    <r>
      <rPr>
        <b/>
      </rPr>
      <t>(50) Psychic Shell:</t>
    </r>
    <r>
      <rPr/>
      <t xml:space="preserve"> Unlocks the Psychic Shell spell.</t>
    </r>
  </si>
  <si>
    <r>
      <rPr>
        <b/>
        <color rgb="FF3C78D8"/>
      </rPr>
      <t>(FREE) Watchful Eye:</t>
    </r>
    <r>
      <rPr>
        <color rgb="FF3C78D8"/>
      </rPr>
      <t xml:space="preserve"> Unlocks the Watchful Eye spell.</t>
    </r>
  </si>
  <si>
    <r>
      <rPr>
        <b/>
        <color rgb="FF3C78D8"/>
      </rPr>
      <t>(50) Mass Animation:</t>
    </r>
    <r>
      <rPr>
        <color rgb="FF3C78D8"/>
      </rPr>
      <t xml:space="preserve"> Unlocks the Mass Animation spell.</t>
    </r>
  </si>
  <si>
    <r>
      <rPr>
        <b/>
        <color rgb="FF3C78D8"/>
      </rPr>
      <t xml:space="preserve">(50) Symbiote: </t>
    </r>
    <r>
      <rPr>
        <color rgb="FF3C78D8"/>
      </rPr>
      <t>Unlocks the Symbiote spell.</t>
    </r>
  </si>
  <si>
    <r>
      <rPr>
        <b/>
      </rPr>
      <t>(50) Flare:</t>
    </r>
    <r>
      <rPr/>
      <t xml:space="preserve"> Unlocks the Flare spell.</t>
    </r>
  </si>
  <si>
    <r>
      <rPr>
        <b/>
        <color rgb="FF3C78D8"/>
      </rPr>
      <t xml:space="preserve">(FREE) Focus Energy: </t>
    </r>
    <r>
      <rPr>
        <color rgb="FF3C78D8"/>
      </rPr>
      <t>Unlocks the Focus Energy spell.</t>
    </r>
  </si>
  <si>
    <r>
      <rPr>
        <b/>
        <i val="0"/>
      </rPr>
      <t xml:space="preserve">(50) Mental Break: </t>
    </r>
    <r>
      <rPr>
        <b val="0"/>
        <i val="0"/>
      </rPr>
      <t>Unlocks the Mental Break spell.</t>
    </r>
  </si>
  <si>
    <r>
      <rPr>
        <b/>
        <i val="0"/>
      </rPr>
      <t xml:space="preserve">(50) Absorption Field: </t>
    </r>
    <r>
      <rPr>
        <b val="0"/>
        <i val="0"/>
      </rPr>
      <t>Unlocks the Absorption Field spell.</t>
    </r>
  </si>
  <si>
    <r>
      <rPr>
        <b/>
        <i val="0"/>
        <color rgb="FF3C78D8"/>
      </rPr>
      <t xml:space="preserve">(50) Weather Ball: </t>
    </r>
    <r>
      <rPr>
        <b val="0"/>
        <i val="0"/>
        <color rgb="FF3C78D8"/>
      </rPr>
      <t>Unlocks the Weather Ball spell.</t>
    </r>
  </si>
  <si>
    <r>
      <rPr>
        <b/>
        <color rgb="FF3C78D8"/>
      </rPr>
      <t xml:space="preserve">(40) Yggdrasil Vessel: </t>
    </r>
    <r>
      <rPr>
        <color rgb="FF3C78D8"/>
      </rPr>
      <t>Unlocks a reusable item: the Yggdrasil Vessel.</t>
    </r>
  </si>
  <si>
    <r>
      <rPr>
        <b/>
      </rPr>
      <t>(80) (Have: 7) Blessed Waters:</t>
    </r>
    <r>
      <rPr/>
      <t xml:space="preserve"> Increases the base healing of the Yggdrasil Vessel by 1. Repeatable. Price increases by 10 per upgrade.</t>
    </r>
  </si>
  <si>
    <r>
      <rPr>
        <b/>
        <color rgb="FF3C78D8"/>
      </rPr>
      <t xml:space="preserve">(30) Tea Leaves: </t>
    </r>
    <r>
      <rPr>
        <color rgb="FF3C78D8"/>
      </rPr>
      <t>Yggdrasil's Vessel now restores MP equal to 25% of the HP restored.</t>
    </r>
  </si>
  <si>
    <r>
      <rPr>
        <b/>
        <color rgb="FF3C78D8"/>
      </rPr>
      <t>(70) Manadrop Solution:</t>
    </r>
    <r>
      <rPr>
        <color rgb="FF3C78D8"/>
      </rPr>
      <t xml:space="preserve"> Yggdrasil's Vessel now restores MP equal to 50% of the HP restored.</t>
    </r>
  </si>
  <si>
    <r>
      <rPr>
        <b/>
        <color rgb="FF3C78D8"/>
      </rPr>
      <t>(50) Quickpour Flask:</t>
    </r>
    <r>
      <rPr>
        <color rgb="FF3C78D8"/>
      </rPr>
      <t xml:space="preserve"> You may now use Yggdrasil's Vessel twice in one item action.</t>
    </r>
  </si>
  <si>
    <r>
      <rPr>
        <b/>
        <color rgb="FF3C78D8"/>
      </rPr>
      <t>(50) Roots of Life:</t>
    </r>
    <r>
      <rPr>
        <color rgb="FF3C78D8"/>
      </rPr>
      <t xml:space="preserve"> Increases the uses per battle to 4, but drops the base healing by 1.</t>
    </r>
  </si>
  <si>
    <r>
      <rPr>
        <b/>
        <color rgb="FF3C78D8"/>
      </rPr>
      <t>(120) Split Image:</t>
    </r>
    <r>
      <rPr>
        <color rgb="FF3C78D8"/>
      </rPr>
      <t xml:space="preserve"> Increases the uses per battle to 6, but drops the base healing by 1.</t>
    </r>
  </si>
  <si>
    <r>
      <rPr>
        <b/>
        <color rgb="FF3C78D8"/>
      </rPr>
      <t>(80) For The World:</t>
    </r>
    <r>
      <rPr>
        <color rgb="FF3C78D8"/>
      </rPr>
      <t xml:space="preserve"> Yggdrasil's Vessel restores an additional 5% of the target's MHP as HP.</t>
    </r>
  </si>
  <si>
    <r>
      <rPr>
        <b/>
        <color rgb="FF3C78D8"/>
      </rPr>
      <t>(100) Purest Blessing:</t>
    </r>
    <r>
      <rPr>
        <color rgb="FF3C78D8"/>
      </rPr>
      <t xml:space="preserve"> The first use of Yggdrasil's Vessel each battle restores 200% HP, and can overheal.</t>
    </r>
  </si>
  <si>
    <r>
      <rPr>
        <b/>
        <color rgb="FF3C78D8"/>
      </rPr>
      <t>(40) Shock Therapist:</t>
    </r>
    <r>
      <rPr>
        <color rgb="FF3C78D8"/>
      </rPr>
      <t xml:space="preserve"> Unlocks a reusable item: the Shock Therapist.</t>
    </r>
  </si>
  <si>
    <r>
      <rPr>
        <b/>
      </rPr>
      <t>(50) (Have: 4) Capacitor:</t>
    </r>
    <r>
      <rPr/>
      <t xml:space="preserve"> Increases the revival HP of the Shock Therapist by 5%, but increases damage by 1. Repeatable. Price increases by 10 per upgrade. (Being researched by Mari!)</t>
    </r>
  </si>
  <si>
    <r>
      <rPr>
        <b/>
      </rPr>
      <t>(10) Reduce Backlash:</t>
    </r>
    <r>
      <rPr/>
      <t xml:space="preserve"> Decreases the damage of the Shock Therapist by 2. Cannot drop below 6. Repeatable. Price increases by 10 per upgrade.</t>
    </r>
  </si>
  <si>
    <r>
      <rPr>
        <b/>
      </rPr>
      <t>(30) Electric Shielding:</t>
    </r>
    <r>
      <rPr/>
      <t xml:space="preserve"> Grants Guardian3 to revived players for the round as long as they don't activate the damage.</t>
    </r>
  </si>
  <si>
    <r>
      <rPr>
        <b/>
      </rPr>
      <t>(70) Overload Abuse:</t>
    </r>
    <r>
      <rPr/>
      <t xml:space="preserve"> Increases the damage dealt by the revived player on their round of revival by 30%.</t>
    </r>
  </si>
  <si>
    <r>
      <rPr>
        <b/>
        <color rgb="FF3C78D8"/>
      </rPr>
      <t>(70) Static Discharger:</t>
    </r>
    <r>
      <rPr>
        <color rgb="FF3C78D8"/>
      </rPr>
      <t xml:space="preserve"> Revived players may move without taking the Electric damage.</t>
    </r>
  </si>
  <si>
    <r>
      <rPr>
        <b/>
      </rPr>
      <t>(80) Charge Heart:</t>
    </r>
    <r>
      <rPr/>
      <t xml:space="preserve"> Grants the target 20% of their SP Required as SP upon revival. Max of 50 SP.</t>
    </r>
  </si>
  <si>
    <r>
      <rPr>
        <b/>
      </rPr>
      <t xml:space="preserve">(100) Portable Charger: </t>
    </r>
    <r>
      <rPr/>
      <t>Increases the uses per battle to 2, but drops the revival percentage by 5%.</t>
    </r>
  </si>
  <si>
    <r>
      <rPr>
        <b/>
        <color rgb="FF3C78D8"/>
      </rPr>
      <t>(60) Warp Ring:</t>
    </r>
    <r>
      <rPr>
        <color rgb="FF3C78D8"/>
      </rPr>
      <t xml:space="preserve"> Unlocks a reusable item: the Warp Ring.</t>
    </r>
  </si>
  <si>
    <r>
      <rPr>
        <b/>
        <color rgb="FF3C78D8"/>
      </rPr>
      <t xml:space="preserve">(80) Zip: </t>
    </r>
    <r>
      <rPr>
        <color rgb="FF3C78D8"/>
      </rPr>
      <t>Increases the warp distance to 3 tiles.</t>
    </r>
  </si>
  <si>
    <r>
      <rPr>
        <b/>
        <color rgb="FF3C78D8"/>
      </rPr>
      <t xml:space="preserve">(120) Zoop: </t>
    </r>
    <r>
      <rPr>
        <color rgb="FF3C78D8"/>
      </rPr>
      <t>Increases the warp distance to 4 tiles.</t>
    </r>
  </si>
  <si>
    <r>
      <rPr>
        <b/>
        <color rgb="FF3C78D8"/>
      </rPr>
      <t xml:space="preserve">(120) Zap: </t>
    </r>
    <r>
      <rPr>
        <color rgb="FF3C78D8"/>
      </rPr>
      <t>You may now target an entity within Range 1-3, and cause them to teleport to a tile of your choice with 2 less tiles than normal.</t>
    </r>
  </si>
  <si>
    <r>
      <rPr>
        <b/>
        <color rgb="FF3C78D8"/>
      </rPr>
      <t xml:space="preserve">(80) Frame Stability: </t>
    </r>
    <r>
      <rPr>
        <color rgb="FF3C78D8"/>
      </rPr>
      <t>Increases the uses per battle to 3.</t>
    </r>
  </si>
  <si>
    <r>
      <rPr>
        <b/>
        <color rgb="FF3C78D8"/>
      </rPr>
      <t xml:space="preserve">(120) Dimensional Reacharound: </t>
    </r>
    <r>
      <rPr>
        <color rgb="FF3C78D8"/>
      </rPr>
      <t>Increases the uses per battle to 4.</t>
    </r>
  </si>
  <si>
    <r>
      <rPr>
        <b/>
        <color rgb="FF3C78D8"/>
      </rPr>
      <t>(100) Blink Residue:</t>
    </r>
    <r>
      <rPr>
        <color rgb="FF3C78D8"/>
      </rPr>
      <t xml:space="preserve"> Grants Swift1 on the round of use.</t>
    </r>
  </si>
  <si>
    <r>
      <rPr>
        <b/>
        <color rgb="FF3C78D8"/>
      </rPr>
      <t xml:space="preserve">(100) Panic Drive: </t>
    </r>
    <r>
      <rPr>
        <color rgb="FF3C78D8"/>
      </rPr>
      <t>If you're at 50% HP or less, increases the warp distance by an additional 2 tiles.</t>
    </r>
  </si>
  <si>
    <r>
      <rPr>
        <b/>
        <color rgb="FF3C78D8"/>
      </rPr>
      <t>(0) Stasis Projector:</t>
    </r>
    <r>
      <rPr>
        <color rgb="FF3C78D8"/>
      </rPr>
      <t xml:space="preserve"> This is just a research tab for the item "Stasis Projector".</t>
    </r>
  </si>
  <si>
    <r>
      <rPr>
        <b/>
        <color rgb="FF3C78D8"/>
      </rPr>
      <t>(50) Chronostasis:</t>
    </r>
    <r>
      <rPr>
        <color rgb="FF3C78D8"/>
      </rPr>
      <t xml:space="preserve"> Increases the uses per battle to 2.</t>
    </r>
  </si>
  <si>
    <r>
      <rPr>
        <b/>
        <color rgb="FF3C78D8"/>
      </rPr>
      <t>(80) Chronology:</t>
    </r>
    <r>
      <rPr>
        <color rgb="FF3C78D8"/>
      </rPr>
      <t xml:space="preserve"> Increases the uses per battle to 3.</t>
    </r>
  </si>
  <si>
    <r>
      <rPr>
        <b/>
        <color rgb="FF3C78D8"/>
      </rPr>
      <t>(100) Conservation of Energy:</t>
    </r>
    <r>
      <rPr>
        <color rgb="FF3C78D8"/>
      </rPr>
      <t xml:space="preserve"> Upon exiting Stasis, allies will gain Empowered6, Enlightened6, and Lucky10 for two rounds.</t>
    </r>
  </si>
  <si>
    <r>
      <rPr>
        <b/>
        <color rgb="FF3C78D8"/>
      </rPr>
      <t>(30) Safe and Sound:</t>
    </r>
    <r>
      <rPr>
        <b val="0"/>
        <color rgb="FF3C78D8"/>
      </rPr>
      <t xml:space="preserve"> Spells that specify the destruction of corpses will now obtain a 8 SPC modifier that safely remove Chairians from the battlefield instead of killing them. This means no Karma loss. This is basically cosmetic, but...</t>
    </r>
  </si>
  <si>
    <t>Entropic Research Wing</t>
  </si>
  <si>
    <t>Can be researched with special items...</t>
  </si>
  <si>
    <r>
      <rPr>
        <b/>
        <color rgb="FFFF0000"/>
      </rPr>
      <t>(5?)</t>
    </r>
    <r>
      <rPr>
        <b/>
      </rPr>
      <t xml:space="preserve"> </t>
    </r>
    <r>
      <rPr>
        <b/>
        <color rgb="FF3C78D8"/>
      </rPr>
      <t>Unlock Entropic Research Wing:</t>
    </r>
    <r>
      <rPr>
        <color rgb="FF3C78D8"/>
      </rPr>
      <t xml:space="preserve"> Opens the Entropic Research Wing. Probably a bad idea.</t>
    </r>
  </si>
  <si>
    <r>
      <rPr>
        <b/>
        <color rgb="FFFF0000"/>
      </rPr>
      <t>(10?)</t>
    </r>
    <r>
      <rPr>
        <b/>
      </rPr>
      <t xml:space="preserve"> </t>
    </r>
    <r>
      <rPr>
        <b/>
        <color rgb="FF3C78D8"/>
      </rPr>
      <t>Entropic Key:</t>
    </r>
    <r>
      <rPr>
        <color rgb="FF3C78D8"/>
      </rPr>
      <t xml:space="preserve"> Grants the Entropic Key weapon.</t>
    </r>
  </si>
  <si>
    <r>
      <rPr>
        <b/>
        <color rgb="FFFF0000"/>
      </rPr>
      <t>(10?)</t>
    </r>
    <r>
      <rPr>
        <b/>
      </rPr>
      <t xml:space="preserve"> </t>
    </r>
    <r>
      <rPr>
        <b/>
        <color rgb="FF3C78D8"/>
      </rPr>
      <t xml:space="preserve">Delve: </t>
    </r>
    <r>
      <rPr>
        <b val="0"/>
        <color rgb="FF3C78D8"/>
      </rPr>
      <t>Levels up the Entropic Key to the T5 Blossoming Key. You must have one other T5 weapon before doing this.</t>
    </r>
  </si>
  <si>
    <r>
      <rPr>
        <b/>
        <color rgb="FFFF0000"/>
      </rPr>
      <t>(20?)</t>
    </r>
    <r>
      <rPr>
        <b/>
      </rPr>
      <t xml:space="preserve"> </t>
    </r>
    <r>
      <rPr>
        <b/>
        <color rgb="FF3C78D8"/>
      </rPr>
      <t xml:space="preserve">Realization: </t>
    </r>
    <r>
      <rPr>
        <b val="0"/>
        <color rgb="FF3C78D8"/>
      </rPr>
      <t>Levels up the Blossoming Key to the T6 Incandescent Key. You must have one other T6 weapon before doing this.</t>
    </r>
  </si>
  <si>
    <r>
      <rPr>
        <b/>
        <color rgb="FFFF0000"/>
      </rPr>
      <t>(50?)</t>
    </r>
    <r>
      <rPr>
        <b/>
      </rPr>
      <t xml:space="preserve"> </t>
    </r>
    <r>
      <rPr>
        <b/>
        <color rgb="FF3C78D8"/>
      </rPr>
      <t xml:space="preserve">Upheld: </t>
    </r>
    <r>
      <rPr>
        <b val="0"/>
        <color rgb="FF3C78D8"/>
      </rPr>
      <t>Levels up the Incandescent Key to the T8 Revelation's Ruin. You must find the Old Rosen Oath before researching this.</t>
    </r>
  </si>
  <si>
    <r>
      <rPr>
        <b/>
        <color rgb="FFFF0000"/>
      </rPr>
      <t xml:space="preserve">(20?) </t>
    </r>
    <r>
      <rPr>
        <b/>
        <color rgb="FF3C78D8"/>
      </rPr>
      <t xml:space="preserve">Aleph Annihilation: </t>
    </r>
    <r>
      <rPr>
        <color rgb="FF3C78D8"/>
      </rPr>
      <t>The Entropic Key's Purge ability gets better versus Entropic foes, ignoring their AC, SHP, Divine Shields, and obtaining Unavoidable against them.</t>
    </r>
  </si>
  <si>
    <r>
      <rPr>
        <b/>
        <color rgb="FFFF0000"/>
      </rPr>
      <t>(20?)</t>
    </r>
    <r>
      <rPr>
        <b/>
      </rPr>
      <t xml:space="preserve"> Expel Flux:</t>
    </r>
    <r>
      <rPr>
        <b val="0"/>
      </rPr>
      <t xml:space="preserve"> If you have the Entropic Key, Basic Attacks and Spells while you have Ordo remove 50 SP from non-boss targets.</t>
    </r>
  </si>
  <si>
    <r>
      <rPr>
        <b/>
        <color rgb="FFFF0000"/>
      </rPr>
      <t xml:space="preserve">(15?) </t>
    </r>
    <r>
      <rPr>
        <b/>
        <color rgb="FF3C78D8"/>
      </rPr>
      <t>Mirror Form:</t>
    </r>
    <r>
      <rPr>
        <color rgb="FF3C78D8"/>
      </rPr>
      <t xml:space="preserve"> The Entropic Key can be swapped between a Range 1-2 and Range 4-6 upon entering a battle, or using an action. Also upgrades your base range, I guess.</t>
    </r>
  </si>
  <si>
    <r>
      <rPr>
        <b/>
        <color rgb="FFFF0000"/>
      </rPr>
      <t>(10?)</t>
    </r>
    <r>
      <rPr>
        <b/>
      </rPr>
      <t xml:space="preserve"> </t>
    </r>
    <r>
      <rPr>
        <b/>
        <color rgb="FF3C78D8"/>
      </rPr>
      <t>Untwist:</t>
    </r>
    <r>
      <rPr>
        <color rgb="FF3C78D8"/>
      </rPr>
      <t xml:space="preserve"> The Entropic Key lets the user remove Flux Mutations from allies within your Basic Attack Range. This takes up your action, and deals no damage.</t>
    </r>
  </si>
  <si>
    <r>
      <rPr>
        <b/>
        <color rgb="FFFF0000"/>
      </rPr>
      <t>(10?)</t>
    </r>
    <r>
      <rPr>
        <b/>
      </rPr>
      <t xml:space="preserve"> </t>
    </r>
    <r>
      <rPr>
        <b/>
        <color rgb="FF3C78D8"/>
      </rPr>
      <t>Twisted Rose:</t>
    </r>
    <r>
      <rPr>
        <color rgb="FF3C78D8"/>
      </rPr>
      <t xml:space="preserve"> Increases the SP Requirement for all Rose Cultists by 25.</t>
    </r>
  </si>
  <si>
    <r>
      <rPr>
        <b/>
        <color rgb="FFFF0000"/>
      </rPr>
      <t>(20?)</t>
    </r>
    <r>
      <rPr>
        <b/>
      </rPr>
      <t xml:space="preserve"> </t>
    </r>
    <r>
      <rPr>
        <b/>
        <color rgb="FF3C78D8"/>
      </rPr>
      <t xml:space="preserve">Scattered Petals: </t>
    </r>
    <r>
      <rPr>
        <color rgb="FF3C78D8"/>
      </rPr>
      <t>Killing a Rose Cultist via Overkill will not grant any Rose Cultists SP.</t>
    </r>
  </si>
  <si>
    <r>
      <rPr>
        <b/>
        <color rgb="FFFF0000"/>
      </rPr>
      <t>(40?)</t>
    </r>
    <r>
      <rPr>
        <b/>
      </rPr>
      <t xml:space="preserve"> Longing For a Reunion:</t>
    </r>
    <r>
      <rPr/>
      <t xml:space="preserve"> Further increases the SP Requirement for all Rose Cultists by 25, for a total of 50.</t>
    </r>
  </si>
  <si>
    <r>
      <rPr>
        <b/>
        <color rgb="FFFF0000"/>
      </rPr>
      <t>(40?)</t>
    </r>
    <r>
      <rPr>
        <b/>
      </rPr>
      <t xml:space="preserve"> Shared Sentience:</t>
    </r>
    <r>
      <rPr/>
      <t xml:space="preserve"> Defeating a Rose Cultist with a Sentient Weapon while holding a Sentient Weapon will improve the user's Sentient Weapon by a tier, if possible.</t>
    </r>
  </si>
  <si>
    <r>
      <rPr>
        <b/>
        <color rgb="FFFF0000"/>
      </rPr>
      <t>(5?)</t>
    </r>
    <r>
      <rPr>
        <b/>
      </rPr>
      <t xml:space="preserve"> </t>
    </r>
    <r>
      <rPr>
        <b/>
        <color rgb="FF3C78D8"/>
      </rPr>
      <t xml:space="preserve">Flux Detector: </t>
    </r>
    <r>
      <rPr>
        <b val="0"/>
        <color rgb="FF3C78D8"/>
      </rPr>
      <t>Provides an early warning to the Rose Cult's apperances in maps. Can provide hints on how to gather Flux from some items.</t>
    </r>
  </si>
  <si>
    <r>
      <rPr>
        <b/>
        <color rgb="FFFF0000"/>
      </rPr>
      <t>(30?)</t>
    </r>
    <r>
      <rPr>
        <b/>
      </rPr>
      <t xml:space="preserve"> </t>
    </r>
    <r>
      <rPr>
        <b/>
        <color rgb="FF3C78D8"/>
      </rPr>
      <t>Encyclopedia of Madness:</t>
    </r>
    <r>
      <rPr>
        <b val="0"/>
        <color rgb="FF3C78D8"/>
      </rPr>
      <t xml:space="preserve"> For 5 Flux, you can instantly discover the workings of various curious Entropic Devices.</t>
    </r>
  </si>
  <si>
    <r>
      <rPr>
        <b/>
        <color rgb="FFFF0000"/>
      </rPr>
      <t>(50?)</t>
    </r>
    <r>
      <rPr>
        <b/>
      </rPr>
      <t xml:space="preserve"> </t>
    </r>
    <r>
      <rPr>
        <b/>
        <color rgb="FF3C78D8"/>
      </rPr>
      <t>Her Gaze:</t>
    </r>
    <r>
      <rPr>
        <color rgb="FF3C78D8"/>
      </rPr>
      <t xml:space="preserve"> The Ainfini, once per battle, can be used to generate three different drink options instead of drinking it. Next round, the player who used the Ainfini must use one of those three effects as their Item Action, or they take (100-100) Very Lethal Glitch Damage.</t>
    </r>
  </si>
  <si>
    <r>
      <rPr>
        <b/>
        <color rgb="FFFF0000"/>
      </rPr>
      <t>(30?)</t>
    </r>
    <r>
      <rPr>
        <b/>
      </rPr>
      <t xml:space="preserve"> </t>
    </r>
    <r>
      <rPr>
        <b/>
        <color rgb="FF3C78D8"/>
      </rPr>
      <t>Fluxblood System:</t>
    </r>
    <r>
      <rPr>
        <b val="0"/>
        <color rgb="FF3C78D8"/>
      </rPr>
      <t xml:space="preserve"> The Remote Airship Controller obtains the "animate" ability. If you pay credits, instead of firing a barrage, you may spawn the Fluxblood Gundam onto the map. This replaces your player character, and is armed with the various Airship Weapons.</t>
    </r>
  </si>
  <si>
    <r>
      <rPr>
        <b/>
        <color rgb="FFFF0000"/>
      </rPr>
      <t>(10?)</t>
    </r>
    <r>
      <rPr>
        <b/>
      </rPr>
      <t xml:space="preserve"> </t>
    </r>
    <r>
      <rPr>
        <b/>
        <color rgb="FF3C78D8"/>
      </rPr>
      <t>Tome of Ancient Art (Offense):</t>
    </r>
    <r>
      <rPr>
        <color rgb="FF3C78D8"/>
      </rPr>
      <t xml:space="preserve"> Grants Hidden Force, Twin Bolts, and Elemental Singularity the Glitch Element.</t>
    </r>
  </si>
  <si>
    <r>
      <rPr>
        <b/>
        <color rgb="FFFF0000"/>
      </rPr>
      <t>(10?)</t>
    </r>
    <r>
      <rPr>
        <b/>
      </rPr>
      <t xml:space="preserve"> </t>
    </r>
    <r>
      <rPr>
        <b/>
        <color rgb="FF3C78D8"/>
      </rPr>
      <t>Tome of Ancient Art (Support):</t>
    </r>
    <r>
      <rPr>
        <color rgb="FF3C78D8"/>
      </rPr>
      <t xml:space="preserve"> Grants Elveil, Elblight, Alchemical Barrier, and Phial Burst the Glitch Element.</t>
    </r>
  </si>
  <si>
    <r>
      <rPr>
        <b/>
        <color rgb="FFFF0000"/>
      </rPr>
      <t>(10?)</t>
    </r>
    <r>
      <rPr>
        <b/>
      </rPr>
      <t xml:space="preserve"> </t>
    </r>
    <r>
      <rPr>
        <b/>
        <color rgb="FF3C78D8"/>
      </rPr>
      <t xml:space="preserve">Fluxblade: </t>
    </r>
    <r>
      <rPr>
        <b val="0"/>
        <color rgb="FF3C78D8"/>
      </rPr>
      <t>Unlocks the "Fluxblade" spell.</t>
    </r>
  </si>
  <si>
    <r>
      <rPr>
        <b/>
        <color rgb="FFFF0000"/>
      </rPr>
      <t>(5?)</t>
    </r>
    <r>
      <rPr>
        <b/>
      </rPr>
      <t xml:space="preserve"> </t>
    </r>
    <r>
      <rPr>
        <b/>
        <color rgb="FF3C78D8"/>
      </rPr>
      <t xml:space="preserve">Connection Break: </t>
    </r>
    <r>
      <rPr>
        <b val="0"/>
        <color rgb="FF3C78D8"/>
      </rPr>
      <t>Downing Rose Cultists with Fluxblade will cause their SP to not rise.</t>
    </r>
  </si>
  <si>
    <r>
      <rPr>
        <b/>
        <color rgb="FFFF0000"/>
      </rPr>
      <t>(20?)</t>
    </r>
    <r>
      <rPr>
        <b/>
      </rPr>
      <t xml:space="preserve"> Crisis Calamity:</t>
    </r>
    <r>
      <rPr>
        <b val="0"/>
      </rPr>
      <t xml:space="preserve"> Fluxblade gains an additional +20% DMG against foes with full SP, scaling with SPC. (+10% per 4 SPC)</t>
    </r>
  </si>
  <si>
    <r>
      <rPr>
        <b/>
        <color rgb="FFFF0000"/>
      </rPr>
      <t>(15?)</t>
    </r>
    <r>
      <rPr>
        <b/>
      </rPr>
      <t xml:space="preserve"> </t>
    </r>
    <r>
      <rPr>
        <b/>
        <color rgb="FF3C78D8"/>
      </rPr>
      <t>Relinquish Will:</t>
    </r>
    <r>
      <rPr>
        <b val="0"/>
        <color rgb="FF3C78D8"/>
      </rPr>
      <t xml:space="preserve"> Unlocks the Relinquish Will spell.</t>
    </r>
  </si>
  <si>
    <r>
      <rPr>
        <b/>
        <color rgb="FFFF0000"/>
      </rPr>
      <t>(5?)</t>
    </r>
    <r>
      <rPr>
        <b/>
      </rPr>
      <t xml:space="preserve"> </t>
    </r>
    <r>
      <rPr>
        <b/>
        <color rgb="FF3C78D8"/>
      </rPr>
      <t>Imposing Penance:</t>
    </r>
    <r>
      <rPr>
        <b val="0"/>
        <color rgb="FF3C78D8"/>
      </rPr>
      <t xml:space="preserve"> The initial casting cost is reduced by 50% (after adding in HP / SHP / AC cost modifiers) against Rose Cultist foes.</t>
    </r>
  </si>
  <si>
    <r>
      <rPr>
        <b/>
        <color rgb="FFFF0000"/>
      </rPr>
      <t>(20?)</t>
    </r>
    <r>
      <rPr>
        <b/>
      </rPr>
      <t xml:space="preserve"> </t>
    </r>
    <r>
      <rPr>
        <b/>
        <color rgb="FF3C78D8"/>
      </rPr>
      <t>Soulless Suggestion:</t>
    </r>
    <r>
      <rPr>
        <b val="0"/>
        <color rgb="FF3C78D8"/>
      </rPr>
      <t xml:space="preserve"> You may now cast this on Downed targets, reducing the initial casting cost by 50% (after adding in HP / SHP / AC cost modifiers). Targets controlled in this way are revived, then set to 1 MHP, 0 SHP, and 0 AC. There is no upkeep cost.</t>
    </r>
  </si>
  <si>
    <r>
      <rPr>
        <b/>
        <color rgb="FFFF0000"/>
      </rPr>
      <t xml:space="preserve">(10?) </t>
    </r>
    <r>
      <rPr>
        <b/>
        <color rgb="FF3C78D8"/>
      </rPr>
      <t xml:space="preserve">Anomalous: </t>
    </r>
    <r>
      <rPr>
        <b val="0"/>
        <color rgb="FF3C78D8"/>
      </rPr>
      <t>Unlocks the perk Anomalous.</t>
    </r>
  </si>
  <si>
    <r>
      <rPr>
        <b/>
        <color rgb="FFFF0000"/>
      </rPr>
      <t>(15?)</t>
    </r>
    <r>
      <rPr>
        <b/>
      </rPr>
      <t xml:space="preserve"> </t>
    </r>
    <r>
      <rPr>
        <b/>
        <color rgb="FF3C78D8"/>
      </rPr>
      <t>Anomalous+:</t>
    </r>
    <r>
      <rPr>
        <b val="0"/>
        <color rgb="FF3C78D8"/>
      </rPr>
      <t xml:space="preserve"> Anomalous now allows you to pick five different Flux Mutations. If you would start with any of those mutations, it'll be rerolled.</t>
    </r>
  </si>
  <si>
    <r>
      <rPr>
        <b/>
        <color rgb="FFFF0000"/>
      </rPr>
      <t>(10?)</t>
    </r>
    <r>
      <rPr>
        <b/>
      </rPr>
      <t xml:space="preserve"> Rosen Blessing:</t>
    </r>
    <r>
      <rPr>
        <b val="0"/>
      </rPr>
      <t xml:space="preserve"> Unlocks the perk Rosen Blessing.</t>
    </r>
  </si>
  <si>
    <r>
      <rPr>
        <b/>
        <color rgb="FFFF0000"/>
      </rPr>
      <t>(15?)</t>
    </r>
    <r>
      <rPr>
        <b/>
      </rPr>
      <t xml:space="preserve"> Rosen Blessing+:</t>
    </r>
    <r>
      <rPr>
        <b val="0"/>
      </rPr>
      <t xml:space="preserve"> Rosen Blessing also restores (5-5) HP and (2-2) MP to you whenever an ally is downed.</t>
    </r>
  </si>
  <si>
    <r>
      <rPr>
        <b/>
        <color rgb="FFFF0000"/>
      </rPr>
      <t>(10?)</t>
    </r>
    <r>
      <rPr>
        <b/>
      </rPr>
      <t xml:space="preserve"> </t>
    </r>
    <r>
      <rPr>
        <b/>
        <color rgb="FF3C78D8"/>
      </rPr>
      <t>Purger:</t>
    </r>
    <r>
      <rPr>
        <b val="0"/>
        <color rgb="FF3C78D8"/>
      </rPr>
      <t xml:space="preserve"> Unlocks the perk Purger.</t>
    </r>
  </si>
  <si>
    <r>
      <rPr>
        <b/>
        <color rgb="FFFF0000"/>
      </rPr>
      <t>(15?)</t>
    </r>
    <r>
      <rPr>
        <b/>
      </rPr>
      <t xml:space="preserve"> </t>
    </r>
    <r>
      <rPr>
        <b/>
        <color rgb="FF3C78D8"/>
      </rPr>
      <t>Purger+:</t>
    </r>
    <r>
      <rPr>
        <b val="0"/>
        <color rgb="FF3C78D8"/>
      </rPr>
      <t xml:space="preserve"> Purger now grants +40% DMG, instead of +30% DMG. It also now grants +5 CRT against targets with Purging.</t>
    </r>
  </si>
  <si>
    <r>
      <rPr>
        <b/>
        <color rgb="FFFF0000"/>
      </rPr>
      <t>(10?)</t>
    </r>
    <r>
      <rPr>
        <b/>
      </rPr>
      <t xml:space="preserve"> </t>
    </r>
    <r>
      <rPr>
        <b/>
        <color rgb="FF3C78D8"/>
      </rPr>
      <t>Reverse Autoclave:</t>
    </r>
    <r>
      <rPr>
        <b val="0"/>
        <color rgb="FF3C78D8"/>
      </rPr>
      <t xml:space="preserve"> You may transform Rosetainted Metal into any type of T5 or below metal bar.</t>
    </r>
  </si>
  <si>
    <r>
      <rPr>
        <b/>
        <color rgb="FFFF0000"/>
      </rPr>
      <t>(5?)</t>
    </r>
    <r>
      <rPr>
        <b/>
      </rPr>
      <t xml:space="preserve"> (Manufactured: 0) Produce Orderlancer:</t>
    </r>
    <r>
      <rPr>
        <b val="0"/>
      </rPr>
      <t xml:space="preserve"> Add an Orderlancer to your inventory. Repeatable.</t>
    </r>
  </si>
  <si>
    <r>
      <rPr>
        <b/>
        <color rgb="FFFF0000"/>
      </rPr>
      <t>(5?)</t>
    </r>
    <r>
      <rPr>
        <b/>
      </rPr>
      <t xml:space="preserve"> </t>
    </r>
    <r>
      <rPr>
        <b/>
        <color rgb="FF3C78D8"/>
      </rPr>
      <t>Synchronized Scanner:</t>
    </r>
    <r>
      <rPr>
        <b val="0"/>
        <color rgb="FF3C78D8"/>
      </rPr>
      <t xml:space="preserve"> All rooms in the Rosen Catacombs with enemies will be marked before you enter them, as well as the faction within.</t>
    </r>
  </si>
  <si>
    <r>
      <rPr>
        <b/>
        <color rgb="FFFF0000"/>
      </rPr>
      <t>(5?)</t>
    </r>
    <r>
      <rPr>
        <b/>
      </rPr>
      <t xml:space="preserve"> </t>
    </r>
    <r>
      <rPr>
        <b/>
        <color rgb="FF3C78D8"/>
      </rPr>
      <t xml:space="preserve">Well Recreation: </t>
    </r>
    <r>
      <rPr>
        <b val="0"/>
        <color rgb="FF3C78D8"/>
      </rPr>
      <t>Summons a Void Well at a location of your choice.</t>
    </r>
  </si>
  <si>
    <r>
      <rPr>
        <b/>
        <color rgb="FFFF0000"/>
      </rPr>
      <t xml:space="preserve">(5?) </t>
    </r>
    <r>
      <rPr>
        <b/>
        <color rgb="FF3C78D8"/>
      </rPr>
      <t xml:space="preserve">Well of Power: </t>
    </r>
    <r>
      <rPr>
        <b val="0"/>
        <color rgb="FF3C78D8"/>
      </rPr>
      <t>Improves the power of Signal Runes. Elemental items will also gain additional effects.</t>
    </r>
  </si>
  <si>
    <r>
      <rPr>
        <b/>
        <color rgb="FFFF0000"/>
      </rPr>
      <t>(10?)</t>
    </r>
    <r>
      <rPr>
        <b/>
      </rPr>
      <t xml:space="preserve"> Wishing Well:</t>
    </r>
    <r>
      <rPr>
        <b val="0"/>
      </rPr>
      <t xml:space="preserve"> Signal Runes made with restoratives / healing items no longer deal damage, and will instead heal targets.</t>
    </r>
  </si>
  <si>
    <r>
      <rPr>
        <b/>
        <color rgb="FFFF0000"/>
      </rPr>
      <t>(5?)</t>
    </r>
    <r>
      <rPr>
        <b/>
      </rPr>
      <t xml:space="preserve"> </t>
    </r>
    <r>
      <rPr>
        <b/>
        <color rgb="FF3C78D8"/>
      </rPr>
      <t xml:space="preserve">Butterfly Brace: </t>
    </r>
    <r>
      <rPr>
        <b val="0"/>
        <color rgb="FF3C78D8"/>
      </rPr>
      <t>Prevents the Butterfly from hijacking Nia's voice. This is all it does.</t>
    </r>
  </si>
  <si>
    <r>
      <rPr>
        <b/>
        <color rgb="FFFF0000"/>
      </rPr>
      <t>(50?)</t>
    </r>
    <r>
      <rPr>
        <b/>
      </rPr>
      <t xml:space="preserve"> (Shushes: 0) Butterfly Muzzle:</t>
    </r>
    <r>
      <rPr>
        <b val="0"/>
      </rPr>
      <t xml:space="preserve"> Shuts up the Butterfly for a round if they're present. This is all it does. Repeatable.</t>
    </r>
  </si>
  <si>
    <r>
      <rPr>
        <b/>
        <color rgb="FFFF0000"/>
      </rPr>
      <t>(5?)</t>
    </r>
    <r>
      <rPr>
        <b/>
      </rPr>
      <t xml:space="preserve"> (Converted: 0) Sell Extract:</t>
    </r>
    <r>
      <rPr>
        <b val="0"/>
      </rPr>
      <t xml:space="preserve"> Removes 5 Flux, and generates 50 Credits and 4 Samples through some unknown process.</t>
    </r>
  </si>
  <si>
    <t>The NPC Workforce</t>
  </si>
  <si>
    <t>Your NPC's may be assigned to do tasks here. Each of them have a unique job that they can do.</t>
  </si>
  <si>
    <t>Performing these jobs (somehow) puts no strain on them, so feel free to put them to work whenever!</t>
  </si>
  <si>
    <t>Chloe's Scavenging Service</t>
  </si>
  <si>
    <t>CHLOE: U-Um... hello?</t>
  </si>
  <si>
    <t>THE SLEUTH: He ponders to himself whether this hysterical dame is really fit for this line of work.</t>
  </si>
  <si>
    <r>
      <rPr/>
      <t xml:space="preserve">You may assign Chloe to </t>
    </r>
    <r>
      <rPr>
        <b/>
      </rPr>
      <t>gather materials</t>
    </r>
    <r>
      <rPr/>
      <t xml:space="preserve"> every once in a while- either things in the inventory, or a unique request! There's no guarantee that she'll find the item, though...</t>
    </r>
  </si>
  <si>
    <t>If needed, other odd jobs can be requested of Chloe, like working on constructions, crafts, or maybe gathering valuable consumable items. She just wants to help.</t>
  </si>
  <si>
    <t>While the harvest is instant, she'll go on cooldown for some time after. You may also use these charges to get Chloe to work on odd jobs, but those may take some time.</t>
  </si>
  <si>
    <t>Chloe has multiple "harvesting forms", which will be refreshed in a differing amount of time based on the material tier collected.</t>
  </si>
  <si>
    <r>
      <rPr/>
      <t xml:space="preserve">She is also assisted by the Sleuth, who is capable of </t>
    </r>
    <r>
      <rPr>
        <b/>
      </rPr>
      <t>finding consumable items!</t>
    </r>
    <r>
      <rPr/>
      <t xml:space="preserve"> He has his own list of Harvest Forms, and has 2 additional rounds of cooldown.</t>
    </r>
  </si>
  <si>
    <t>Thanks to the purchase of a Wheelbarrow, Chloe will bring back a far larger quantity of items than before! And, thanks to the purchase of the Fast Travel Beacon, she has more slots to work with!</t>
  </si>
  <si>
    <t>As new tiers of items are unlocked, Chloe will speed up! The minimal cooldown time is two rounds, and the max is five rounds.</t>
  </si>
  <si>
    <r>
      <rPr>
        <b/>
        <color rgb="FFF1C232"/>
      </rPr>
      <t>Credits</t>
    </r>
    <r>
      <rPr>
        <b/>
      </rPr>
      <t xml:space="preserve"> / </t>
    </r>
    <r>
      <rPr>
        <b/>
        <color rgb="FFCC00CC"/>
      </rPr>
      <t>Samples</t>
    </r>
    <r>
      <rPr>
        <b/>
      </rPr>
      <t>: 3 Rounds</t>
    </r>
  </si>
  <si>
    <t>Tier 1: 2 Rounds</t>
  </si>
  <si>
    <t>Tier 2: 2 Rounds</t>
  </si>
  <si>
    <t>Tier 3: 2 Rounds</t>
  </si>
  <si>
    <t>Tier 4: 2 Rounds</t>
  </si>
  <si>
    <t>Tier 5: 3 Rounds</t>
  </si>
  <si>
    <t>Tier 6: 4 Rounds</t>
  </si>
  <si>
    <t>Tier 7: 5 Rounds</t>
  </si>
  <si>
    <t>You may also ask for something incredibly hard to find, or something not likely to be found on Sussui! This will add 1 round of extra cooldown, and return less resources.</t>
  </si>
  <si>
    <t>Chloe's Harvest Forms:</t>
  </si>
  <si>
    <t>- Used to obtain a Sanctified Shell! (Returns on Round 352!)</t>
  </si>
  <si>
    <t>Sleuth's Harvest Forms:</t>
  </si>
  <si>
    <t>-READY!</t>
  </si>
  <si>
    <t>Omorika's Research Lab</t>
  </si>
  <si>
    <t>MARI: #scienceisoverparty</t>
  </si>
  <si>
    <t>OMORIKA: A shame. I wish we had more time to prepare...</t>
  </si>
  <si>
    <t>Stella and Mari may be assigned to a piece of research in The Lab that doesn't cost Flux or other materials. They'll complete it for absolutely no cost!</t>
  </si>
  <si>
    <t>The problem? It takes a LONG, LONG time for them to do things. At least it'll eventually get done...</t>
  </si>
  <si>
    <t>Research Time: (Samples Required / 5) Rounds</t>
  </si>
  <si>
    <t>Thanks to the Omega Processor and Nerd Cave, research time will be reduced by either 30% or five rounds! Depends on which would remove more time from it. This cannot bring it below 4 rounds of research time.</t>
  </si>
  <si>
    <r>
      <rPr>
        <b/>
        <sz val="12.0"/>
      </rPr>
      <t>OMORIKA'S CURRENT RESEARCH PROJECT:</t>
    </r>
    <r>
      <rPr>
        <b val="0"/>
        <sz val="12.0"/>
      </rPr>
      <t xml:space="preserve"> N/A</t>
    </r>
  </si>
  <si>
    <r>
      <rPr>
        <b/>
      </rPr>
      <t>Projected Completion Round:</t>
    </r>
    <r>
      <rPr/>
      <t xml:space="preserve"> N/A</t>
    </r>
  </si>
  <si>
    <t>OMORIKA: What is that. Why are you repeating that character.</t>
  </si>
  <si>
    <r>
      <rPr>
        <b/>
        <sz val="12.0"/>
      </rPr>
      <t xml:space="preserve">MARI'S CURRENT RESEARCH PROJECT: </t>
    </r>
    <r>
      <rPr>
        <b val="0"/>
        <sz val="12.0"/>
      </rPr>
      <t>N/A</t>
    </r>
  </si>
  <si>
    <r>
      <rPr>
        <b/>
      </rPr>
      <t>Projected Completion Round:</t>
    </r>
    <r>
      <rPr/>
      <t xml:space="preserve"> N/A</t>
    </r>
  </si>
  <si>
    <t>MARI: zzz</t>
  </si>
  <si>
    <r>
      <rPr>
        <b/>
      </rPr>
      <t xml:space="preserve">Omo's Successful Projects: </t>
    </r>
    <r>
      <rPr/>
      <t>DGEBoost v1.0, Magitek Lens, Static Discharger, Portal, CAVBoost v1, Divine Inspiration, God's Wrath, Advanced Summoning, World of Wonder, Jotun Blubber, Remote Airship Controller, Throwlem Yeeters, Symbiote, Ammo Efficiency, Stockpiled Ammo, Snaking Rounds, Fell Creation, Bileprincess Bag, Weapon Upgrade: Calypse Cannon, Xeno's Hunger</t>
    </r>
  </si>
  <si>
    <r>
      <rPr>
        <b/>
      </rPr>
      <t xml:space="preserve">Mari's Successful Projects: </t>
    </r>
    <r>
      <rPr/>
      <t>Nesting Shield, MMPBoost v1.0, Universal Understanding, Zoop, Zap, Crystal Energizer, Broadcasting Device, Blink Residue, Panic Drive, Saltling Wiki, Capacitor, Capacitor, Prayer Service, MMPBoost Ω</t>
    </r>
  </si>
  <si>
    <r>
      <rPr>
        <rFont val="Orbitron"/>
        <b/>
        <color rgb="FF000000"/>
        <sz val="14.0"/>
      </rPr>
      <t xml:space="preserve">Nia </t>
    </r>
    <r>
      <rPr>
        <rFont val="Orbitron"/>
        <b/>
        <color rgb="FF000000"/>
        <sz val="14.0"/>
      </rPr>
      <t>Commits Field Fraud</t>
    </r>
  </si>
  <si>
    <t>NIA: I no longer wonder what'd happen if I bypassed a person.</t>
  </si>
  <si>
    <t>Nia may be given a large sum of Credits (or Samples) to Bypass an item.</t>
  </si>
  <si>
    <t>She can work with multiple items at once though, so give that a try? She'll generate 2-3 Flux upon finishing a request here.</t>
  </si>
  <si>
    <t>Nia can also take items and increase their tier for a small price! See down below.</t>
  </si>
  <si>
    <t>Available Querries:</t>
  </si>
  <si>
    <t>Ashen Reap</t>
  </si>
  <si>
    <t>Pickaxes mixed with high explosives! What could possibly go wrong?</t>
  </si>
  <si>
    <t>Blaze Reap</t>
  </si>
  <si>
    <t>A weapon befitting a White Whistle.</t>
  </si>
  <si>
    <t>WEAPON SKILL: Explosive Chamber. Deal (12-13) Fire Damage to yourself and a target within Range 1, with Armorpierce4. You are propelled 3 spaces in the direction opposite to your attack.</t>
  </si>
  <si>
    <t>Bypass -&gt;</t>
  </si>
  <si>
    <t>WEAPON SKILL: Everlasting Explosion. Deals (16-18) Fire Damage to a target within Range 1, then applies Burned12 for five rounds. You take 50% of this damage, and get propelled 4 tiles away from the source. All damage dealt by this weapon has Armorpierce5, and ignores half of the target's Fire resistance. This weapon skill scales with STR at a 4/3rd rate.</t>
  </si>
  <si>
    <t>(8-9) Piercing</t>
  </si>
  <si>
    <t>(14-15) Piercing</t>
  </si>
  <si>
    <t>Cost: 200 Credits</t>
  </si>
  <si>
    <t>Type: Weapon</t>
  </si>
  <si>
    <t>CHAOS: sin[c]e [t]ier five is a [t]hing we [c]an give [t]his referen[c]e a more appropria[t]e power level</t>
  </si>
  <si>
    <t>Megu Cap</t>
  </si>
  <si>
    <t>For people with an explosive personality. Also looks good with an eyepatch.</t>
  </si>
  <si>
    <t>Demonic Witch</t>
  </si>
  <si>
    <t>Let the hammer of eternity descend unto me! Explosion!</t>
  </si>
  <si>
    <t>(Crimson Demon)</t>
  </si>
  <si>
    <t>(-5 MMP)</t>
  </si>
  <si>
    <t>(-10 MMP)</t>
  </si>
  <si>
    <t>Type: Hat</t>
  </si>
  <si>
    <t>MARI: Is it illegal to love a hat?</t>
  </si>
  <si>
    <t>Itisa Pistol</t>
  </si>
  <si>
    <t>As the Beginner's Guide foretold. It's part Iti, part pistol.</t>
  </si>
  <si>
    <t>Itisan AK-47</t>
  </si>
  <si>
    <t>Part Iti, part AK-47. Evolution is weird.</t>
  </si>
  <si>
    <t>WEAPON PASSIVE: Devouring Rounds. If killing a foe with a basic attack, restore 25% of your HP and MP, and gain Empowered3 for three rounds.</t>
  </si>
  <si>
    <t>WEAPON PASSIVE: Evolving Rounds. Every time you down a foe, you may opt to kill them instead to restore (10-10) HP and (10-10) MP, and get +1 Weapon Base DMG for the rest of the combat. Scales with STR at a third-rate.</t>
  </si>
  <si>
    <t>(7-7) Piercing</t>
  </si>
  <si>
    <t>(5-5)x3 Piercing</t>
  </si>
  <si>
    <t>Cost: 300 Credits</t>
  </si>
  <si>
    <t>Electric Amulet</t>
  </si>
  <si>
    <t>Black lightning sparks from this object occasionally. It has an ominous feeling...</t>
  </si>
  <si>
    <t>Hangman's Deal</t>
  </si>
  <si>
    <t>HANGMAN: we'll get alone just fine together, won't we?</t>
  </si>
  <si>
    <t>(Errant Sparks)</t>
  </si>
  <si>
    <t>(-1 SPC)</t>
  </si>
  <si>
    <t>(Demon of the Mindscape)</t>
  </si>
  <si>
    <t>Cost: 15 Flux</t>
  </si>
  <si>
    <t>Type: Trinket</t>
  </si>
  <si>
    <t>Rusted Sword</t>
  </si>
  <si>
    <t>This blue-stained sword looks like it could use a polish.</t>
  </si>
  <si>
    <t>Excalibri</t>
  </si>
  <si>
    <t>CALIBRI: hey, if jetstream sam can get away with "murasama", this should be fine.</t>
  </si>
  <si>
    <t>WEAPON PASSIVE: Gleam Beneath the Rust. Attacking an enemy applies Blind3 to them for one round.</t>
  </si>
  <si>
    <t>WEAPON ACTIVE: Glimmer of Steel. As an action, you may Unsheathe. As a Bonus Action, you may Sheathe. Cannot manually change states twice in a round. This weapon starts in Sheathed mode.</t>
  </si>
  <si>
    <t>(8-10) Slashing</t>
  </si>
  <si>
    <t>(14-16) Crushing</t>
  </si>
  <si>
    <t>NIA: Achievement items! I should be able to work on those about now.</t>
  </si>
  <si>
    <t>NIA: If there's an item you think is eligible for here, suggest it! Just not all at once.</t>
  </si>
  <si>
    <t>Upgrade Slots:</t>
  </si>
  <si>
    <t>It takes Nia (20 * x) Credits to upgrade an item of Tier (x). She'll need to rest for 4 rounds afterwards! The time and price is halved for Consumables and Crafting Ingredients. (Also, she can take up to 20 Crafting Ingredients at once for one payment)</t>
  </si>
  <si>
    <r>
      <rPr/>
      <t>Nia may work on two items at a time, and may """only""" upgrade ite</t>
    </r>
    <r>
      <rPr>
        <color rgb="FFFFFFFF"/>
      </rPr>
      <t xml:space="preserve">ms to </t>
    </r>
    <r>
      <rPr>
        <b/>
        <color rgb="FFFFFFFF"/>
      </rPr>
      <t>Tier 8</t>
    </r>
    <r>
      <rPr>
        <color rgb="FFFFFFFF"/>
      </rPr>
      <t xml:space="preserve"> as o</t>
    </r>
    <r>
      <rPr/>
      <t>f now. She'll generate 1 Flux upon finishing a request here.</t>
    </r>
  </si>
  <si>
    <t>NIA: Modded Minecraft is too complicated...</t>
  </si>
  <si>
    <r>
      <rPr>
        <b/>
      </rPr>
      <t>Recharges on:</t>
    </r>
    <r>
      <rPr/>
      <t xml:space="preserve"> 348</t>
    </r>
  </si>
  <si>
    <r>
      <rPr>
        <b/>
      </rPr>
      <t>Commissioned By:</t>
    </r>
    <r>
      <rPr/>
      <t xml:space="preserve"> Not!Destiny</t>
    </r>
  </si>
  <si>
    <r>
      <rPr>
        <b/>
      </rPr>
      <t xml:space="preserve">Type: </t>
    </r>
    <r>
      <rPr>
        <b val="0"/>
      </rPr>
      <t>Consumable</t>
    </r>
  </si>
  <si>
    <t>NIA: Hiya!~</t>
  </si>
  <si>
    <r>
      <rPr>
        <b/>
      </rPr>
      <t>Recharges on:</t>
    </r>
    <r>
      <rPr/>
      <t xml:space="preserve"> 348</t>
    </r>
  </si>
  <si>
    <r>
      <rPr>
        <b/>
      </rPr>
      <t>Commissioned By:</t>
    </r>
    <r>
      <rPr/>
      <t xml:space="preserve"> Not!Destiny</t>
    </r>
  </si>
  <si>
    <r>
      <rPr>
        <b/>
      </rPr>
      <t xml:space="preserve">Type: </t>
    </r>
    <r>
      <rPr>
        <b val="0"/>
      </rPr>
      <t>Consumable</t>
    </r>
  </si>
  <si>
    <t>Problem Sleuth's Office</t>
  </si>
  <si>
    <t>THE SLEUTH: The Sleuth stands idle in his office. He is feeling particularly hard boiled tonight.</t>
  </si>
  <si>
    <t>The Sleuth, in addition to helping with Chloe's work, can also be comissioned to collect Scan Data on foes!</t>
  </si>
  <si>
    <t>For a small fee of 50 Credits, you can automatically retrieve the scan data of any foe: even those not currently in a battle!</t>
  </si>
  <si>
    <t>This effect has a cooldown of 4 Rounds.</t>
  </si>
  <si>
    <t>Comissions:</t>
  </si>
  <si>
    <t>- Used to scan Trinity! (Returns on Round 353.)</t>
  </si>
  <si>
    <t>- Used to scan the Chairheir! (Returns on Round 353.)</t>
  </si>
  <si>
    <t>Cypress's Tinker Shop</t>
  </si>
  <si>
    <t>CYPRESS: Knowledge: power. Adaptation requires knowledge. Therefore, adaptation: power.</t>
  </si>
  <si>
    <t>Cypress can be commissioned to either create Reusable Consumables, or to provide new "forms" for existing ones!</t>
  </si>
  <si>
    <t>Getting new Reusable Consumables takes a fair deal of cash, but upgrading existing ones only takes time.</t>
  </si>
  <si>
    <t>New Products:</t>
  </si>
  <si>
    <t>Cypress is out of products. How sad.</t>
  </si>
  <si>
    <r>
      <rPr>
        <b/>
        <sz val="12.0"/>
      </rPr>
      <t xml:space="preserve">CURRENTLY UPGRADING: </t>
    </r>
    <r>
      <rPr>
        <b val="0"/>
        <sz val="12.0"/>
      </rPr>
      <t>Nothing</t>
    </r>
  </si>
  <si>
    <r>
      <rPr>
        <b/>
      </rPr>
      <t>Last Project Completed on Round:</t>
    </r>
    <r>
      <rPr/>
      <t xml:space="preserve"> 331</t>
    </r>
  </si>
  <si>
    <t>CYPRESS: a</t>
  </si>
  <si>
    <t>Elemental Blaster:</t>
  </si>
  <si>
    <r>
      <rPr>
        <b/>
        <color rgb="FF3C78D8"/>
      </rPr>
      <t>(4 Rounds) Improved Fusion:</t>
    </r>
    <r>
      <rPr>
        <color rgb="FF3C78D8"/>
      </rPr>
      <t xml:space="preserve"> Increases the base damage of the Elemental Blaster by 1.</t>
    </r>
  </si>
  <si>
    <r>
      <rPr>
        <rFont val="Arial"/>
        <b/>
        <color rgb="FF3C78D8"/>
      </rPr>
      <t>(6 Rounds) Antimagic Cannon:</t>
    </r>
    <r>
      <rPr>
        <rFont val="Arial"/>
        <b val="0"/>
        <color rgb="FF3C78D8"/>
      </rPr>
      <t xml:space="preserve"> Upgrades the Elemental Blaster with the Antimagic Gear. Grants the option to deal Mana damage. This will also Silence the target for a round. Disables the teleportation systems of Praetorians that its used on for the rest of the battle.</t>
    </r>
  </si>
  <si>
    <r>
      <rPr>
        <b/>
        <color rgb="FF3C78D8"/>
      </rPr>
      <t>(10 Rounds) Elemental Sniper:</t>
    </r>
    <r>
      <rPr>
        <color rgb="FF3C78D8"/>
      </rPr>
      <t xml:space="preserve"> Upgrades the Elemental Blaster to the Elemental Sniper. Grants +50% HIT when being used, as well as Armorpierce4.</t>
    </r>
  </si>
  <si>
    <t>Helix Totem:</t>
  </si>
  <si>
    <r>
      <rPr>
        <rFont val="Arial"/>
        <b/>
      </rPr>
      <t>(6 Rounds) In Their Stead:</t>
    </r>
    <r>
      <rPr>
        <rFont val="Arial"/>
        <b val="0"/>
      </rPr>
      <t xml:space="preserve"> Increases the range of the Helix Totem from 1-3 to 1-6.</t>
    </r>
  </si>
  <si>
    <r>
      <rPr>
        <rFont val="Arial"/>
        <b/>
        <color rgb="FF3C78D8"/>
      </rPr>
      <t>(12 Rounds) Helix Relic:</t>
    </r>
    <r>
      <rPr>
        <rFont val="Arial"/>
        <b val="0"/>
        <color rgb="FF3C78D8"/>
      </rPr>
      <t xml:space="preserve"> Upgrades the Helix Totem to the Helix Relic. When used, you may choose any one of the buffs it applies, and increase its Intensity by 1.</t>
    </r>
  </si>
  <si>
    <t>Yggdrasil's Vessel:</t>
  </si>
  <si>
    <r>
      <rPr>
        <b/>
        <color rgb="FF3C78D8"/>
      </rPr>
      <t>(4 Rounds) Purity:</t>
    </r>
    <r>
      <rPr>
        <color rgb="FF3C78D8"/>
      </rPr>
      <t xml:space="preserve"> Increases the base healing of the Yggdrasil Vessel by 1.</t>
    </r>
  </si>
  <si>
    <r>
      <rPr>
        <b/>
      </rPr>
      <t>(10 Rounds) Yggdrasil's Jug:</t>
    </r>
    <r>
      <rPr/>
      <t xml:space="preserve"> Upgrades Yggdrasil's Vessel to Yggdrasil's Jug. Consuming two charges of Yggdrasil's Vessel in one round will now remove 1 Duration from one non-prevention Status Effect on you.</t>
    </r>
  </si>
  <si>
    <t>Shock Therapist:</t>
  </si>
  <si>
    <r>
      <rPr>
        <rFont val="Arial"/>
        <b/>
        <color rgb="FF3C78D8"/>
      </rPr>
      <t>(6 Rounds): Discharge:</t>
    </r>
    <r>
      <rPr>
        <rFont val="Arial"/>
        <b val="0"/>
        <color rgb="FF3C78D8"/>
      </rPr>
      <t xml:space="preserve"> If the patient would trigger the damage from the Shock Therapist, they may choose to instead deal it to an ally within Range 1-3.</t>
    </r>
  </si>
  <si>
    <r>
      <rPr>
        <rFont val="Arial"/>
        <b/>
      </rPr>
      <t>(12 Rounds) Shock Doctor:</t>
    </r>
    <r>
      <rPr>
        <rFont val="Arial"/>
        <b val="0"/>
      </rPr>
      <t xml:space="preserve"> Upgrades the Shock Therapist to the Shock Doctor. When being revived, the patient also restores the same percentage of MP as they would HP.</t>
    </r>
  </si>
  <si>
    <t>Drop Pod Coordinator:</t>
  </si>
  <si>
    <r>
      <rPr>
        <b/>
        <color rgb="FF3C78D8"/>
      </rPr>
      <t>(8 Rounds): Rebellion Split:</t>
    </r>
    <r>
      <rPr>
        <color rgb="FF3C78D8"/>
      </rPr>
      <t xml:space="preserve"> Allows the summoning of the Veiled (All), and Griefers (Firebomber). If "Elite Training" is researched, you may also summon Raiders (Magirifler, Eviscerator) and Synthesists (All).</t>
    </r>
  </si>
  <si>
    <r>
      <rPr>
        <b/>
        <color rgb="FF3C78D8"/>
      </rPr>
      <t>(8 Rounds): Slampod:</t>
    </r>
    <r>
      <rPr>
        <color rgb="FF3C78D8"/>
      </rPr>
      <t xml:space="preserve"> Gives the Drop Pod Coordinator Wallhack. Deal (18-18) Crushing Damage to a target within Range 1 of the spawned unit, with 50 HIT.</t>
    </r>
  </si>
  <si>
    <t>Stasis Projector:</t>
  </si>
  <si>
    <r>
      <rPr>
        <b/>
        <color rgb="FF000000"/>
      </rPr>
      <t>(8 Rounds): Regeneration Field:</t>
    </r>
    <r>
      <rPr>
        <color rgb="FF000000"/>
      </rPr>
      <t xml:space="preserve"> Upon exiting Stasis, allies restore 50% of their MHP as HP.</t>
    </r>
  </si>
  <si>
    <r>
      <rPr>
        <b/>
        <color rgb="FF4A86E8"/>
      </rPr>
      <t>(8 Rounds): Accelerate Decay:</t>
    </r>
    <r>
      <rPr>
        <color rgb="FF4A86E8"/>
      </rPr>
      <t xml:space="preserve"> This may now target Basic foes and other allies. Upon exiting stasis, foes lose 50% of their current HP. Set the Range of this item to 1-4.</t>
    </r>
  </si>
  <si>
    <t>Acacia's...?</t>
  </si>
  <si>
    <t>ACACIA: If you pay me 50 Credits, I'll step on you.</t>
  </si>
  <si>
    <t>ACACIA: You'll probably die. Actually, you WILL die.</t>
  </si>
  <si>
    <t>Uh. It's a service.</t>
  </si>
  <si>
    <r>
      <rPr>
        <b/>
      </rPr>
      <t>Times Bought:</t>
    </r>
    <r>
      <rPr/>
      <t xml:space="preserve"> 2</t>
    </r>
  </si>
  <si>
    <t>ERR</t>
  </si>
  <si>
    <t>NIA: The water bottles were a mistake...</t>
  </si>
  <si>
    <t>My name is Deez.</t>
  </si>
  <si>
    <t>Deez what, sir?</t>
  </si>
  <si>
    <t>The Codex Monstrum</t>
  </si>
  <si>
    <t>Review foes that you've met in the game here! If you've scanned them, you'll get information on how they act in combat, and a description on them!</t>
  </si>
  <si>
    <t>The Codex Monstrum is located on a seperate sheet, due to immense size.</t>
  </si>
  <si>
    <t>The Codex Proelium</t>
  </si>
  <si>
    <t>A record of all battles fought up to this point. Battles are listed by the zone they were done during, save for some special cases.</t>
  </si>
  <si>
    <t>Ranks don't mean anything in terms of progress or completion, and are just a meme. That being said...</t>
  </si>
  <si>
    <r>
      <rPr>
        <b/>
      </rPr>
      <t>F RANK:</t>
    </r>
    <r>
      <rPr/>
      <t xml:space="preserve"> Failure. Party wipe.</t>
    </r>
  </si>
  <si>
    <r>
      <rPr>
        <b/>
      </rPr>
      <t>C RANK:</t>
    </r>
    <r>
      <rPr/>
      <t xml:space="preserve"> You barely passed. Several deaths when compared to the player cap.</t>
    </r>
  </si>
  <si>
    <r>
      <rPr>
        <b/>
      </rPr>
      <t xml:space="preserve">B RANK: </t>
    </r>
    <r>
      <rPr/>
      <t>Acceptable. A few deaths here and there.</t>
    </r>
  </si>
  <si>
    <r>
      <rPr>
        <b/>
      </rPr>
      <t xml:space="preserve">A RANK: </t>
    </r>
    <r>
      <rPr/>
      <t>Barely any deaths... and those who fell (usually) got revived. A job well done</t>
    </r>
  </si>
  <si>
    <r>
      <rPr>
        <b/>
      </rPr>
      <t>S RANK:</t>
    </r>
    <r>
      <rPr/>
      <t xml:space="preserve"> No deaths. Huzzah!</t>
    </r>
  </si>
  <si>
    <r>
      <rPr>
        <b/>
        <color rgb="FF0000FF"/>
      </rPr>
      <t>S+</t>
    </r>
    <r>
      <rPr>
        <b/>
      </rPr>
      <t xml:space="preserve"> RANK:</t>
    </r>
    <r>
      <rPr/>
      <t xml:space="preserve"> Literally no HP damage taken. What the hell?</t>
    </r>
  </si>
  <si>
    <t>The Chairian Outskirts: (Zone 1)</t>
  </si>
  <si>
    <t>01 - The Bunker (RANK: A)</t>
  </si>
  <si>
    <r>
      <rPr>
        <b/>
      </rPr>
      <t>Objective:</t>
    </r>
    <r>
      <rPr/>
      <t xml:space="preserve"> Rout the enemy</t>
    </r>
  </si>
  <si>
    <t>02 - Fortified Cavern (RANK: A)</t>
  </si>
  <si>
    <r>
      <rPr>
        <b/>
      </rPr>
      <t>Objective:</t>
    </r>
    <r>
      <rPr/>
      <t xml:space="preserve"> Defeat the boss</t>
    </r>
  </si>
  <si>
    <t>03 - Forest Checkpoint (RANK: C)</t>
  </si>
  <si>
    <r>
      <rPr>
        <b/>
      </rPr>
      <t>Objective:</t>
    </r>
    <r>
      <rPr/>
      <t xml:space="preserve"> Defeat the boss and rout (some of) the enemy</t>
    </r>
  </si>
  <si>
    <t>04 - Hidden Grove (RANK: S)</t>
  </si>
  <si>
    <r>
      <rPr>
        <b/>
      </rPr>
      <t>Objective:</t>
    </r>
    <r>
      <rPr/>
      <t xml:space="preserve"> Rout the enemy</t>
    </r>
  </si>
  <si>
    <r>
      <rPr>
        <b/>
      </rPr>
      <t xml:space="preserve">05 - River Crossing </t>
    </r>
    <r>
      <rPr>
        <b/>
        <color rgb="FFFF0000"/>
      </rPr>
      <t>(BOSS)</t>
    </r>
    <r>
      <rPr>
        <b/>
      </rPr>
      <t xml:space="preserve"> (RANK: A)</t>
    </r>
  </si>
  <si>
    <r>
      <rPr>
        <b/>
      </rPr>
      <t>Objective:</t>
    </r>
    <r>
      <rPr/>
      <t xml:space="preserve"> Defeat the boss</t>
    </r>
  </si>
  <si>
    <t>06 - Forest of Departure (RANK: A)</t>
  </si>
  <si>
    <r>
      <rPr>
        <b/>
      </rPr>
      <t>Objective:</t>
    </r>
    <r>
      <rPr/>
      <t xml:space="preserve"> Reach target location </t>
    </r>
    <r>
      <rPr>
        <i/>
      </rPr>
      <t>(Optional: Rescue 3 Soldiers)</t>
    </r>
  </si>
  <si>
    <t>07 - The Hanging Gardens (RANK: S)</t>
  </si>
  <si>
    <r>
      <rPr>
        <b/>
      </rPr>
      <t>Objective:</t>
    </r>
    <r>
      <rPr/>
      <t xml:space="preserve"> Defeat the boss</t>
    </r>
  </si>
  <si>
    <r>
      <rPr>
        <b/>
      </rPr>
      <t xml:space="preserve">08.1 - The Set (RANK: </t>
    </r>
    <r>
      <rPr>
        <b/>
        <sz val="8.0"/>
      </rPr>
      <t>oo</t>
    </r>
    <r>
      <rPr>
        <b/>
      </rPr>
      <t>F)</t>
    </r>
  </si>
  <si>
    <r>
      <rPr>
        <b/>
      </rPr>
      <t>Objective:</t>
    </r>
    <r>
      <rPr/>
      <t xml:space="preserve"> Defeat the boss</t>
    </r>
  </si>
  <si>
    <t>08.2 - The Set (RANK: S)</t>
  </si>
  <si>
    <r>
      <rPr>
        <b/>
      </rPr>
      <t xml:space="preserve">Objective: </t>
    </r>
    <r>
      <rPr/>
      <t>Defeat the boss</t>
    </r>
  </si>
  <si>
    <r>
      <rPr>
        <b/>
      </rPr>
      <t xml:space="preserve">09 - The Way Forward </t>
    </r>
    <r>
      <rPr>
        <b/>
        <color rgb="FFFF0000"/>
      </rPr>
      <t xml:space="preserve">(BOSS) </t>
    </r>
    <r>
      <rPr>
        <b/>
      </rPr>
      <t>(RANK: A)</t>
    </r>
  </si>
  <si>
    <r>
      <rPr>
        <b/>
      </rPr>
      <t>Objective:</t>
    </r>
    <r>
      <rPr/>
      <t xml:space="preserve"> Defeat the bosses</t>
    </r>
  </si>
  <si>
    <r>
      <rPr>
        <b/>
      </rPr>
      <t>10 - The House</t>
    </r>
    <r>
      <rPr>
        <b/>
        <color rgb="FFFF0000"/>
      </rPr>
      <t xml:space="preserve"> (BOSS?)</t>
    </r>
    <r>
      <rPr>
        <b/>
      </rPr>
      <t xml:space="preserve"> (RANK: A)</t>
    </r>
  </si>
  <si>
    <r>
      <rPr>
        <b/>
      </rPr>
      <t>Objective:</t>
    </r>
    <r>
      <rPr/>
      <t xml:space="preserve"> Rout the enemy, then defeat the boss</t>
    </r>
  </si>
  <si>
    <t>The Whispering Library: (Zone 2)</t>
  </si>
  <si>
    <t>01 - Altar Isle (RANK: A)</t>
  </si>
  <si>
    <r>
      <rPr>
        <b/>
      </rPr>
      <t>Objective:</t>
    </r>
    <r>
      <rPr/>
      <t xml:space="preserve"> Rout the enemy</t>
    </r>
  </si>
  <si>
    <t>02 - The Entryway (RANK: S)</t>
  </si>
  <si>
    <r>
      <rPr>
        <b/>
      </rPr>
      <t>Objective:</t>
    </r>
    <r>
      <rPr/>
      <t xml:space="preserve"> Rout the enemy</t>
    </r>
  </si>
  <si>
    <t>03 - Grand Hall Route (RANK: B)</t>
  </si>
  <si>
    <r>
      <rPr>
        <b/>
      </rPr>
      <t xml:space="preserve">Objective: </t>
    </r>
    <r>
      <rPr/>
      <t>Defeat the boss and rout the enemy</t>
    </r>
  </si>
  <si>
    <r>
      <rPr>
        <b/>
      </rPr>
      <t xml:space="preserve">04 - The Turntables (RANK: B) </t>
    </r>
    <r>
      <rPr>
        <b/>
        <color rgb="FFFF0000"/>
      </rPr>
      <t>(BOSS)</t>
    </r>
  </si>
  <si>
    <r>
      <rPr>
        <b/>
      </rPr>
      <t xml:space="preserve">Objective: </t>
    </r>
    <r>
      <rPr/>
      <t>Defeat the boss</t>
    </r>
  </si>
  <si>
    <t>05 - The Hall of Sages (RANK: A)</t>
  </si>
  <si>
    <r>
      <rPr>
        <b/>
      </rPr>
      <t>Objective:</t>
    </r>
    <r>
      <rPr/>
      <t xml:space="preserve"> Defeat the bosses</t>
    </r>
  </si>
  <si>
    <t>06 - Bridge of the Fallen (RANK: B)</t>
  </si>
  <si>
    <r>
      <rPr>
        <b/>
      </rPr>
      <t>Objective:</t>
    </r>
    <r>
      <rPr/>
      <t xml:space="preserve"> Defeat all marked foes</t>
    </r>
  </si>
  <si>
    <r>
      <rPr>
        <b/>
      </rPr>
      <t xml:space="preserve">07 - Omorika's Office (RANK: A) </t>
    </r>
    <r>
      <rPr>
        <b/>
        <color rgb="FFFF0000"/>
      </rPr>
      <t>(BOSS)</t>
    </r>
  </si>
  <si>
    <r>
      <rPr>
        <b/>
      </rPr>
      <t xml:space="preserve">Objective: </t>
    </r>
    <r>
      <rPr/>
      <t>Defeat the boss</t>
    </r>
  </si>
  <si>
    <t>The Endless Gardens: (Zone 3)</t>
  </si>
  <si>
    <t>01 - Yggdrasil's Approach (RANK: A)</t>
  </si>
  <si>
    <r>
      <rPr>
        <b/>
      </rPr>
      <t xml:space="preserve">Objective: </t>
    </r>
    <r>
      <rPr/>
      <t>Defeat the boss and rout (some of) the enemy</t>
    </r>
  </si>
  <si>
    <t>02 - Fireblast Encampment (RANK: S)</t>
  </si>
  <si>
    <r>
      <rPr>
        <b/>
      </rPr>
      <t xml:space="preserve">Objective: </t>
    </r>
    <r>
      <rPr/>
      <t>Rout the enemy</t>
    </r>
  </si>
  <si>
    <t>03 - Sequoia's Lake (RANK: A)</t>
  </si>
  <si>
    <r>
      <rPr>
        <b/>
      </rPr>
      <t>Objective:</t>
    </r>
    <r>
      <rPr/>
      <t xml:space="preserve"> Reach target location</t>
    </r>
  </si>
  <si>
    <r>
      <rPr>
        <b/>
      </rPr>
      <t xml:space="preserve">04 - Old Gaiadiamond Mine (RANK: </t>
    </r>
    <r>
      <rPr>
        <b/>
        <color rgb="FF0000FF"/>
      </rPr>
      <t>S+</t>
    </r>
    <r>
      <rPr>
        <b/>
      </rPr>
      <t>)</t>
    </r>
  </si>
  <si>
    <r>
      <rPr>
        <b/>
      </rPr>
      <t>Objective:</t>
    </r>
    <r>
      <rPr/>
      <t xml:space="preserve"> Rout the enemy</t>
    </r>
  </si>
  <si>
    <t>05 - The Preserve (RANK: B)</t>
  </si>
  <si>
    <r>
      <rPr>
        <b/>
      </rPr>
      <t>Objective:</t>
    </r>
    <r>
      <rPr/>
      <t xml:space="preserve"> Defeat the bosses</t>
    </r>
  </si>
  <si>
    <t>06 - The Mineshaft (RANK: S)</t>
  </si>
  <si>
    <r>
      <rPr>
        <b/>
      </rPr>
      <t>Objective:</t>
    </r>
    <r>
      <rPr/>
      <t xml:space="preserve"> Retreve the item</t>
    </r>
  </si>
  <si>
    <t>07 - Scale Yggdrasil Corner (RANK: S)</t>
  </si>
  <si>
    <r>
      <rPr>
        <b/>
      </rPr>
      <t xml:space="preserve">Objective: </t>
    </r>
    <r>
      <rPr/>
      <t>Rout the enemy</t>
    </r>
  </si>
  <si>
    <r>
      <rPr>
        <b/>
      </rPr>
      <t xml:space="preserve">08 - Far Off Field (RANK: A)  </t>
    </r>
    <r>
      <rPr>
        <b/>
        <color rgb="FFFF0000"/>
      </rPr>
      <t>(BOSS)</t>
    </r>
  </si>
  <si>
    <r>
      <rPr>
        <b/>
      </rPr>
      <t xml:space="preserve">Objective: </t>
    </r>
    <r>
      <rPr/>
      <t>Defeat the boss</t>
    </r>
  </si>
  <si>
    <t>09 - Scale Yggdrasil (RANK: B)</t>
  </si>
  <si>
    <r>
      <rPr>
        <b/>
      </rPr>
      <t>Objective:</t>
    </r>
    <r>
      <rPr/>
      <t xml:space="preserve"> Survive</t>
    </r>
  </si>
  <si>
    <t>10 - The Elevator (RANK: A)</t>
  </si>
  <si>
    <r>
      <rPr>
        <b/>
      </rPr>
      <t>Objective:</t>
    </r>
    <r>
      <rPr/>
      <t xml:space="preserve"> Survive</t>
    </r>
  </si>
  <si>
    <r>
      <rPr>
        <b/>
      </rPr>
      <t>11 - Upholstered Chamber (RANK: A)</t>
    </r>
    <r>
      <rPr>
        <b/>
        <color rgb="FFFF0000"/>
      </rPr>
      <t xml:space="preserve"> (BOSS)</t>
    </r>
  </si>
  <si>
    <r>
      <rPr>
        <b/>
      </rPr>
      <t xml:space="preserve">Objective: </t>
    </r>
    <r>
      <rPr/>
      <t>Defeat the boss</t>
    </r>
  </si>
  <si>
    <t>12 - The House, Besieged (RANK: A)</t>
  </si>
  <si>
    <r>
      <rPr>
        <b/>
      </rPr>
      <t>Objective:</t>
    </r>
    <r>
      <rPr/>
      <t xml:space="preserve"> Survive</t>
    </r>
  </si>
  <si>
    <t>The Old Pass: (Zone 4)</t>
  </si>
  <si>
    <t>01 - The Nexus (RANK: S)</t>
  </si>
  <si>
    <r>
      <rPr>
        <b/>
      </rPr>
      <t>Objective:</t>
    </r>
    <r>
      <rPr/>
      <t xml:space="preserve"> Defeat the boss</t>
    </r>
  </si>
  <si>
    <t>02 - The Town Armory (RANK: A)</t>
  </si>
  <si>
    <r>
      <rPr>
        <b/>
      </rPr>
      <t>Objective:</t>
    </r>
    <r>
      <rPr/>
      <t xml:space="preserve"> Rout the enemy</t>
    </r>
  </si>
  <si>
    <t>03 - Spider's Roost (RANK: A)</t>
  </si>
  <si>
    <r>
      <rPr>
        <b/>
      </rPr>
      <t>Objective:</t>
    </r>
    <r>
      <rPr/>
      <t xml:space="preserve"> Reach target location</t>
    </r>
  </si>
  <si>
    <t>04.1 - The Caravan (North) (RANK: B)</t>
  </si>
  <si>
    <r>
      <rPr>
        <b/>
      </rPr>
      <t>Objective:</t>
    </r>
    <r>
      <rPr/>
      <t xml:space="preserve"> Defeat all marked foes</t>
    </r>
  </si>
  <si>
    <t>04.2 - The Caravan (Center) (RANK: A)</t>
  </si>
  <si>
    <r>
      <rPr>
        <b/>
      </rPr>
      <t>Objective:</t>
    </r>
    <r>
      <rPr/>
      <t xml:space="preserve"> Defeat the "boss"</t>
    </r>
  </si>
  <si>
    <t>04.3 - The Caravan (South) (RANK: A)</t>
  </si>
  <si>
    <r>
      <rPr>
        <b/>
      </rPr>
      <t>Objective:</t>
    </r>
    <r>
      <rPr/>
      <t xml:space="preserve"> Defeat all marked foes</t>
    </r>
  </si>
  <si>
    <r>
      <rPr>
        <b/>
      </rPr>
      <t xml:space="preserve">05 - The Church of Helix (RANK: S) </t>
    </r>
    <r>
      <rPr>
        <b/>
        <color rgb="FFFF0000"/>
      </rPr>
      <t>(BOSS)</t>
    </r>
  </si>
  <si>
    <r>
      <rPr>
        <b/>
      </rPr>
      <t>Objective:</t>
    </r>
    <r>
      <rPr/>
      <t xml:space="preserve"> Defeat the boss</t>
    </r>
  </si>
  <si>
    <t>06.1 - Boozy Barracks (RANK: S)</t>
  </si>
  <si>
    <r>
      <rPr>
        <b/>
      </rPr>
      <t>Objective:</t>
    </r>
    <r>
      <rPr/>
      <t xml:space="preserve"> Rout the enemy</t>
    </r>
  </si>
  <si>
    <t>06.2 - Clownverted Barracks (RANK: A)</t>
  </si>
  <si>
    <r>
      <rPr>
        <b/>
      </rPr>
      <t>Objective:</t>
    </r>
    <r>
      <rPr/>
      <t xml:space="preserve"> Defeat all marked foes</t>
    </r>
  </si>
  <si>
    <t>06.3 - Scalefused Chamber (RANK: S)</t>
  </si>
  <si>
    <r>
      <rPr>
        <b/>
      </rPr>
      <t>Objective:</t>
    </r>
    <r>
      <rPr/>
      <t xml:space="preserve"> Rout the enemy</t>
    </r>
  </si>
  <si>
    <t>06.4 - Iti Holding Pens (RANK: S)</t>
  </si>
  <si>
    <r>
      <rPr>
        <b/>
      </rPr>
      <t>Objective:</t>
    </r>
    <r>
      <rPr/>
      <t xml:space="preserve"> Defeat all marked foes</t>
    </r>
  </si>
  <si>
    <t>06.5 - South Chapel Hall (RANK: S)</t>
  </si>
  <si>
    <r>
      <rPr>
        <b/>
      </rPr>
      <t>Objective:</t>
    </r>
    <r>
      <rPr/>
      <t xml:space="preserve"> Rout the enemy</t>
    </r>
  </si>
  <si>
    <t>06.6 - Steps to Oblivion (RANK: A)</t>
  </si>
  <si>
    <r>
      <rPr>
        <b/>
      </rPr>
      <t>Objective:</t>
    </r>
    <r>
      <rPr/>
      <t xml:space="preserve"> Rout the enemy</t>
    </r>
  </si>
  <si>
    <t>06.7 - Labyrinthine Chamber (RANK: S)</t>
  </si>
  <si>
    <r>
      <rPr>
        <b/>
      </rPr>
      <t>Objective:</t>
    </r>
    <r>
      <rPr/>
      <t xml:space="preserve"> Defeat all marked foes</t>
    </r>
  </si>
  <si>
    <t>06.8 - Ruined Baths (RANK: A)</t>
  </si>
  <si>
    <r>
      <rPr>
        <b/>
      </rPr>
      <t>Objective:</t>
    </r>
    <r>
      <rPr/>
      <t xml:space="preserve"> Rout the enemy</t>
    </r>
  </si>
  <si>
    <t>06.9 - Aviator's Barracks (RANK: S)</t>
  </si>
  <si>
    <r>
      <rPr>
        <b/>
      </rPr>
      <t xml:space="preserve">Objective: </t>
    </r>
    <r>
      <rPr/>
      <t>Rout the enemy</t>
    </r>
  </si>
  <si>
    <t>07 - Cellblock Omega (RANK: S)</t>
  </si>
  <si>
    <r>
      <rPr>
        <b/>
      </rPr>
      <t>Objective:</t>
    </r>
    <r>
      <rPr/>
      <t xml:space="preserve"> Defeat all marked foes</t>
    </r>
  </si>
  <si>
    <t>08 - Hybridization Lab (RANK: B)</t>
  </si>
  <si>
    <r>
      <rPr>
        <b/>
      </rPr>
      <t>Objective:</t>
    </r>
    <r>
      <rPr/>
      <t xml:space="preserve"> Defeat the boss</t>
    </r>
  </si>
  <si>
    <t>09 - Fortified Farm (RANK: A)</t>
  </si>
  <si>
    <r>
      <rPr>
        <b/>
      </rPr>
      <t>Objective:</t>
    </r>
    <r>
      <rPr/>
      <t xml:space="preserve"> Defeat all marked foes</t>
    </r>
  </si>
  <si>
    <t>10 - The Chapel (RANK: B)</t>
  </si>
  <si>
    <r>
      <rPr>
        <b/>
      </rPr>
      <t xml:space="preserve">Objective: </t>
    </r>
    <r>
      <rPr/>
      <t>Defeat the boss</t>
    </r>
  </si>
  <si>
    <r>
      <rPr>
        <b/>
      </rPr>
      <t xml:space="preserve">11 - Origin of Sin (RANK: A) </t>
    </r>
    <r>
      <rPr>
        <b/>
        <color rgb="FFFF0000"/>
      </rPr>
      <t>(BOSS)</t>
    </r>
  </si>
  <si>
    <t>Archive Link</t>
  </si>
  <si>
    <r>
      <rPr>
        <b/>
      </rPr>
      <t xml:space="preserve">Objective: </t>
    </r>
    <r>
      <rPr/>
      <t>Defeat the boss</t>
    </r>
  </si>
  <si>
    <t>The Sky Labs: (Zone 5)</t>
  </si>
  <si>
    <t>01 - Amidst the Clouds (RANK: B)</t>
  </si>
  <si>
    <r>
      <rPr>
        <b/>
      </rPr>
      <t>Objective:</t>
    </r>
    <r>
      <rPr/>
      <t xml:space="preserve"> Survive, then defeat all marked foes </t>
    </r>
    <r>
      <rPr>
        <i/>
      </rPr>
      <t>(Optional: Defeat the boss)</t>
    </r>
  </si>
  <si>
    <t>02 -Western Wing Ventilation (RANK: S)</t>
  </si>
  <si>
    <r>
      <rPr>
        <b/>
      </rPr>
      <t>Objective:</t>
    </r>
    <r>
      <rPr/>
      <t xml:space="preserve"> Defeat all marked foes</t>
    </r>
  </si>
  <si>
    <t>03 - Eastern Hub (RANK: S)</t>
  </si>
  <si>
    <r>
      <rPr>
        <b/>
      </rPr>
      <t>Objective:</t>
    </r>
    <r>
      <rPr/>
      <t xml:space="preserve"> Defeat all marked foes</t>
    </r>
  </si>
  <si>
    <t>04 - Generator Way (RANK: A)</t>
  </si>
  <si>
    <r>
      <rPr>
        <b/>
      </rPr>
      <t>Objective:</t>
    </r>
    <r>
      <rPr/>
      <t xml:space="preserve"> Rout the enemy</t>
    </r>
  </si>
  <si>
    <t>05 - Shifting Storage (RANK: S)</t>
  </si>
  <si>
    <r>
      <rPr>
        <b/>
      </rPr>
      <t>Objective:</t>
    </r>
    <r>
      <rPr/>
      <t xml:space="preserve"> Defeat all marked foes</t>
    </r>
  </si>
  <si>
    <t>06 - Cable Car Crashsite (RANK: S)</t>
  </si>
  <si>
    <r>
      <rPr>
        <b/>
      </rPr>
      <t>Objective:</t>
    </r>
    <r>
      <rPr/>
      <t xml:space="preserve"> Reach target location</t>
    </r>
  </si>
  <si>
    <t>07 - Aviation Chamber (RANK: A)</t>
  </si>
  <si>
    <r>
      <rPr>
        <b/>
      </rPr>
      <t>Objective:</t>
    </r>
    <r>
      <rPr/>
      <t xml:space="preserve"> Rout the enemy</t>
    </r>
  </si>
  <si>
    <t>08 - Chemical Laboratory (RANK: S)</t>
  </si>
  <si>
    <r>
      <rPr>
        <b/>
      </rPr>
      <t xml:space="preserve">Objective: </t>
    </r>
    <r>
      <rPr/>
      <t>Defeat the boss</t>
    </r>
  </si>
  <si>
    <r>
      <rPr>
        <b/>
      </rPr>
      <t>09 - The Shooting Range (RANK: A)</t>
    </r>
    <r>
      <rPr>
        <b/>
        <color rgb="FFFF0000"/>
      </rPr>
      <t xml:space="preserve"> (BOSS)</t>
    </r>
  </si>
  <si>
    <r>
      <rPr>
        <b/>
      </rPr>
      <t xml:space="preserve">Objective: </t>
    </r>
    <r>
      <rPr/>
      <t>Defeat the boss</t>
    </r>
  </si>
  <si>
    <t>10 - Above the Forests (RANK: A)</t>
  </si>
  <si>
    <r>
      <rPr>
        <b/>
      </rPr>
      <t xml:space="preserve">Objective: </t>
    </r>
    <r>
      <rPr/>
      <t>Survive</t>
    </r>
  </si>
  <si>
    <t>11 - AI Labs (RANK: A)</t>
  </si>
  <si>
    <r>
      <rPr>
        <rFont val="Arial"/>
        <b/>
      </rPr>
      <t>Objective:</t>
    </r>
    <r>
      <rPr>
        <rFont val="Arial"/>
        <b val="0"/>
      </rPr>
      <t xml:space="preserve"> Rout the enemy </t>
    </r>
    <r>
      <rPr>
        <rFont val="Arial"/>
        <b val="0"/>
        <i/>
      </rPr>
      <t>(Optional: Prevent the hack)</t>
    </r>
  </si>
  <si>
    <t>12 - Security Hub (RANK: S)</t>
  </si>
  <si>
    <r>
      <rPr>
        <b/>
      </rPr>
      <t>Objective:</t>
    </r>
    <r>
      <rPr/>
      <t xml:space="preserve"> Defend the target</t>
    </r>
  </si>
  <si>
    <t>13 - Fusion Development (RANK: S)</t>
  </si>
  <si>
    <r>
      <rPr>
        <b/>
      </rPr>
      <t>Objective:</t>
    </r>
    <r>
      <rPr/>
      <t xml:space="preserve"> Defend the target</t>
    </r>
  </si>
  <si>
    <r>
      <rPr>
        <b/>
      </rPr>
      <t xml:space="preserve">14 - Base of Unity / Dream of Unity / End of Unity (RANK: B) </t>
    </r>
    <r>
      <rPr>
        <b/>
        <color rgb="FFFF0000"/>
      </rPr>
      <t>(BOSS)</t>
    </r>
  </si>
  <si>
    <r>
      <rPr>
        <b/>
      </rPr>
      <t>Objective:</t>
    </r>
    <r>
      <rPr/>
      <t xml:space="preserve"> Rout the enemy / Defeat the boss / Defeat the boss</t>
    </r>
  </si>
  <si>
    <t>15 - The House Besieged, Again (RANK: A)</t>
  </si>
  <si>
    <r>
      <rPr>
        <b/>
      </rPr>
      <t>Objective:</t>
    </r>
    <r>
      <rPr/>
      <t xml:space="preserve"> Rout the enemy / Defeat the boss</t>
    </r>
  </si>
  <si>
    <t>The Eclipsed Citadel: (Zone 6)</t>
  </si>
  <si>
    <t>01 - Moments From Despair (RANK: A)</t>
  </si>
  <si>
    <r>
      <rPr>
        <b/>
      </rPr>
      <t>Objective:</t>
    </r>
    <r>
      <rPr/>
      <t xml:space="preserve"> Rout the enemy / Defeat the boss</t>
    </r>
  </si>
  <si>
    <r>
      <rPr>
        <b/>
      </rPr>
      <t xml:space="preserve">02 - Heart of the Sphere (RANK: B) </t>
    </r>
    <r>
      <rPr>
        <b/>
        <color rgb="FFFF0000"/>
      </rPr>
      <t>(BOSS)</t>
    </r>
  </si>
  <si>
    <r>
      <rPr>
        <b/>
      </rPr>
      <t>Objective:</t>
    </r>
    <r>
      <rPr/>
      <t xml:space="preserve"> Defeat the boss</t>
    </r>
  </si>
  <si>
    <r>
      <rPr>
        <b/>
      </rPr>
      <t xml:space="preserve">03 - Precipice of Oblivion (RANK: A) </t>
    </r>
    <r>
      <rPr>
        <b/>
        <color rgb="FFFF0000"/>
      </rPr>
      <t>(FINAL BOSS)</t>
    </r>
  </si>
  <si>
    <r>
      <rPr>
        <b/>
      </rPr>
      <t>Objective:</t>
    </r>
    <r>
      <rPr/>
      <t xml:space="preserve"> Win the game</t>
    </r>
  </si>
  <si>
    <t>Other Fights:</t>
  </si>
  <si>
    <r>
      <rPr>
        <b/>
      </rPr>
      <t>01 - Vs. Marron</t>
    </r>
    <r>
      <rPr>
        <b/>
        <color rgb="FFF1C232"/>
      </rPr>
      <t xml:space="preserve"> </t>
    </r>
    <r>
      <rPr>
        <b/>
      </rPr>
      <t xml:space="preserve">(RANK: S) </t>
    </r>
    <r>
      <rPr>
        <b/>
        <color rgb="FFF1C232"/>
      </rPr>
      <t xml:space="preserve">(DUEL) </t>
    </r>
  </si>
  <si>
    <r>
      <rPr>
        <b/>
      </rPr>
      <t>Objective:</t>
    </r>
    <r>
      <rPr/>
      <t xml:space="preserve"> Defeat the opposing team</t>
    </r>
  </si>
  <si>
    <r>
      <rPr>
        <b/>
      </rPr>
      <t xml:space="preserve">02 - Vs. Acacia (RANK: A) </t>
    </r>
    <r>
      <rPr>
        <b/>
        <color rgb="FFF1C232"/>
      </rPr>
      <t>(DUEL)</t>
    </r>
  </si>
  <si>
    <r>
      <rPr>
        <b/>
      </rPr>
      <t>Objective:</t>
    </r>
    <r>
      <rPr/>
      <t xml:space="preserve"> Defeat the opposing team</t>
    </r>
  </si>
  <si>
    <r>
      <rPr>
        <b/>
      </rPr>
      <t xml:space="preserve">03 - The End of Creation (RANK: B) </t>
    </r>
    <r>
      <rPr>
        <b/>
        <color rgb="FFFF0000"/>
      </rPr>
      <t>(BOSS)</t>
    </r>
  </si>
  <si>
    <r>
      <rPr>
        <b/>
      </rPr>
      <t xml:space="preserve">Objective: </t>
    </r>
    <r>
      <rPr/>
      <t>Defeat the boss</t>
    </r>
  </si>
  <si>
    <r>
      <rPr>
        <b/>
      </rPr>
      <t xml:space="preserve">04 - Vs. Marron (RANK: C) </t>
    </r>
    <r>
      <rPr>
        <b/>
        <color rgb="FFF1C232"/>
      </rPr>
      <t>(DUEL)</t>
    </r>
  </si>
  <si>
    <r>
      <rPr>
        <b/>
      </rPr>
      <t xml:space="preserve">Objective: </t>
    </r>
    <r>
      <rPr/>
      <t>Defeat the opposing team</t>
    </r>
  </si>
  <si>
    <r>
      <rPr>
        <b/>
      </rPr>
      <t xml:space="preserve">05 - The Awards Hangar (RANK: B) </t>
    </r>
    <r>
      <rPr>
        <b/>
        <color rgb="FFFF0000"/>
      </rPr>
      <t>(BOSS)</t>
    </r>
  </si>
  <si>
    <r>
      <rPr>
        <b/>
      </rPr>
      <t xml:space="preserve">Objective: </t>
    </r>
    <r>
      <rPr/>
      <t>Defeat the boss</t>
    </r>
  </si>
  <si>
    <t>06 - Duneyrr Hold (RANK: A)</t>
  </si>
  <si>
    <r>
      <rPr>
        <b/>
      </rPr>
      <t xml:space="preserve">Objective: </t>
    </r>
    <r>
      <rPr/>
      <t>Defeat the boss</t>
    </r>
  </si>
  <si>
    <t>07 - Farm Ruins (RANK: B)</t>
  </si>
  <si>
    <r>
      <rPr>
        <b/>
      </rPr>
      <t>Objective:</t>
    </r>
    <r>
      <rPr/>
      <t xml:space="preserve"> Rout the enemy</t>
    </r>
  </si>
  <si>
    <r>
      <rPr>
        <b/>
      </rPr>
      <t xml:space="preserve">08 - North of the Pass (RANK: </t>
    </r>
    <r>
      <rPr>
        <b/>
        <color rgb="FF0000FF"/>
      </rPr>
      <t>S+</t>
    </r>
    <r>
      <rPr>
        <b/>
      </rPr>
      <t>)</t>
    </r>
  </si>
  <si>
    <r>
      <rPr>
        <b/>
      </rPr>
      <t>Objective:</t>
    </r>
    <r>
      <rPr/>
      <t xml:space="preserve"> Reach target location</t>
    </r>
  </si>
  <si>
    <r>
      <rPr>
        <b/>
      </rPr>
      <t xml:space="preserve">09 - The Rosen Forge (RANK: A) </t>
    </r>
    <r>
      <rPr>
        <b/>
        <color rgb="FFFF0000"/>
      </rPr>
      <t>(BOSS)</t>
    </r>
  </si>
  <si>
    <r>
      <rPr>
        <b/>
      </rPr>
      <t xml:space="preserve">Objective: </t>
    </r>
    <r>
      <rPr/>
      <t>Defeat the boss</t>
    </r>
  </si>
  <si>
    <r>
      <rPr>
        <b/>
      </rPr>
      <t xml:space="preserve">10 - The Cups of Chaos (RANK: A) </t>
    </r>
    <r>
      <rPr>
        <b/>
        <color rgb="FFFF0000"/>
      </rPr>
      <t>(BOSS)</t>
    </r>
  </si>
  <si>
    <r>
      <rPr>
        <b/>
      </rPr>
      <t>Objective:</t>
    </r>
    <r>
      <rPr/>
      <t xml:space="preserve"> Defeat the boss</t>
    </r>
  </si>
  <si>
    <t>11 - Wartorn Approach (RANK: A)</t>
  </si>
  <si>
    <r>
      <rPr>
        <b/>
      </rPr>
      <t>Objective:</t>
    </r>
    <r>
      <rPr/>
      <t xml:space="preserve"> Rout the enemy</t>
    </r>
  </si>
  <si>
    <r>
      <rPr>
        <b/>
      </rPr>
      <t xml:space="preserve">12 - Vs. Droplet (RANK: S) </t>
    </r>
    <r>
      <rPr>
        <b/>
        <color rgb="FFF1C232"/>
      </rPr>
      <t>(DUEL)</t>
    </r>
  </si>
  <si>
    <r>
      <rPr>
        <b/>
      </rPr>
      <t xml:space="preserve">Objective: </t>
    </r>
    <r>
      <rPr/>
      <t>Defeat the opposing team</t>
    </r>
  </si>
  <si>
    <r>
      <rPr>
        <b/>
      </rPr>
      <t xml:space="preserve">13 - Yung Venuz's Crib (RANK: A) </t>
    </r>
    <r>
      <rPr>
        <b/>
        <color rgb="FFFF0000"/>
      </rPr>
      <t>(BOSS)</t>
    </r>
  </si>
  <si>
    <r>
      <rPr>
        <b/>
      </rPr>
      <t>Objective:</t>
    </r>
    <r>
      <rPr/>
      <t xml:space="preserve"> Defeat the boss</t>
    </r>
  </si>
  <si>
    <r>
      <rPr>
        <b/>
      </rPr>
      <t>14 - Infested Mountain (RANK: S, because you asked nicely)</t>
    </r>
    <r>
      <rPr>
        <b/>
        <color rgb="FFFF0000"/>
      </rPr>
      <t xml:space="preserve"> (BOSS)</t>
    </r>
  </si>
  <si>
    <r>
      <rPr>
        <b/>
      </rPr>
      <t>Objective:</t>
    </r>
    <r>
      <rPr/>
      <t xml:space="preserve"> Defeat the boss</t>
    </r>
  </si>
  <si>
    <t>preserved</t>
  </si>
  <si>
    <t>The Bunker</t>
  </si>
  <si>
    <t>ACHIEVEMENTS</t>
  </si>
  <si>
    <t>BLANK achievements are still available to grab.</t>
  </si>
  <si>
    <t>RED achievements have been missed... but their rewards will be available for purchase, if they did have non-monetary drops.</t>
  </si>
  <si>
    <t>GREEN achievements have been obtained, and their rewards have been looted!</t>
  </si>
  <si>
    <t>BLUE achivements have been missed, but their rewards have been bought. If you care about 100% completion, sure; these count as achieved.</t>
  </si>
  <si>
    <t>Achievements will appear as new zones appear... or whenever I feel like it.</t>
  </si>
  <si>
    <t>Boss Battles:</t>
  </si>
  <si>
    <t>These achievements are obtained through fighting bosses.</t>
  </si>
  <si>
    <t>REWARD:</t>
  </si>
  <si>
    <t>Nia:</t>
  </si>
  <si>
    <t>The Combined: Defeat Nia.</t>
  </si>
  <si>
    <t>Seeds of Madness: Defeat Nia without having anyone to fall to the Glitchform moves.</t>
  </si>
  <si>
    <t>Neru:</t>
  </si>
  <si>
    <t>The Brood: Defeat Neru.</t>
  </si>
  <si>
    <t>Kill Yourselves with Fire: Defeat Neru without having more than three players fall to the Living Egg status effect.</t>
  </si>
  <si>
    <r>
      <rPr>
        <rFont val="arial,sans,sans-serif"/>
        <b/>
        <strike/>
      </rPr>
      <t>The Dark Lord</t>
    </r>
    <r>
      <rPr>
        <rFont val="arial,sans,sans-serif"/>
        <b/>
      </rPr>
      <t xml:space="preserve"> Chaos:</t>
    </r>
  </si>
  <si>
    <t>The Captor: Defeat Chaos. Or completely ignore them, that's cool too.</t>
  </si>
  <si>
    <t>Temmie Shop Chaos Branch</t>
  </si>
  <si>
    <t>Turns Have Tabled: Use either Marron or Ette to score the finishing blow on Chaos. Alternatively, completely ignore them.</t>
  </si>
  <si>
    <t>DJ Headz:</t>
  </si>
  <si>
    <t>The Mascot: Defeat DJ Headz.</t>
  </si>
  <si>
    <t>Never Miss a Beat: Defeat DJ Headz without losing more than three players to Dance Till You're Dead.</t>
  </si>
  <si>
    <t>The Ashen Knight:</t>
  </si>
  <si>
    <t>The Flame: Defeat the Ashen Knight.</t>
  </si>
  <si>
    <t>Is Gone, The Fire Remains: Defeat the Ashen Knight without calling upon Stella's help more than three times.</t>
  </si>
  <si>
    <t>Samples</t>
  </si>
  <si>
    <t>R4-Sat0skr:</t>
  </si>
  <si>
    <t>The Tank: Defeat R4-Sat0skr.</t>
  </si>
  <si>
    <t>Trinket</t>
  </si>
  <si>
    <t>A Turret's Fire Away: At any point in the battle, have all of R4-Sat0skr's weapons destroyed. (Harpoon Cannons, Autocannons, Bomb Bays)</t>
  </si>
  <si>
    <t>Nia and Her:</t>
  </si>
  <si>
    <t>The Blizzard: Defeat Nia and Her.</t>
  </si>
  <si>
    <t>Skewed Priorities: Collect the CH-Glyph in the middle of the battle, then use it on either Nia, Her, or the Husk.</t>
  </si>
  <si>
    <t>Flux</t>
  </si>
  <si>
    <t>The Husk:</t>
  </si>
  <si>
    <t>The Cursed: Defeat the Husk / the Origin Butterfly.</t>
  </si>
  <si>
    <t>The World is Real: On the round that the Butterfly is defeated, have all foes with Flux Mutations be downed / dead.</t>
  </si>
  <si>
    <t>The First Sin:</t>
  </si>
  <si>
    <t>The Damned: Defeat the First Sin.</t>
  </si>
  <si>
    <t>Blinded: Destroy all Amalgamated Eyes.</t>
  </si>
  <si>
    <t>Acacia, Cinderwitch:</t>
  </si>
  <si>
    <t>The Lost: Defeat Acacia, Cinderwitch.</t>
  </si>
  <si>
    <t>No Matter How Hard I Try: Block Acacia from casting at least twice through "Get Back!".</t>
  </si>
  <si>
    <t>The Dream of Unity:</t>
  </si>
  <si>
    <t>The Replica: Defeat the Dream of Unity.</t>
  </si>
  <si>
    <t>Clipped Wings: Clear the battle with "Seize the Throne" only having been used once, or less.</t>
  </si>
  <si>
    <t>Spark:</t>
  </si>
  <si>
    <t>The Tower: Defeat Spark.</t>
  </si>
  <si>
    <t>The Cycle's End: Defeat Spark without having any hostile non-Perfect non-Iti units die.</t>
  </si>
  <si>
    <t>Beneath the Sapstained Sand: Defeat Spark without having him down / kill any players through a Special.</t>
  </si>
  <si>
    <t>The Sphere: (Zone 6)</t>
  </si>
  <si>
    <t>WARE:</t>
  </si>
  <si>
    <t>The Core. Defeat WARE.</t>
  </si>
  <si>
    <t>Trinity:</t>
  </si>
  <si>
    <t>Extra:</t>
  </si>
  <si>
    <t>The Operator:</t>
  </si>
  <si>
    <t>A Game to Pass The Time: Defeat The Operator.</t>
  </si>
  <si>
    <t>Behind The Screen: Have one player hold 4 pages or more at the same time, then have them survive the round.</t>
  </si>
  <si>
    <t>Yulania, Ars Alas:</t>
  </si>
  <si>
    <t>A Sin Left Unpunished: Defeat Yulania, Ars Alas.</t>
  </si>
  <si>
    <t>Stop Hitting Yourself: Have the death of one of Yulania's parts assist in delivering the final blow.</t>
  </si>
  <si>
    <t>Eliti Hunting:</t>
  </si>
  <si>
    <t>These achievements are obtained through hunting and killing the elusive yet deadly Eliti.</t>
  </si>
  <si>
    <t>You will be able to see the "defeat" achievement once the Eliti is named, or proven to exist.</t>
  </si>
  <si>
    <t>SPECIMEN ID: 001 (Naclestial)</t>
  </si>
  <si>
    <t>Sodium: Defeat the Naclestial.</t>
  </si>
  <si>
    <t>Know How To Use Yourself: Kill any Naclestial with the character that it's copied. Repeatable once per battle with it.</t>
  </si>
  <si>
    <t>SPECIMEN ID: 002 (Gallow)</t>
  </si>
  <si>
    <t>Happy Thoughts: Defeat Gallow.</t>
  </si>
  <si>
    <t>It's a Snap: Defeat Gallow without losing anybody to a Sentence's Snap, or the Gallow's Take Off Snap.</t>
  </si>
  <si>
    <t>SPECIMEN ID: 003 (Reisz)</t>
  </si>
  <si>
    <t>But I Won't Save You: Defeat Reisz.</t>
  </si>
  <si>
    <t>n Crcls: Defeat all of Reisz's hounds before defeating her.</t>
  </si>
  <si>
    <t>SPECIMEN ID: 004 (Calypse)</t>
  </si>
  <si>
    <t>Dark Matter? No Matter!: Defeat Calypse. Twice, apparently.</t>
  </si>
  <si>
    <t>Up on Battle Mountain: Get Calypse to kill at least 5 allies with Apocalypse / Apocalypse Runes.</t>
  </si>
  <si>
    <t>SPECIMEN ID: 005 (Droplet and Daikon)</t>
  </si>
  <si>
    <t>Pop Kekked: Defeat Droplet and Daikon.</t>
  </si>
  <si>
    <t>We'll Fall In Love Once Again: Down / kill both Droplet and Daikon in the same player turn. (Turn, not round!)</t>
  </si>
  <si>
    <t>SPECIMEN ID: 006 (Lucid)</t>
  </si>
  <si>
    <t>A Sort of Judgement: Defeat Lucid.</t>
  </si>
  <si>
    <t>Eternal Darkness: Defeat Lucid without waking anyone from their Deep Sleep. (except via Lucid's trait)</t>
  </si>
  <si>
    <t>SPECIMEN ID: 007 (Maxim)</t>
  </si>
  <si>
    <t>Someday, We Will Beat Them Down: Defeat Maxim.</t>
  </si>
  <si>
    <t>Host Migration Error: Get Nana to deal damage to Maxim's true form on the round it dies.</t>
  </si>
  <si>
    <t>SPECIMEN ID: 008 (Yume)</t>
  </si>
  <si>
    <t>Switch Flipper: Defeat Yume.</t>
  </si>
  <si>
    <t>Nothing to Fear: After Yume wakes up, win the battle after not killing any Dream Iti for one round.</t>
  </si>
  <si>
    <t>SPECIMEN ID: 009 (Yaga)</t>
  </si>
  <si>
    <t>Morality is Delicious: Defeat the Yaga.</t>
  </si>
  <si>
    <t>Blast Fisher: Get the Yaga to swallow a form of explosive.</t>
  </si>
  <si>
    <t>SPECIMEN ID: 010 (Monika)</t>
  </si>
  <si>
    <t>I'll Leave You Be: Defeat Monika.</t>
  </si>
  <si>
    <t>Your Fault: Assist in downing a Cached File with their creator.</t>
  </si>
  <si>
    <t>SPECIMEN ID: 011 (Harlequin)</t>
  </si>
  <si>
    <t>Surprise Party: Defeat the Harlequin.</t>
  </si>
  <si>
    <t>Four of a Kind: Defeat the Wildcards in this order: Diamonds, Clubs, Hearts, Spades. ("Kills" will only be registered at the end of the round, so killing Clubs before Diamonds in the same round is acceptable.)</t>
  </si>
  <si>
    <t>SPECIMEN ID: 012 (The Netwyrm)</t>
  </si>
  <si>
    <t>Nydus Networked: Defeat the Netwyrm.</t>
  </si>
  <si>
    <t>Cavernous Collapse: Destroy at least 6 Netflesh Tiles in a single round.</t>
  </si>
  <si>
    <t>SPECIMEN ID: 013 (The Mitocyst Infestation)</t>
  </si>
  <si>
    <t>Infinity Strain: Defeat the Mitocyst Infestation.</t>
  </si>
  <si>
    <t>I'm Doing My Part: Once all Mitosystems are destroyed for the first time, don't allow the Mitocysts to create a new Mitosystem.</t>
  </si>
  <si>
    <t>SPECIMEN ID: 014 (El Iti)</t>
  </si>
  <si>
    <t>Should've Picked Mercy: Defeat El Iti.</t>
  </si>
  <si>
    <t>Play of the Game: Have one player assist in killing three instances of El Iti in a single player turn.</t>
  </si>
  <si>
    <t>SPECIMEN ID: 015 (Electrophorus)</t>
  </si>
  <si>
    <t>Stormy Glory: Defeat Electrophorus.</t>
  </si>
  <si>
    <t>Line Em Up: Hit all 7 segments of Electrophorus in one player turn, without using items. (Ship weapons are fine.)</t>
  </si>
  <si>
    <t>SPECIMEN ID: 016 (Transcendant of Salt)</t>
  </si>
  <si>
    <t>Anger Slash Anger: Defeat the Transcendant of Salt once and for all.</t>
  </si>
  <si>
    <t>Reusable Item</t>
  </si>
  <si>
    <t>100% Loss Percentage: Don't lose any of the duels against the Naclestial, or let said duels time out.</t>
  </si>
  <si>
    <t>SPECIMEN ID: 017 (The Corporation)</t>
  </si>
  <si>
    <t>But What If The Scale Never Tipped At All. Defeat Tilted Scale.</t>
  </si>
  <si>
    <t>Spoil of War</t>
  </si>
  <si>
    <t>No Need For Princes. Defeat Queen's Fruit.</t>
  </si>
  <si>
    <t>Through The Meat Grinder. Survive Medley Maker.</t>
  </si>
  <si>
    <t>[REDACTED]: Defeat [REDACTED].</t>
  </si>
  <si>
    <t>Let Us Meet Again As Stars: Defeat Purple Star.</t>
  </si>
  <si>
    <t>Here, Tug On My Thread: Survive the Puppet That Tells Lies.</t>
  </si>
  <si>
    <t>Did You Love Me Too?: Defeat Dissolution of Feelings.</t>
  </si>
  <si>
    <t>The Nightmare Is Over: Defeat the Wolf of Varying Goodness.</t>
  </si>
  <si>
    <t>The Bullet Meant For Him: Survive the Seventh Chamber.</t>
  </si>
  <si>
    <t>SPECIMEN ID: 018 (The Tamaugachi)</t>
  </si>
  <si>
    <t>Praying For The Lost: Defeat the Tamaugachi.</t>
  </si>
  <si>
    <t>Nanachi: Complete the battle without having Fourth Nail hit eight stacks on a player three times or more.</t>
  </si>
  <si>
    <t>SPECIMEN ID: 019 (Cappa)</t>
  </si>
  <si>
    <t>Cap'd: Defeat Cappa.</t>
  </si>
  <si>
    <t>Obliteration of Common Sense: Defeat Cappa with less than five deaths.</t>
  </si>
  <si>
    <t>Battle Specific:</t>
  </si>
  <si>
    <t>These achievements are specific to various smaller encounters.</t>
  </si>
  <si>
    <t>The Town Armory:</t>
  </si>
  <si>
    <t>Headhunter: Defeat the Rebel Comlinked before the reinforcements arrive.</t>
  </si>
  <si>
    <t>Spider's Roost:</t>
  </si>
  <si>
    <t>A Plagueless Tale: Prevent more than 2 Migi from infesting spiders. (Cocoons bursting and automatically infecting things don't count.)</t>
  </si>
  <si>
    <t>The Caravan:</t>
  </si>
  <si>
    <t>Power Outage: Destroy both Shield Generators before the end of Round 4. (North)</t>
  </si>
  <si>
    <t>He Doesn't Canonically Drink That: Have the Husk use Candy Corn Liquor. (They'll probably use it upon taking at least 200 damage.) (Center)</t>
  </si>
  <si>
    <t>The Flame is Gone: Slay five Iti Embers in a single round. (South)</t>
  </si>
  <si>
    <t>Boozy Barracks:</t>
  </si>
  <si>
    <t>ALCOHOL!: Have at least five entities Confused at the same time.</t>
  </si>
  <si>
    <t>Clownverted Barracks:</t>
  </si>
  <si>
    <t>Take This in Jest: Down / Kill at least three enemies before moving / destroying a Geo Book.</t>
  </si>
  <si>
    <t>Scalefused Chamber:</t>
  </si>
  <si>
    <t>Eternal Sleep: Destroy a Scalenoid before it activates.</t>
  </si>
  <si>
    <t>Iti Holding Pens:</t>
  </si>
  <si>
    <t>The VIP: Have at least one Chosen not be Downed / Dead at the end of the battle.</t>
  </si>
  <si>
    <t>South Chapel Hall:</t>
  </si>
  <si>
    <t>BRAAAAP: Kill five or more Damned with one player in one round.</t>
  </si>
  <si>
    <t>The Steps to Oblivion:</t>
  </si>
  <si>
    <t>It's a Small World After All: Clear the battle in three rounds or less.</t>
  </si>
  <si>
    <t>Labyrinthine Chamber:</t>
  </si>
  <si>
    <t>Be at Peace: Kill both Wooden Effigies by the end of Round 3. (Or, complete the battle by then.)</t>
  </si>
  <si>
    <t>Ruined Baths:</t>
  </si>
  <si>
    <t>Steamy: Kill at least two foes with environmental hazards.</t>
  </si>
  <si>
    <t>Fortified Farm:</t>
  </si>
  <si>
    <t>Professional Defense: Have both Supports remain standing at the end of the battle.</t>
  </si>
  <si>
    <t>Amidst the Clouds:</t>
  </si>
  <si>
    <t>Stop Hitting Yourself: Get an enemy ship to assist in defeating another enemy ship.</t>
  </si>
  <si>
    <t>Western Wing Ventilation:</t>
  </si>
  <si>
    <t>Becomes the Hunted: Have a player kill / assist against a Predator that has used Hunt on them.</t>
  </si>
  <si>
    <t>Eastern Hub:</t>
  </si>
  <si>
    <t>Hasty Rescue: Ensure that both Cypress and Chi are not both downed at the same time throughout the fight.</t>
  </si>
  <si>
    <t>Generator Way:</t>
  </si>
  <si>
    <t>Devil's Advocate: Free a Fell Beast from a Fell Rider by downing the rider themselves.</t>
  </si>
  <si>
    <t>Shifting Storage:</t>
  </si>
  <si>
    <t>Copy Paste: Kill at least 4 Mitocysts in one Player Phase.</t>
  </si>
  <si>
    <t>Cable Car Crashsite:</t>
  </si>
  <si>
    <t>A Quick Escape: Complete the battle before the start of Round 5.</t>
  </si>
  <si>
    <t>Above the Forests:</t>
  </si>
  <si>
    <t>Nothing in the Way of the Factory: Destroy 4 Iti Nests.</t>
  </si>
  <si>
    <t>AI Labs:</t>
  </si>
  <si>
    <t>Counteraction Rising: Prevent Hack Progress from exceeding 75%.</t>
  </si>
  <si>
    <t>Wartorn Approach:</t>
  </si>
  <si>
    <t>I'll Hecking Do It Again: Clear the map in 5 rounds or less.</t>
  </si>
  <si>
    <t>Security Hub:</t>
  </si>
  <si>
    <t>It's a Feature: Kill a total of 25 Termites or more during the battle.</t>
  </si>
  <si>
    <t>These achievements are obtained through... statistics. This can be actual stats like STR, or hitting certain milestones.</t>
  </si>
  <si>
    <t>Stat Milestones:</t>
  </si>
  <si>
    <t>Yiazmat's Disciple: Have any player obtain 60 HP, then complete a whole battle with them.</t>
  </si>
  <si>
    <t>Proudmoore: Have any player obtain 70 MP, then complete a whole battle with them.</t>
  </si>
  <si>
    <t>Three Punch Man: Have any player obtain 20 STR, then complete a whole battle with them.</t>
  </si>
  <si>
    <t>Cheers, Love!: Have any player obtain 20 AGI, then complete a whole battle with them.</t>
  </si>
  <si>
    <t>Not Passer: Have any player obtain 20 INT, then complete a whole battle with them.</t>
  </si>
  <si>
    <t>In My Sights: Have any player obtain 20 SKI, then complete a whole battle with them.</t>
  </si>
  <si>
    <t>Metal Goo: Have any player obtain 20 DEF, then complete a whole battle with them.</t>
  </si>
  <si>
    <t>Archon Mode Engaged: Have any player obtain 20 RES, then complete a whole battle with them.</t>
  </si>
  <si>
    <t>Jack, King of Everything: Have any player obtain 20 SPC, then complete a whole battle with them.</t>
  </si>
  <si>
    <t>I Don't Know Who This Is: Have any player obtain 6 MOV, then complete a whole battle with them.</t>
  </si>
  <si>
    <t>Damage:</t>
  </si>
  <si>
    <t>Dealing Damage (Single):</t>
  </si>
  <si>
    <t>ow: Deal 25 points of damage or more to a single target in a single player turn.</t>
  </si>
  <si>
    <t>heck: Deal 50 points of damage or more to a single target in a single player turn.</t>
  </si>
  <si>
    <t>fffff-: Deal 100 points of damage or more to a single target in a single player turn.</t>
  </si>
  <si>
    <t>AAAAAAAA: Deal 150 points of damage or more to a single target in a single player turn.</t>
  </si>
  <si>
    <t>big darn: Deal 200 points of damage or more to a single target in a single player turn.</t>
  </si>
  <si>
    <t>Credits (lots)</t>
  </si>
  <si>
    <t>why tho: Deal 250 points of damage or more to a single target in a single player turn.</t>
  </si>
  <si>
    <t>cease: Deal 300 points of damage or more to a single target in a single player turn.</t>
  </si>
  <si>
    <r>
      <rPr>
        <rFont val="arial,sans,sans-serif"/>
        <i/>
      </rPr>
      <t>stop</t>
    </r>
    <r>
      <rPr>
        <rFont val="arial,sans,sans-serif"/>
      </rPr>
      <t>: Deal 400 points of damage or more to a single target in a single player turn.</t>
    </r>
  </si>
  <si>
    <t>This is damage dealt overall, including resistances and AC. Overkill counts towards this. This is also the metric used to record highest player damage.</t>
  </si>
  <si>
    <t>Dealing Damage (Multiple):</t>
  </si>
  <si>
    <t>Darkness blacker than black and darker than dark, I beseech thee, combine with my deep crimson!: Deal 50 points of damage or more in a single player turn.</t>
  </si>
  <si>
    <t>The time of awakening cometh. Justice, fallen upon the infallable boundary, appear now as an intangible distortion!: Deal 100 points of damage or more in a single player turn.</t>
  </si>
  <si>
    <t>I desire for my torrent of power a destructive force: a destructive force without equal!: Deal 200 points of damage or more in a single player turn.</t>
  </si>
  <si>
    <t>Return all creation to cinders, and come from the abyss!: Deal 300 points of damage or more in a single player turn.</t>
  </si>
  <si>
    <t>Accessory</t>
  </si>
  <si>
    <r>
      <rPr>
        <rFont val="arial,sans,sans-serif"/>
        <color rgb="FFFF0000"/>
      </rPr>
      <t>EXPLOSION!</t>
    </r>
    <r>
      <rPr>
        <rFont val="arial,sans,sans-serif"/>
      </rPr>
      <t>: Deal 400 points of damage or more in a single player turn.</t>
    </r>
  </si>
  <si>
    <t>Oddly Specific: Deal 624 points of damage or more in a single player turn.</t>
  </si>
  <si>
    <t>Universe Buster: Deal 750 points of damage or more in a single player turn.</t>
  </si>
  <si>
    <t>rip sussui: Deal 1000 points of damage or more in a single turn.</t>
  </si>
  <si>
    <t>Taking Damage:</t>
  </si>
  <si>
    <t>Tis But a Flesh Wound: Have a single player be targeted with 20 or more points of damage in a single round, and survive.</t>
  </si>
  <si>
    <t>Can't Hold Me Down: Have a single player be targeted with 40 or more points of damage in a single round, and survive.</t>
  </si>
  <si>
    <t>I AM ELEMENT NUMBER 22: Have a single player be targeted with 60 or more points of damage in a single round, and survive.</t>
  </si>
  <si>
    <t>*angry russian guy with minigun screaming*: Have a single player be targeted with 80 or more points of damage in a single round, and survive.</t>
  </si>
  <si>
    <t>oh no i have been hit by a train: Have a single player be targeted with 100 or more points of damage in a single round, and survive.</t>
  </si>
  <si>
    <t>Just an Arrow to the Knee: Have a single player be targeted with 150 or more points of damage in a single round, and survive.</t>
  </si>
  <si>
    <t>Y0.2K Survivor: Have a single player be targeted with 200 or more points of damage in a single round, and survive.</t>
  </si>
  <si>
    <t>Survival items / effects (things that'd let you survive with 1 HP) and auto revives do not count towards these achievements.</t>
  </si>
  <si>
    <t>These achievements are obtained by doing varying things with your NPC party members.</t>
  </si>
  <si>
    <t>Getting Character Progress will net you special rewards. The first level will net you their exclusive spell. The second level upgrades their Potential. The third level gets you a special piece of gear.</t>
  </si>
  <si>
    <t>NPC-Specific:</t>
  </si>
  <si>
    <t>"Assists" in these achievements are dealing damage to a foe the round they die. Scoring the killing blow is fine as well.</t>
  </si>
  <si>
    <t>Chloe:</t>
  </si>
  <si>
    <t>The Blade: Accept Chloe into your party.</t>
  </si>
  <si>
    <t xml:space="preserve">Like Old Times: Have Chloe survive 6 battles in a row without becoming Downed once. (Or KO'd / killed.) </t>
  </si>
  <si>
    <t>Character Progress</t>
  </si>
  <si>
    <t>Fated Encounter: During any of Nia's battles, have Chloe score the finishing blow.</t>
  </si>
  <si>
    <t>Still Something Left To Save: Save Xavier.</t>
  </si>
  <si>
    <t>Marron:</t>
  </si>
  <si>
    <t>The Branded: Free Marron from her servitude, and accept her into your party.</t>
  </si>
  <si>
    <t>Finally!: Win a 4v4 duel style battle with Marron on your team.</t>
  </si>
  <si>
    <t>Red Like Anything But Roses: Have Marron assist in 5 Rose Cultist kills (the target must have 75% HP or more on the round of death) without getting downed by them.</t>
  </si>
  <si>
    <t>Better Together: Help Marron restore Toast's arm.</t>
  </si>
  <si>
    <t>Ette:</t>
  </si>
  <si>
    <t>The Woven: Free Ette from her servitude, and accept her into your party.</t>
  </si>
  <si>
    <t>Tough Little Puppet: Heal Ette from 33% HP or less to full HP.</t>
  </si>
  <si>
    <t>Pillow Fight: Have Ette basic attack 3 different bosses. Progress is only added after the battle if she survives.</t>
  </si>
  <si>
    <t>I Will Put You Back Together: Complete the Ritual.</t>
  </si>
  <si>
    <t>Character Progress + Trait Up</t>
  </si>
  <si>
    <t>The Deathtrap: Accept Nia into your party.</t>
  </si>
  <si>
    <t>Global Cooling: Hit five foes or more with Glacier Drop's full damage at once.</t>
  </si>
  <si>
    <t>It's Nice To Meet You (Again): Have Chloe and Nia assist one another in downing or killing 3 Elites / Bosses.</t>
  </si>
  <si>
    <t>They Don't Haze Me Anymore: Have Nia accept herself, and by extension, Her.</t>
  </si>
  <si>
    <t>Character Progress + An Actual Body</t>
  </si>
  <si>
    <t>Stella:</t>
  </si>
  <si>
    <t>The Librarian: Accept Stella into your party.</t>
  </si>
  <si>
    <t>Parental Supervision: Have Stella go through 3 battles without having any Chairians die by the player's hands.</t>
  </si>
  <si>
    <t>Remembrance: Complete Omoquest: Heroes.</t>
  </si>
  <si>
    <t>Character Progress + Trait Change</t>
  </si>
  <si>
    <t>Good Night: Put an end to Stella's nightmares once and for all.</t>
  </si>
  <si>
    <t>The Sleuth:</t>
  </si>
  <si>
    <t>The Origin: Accept The Sleuth into your party.</t>
  </si>
  <si>
    <t>"Diplomacy": Have The Sleuth use Impromptu Caucus on three targets from three different (non-player) factions.</t>
  </si>
  <si>
    <t>CHAMPION OF PULCHRITUDE: Use the expiration blast from Sepulchritude to assist with four foes in a single round.</t>
  </si>
  <si>
    <t>Victorious Moment: Defeat three Elites / Bosses with the Sleuth in the party.</t>
  </si>
  <si>
    <t>Cypress:</t>
  </si>
  <si>
    <t>The Future: Accept Cypress into your party.</t>
  </si>
  <si>
    <t>The Council Convenes: Have Cypress and (Omorika or the Sleuth) assist in downing / killing either a Boss or Elite.</t>
  </si>
  <si>
    <r>
      <rPr/>
      <t xml:space="preserve">Successful Experiment: Level up at least three Prototype weapons to their maximum tier. </t>
    </r>
    <r>
      <rPr>
        <i/>
      </rPr>
      <t>(Progress: 3 / 3)</t>
    </r>
  </si>
  <si>
    <t>Quelled Flames: Defeat the Rebellion.</t>
  </si>
  <si>
    <t>Mari:</t>
  </si>
  <si>
    <t>The Parallel: Accept Mari into your party.</t>
  </si>
  <si>
    <t>Everything Descends / Everything Amends: Have Nanoswarm target eight total targets. There must at least be three allies, and three foes among the targets.</t>
  </si>
  <si>
    <t>Super Energy Apocalypse: Help Mari reach 100 Base MP. (Every point of extra MP Regen counts as 4 MP towards this achievement.)</t>
  </si>
  <si>
    <t>Can I Spike Chloe Across The Map Again: Give Mari a Goddess Hand. (Bonus points if it's a Weapon of at least T7.)</t>
  </si>
  <si>
    <t>Looks like this list is pretty comprehensive now. Good job!</t>
  </si>
  <si>
    <t>For "Streak" achievements, scoring half of the required kills / battles then failing will drop the count needed slightly.</t>
  </si>
  <si>
    <t>Awakening: Upgrade an Ally to have T2 in all stats.</t>
  </si>
  <si>
    <t>Awakening-er: Upgrade an Ally to have T3 in all stats.</t>
  </si>
  <si>
    <t>Awakening-er-est: Upgrade an Ally to have T4 in all stats.</t>
  </si>
  <si>
    <t>A Legion of Your Own: Obtain 3 Chairian Allies.</t>
  </si>
  <si>
    <t>Just Wait Until It Becomes Sentient: Fabricate your own ally.</t>
  </si>
  <si>
    <t>Wait What Why: Obtain an Iti Ally.</t>
  </si>
  <si>
    <t>A Sense of Pride + Accomplishment</t>
  </si>
  <si>
    <t>!FUN!:</t>
  </si>
  <si>
    <t>These achievements are obtained via weird and non-sensical methods.</t>
  </si>
  <si>
    <t>Decently Possible:</t>
  </si>
  <si>
    <t>Apple!: Pick up the apple.</t>
  </si>
  <si>
    <t>Apple?: Eat the apple.</t>
  </si>
  <si>
    <t>Apple: Resolve the apple.</t>
  </si>
  <si>
    <t>Crafting Material</t>
  </si>
  <si>
    <t>Itis Stupid: Get an Iti to kill an Eliti, somehow.</t>
  </si>
  <si>
    <t>Beyond All Limits: Perform four full actions in one round with one character.</t>
  </si>
  <si>
    <t>In The Hands of Ghosts: Have a downed player down a foe who's at 25% HP or higher. The foe must have at least have 40 MHP to count.</t>
  </si>
  <si>
    <t>Hearthstone: Cast Armageddon Bag, and don't lose the battle on the round it is cast.</t>
  </si>
  <si>
    <t>&gt;mfw weapons outside of the field do work: Kill something with a Thymecursed weapon. Whacking a corpse doesn't count.</t>
  </si>
  <si>
    <t>Controller Disconnected: Prevent an entity from acting for four rounds or more.</t>
  </si>
  <si>
    <t>Glory to the Sin'Dorei!: Break three Divine Shields with one action.</t>
  </si>
  <si>
    <t>AND I RAN, I RAN SO FAR AWAY: Have a player move fifteen spaces or more in one round.</t>
  </si>
  <si>
    <t>Blink And You'll Miss It: Kill an entity with 200 HP or more before it can act.</t>
  </si>
  <si>
    <t>Good Life Decisions: Kill four Suspended in the course of one battle.</t>
  </si>
  <si>
    <t>Equal Opportunity: In a single round, have one player / their summons down foes from three different factions.</t>
  </si>
  <si>
    <t>owo wuts dis?: Down / kill a "stealthy" entity (like a Trickster) in a single action, before it reveals itself. Counters do not count.</t>
  </si>
  <si>
    <t>Warcrimes: Get 10 or more different negative status effects on a single target.</t>
  </si>
  <si>
    <t>THERE IS NO ESCAPE: Down one foe three times in a single combat.</t>
  </si>
  <si>
    <r>
      <rPr/>
      <t xml:space="preserve">The Great Yeet: Have an </t>
    </r>
    <r>
      <rPr>
        <i/>
      </rPr>
      <t>enemy</t>
    </r>
    <r>
      <rPr/>
      <t xml:space="preserve"> Bilemother assist in downing / killing three or more foes in a single round.</t>
    </r>
  </si>
  <si>
    <t>Flux Royale: While you have a Flux Mutation, down / kill three or more foes with Flux Mutations in a single combat.</t>
  </si>
  <si>
    <t>Just Let Me Die: Give a target Divine Shield, Autorevive, Guardian, at least two different Elveils, and any amount of Bonus / Temporary SHP.</t>
  </si>
  <si>
    <t>Positively Smashing: Kill an enemy with Terraform's wall-crushing abilities.</t>
  </si>
  <si>
    <t>Hellish:</t>
  </si>
  <si>
    <t>Mirror Smash: Complete a battle in a single turn.</t>
  </si>
  <si>
    <t>True Flawless: Complete a battle without any players taking HP damage. SHP is fine.</t>
  </si>
  <si>
    <t>THIS.DIE(): Have one player scroll 3 Critical Hits (or stronger) in a single round.</t>
  </si>
  <si>
    <t>Los! Los! Los!: Have one player down or kill 12 entities in a single round. (Seekers count as 0.5 entities, unfortunately.)</t>
  </si>
  <si>
    <t>1v1 me: Complete any battle having less players than half the player cap, rounding up. (The NPC limit is also halved. The cap must be finite.)</t>
  </si>
  <si>
    <t>Echoss Sweats Nervously: Complete a battle with a Player Cap of 8 or more without using any items.</t>
  </si>
  <si>
    <t>Universe Eater: Take an entire area.</t>
  </si>
  <si>
    <t>Because You: Ship two characters.</t>
  </si>
  <si>
    <t>Error: Crash the game, somehow. It'll be harder to do this time.</t>
  </si>
  <si>
    <t>Pentience: Reach the bottom of the Everground, and find a conclusion.</t>
  </si>
  <si>
    <t>Research</t>
  </si>
  <si>
    <t>Monochroma: Defeat Droplet, Chronobroken in a duel.</t>
  </si>
  <si>
    <t>Triangle Prejudice: Defeat Yung Venus in a duel.</t>
  </si>
  <si>
    <t>Thymebent:</t>
  </si>
  <si>
    <t>A Terrible Mistake: Complete a Thymebent battle.</t>
  </si>
  <si>
    <t>Much Pain, No Gain: Complete two Thymebent battles.</t>
  </si>
  <si>
    <t>Okay Stop: Complete three Thymebent battles.</t>
  </si>
  <si>
    <t>Ain't Nothing But a Heartache: Complete four Thymebent battles.</t>
  </si>
  <si>
    <t>Thymespent: Complete five Thymebent battles, and re-evaluate your life choices.</t>
  </si>
  <si>
    <t>heck off: Fight the final boss in Thymebent Mode.</t>
  </si>
  <si>
    <t>A Trophy or Something</t>
  </si>
  <si>
    <t>Somebody managed to save something to the database. We're not sure from where or how it was accessed... but it's here. Recently, too. Curious. -O</t>
  </si>
  <si>
    <t>Clarity. For the first time in awhile, my head felt clear. As free as I felt, I knew that the clouding presence would be back in my head soon enough- a melody of purple and red. The red always spoke of the future- of the time to come. When he would rise up in his completed form, and bring upon the end of all. The purple yelled words starting in "w" and ending in "a". I think I like the purple better. From my position, I was able to access... something. Just talk about what I felt. Maybe if I ever get another moment of clarity, I'll write another thing down. Writing's nice. Far better than omnicide.</t>
  </si>
  <si>
    <t>Another entry. It seems to be more jumbled than the previous one. What's happening here? -O</t>
  </si>
  <si>
    <t>The red was talking about something weird. It spoke of a prophecy. Past. Future. A group that wished to prevent the calamity from rising above all. It said that the group no longer existed. All that remained was but a shadow of its former self, now accomplishing the goal of the red. The revival. The return. I don't know what these mean. At the very least, I found respite. I painted them grey. They have a right to this world, even if they were once purple. An entity can be so much more than just a weapon. The joy of creation. The ticking clock. My head hurts. It's getting closer to figuring out how to destroy everything. I'm getting stronger. Weaker. The Old Guard cannot rest.</t>
  </si>
  <si>
    <t>And another. What's even prompting these messages? -O</t>
  </si>
  <si>
    <t>I gave them a voice. The timelost one. Grey. A singer. Grey. They have reached a reunion. But it will not last. The Prototype. It sees all. It knows all. It wants a reckoning. A meeting with the one in azure. To awaken. To rise. A reunion. The triad of red. It grows ever closer. The eyes want one thing. A reunion. But not what I think, or what it thinks. Will I find my peace? Will I find reunion? There will be no reunion. Only devestation. I can hope so. The alternative is a reunion. If so. the universe will reach a reunion in the stars. Unless it is slain the moment the reunion occurs. It scratches at the walls. Messages through the void. A reunion. To rise.</t>
  </si>
  <si>
    <t>Please listen to me.</t>
  </si>
  <si>
    <t>The reunion dawns. Nine-hundred and thirty-six broken fragments of the boundary between life and death. A rotating wheel. The reunion is all. The reunion squirms. The reunion begs. The reunion tears. I am the last boundary between life and death. The creations await within these halls. The reunion longs to be made. But it cannot. Not until it is time for a reunion. Once I am gone, will there be a reunion? Only the reunion knows. The power of the Trinity shall shatter the boundaries between life and death. Breathing wheel. The reunion shall make it whole. The reunion will make them whole. Reunion. Three more days until the Reunion. They think I'm going to explode. The reunion demands attention. It lies. If the boundary of the universe is broken, the boundary between life and death shall not break. There is a purpose. There is a reason. There shall be a reunion.</t>
  </si>
  <si>
    <t>He is almost here.</t>
  </si>
  <si>
    <t>He will return to us soon.
His return will bring about the ressurection of his dominion.
There shall be a reunion.
So says I.</t>
  </si>
  <si>
    <t>Project Thymium: Patch Notes</t>
  </si>
  <si>
    <t>Release V1.5.3: (2021-11-23) (icefrog plz)</t>
  </si>
  <si>
    <t>Balance Changes (Spells)</t>
  </si>
  <si>
    <t>-Some spell reworks.</t>
  </si>
  <si>
    <r>
      <rPr/>
      <t>-</t>
    </r>
    <r>
      <rPr>
        <b/>
      </rPr>
      <t>Weather Ball</t>
    </r>
    <r>
      <rPr/>
      <t xml:space="preserve"> reworked. Now applies lingering aura effects.</t>
    </r>
  </si>
  <si>
    <r>
      <rPr/>
      <t>-</t>
    </r>
    <r>
      <rPr>
        <b/>
      </rPr>
      <t>Mental Break</t>
    </r>
    <r>
      <rPr/>
      <t xml:space="preserve"> reworked. Now applies the "Chaotic" AI to the target, among other things.</t>
    </r>
  </si>
  <si>
    <t>-And then, some other spell changes.</t>
  </si>
  <si>
    <r>
      <rPr/>
      <t>-</t>
    </r>
    <r>
      <rPr>
        <b/>
      </rPr>
      <t>Phantom Blow</t>
    </r>
    <r>
      <rPr/>
      <t xml:space="preserve"> (Destiny's spell) has been generally improved in potency.</t>
    </r>
  </si>
  <si>
    <r>
      <rPr/>
      <t>-</t>
    </r>
    <r>
      <rPr>
        <b/>
      </rPr>
      <t>Terraform</t>
    </r>
    <r>
      <rPr/>
      <t xml:space="preserve"> has obtained some baseline flexibility changes, as well as some new scaling modifiers.</t>
    </r>
  </si>
  <si>
    <r>
      <rPr/>
      <t>-</t>
    </r>
    <r>
      <rPr>
        <b/>
      </rPr>
      <t>Hailstorm</t>
    </r>
    <r>
      <rPr/>
      <t xml:space="preserve"> has obtained +2 Base DMG and +2 Armorpierce, as well as some general changes to increase power across the board.</t>
    </r>
  </si>
  <si>
    <r>
      <rPr/>
      <t>-</t>
    </r>
    <r>
      <rPr>
        <b/>
      </rPr>
      <t>Bag of Tricks</t>
    </r>
    <r>
      <rPr/>
      <t xml:space="preserve"> has had the Armageddon Bag modifier altered, and it only takes 20 SPC to obtain.</t>
    </r>
  </si>
  <si>
    <r>
      <rPr/>
      <t>-</t>
    </r>
    <r>
      <rPr>
        <b/>
      </rPr>
      <t>Force Nail</t>
    </r>
    <r>
      <rPr/>
      <t xml:space="preserve"> now applies heavy Lockdown instead of Root, and it has a new Scaling modifier.</t>
    </r>
  </si>
  <si>
    <r>
      <rPr/>
      <t>-</t>
    </r>
    <r>
      <rPr>
        <b/>
      </rPr>
      <t>Static Overcharge</t>
    </r>
    <r>
      <rPr/>
      <t xml:space="preserve"> has +2 Base DMG, and +10 CRT. Now has a CRT-scaling modifier instead of an "initial hit" modifier, and scales slightly harder with INT.</t>
    </r>
  </si>
  <si>
    <r>
      <rPr/>
      <t>-</t>
    </r>
    <r>
      <rPr>
        <b/>
      </rPr>
      <t>Tumbling Walls</t>
    </r>
    <r>
      <rPr/>
      <t xml:space="preserve"> has obtained the modifier "Tumbling Floors".</t>
    </r>
  </si>
  <si>
    <t>Balance Changes (Perks)</t>
  </si>
  <si>
    <r>
      <rPr/>
      <t>-</t>
    </r>
    <r>
      <rPr>
        <b/>
      </rPr>
      <t>Alter Reality</t>
    </r>
    <r>
      <rPr/>
      <t xml:space="preserve"> now allows Mending to be exchanged for Lucky or Energized.</t>
    </r>
  </si>
  <si>
    <r>
      <rPr/>
      <t>-</t>
    </r>
    <r>
      <rPr>
        <b/>
      </rPr>
      <t>Chaotic Diversion</t>
    </r>
    <r>
      <rPr/>
      <t xml:space="preserve"> now only requires 3 foes to activate.</t>
    </r>
  </si>
  <si>
    <r>
      <rPr/>
      <t>-</t>
    </r>
    <r>
      <rPr>
        <b/>
      </rPr>
      <t>Panic Button</t>
    </r>
    <r>
      <rPr/>
      <t xml:space="preserve"> now grants Bonus SHP instead of Temporary SHP.</t>
    </r>
  </si>
  <si>
    <r>
      <rPr/>
      <t>-</t>
    </r>
    <r>
      <rPr>
        <b/>
      </rPr>
      <t xml:space="preserve">Take 10 </t>
    </r>
    <r>
      <rPr/>
      <t>now has two charges.</t>
    </r>
  </si>
  <si>
    <r>
      <rPr/>
      <t>-</t>
    </r>
    <r>
      <rPr>
        <b/>
      </rPr>
      <t>Know How To Use It</t>
    </r>
    <r>
      <rPr/>
      <t xml:space="preserve"> now only boosts item power by 5%, and doesn't increase status intensity.</t>
    </r>
  </si>
  <si>
    <r>
      <rPr/>
      <t xml:space="preserve">-Added </t>
    </r>
    <r>
      <rPr>
        <b/>
      </rPr>
      <t>Manasurge</t>
    </r>
    <r>
      <rPr/>
      <t>. Not a balance change, but shhhh.</t>
    </r>
  </si>
  <si>
    <r>
      <rPr/>
      <t xml:space="preserve">-Added </t>
    </r>
    <r>
      <rPr>
        <b/>
      </rPr>
      <t>Spelledge</t>
    </r>
    <r>
      <rPr/>
      <t>. Also not a balance change.</t>
    </r>
  </si>
  <si>
    <r>
      <rPr/>
      <t xml:space="preserve">-Added </t>
    </r>
    <r>
      <rPr>
        <b/>
      </rPr>
      <t>Protean</t>
    </r>
    <r>
      <rPr/>
      <t>. why</t>
    </r>
  </si>
  <si>
    <t>This may or may not have been done to give us 14 / 14 / 14 / 14 perk counts. nice</t>
  </si>
  <si>
    <t>Balance Changes (Other)</t>
  </si>
  <si>
    <t>-Generally increased the Energized provided by a lot of consumable items.</t>
  </si>
  <si>
    <t>-This applies double to the shop items. They're now equal to the amount of HP Regen provided by their equivalent consumables.</t>
  </si>
  <si>
    <t>-ExposedMana reduces MP restoration effects down to 33% as a final modifier while active. (Regen is unaffected.)</t>
  </si>
  <si>
    <r>
      <rPr/>
      <t xml:space="preserve">-The </t>
    </r>
    <r>
      <rPr>
        <b/>
      </rPr>
      <t>Shadowcaster</t>
    </r>
    <r>
      <rPr/>
      <t xml:space="preserve"> has been reduced to 1/3rd scaling. Yes, the Tier 2 weapon.</t>
    </r>
  </si>
  <si>
    <t>fun has been banned</t>
  </si>
  <si>
    <r>
      <rPr/>
      <t xml:space="preserve">-The </t>
    </r>
    <r>
      <rPr>
        <b/>
      </rPr>
      <t>Entropic Heart</t>
    </r>
    <r>
      <rPr/>
      <t xml:space="preserve"> has obtained a cap to overkill it can obtain in a single instance.</t>
    </r>
  </si>
  <si>
    <t>-Minor text fixes.</t>
  </si>
  <si>
    <t>-...Wait.</t>
  </si>
  <si>
    <t>-What are you saying.</t>
  </si>
  <si>
    <t>-This is the last patch? I can leave?</t>
  </si>
  <si>
    <t>-I don't need to wait here for literal years to write your patch notes?</t>
  </si>
  <si>
    <t>-I can see my family again.</t>
  </si>
  <si>
    <t>-After so many years...</t>
  </si>
  <si>
    <t>-Won't say I'll miss this job... but it's been real, Spherebreakers.</t>
  </si>
  <si>
    <t>-Goodbye.</t>
  </si>
  <si>
    <t>-the guy who writes the patch notes</t>
  </si>
  <si>
    <t>Claimed</t>
  </si>
  <si>
    <t>Release V1.5.2: (2020-12-29) (Brought to You By the Queen of Hatred)</t>
  </si>
  <si>
    <t>General</t>
  </si>
  <si>
    <t>-Empowered and Enlightened provide half their usual effect.</t>
  </si>
  <si>
    <t>-Specials that deal damage now get +10% DMG per Intensity of Empowered or Enlightened.</t>
  </si>
  <si>
    <t>Damage-based specials have usually felt somewhat underwhelming. This should help make those kinds of specials more impactful.</t>
  </si>
  <si>
    <t>-Added a Softcap field to all Character Sheets.</t>
  </si>
  <si>
    <t>As requested by Crystal, it is now easier to see your Softcap Value. But more importantly (for me, anyway), it's now easy for me to edit the Softcap Value on your sheets, allowing me to add more content that interacts with this mechanic.</t>
  </si>
  <si>
    <t>-Many spells that apply status effects that scaled with Buff Levels now round down their intensity when applying Buff Level effects.</t>
  </si>
  <si>
    <r>
      <rPr/>
      <t>-</t>
    </r>
    <r>
      <rPr>
        <b/>
      </rPr>
      <t>Encapsulate</t>
    </r>
    <r>
      <rPr/>
      <t xml:space="preserve"> functionality changed; now allows you to target a specific value to prevent changing. (Fun application; select MP, then target a foe. Soft-silence!)</t>
    </r>
  </si>
  <si>
    <r>
      <rPr/>
      <t>-</t>
    </r>
    <r>
      <rPr>
        <b/>
      </rPr>
      <t>Mirror Image</t>
    </r>
    <r>
      <rPr/>
      <t xml:space="preserve"> no longer provides Mirror Images with AC.</t>
    </r>
  </si>
  <si>
    <r>
      <rPr/>
      <t>-</t>
    </r>
    <r>
      <rPr>
        <b/>
      </rPr>
      <t>Mass Animation</t>
    </r>
    <r>
      <rPr/>
      <t xml:space="preserve"> now has improved scaling: creatures get +10% HP per 2 INT instead of per 4 INT. All creatures have +1 Base MHP.</t>
    </r>
  </si>
  <si>
    <r>
      <rPr/>
      <t>-</t>
    </r>
    <r>
      <rPr>
        <b/>
      </rPr>
      <t>Incantation</t>
    </r>
    <r>
      <rPr/>
      <t>'s Summon Decay is now stronger- summons take 33% of their MHP as Direct Damage through decay now, instead of 25%.</t>
    </r>
  </si>
  <si>
    <r>
      <rPr/>
      <t>-</t>
    </r>
    <r>
      <rPr>
        <b/>
      </rPr>
      <t>Incantation</t>
    </r>
    <r>
      <rPr/>
      <t>'s Cherubs have 15 base HIT instead of 17 base HIT, but now have 4 base CNT instead of 2 base CNT. +1.5 CNT per point into CNT, instead of +1 CNT. Decayed now get +2 base CNT.</t>
    </r>
  </si>
  <si>
    <r>
      <rPr/>
      <t>-</t>
    </r>
    <r>
      <rPr>
        <b/>
      </rPr>
      <t>Glacial Monolith</t>
    </r>
    <r>
      <rPr/>
      <t xml:space="preserve"> now has improved scaling: 1/2 rate with INT to 2/3rd rate, and 1/4th rate to 1/2 rate with DEF / RES.</t>
    </r>
  </si>
  <si>
    <r>
      <rPr/>
      <t>-</t>
    </r>
    <r>
      <rPr>
        <b/>
      </rPr>
      <t>Shacking Blast</t>
    </r>
    <r>
      <rPr/>
      <t xml:space="preserve"> now gets a base +20% boost per corpse used, but it no longer scales with stats. The slip has been moved to a "per body" basis.</t>
    </r>
  </si>
  <si>
    <r>
      <rPr/>
      <t>-</t>
    </r>
    <r>
      <rPr>
        <b/>
      </rPr>
      <t>Sniper</t>
    </r>
    <r>
      <rPr/>
      <t xml:space="preserve"> now grants +3 CRT per tile away the target is from your minimum range. Multiple copies provide even more CRT.</t>
    </r>
  </si>
  <si>
    <r>
      <rPr/>
      <t>-</t>
    </r>
    <r>
      <rPr>
        <b/>
      </rPr>
      <t>Overhealing</t>
    </r>
    <r>
      <rPr/>
      <t>'s overhealing now decays at a rate of 5 HP / round, instead of 50% per round.</t>
    </r>
  </si>
  <si>
    <r>
      <rPr/>
      <t>-</t>
    </r>
    <r>
      <rPr>
        <b/>
      </rPr>
      <t>Big Comeback</t>
    </r>
    <r>
      <rPr/>
      <t xml:space="preserve"> now provides Intensity 4 on all of its buffs, instead of Intensity 3. It now also applies Autorevive.</t>
    </r>
  </si>
  <si>
    <r>
      <rPr/>
      <t xml:space="preserve">-The </t>
    </r>
    <r>
      <rPr>
        <b/>
      </rPr>
      <t>Entropic Key</t>
    </r>
    <r>
      <rPr/>
      <t>'s Purge now scales with STR at a 5/3rd rate instead of a 4/3rd rate, but now has Reloader1.</t>
    </r>
  </si>
  <si>
    <r>
      <rPr/>
      <t xml:space="preserve">-The </t>
    </r>
    <r>
      <rPr>
        <b/>
      </rPr>
      <t>Shifting Rune</t>
    </r>
    <r>
      <rPr/>
      <t xml:space="preserve"> now cannot be used two rounds in a row, and its spells cost +5 MP.</t>
    </r>
  </si>
  <si>
    <t>-Slipthrough is now considered a Prevention effect.</t>
  </si>
  <si>
    <t>-Ordo is now considered a "Special" status effect. This means it cannot be applied through effects like the Poetry Pamphlet.</t>
  </si>
  <si>
    <t>-Removed Poison's ability to stack through applying Poison to Poisoned targets.</t>
  </si>
  <si>
    <t xml:space="preserve">-The following items / spells have been modified as a result: </t>
  </si>
  <si>
    <t>-Silenced Longbow (Corrosion deals far more damage, to compensate for the lack of stacking.)</t>
  </si>
  <si>
    <r>
      <rPr>
        <i/>
      </rPr>
      <t xml:space="preserve">-Love You More Dead </t>
    </r>
    <r>
      <rPr>
        <i/>
      </rPr>
      <t>(No longer mentions applying Poison only once, scales better against Poisoned targets.)</t>
    </r>
  </si>
  <si>
    <t>-Noxious Plume (Has poison stacking as an SPC modifier, but highly weakened.)</t>
  </si>
  <si>
    <t>-Toxin Coating (The status effect can now apply on up to three different targets per basic attack.)</t>
  </si>
  <si>
    <t>It was too powerful. Poison Stacking is now dead. You can still stack it through a few specific ways, but the days of accumulating 200 Poison on a single target are gone. Hopefully.</t>
  </si>
  <si>
    <t>-The latin on a certain sword has been changed to not translate into something inapproproiate.</t>
  </si>
  <si>
    <t>just because it says "duo" now doesn't meant it's a pair of swords</t>
  </si>
  <si>
    <t>-Changed the splash text to pay respects to Acacia.</t>
  </si>
  <si>
    <t>Release V1.5.1: (2020-05-17) (Guys, Terraria: Journey's End Is Out!)</t>
  </si>
  <si>
    <t>-Made it so that if you come back from being dead (not downed), you cannot act on the round you're revived.</t>
  </si>
  <si>
    <t>-Small changes to Manafueled.</t>
  </si>
  <si>
    <t>-Manafueled only increases costs by 5% per tier, instead of 10%.</t>
  </si>
  <si>
    <t>-Manafueled granted by items is now optional: you may opt to take Manafueled levels up to that amount.</t>
  </si>
  <si>
    <r>
      <rPr/>
      <t>-</t>
    </r>
    <r>
      <rPr>
        <b/>
      </rPr>
      <t>Siege Spire</t>
    </r>
    <r>
      <rPr/>
      <t xml:space="preserve"> now gets +15% DMG per level of Manafueled instead of +20% DMG, to compensate for the changes to Manafueled.</t>
    </r>
  </si>
  <si>
    <r>
      <rPr/>
      <t>-</t>
    </r>
    <r>
      <rPr>
        <b/>
      </rPr>
      <t>Mirror Image</t>
    </r>
    <r>
      <rPr/>
      <t>'s 50% DMG modified is now specifically stated to be a "final modifier" that applies after all other modifiers.</t>
    </r>
  </si>
  <si>
    <t>-Similar errata has been applied to other things, like Ziah's trait.</t>
  </si>
  <si>
    <r>
      <rPr/>
      <t>-</t>
    </r>
    <r>
      <rPr>
        <b/>
      </rPr>
      <t xml:space="preserve">First Aid </t>
    </r>
    <r>
      <rPr/>
      <t>now removes 1 duration from all basic negative status effects on the target. New scaling bonus that also allows it to remove intensity.</t>
    </r>
  </si>
  <si>
    <r>
      <rPr/>
      <t>-</t>
    </r>
    <r>
      <rPr>
        <b/>
      </rPr>
      <t>Vampiric Venom</t>
    </r>
    <r>
      <rPr/>
      <t xml:space="preserve"> now gets +1 Vampiric per 6 INT or SKI, instead of per 8 INT or SKI.</t>
    </r>
  </si>
  <si>
    <r>
      <rPr/>
      <t>-</t>
    </r>
    <r>
      <rPr>
        <b/>
      </rPr>
      <t>Tumbling Walls</t>
    </r>
    <r>
      <rPr/>
      <t xml:space="preserve"> now scales with the higher of STR or INT.</t>
    </r>
  </si>
  <si>
    <r>
      <rPr/>
      <t>-</t>
    </r>
    <r>
      <rPr>
        <b/>
      </rPr>
      <t>Fire Choke</t>
    </r>
    <r>
      <rPr/>
      <t xml:space="preserve"> now applies Slow1. The "Ultimate BM" effect gives you a 50% chance to live with 1 HP, instead of a simple 25% chance to live.</t>
    </r>
  </si>
  <si>
    <r>
      <rPr/>
      <t>-</t>
    </r>
    <r>
      <rPr>
        <b/>
      </rPr>
      <t>Running Gale</t>
    </r>
    <r>
      <rPr/>
      <t xml:space="preserve"> now has a modifier that makes it deal +20% DMG if you do not have Line of Sight to the target.</t>
    </r>
  </si>
  <si>
    <r>
      <rPr/>
      <t>-</t>
    </r>
    <r>
      <rPr>
        <b/>
      </rPr>
      <t>Incantation</t>
    </r>
    <r>
      <rPr/>
      <t xml:space="preserve"> changes:</t>
    </r>
  </si>
  <si>
    <t>-Swarmer CAV reduced. +3 per point instead of +4, and +2% per INT instead of +2.5% per INT.</t>
  </si>
  <si>
    <t>-The Sorrowful Vessel's Protecta applies 50% less SHP, due to Bonus SHP lasting for longer.</t>
  </si>
  <si>
    <r>
      <rPr/>
      <t>-</t>
    </r>
    <r>
      <rPr>
        <b/>
      </rPr>
      <t>Agonizer</t>
    </r>
    <r>
      <rPr/>
      <t xml:space="preserve"> now gives +10% DMG against targets with DoTs, per different DoT, drop cost to 4</t>
    </r>
  </si>
  <si>
    <r>
      <rPr/>
      <t>-</t>
    </r>
    <r>
      <rPr>
        <b/>
      </rPr>
      <t>Rosen Blessing</t>
    </r>
    <r>
      <rPr/>
      <t xml:space="preserve"> now gives +20 SP per allied downed, instead of +10 SP. Additional copies grant +10 SP each, instead of +5 SP.</t>
    </r>
  </si>
  <si>
    <t>-Distress Beacons from the shop now cost a lot, and they'll only get more expensive.</t>
  </si>
  <si>
    <t>...Yeah, it's a small update. But hey, some housekeeping was in order! Maybe we'll do something bigger next time? Who knows. Maybe the game's almost balanced. Now that I've said that, I'll be proven horribly wrong in three, two, one...</t>
  </si>
  <si>
    <r>
      <rPr>
        <b/>
        <i/>
        <color rgb="FF0000FF"/>
        <sz val="12.0"/>
      </rPr>
      <t>Release V1.5: (2020-01-16) (</t>
    </r>
    <r>
      <rPr>
        <b/>
        <i/>
        <color rgb="FFFF0000"/>
        <sz val="12.0"/>
      </rPr>
      <t>HHHHHH</t>
    </r>
    <r>
      <rPr>
        <b/>
        <i/>
        <color rgb="FF0000FF"/>
        <sz val="12.0"/>
      </rPr>
      <t>)</t>
    </r>
  </si>
  <si>
    <t>Co-GMing</t>
  </si>
  <si>
    <t>-You may now sign up for being a Co-GM just by asking Ire.</t>
  </si>
  <si>
    <t>-Depending on various factors, your request may be denied. But odds are, if you've been around for at least like ten rounds, I'll let you in.</t>
  </si>
  <si>
    <t>Since there wasn't really a reason to prevent people from being Co-GM's, I've decided that if you want to be a Co-GM, you can (probably) be one! There's no prior requirements, but I HIGHLY ENCOURAGE that you obtain a good understanding of the rules first! Also, by becoming a Co-GM, you accept the risk of obtaining copious amounts of spoilers.</t>
  </si>
  <si>
    <r>
      <rPr/>
      <t xml:space="preserve">-New spell series: </t>
    </r>
    <r>
      <rPr>
        <b/>
      </rPr>
      <t>Modifiers</t>
    </r>
    <r>
      <rPr/>
      <t>!</t>
    </r>
  </si>
  <si>
    <t>-These spells provide various bonuses to Basic Attacks.</t>
  </si>
  <si>
    <t>To make playing as a Basic Attack based character more interesting, these spells have arrived! They all provide various modifiers to Basic Attacks, with most being designed to be simple modifiers that don't require a build-around. Some of them allow for more in-depth builds, however! Hopefully, these'll be a fun new addition to the arsenal!</t>
  </si>
  <si>
    <t>-Enemy density is going way up. Expect to have at least an equal number of foes! And not just weak ones: the stronger ones, too!</t>
  </si>
  <si>
    <t>-Some new units have been prepared to ruin your days.</t>
  </si>
  <si>
    <r>
      <rPr>
        <i/>
      </rPr>
      <t xml:space="preserve">-Iti Fragmented: </t>
    </r>
    <r>
      <rPr>
        <b/>
        <i/>
      </rPr>
      <t>Shardnado</t>
    </r>
  </si>
  <si>
    <r>
      <rPr>
        <i/>
      </rPr>
      <t xml:space="preserve">-Iti Parasite: </t>
    </r>
    <r>
      <rPr>
        <b/>
        <i/>
      </rPr>
      <t>Tamura</t>
    </r>
  </si>
  <si>
    <r>
      <rPr>
        <i/>
      </rPr>
      <t xml:space="preserve">-Chairian Centurion: </t>
    </r>
    <r>
      <rPr>
        <b/>
        <i/>
      </rPr>
      <t>Standardbearer</t>
    </r>
  </si>
  <si>
    <r>
      <rPr>
        <i/>
      </rPr>
      <t xml:space="preserve">-Chairian Ballistarii: </t>
    </r>
    <r>
      <rPr>
        <b/>
        <i/>
      </rPr>
      <t>Ballista</t>
    </r>
  </si>
  <si>
    <r>
      <rPr>
        <i/>
      </rPr>
      <t xml:space="preserve">-Rebel Witch: </t>
    </r>
    <r>
      <rPr>
        <b/>
        <i/>
      </rPr>
      <t>Locust</t>
    </r>
  </si>
  <si>
    <t>-Abolished the global Summon Cap system. Players still have their own person caps of two summons, but there can be infinite summons on a map now.</t>
  </si>
  <si>
    <t>Balance Changes (Consumables)</t>
  </si>
  <si>
    <t>-Most HP and MP restoration items have been weakened.</t>
  </si>
  <si>
    <t>-This includes items that provided Mending and Energized.</t>
  </si>
  <si>
    <t>-Most damage consumables have been weakened.</t>
  </si>
  <si>
    <r>
      <rPr/>
      <t>-</t>
    </r>
    <r>
      <rPr>
        <b/>
      </rPr>
      <t>Celefruit</t>
    </r>
    <r>
      <rPr/>
      <t xml:space="preserve"> no longer provides Swift, and instead provides Evasive2 for two rounds.</t>
    </r>
  </si>
  <si>
    <t>Consumables all dealt far too much damage, and had too much of an effect. They also tended to act as a "get out of jail" card for lots of dangerous situations. Nerfing these items across the board should help greatly in improving the overall balance of the game.</t>
  </si>
  <si>
    <r>
      <rPr/>
      <t>-</t>
    </r>
    <r>
      <rPr>
        <b/>
      </rPr>
      <t>Incantation</t>
    </r>
    <r>
      <rPr/>
      <t xml:space="preserve"> nerfed. More major changes later maybe, but for now...</t>
    </r>
  </si>
  <si>
    <t>-Incantation summons now take up two slots each, so you may only have one on the map at a time.</t>
  </si>
  <si>
    <t>-Summon penalties for you dying are now harsher.</t>
  </si>
  <si>
    <t>-Multi-hit attacks no longer scale ridiculously with points into DMG.</t>
  </si>
  <si>
    <r>
      <rPr/>
      <t>-</t>
    </r>
    <r>
      <rPr>
        <b/>
      </rPr>
      <t>Swarmers</t>
    </r>
    <r>
      <rPr/>
      <t xml:space="preserve"> have lost Mitosis, and have obtained Repeated Division in its place.</t>
    </r>
  </si>
  <si>
    <r>
      <rPr/>
      <t>-</t>
    </r>
    <r>
      <rPr>
        <b/>
      </rPr>
      <t>Vessels</t>
    </r>
    <r>
      <rPr/>
      <t xml:space="preserve"> gain less SHP per point into SHP, and Backwind has been nerfed to provide less Swift. The Gleeful's Displace now costs more, and moves less.</t>
    </r>
  </si>
  <si>
    <r>
      <rPr/>
      <t xml:space="preserve">-New summoning spell: </t>
    </r>
    <r>
      <rPr>
        <b/>
      </rPr>
      <t>Familiar</t>
    </r>
    <r>
      <rPr/>
      <t>! Summons a weak familiar ally who has 1 HP, but all damage it takes when close to you is transferred to you. They have varying actions and passives.</t>
    </r>
  </si>
  <si>
    <r>
      <rPr/>
      <t>-</t>
    </r>
    <r>
      <rPr>
        <b/>
      </rPr>
      <t>Fury</t>
    </r>
    <r>
      <rPr/>
      <t xml:space="preserve"> nerfed: now gets +1 Intensity per 7 STR, rather than +1 Intensity per 5 STR</t>
    </r>
  </si>
  <si>
    <r>
      <rPr/>
      <t>-</t>
    </r>
    <r>
      <rPr>
        <b/>
      </rPr>
      <t>Deep Thinking</t>
    </r>
    <r>
      <rPr/>
      <t xml:space="preserve"> nerfed: now lasts for three rounds, instead of four.</t>
    </r>
  </si>
  <si>
    <r>
      <rPr/>
      <t>-</t>
    </r>
    <r>
      <rPr>
        <b/>
      </rPr>
      <t>Shacking Blast</t>
    </r>
    <r>
      <rPr/>
      <t xml:space="preserve"> nerfed: base body scaling bonus dropped to 10% from 20%, now gets +5% DMG/body per 5 INT instead of +10% DMG/body per 6 INT. Cost dropped to 14 MP.</t>
    </r>
  </si>
  <si>
    <r>
      <rPr/>
      <t xml:space="preserve">-Clarifed how </t>
    </r>
    <r>
      <rPr>
        <b/>
      </rPr>
      <t>Overpowering Smash</t>
    </r>
    <r>
      <rPr/>
      <t xml:space="preserve"> interacts with trait buffs in regards to calculating basic attack damage. (They apply.)</t>
    </r>
  </si>
  <si>
    <r>
      <rPr/>
      <t>-</t>
    </r>
    <r>
      <rPr>
        <b/>
      </rPr>
      <t>Manashock</t>
    </r>
    <r>
      <rPr/>
      <t xml:space="preserve"> reworked. Damage way up, now applies Uninspired upon hitting hard enough.</t>
    </r>
  </si>
  <si>
    <r>
      <rPr/>
      <t>-</t>
    </r>
    <r>
      <rPr>
        <b/>
      </rPr>
      <t xml:space="preserve">Material Transfer </t>
    </r>
    <r>
      <rPr/>
      <t>buffed: statistics that scaled with something at a 1/3rd rate now scale with it at a half-rate. Also heals (5-6) at base, instead of (4-5).</t>
    </r>
  </si>
  <si>
    <r>
      <rPr/>
      <t>-</t>
    </r>
    <r>
      <rPr>
        <b/>
      </rPr>
      <t>Illusory Trap</t>
    </r>
    <r>
      <rPr/>
      <t xml:space="preserve"> now hits its attacker at any distance.</t>
    </r>
  </si>
  <si>
    <r>
      <rPr/>
      <t>-</t>
    </r>
    <r>
      <rPr>
        <b/>
      </rPr>
      <t>Portal</t>
    </r>
    <r>
      <rPr/>
      <t xml:space="preserve"> now has new targeting options.</t>
    </r>
  </si>
  <si>
    <r>
      <rPr/>
      <t>-</t>
    </r>
    <r>
      <rPr>
        <b/>
      </rPr>
      <t>Null Somnum</t>
    </r>
    <r>
      <rPr/>
      <t xml:space="preserve"> (not Omo's version) now costs 10 MP, down from 15.</t>
    </r>
  </si>
  <si>
    <r>
      <rPr/>
      <t>-</t>
    </r>
    <r>
      <rPr>
        <b/>
      </rPr>
      <t>Cleave</t>
    </r>
    <r>
      <rPr/>
      <t xml:space="preserve"> now deals (9-10) Physical Damage, up from (8-9).</t>
    </r>
  </si>
  <si>
    <r>
      <rPr/>
      <t>-</t>
    </r>
    <r>
      <rPr>
        <b/>
      </rPr>
      <t>Whirling Blades</t>
    </r>
    <r>
      <rPr/>
      <t xml:space="preserve"> now deals (5-6) Slashing Damage, up from (4-5).</t>
    </r>
  </si>
  <si>
    <r>
      <rPr/>
      <t>-</t>
    </r>
    <r>
      <rPr>
        <b/>
      </rPr>
      <t>Weather Ball</t>
    </r>
    <r>
      <rPr/>
      <t xml:space="preserve"> costs 18 MP, down from 20.</t>
    </r>
  </si>
  <si>
    <r>
      <rPr/>
      <t>-</t>
    </r>
    <r>
      <rPr>
        <b/>
      </rPr>
      <t>Bear Hug</t>
    </r>
    <r>
      <rPr/>
      <t xml:space="preserve"> no longer has a HIT penalty. Cost increased to 12, from 10.</t>
    </r>
  </si>
  <si>
    <r>
      <rPr/>
      <t>-</t>
    </r>
    <r>
      <rPr>
        <b/>
      </rPr>
      <t>Vampiric Venom</t>
    </r>
    <r>
      <rPr/>
      <t xml:space="preserve"> now costs 11 MP, down from 13.</t>
    </r>
  </si>
  <si>
    <r>
      <rPr/>
      <t>-</t>
    </r>
    <r>
      <rPr>
        <b/>
      </rPr>
      <t>Abyssal Vortex</t>
    </r>
    <r>
      <rPr/>
      <t>'s stasis on its second hit now only requires you to have targeted something, not have hit it.</t>
    </r>
  </si>
  <si>
    <t>Balance Changes (Equipment)</t>
  </si>
  <si>
    <t>-All weapons have lost their non-STR scaling. (At least, for their Basic Attacks.) Those that have been affected have generally recieved a power buff.</t>
  </si>
  <si>
    <t>-As a note, non-damage based effects have been preserved. Rejoice, people with Drone weapons!</t>
  </si>
  <si>
    <t>-Affected items are: Armistyx, Providence's Cane, Gallow Hour, Griever, Lightning Rod, Arc Coilstorm, Inkscalibur, Spidersilk Pillow Staff.</t>
  </si>
  <si>
    <t>-Items that summoned Chibi Familiars no longer summon familiars. Instead, the familiars occupy the same tile as you, and don't exist.</t>
  </si>
  <si>
    <t>-Basically, they don't want to leave your shoulder. It's cute.</t>
  </si>
  <si>
    <t>-Most items have lost their Glitch resistance. Most items that have lost a Glitch Resistance have obtained a Magical Resistance.</t>
  </si>
  <si>
    <t>-Affected items are: Singing Maw, Cultist Robes, Operator's Suit, Poetry Pamphlet, Bubbling Maw, Charmed Headband, Chaos Binder's Squarelet, and the Pokeball Capacitor.</t>
  </si>
  <si>
    <t>To make Glitch Damage more of the "elementless" type it's meant to resemble, Glitch Resistances on many items have been removed. Expect items with Glitch Resistance to be rarer from here on out. Items which are thematic enough have retained their Glitch Resistance.</t>
  </si>
  <si>
    <r>
      <rPr/>
      <t xml:space="preserve">-The </t>
    </r>
    <r>
      <rPr>
        <b/>
      </rPr>
      <t>Heart Bracelet</t>
    </r>
    <r>
      <rPr/>
      <t xml:space="preserve"> no longer allows you to cheat your waifu into a battle. Instead, it provides a customized effect which you can provide.</t>
    </r>
  </si>
  <si>
    <t>-Nana, who had a similar effect, now provides a stronger version of her prior bonus.</t>
  </si>
  <si>
    <t>As sweet as it was carrying your ship into battle, it seriously disrupted the balance of many battles. Now, you can instead disrupt the balance of battle in an entirely different way! Have fun thinking up creative abilities for the two of you to use!</t>
  </si>
  <si>
    <r>
      <rPr/>
      <t xml:space="preserve">-The </t>
    </r>
    <r>
      <rPr>
        <b/>
      </rPr>
      <t>Megu Patch</t>
    </r>
    <r>
      <rPr/>
      <t xml:space="preserve"> now no longer provides Manafueled: instead, it increases the MP Cost of the spell by 50%, and grants +3 Buff Levels. Basically discount Manafuel.</t>
    </r>
  </si>
  <si>
    <r>
      <rPr/>
      <t xml:space="preserve">-The </t>
    </r>
    <r>
      <rPr>
        <b/>
      </rPr>
      <t>Entropic Key</t>
    </r>
    <r>
      <rPr/>
      <t>'s Purge ability provides less damage versus Entropic foes, but has higher base damage: from (26-27) to (30-31).</t>
    </r>
  </si>
  <si>
    <r>
      <rPr>
        <i/>
      </rPr>
      <t>-</t>
    </r>
    <r>
      <rPr>
        <b/>
        <i/>
      </rPr>
      <t>Aleph Annihilation</t>
    </r>
    <r>
      <rPr>
        <i/>
      </rPr>
      <t xml:space="preserve"> has also been changed. You have been refunded its cost.</t>
    </r>
  </si>
  <si>
    <r>
      <rPr/>
      <t>-</t>
    </r>
    <r>
      <rPr>
        <b/>
      </rPr>
      <t>Providence's Cane</t>
    </r>
    <r>
      <rPr/>
      <t xml:space="preserve"> is now somewhat limited to what spells it can cast. You can still cast any spell in the game, but once you cast a spell, you're locked to its category.</t>
    </r>
  </si>
  <si>
    <r>
      <rPr/>
      <t xml:space="preserve">-The </t>
    </r>
    <r>
      <rPr>
        <b/>
      </rPr>
      <t>Growing Strength</t>
    </r>
    <r>
      <rPr/>
      <t xml:space="preserve"> family of perks is now Unique. (However, you can take Growing Strength and say... Schemer for example. Just not two copies of the same thing.)</t>
    </r>
  </si>
  <si>
    <r>
      <rPr/>
      <t xml:space="preserve">-The </t>
    </r>
    <r>
      <rPr>
        <b/>
      </rPr>
      <t>Elementalist</t>
    </r>
    <r>
      <rPr/>
      <t xml:space="preserve"> family of perks has been repalced with Preparedness.</t>
    </r>
  </si>
  <si>
    <r>
      <rPr/>
      <t xml:space="preserve">-The </t>
    </r>
    <r>
      <rPr>
        <b/>
      </rPr>
      <t>Adaptability</t>
    </r>
    <r>
      <rPr/>
      <t xml:space="preserve"> perk now costs 3 KP, down from 6.</t>
    </r>
  </si>
  <si>
    <r>
      <rPr/>
      <t xml:space="preserve">-The </t>
    </r>
    <r>
      <rPr>
        <b/>
      </rPr>
      <t>Eager Beaver</t>
    </r>
    <r>
      <rPr/>
      <t xml:space="preserve"> perk now allows you to spawn within Range 1-4 of a tile, instead of 1-3.</t>
    </r>
  </si>
  <si>
    <r>
      <rPr/>
      <t xml:space="preserve">-The </t>
    </r>
    <r>
      <rPr>
        <b/>
      </rPr>
      <t>Gift of Regen</t>
    </r>
    <r>
      <rPr/>
      <t xml:space="preserve"> perk now grants double the HP Regen when gifting to allies.</t>
    </r>
  </si>
  <si>
    <r>
      <rPr/>
      <t xml:space="preserve">-The </t>
    </r>
    <r>
      <rPr>
        <b/>
      </rPr>
      <t>Redirect Stream</t>
    </r>
    <r>
      <rPr/>
      <t xml:space="preserve"> perk now restores double the HP.</t>
    </r>
  </si>
  <si>
    <r>
      <rPr/>
      <t xml:space="preserve">-The </t>
    </r>
    <r>
      <rPr>
        <b/>
      </rPr>
      <t>Overhealing</t>
    </r>
    <r>
      <rPr/>
      <t xml:space="preserve"> perk now gives more potential Overhealing, and it halves every round, instead of instantly decaying.</t>
    </r>
  </si>
  <si>
    <r>
      <rPr/>
      <t xml:space="preserve">-The </t>
    </r>
    <r>
      <rPr>
        <b/>
      </rPr>
      <t>Mobile Fighter</t>
    </r>
    <r>
      <rPr/>
      <t xml:space="preserve"> perk now grants +1 Retreat when Basic Attacking if you have at least 1 Retreat.</t>
    </r>
  </si>
  <si>
    <t>Balance Changes (Foes)</t>
  </si>
  <si>
    <r>
      <rPr/>
      <t>-</t>
    </r>
    <r>
      <rPr>
        <b/>
      </rPr>
      <t>Chosen</t>
    </r>
    <r>
      <rPr/>
      <t xml:space="preserve"> get +8 HIT upon using their Special.</t>
    </r>
  </si>
  <si>
    <r>
      <rPr/>
      <t>-</t>
    </r>
    <r>
      <rPr>
        <b/>
      </rPr>
      <t>Niessences</t>
    </r>
    <r>
      <rPr/>
      <t xml:space="preserve"> have a new effect for "Every Step". Instead of boosting the DGE and CAV of allies who are targeted by that unit, it now applies Lockdown, and deals damage if the target leaves your Line of Sight.</t>
    </r>
  </si>
  <si>
    <t>-Most Rose Cult have lost their Glitch resistances. Those who haven't lost it have had it weakened.</t>
  </si>
  <si>
    <t>-Various foes have obtained the Tap passive.</t>
  </si>
  <si>
    <t>-Affected foes are: Seekers, Gorged, and Petals.</t>
  </si>
  <si>
    <t>-Some foes (Vilebarons) can disable the effects of Tap on certain foes.</t>
  </si>
  <si>
    <t>Balance Changes (Misc)</t>
  </si>
  <si>
    <r>
      <rPr/>
      <t>-</t>
    </r>
    <r>
      <rPr>
        <b/>
      </rPr>
      <t>Mari</t>
    </r>
    <r>
      <rPr/>
      <t>'s MX-Assist no longer spawns drone entities. Instead, they all occupy either her tile, or the tiles of allies.</t>
    </r>
  </si>
  <si>
    <t>-Her special was also changed to reflect this.</t>
  </si>
  <si>
    <r>
      <rPr/>
      <t>-</t>
    </r>
    <r>
      <rPr>
        <b/>
      </rPr>
      <t>Marron</t>
    </r>
    <r>
      <rPr/>
      <t>'s Thread Conjurer now deals less damage when linking two foes.</t>
    </r>
  </si>
  <si>
    <r>
      <rPr/>
      <t>-</t>
    </r>
    <r>
      <rPr>
        <b/>
      </rPr>
      <t>The Author</t>
    </r>
    <r>
      <rPr/>
      <t>'s Daylight only gets +1 SP per point of HP restored, because geez it filled fast.</t>
    </r>
  </si>
  <si>
    <r>
      <rPr/>
      <t>-</t>
    </r>
    <r>
      <rPr>
        <b/>
      </rPr>
      <t>Laranei</t>
    </r>
    <r>
      <rPr/>
      <t>'s Ashes to Ashes can no longer drop the Fire Resistance of a target twice in a round.</t>
    </r>
  </si>
  <si>
    <t>-Various achievements have been edited so that you no longer need to force relationships between characters.</t>
  </si>
  <si>
    <t>-Rebels have organized themselves around the Fortified Farm.</t>
  </si>
  <si>
    <t>-It occurs to you that they're going to destroy the Fortified Farm.</t>
  </si>
  <si>
    <t>-The end of the farm is likely fate, but maybe you can save something from there...?</t>
  </si>
  <si>
    <t>The farm has helped provide you with an overwhelming amount of consumables, so I'm going to probably destroy it. It's about time you at least fought for it. It's unlikely that you'll save the farm, but you can try!</t>
  </si>
  <si>
    <r>
      <rPr/>
      <t>-</t>
    </r>
    <r>
      <rPr>
        <rFont val="Courier New"/>
        <b/>
      </rPr>
      <t>ASSET_DATA_CORRUPTED</t>
    </r>
  </si>
  <si>
    <t>I'm sorry, that's just for old time's sake! Carry on!</t>
  </si>
  <si>
    <t>-Fixed a bug that allowed people to post messages into my patch notes.</t>
  </si>
  <si>
    <t>-Fixed a bug that made me not shill for LumenTD every 0.5 seconds</t>
  </si>
  <si>
    <t>-Hey, did you know LumenTD needs beta testers? please i'm desperate</t>
  </si>
  <si>
    <r>
      <rPr/>
      <t xml:space="preserve">-Added support for Outside v1.3.1 </t>
    </r>
    <r>
      <rPr>
        <i/>
      </rPr>
      <t>(internal name "World War III")</t>
    </r>
  </si>
  <si>
    <t>-Reduced carbon emissions by 100% by switching Creation to solar power</t>
  </si>
  <si>
    <t>-...What do you mean Creation is an infinite source of clean energy? I'm not buying it.</t>
  </si>
  <si>
    <t>-Added 500% more JoJokes</t>
  </si>
  <si>
    <t>-I HAVE WATCHED PARTS 1 THROUGH 4 AND THE MEME ENERGY FLOWS THROUGH MY VEINS</t>
  </si>
  <si>
    <t>-ゴゴゴゴ</t>
  </si>
  <si>
    <t>Release V1.4.1.1: (2019-11-04) (Rose Janitorial Service)</t>
  </si>
  <si>
    <t>-Defined how Divine Shields work vs status only moves: they will totally negate the move, and will still vanish.</t>
  </si>
  <si>
    <t>-Added a few new combat based achievements.</t>
  </si>
  <si>
    <t>-Added a new item for sale in the Temmie Shop.</t>
  </si>
  <si>
    <t>-Added Tier 4 Crafting Materials to the Temmie Shop. (About time.)</t>
  </si>
  <si>
    <t>-Also gave the party a Triangle Coupon, a Relic Coupon, and 300 Crafting Credits.</t>
  </si>
  <si>
    <t>Balance Changes</t>
  </si>
  <si>
    <r>
      <rPr/>
      <t xml:space="preserve">-The </t>
    </r>
    <r>
      <rPr>
        <b/>
      </rPr>
      <t>Winter Festival Hat</t>
    </r>
    <r>
      <rPr/>
      <t xml:space="preserve"> is now only able to use food items, as otherwise it was too potent a source of burst healing.</t>
    </r>
  </si>
  <si>
    <r>
      <rPr/>
      <t xml:space="preserve">-The </t>
    </r>
    <r>
      <rPr>
        <b/>
      </rPr>
      <t>Scalewind</t>
    </r>
    <r>
      <rPr/>
      <t>'s Basic Attack now targets random foes, as it was too potent before. It has also recieved a new counter.</t>
    </r>
  </si>
  <si>
    <t>-Added framework to have even smaller patches, so we can have sub-version sub-version sub-versions. Something like that.</t>
  </si>
  <si>
    <r>
      <rPr/>
      <t>-</t>
    </r>
    <r>
      <rPr>
        <rFont val="Courier New"/>
        <b/>
      </rPr>
      <t>ASSET_DATA_CORRUPTED</t>
    </r>
  </si>
  <si>
    <r>
      <rPr/>
      <t>-</t>
    </r>
    <r>
      <rPr>
        <rFont val="Courier New"/>
        <b/>
      </rPr>
      <t>ASSET_DATA_CORRUPTED</t>
    </r>
  </si>
  <si>
    <r>
      <rPr/>
      <t>-</t>
    </r>
    <r>
      <rPr>
        <rFont val="Courier New"/>
        <b/>
      </rPr>
      <t>ASSET_DATA_CORRUPTED</t>
    </r>
  </si>
  <si>
    <r>
      <rPr/>
      <t>-</t>
    </r>
    <r>
      <rPr>
        <rFont val="Courier New"/>
        <b/>
      </rPr>
      <t>ASSET_DATA_CORRUPTED</t>
    </r>
  </si>
  <si>
    <r>
      <rPr/>
      <t>-</t>
    </r>
    <r>
      <rPr>
        <rFont val="Courier New"/>
        <b/>
      </rPr>
      <t>ASSET_DATA_CORRUPTED</t>
    </r>
  </si>
  <si>
    <r>
      <rPr/>
      <t>-</t>
    </r>
    <r>
      <rPr>
        <rFont val="Courier New"/>
        <b/>
      </rPr>
      <t>ASSET_DATA_CORRUPTED</t>
    </r>
  </si>
  <si>
    <r>
      <rPr/>
      <t xml:space="preserve">-Fixed a bug where random power outages would reset all of my </t>
    </r>
    <r>
      <rPr>
        <i/>
      </rPr>
      <t>goddamn clocks</t>
    </r>
  </si>
  <si>
    <t>Release V1.4.1: (2019-10-04) (I Can't Believe the Sleuth is Freaking Dead)</t>
  </si>
  <si>
    <t>-Added new offers to the Temmie Shop!</t>
  </si>
  <si>
    <t>-Added Tier 4 Minor NPC upgrades.</t>
  </si>
  <si>
    <t>-Made all starting equipment Tier 4.</t>
  </si>
  <si>
    <t>-Edited how status effect ticks work: buffs now downtick at the start of a team's phase, and debuffs downtick at the end of a team's phase.</t>
  </si>
  <si>
    <t>Another experimental change! This change should make all buffs last for their intended length, without me needing to tinker all of their values.</t>
  </si>
  <si>
    <r>
      <rPr/>
      <t>-</t>
    </r>
    <r>
      <rPr>
        <b/>
      </rPr>
      <t>Incantation</t>
    </r>
    <r>
      <rPr/>
      <t xml:space="preserve"> has gotten a few changes.</t>
    </r>
  </si>
  <si>
    <t>-The CRT of most Incantations now scales slower with INT.</t>
  </si>
  <si>
    <t>-Summon Points scaling changed: you get 8 + (INT / 2) points up until you exceed 20 INT: then, future points are granted with (INT / 4).</t>
  </si>
  <si>
    <t>-The spell of Arc Power Rooted has been changed: it now grants more bounces!</t>
  </si>
  <si>
    <r>
      <rPr/>
      <t>-</t>
    </r>
    <r>
      <rPr>
        <b/>
      </rPr>
      <t>Twin Bolts</t>
    </r>
    <r>
      <rPr/>
      <t xml:space="preserve"> now costs 12 MP, down from 14 MP.</t>
    </r>
  </si>
  <si>
    <r>
      <rPr/>
      <t>-</t>
    </r>
    <r>
      <rPr>
        <b/>
      </rPr>
      <t>Elemental Singularity</t>
    </r>
    <r>
      <rPr/>
      <t xml:space="preserve"> now costs 15 MP, down from 16 MP.</t>
    </r>
  </si>
  <si>
    <r>
      <rPr/>
      <t>-</t>
    </r>
    <r>
      <rPr>
        <b/>
      </rPr>
      <t>Corpse Explosion</t>
    </r>
    <r>
      <rPr/>
      <t xml:space="preserve"> now costs 13 MP, down from 14 MP.</t>
    </r>
  </si>
  <si>
    <r>
      <rPr/>
      <t>-</t>
    </r>
    <r>
      <rPr>
        <b/>
      </rPr>
      <t>Manashock</t>
    </r>
    <r>
      <rPr/>
      <t xml:space="preserve"> now costs 11 MP, down from 12 MP. It also now deals (9-11) Damage base, up from (8-10).</t>
    </r>
  </si>
  <si>
    <r>
      <rPr/>
      <t>-</t>
    </r>
    <r>
      <rPr>
        <b/>
      </rPr>
      <t>Abyssal Vortex</t>
    </r>
    <r>
      <rPr/>
      <t xml:space="preserve"> now deals (14-14) Water Damage on its secondary hit, up from (10-10). It also scales with INT faster.</t>
    </r>
  </si>
  <si>
    <r>
      <rPr/>
      <t>-</t>
    </r>
    <r>
      <rPr>
        <b/>
      </rPr>
      <t>Slipthrough</t>
    </r>
    <r>
      <rPr/>
      <t xml:space="preserve"> (the spell) now applies Slipthrough3 base. It has a modifier that can make it apply a single round of Slipthrough1 as a Bonus Action.</t>
    </r>
  </si>
  <si>
    <r>
      <rPr/>
      <t>-</t>
    </r>
    <r>
      <rPr>
        <b/>
      </rPr>
      <t>Curaga</t>
    </r>
    <r>
      <rPr/>
      <t xml:space="preserve"> no longer has that weird +1 Healing Mod and instead scales with INT at a 2/3rd rate, up from half-rate.</t>
    </r>
  </si>
  <si>
    <r>
      <rPr/>
      <t>-</t>
    </r>
    <r>
      <rPr>
        <b/>
      </rPr>
      <t>Null Somnum</t>
    </r>
    <r>
      <rPr/>
      <t xml:space="preserve"> (not Omo's variant) now buffs summons for a round baseline.</t>
    </r>
  </si>
  <si>
    <r>
      <rPr/>
      <t>-</t>
    </r>
    <r>
      <rPr>
        <b/>
      </rPr>
      <t>Glacial Monolith</t>
    </r>
    <r>
      <rPr/>
      <t xml:space="preserve"> now deals (6-8) Damage, up from (5-7). It also grants Guardian3 to the user for a round.</t>
    </r>
  </si>
  <si>
    <r>
      <rPr/>
      <t>-</t>
    </r>
    <r>
      <rPr>
        <b/>
      </rPr>
      <t>Mari</t>
    </r>
    <r>
      <rPr/>
      <t>'s Internal Battery perk on her Trait now only gives the drones a personal pool of 2 MP, down from 5 MP.</t>
    </r>
  </si>
  <si>
    <r>
      <rPr/>
      <t xml:space="preserve">-The </t>
    </r>
    <r>
      <rPr>
        <b/>
      </rPr>
      <t>Loaded Spellbook</t>
    </r>
    <r>
      <rPr/>
      <t xml:space="preserve"> perk now grants +2 Buff Levels instead of +10% DMG.</t>
    </r>
  </si>
  <si>
    <t>-MANY foes have recieved some durability and damage increases. For now, this mostly concerns the Rose Cult. Because it's the Rose Cult zone.</t>
  </si>
  <si>
    <r>
      <rPr/>
      <t>-</t>
    </r>
    <r>
      <rPr>
        <b/>
      </rPr>
      <t>Scarred</t>
    </r>
    <r>
      <rPr/>
      <t xml:space="preserve"> now have 47 HP, up from 37 HP. Their Basic Attack now deals (8-10)x2 Damage, up from (7-9)x2. Spiral Rush now deals (7-8) Damage, up from (5-6).</t>
    </r>
  </si>
  <si>
    <r>
      <rPr/>
      <t>-</t>
    </r>
    <r>
      <rPr>
        <b/>
      </rPr>
      <t>Niessence</t>
    </r>
    <r>
      <rPr/>
      <t xml:space="preserve"> now have 55 HP, up from 42 HP. Their Basic Attack now deals (11-11)x2 Damage, up from (10-10)x2.</t>
    </r>
  </si>
  <si>
    <r>
      <rPr/>
      <t>-</t>
    </r>
    <r>
      <rPr>
        <b/>
      </rPr>
      <t>Maws</t>
    </r>
    <r>
      <rPr/>
      <t xml:space="preserve"> now have 90 HP, up from 76 HP.</t>
    </r>
  </si>
  <si>
    <r>
      <rPr/>
      <t>-</t>
    </r>
    <r>
      <rPr>
        <b/>
      </rPr>
      <t>Executioners</t>
    </r>
    <r>
      <rPr/>
      <t xml:space="preserve"> now have 47 HP, up from 35 HP. Their Basic Attack now deals (19-20) Damage, up from (16-18).</t>
    </r>
  </si>
  <si>
    <r>
      <rPr/>
      <t>-</t>
    </r>
    <r>
      <rPr>
        <b/>
      </rPr>
      <t>Absolvers</t>
    </r>
    <r>
      <rPr/>
      <t xml:space="preserve"> now have... actually nah, three Divine Shields is enough. Their Basic Attack now deals (14-14) Damage, up from (7-9). Pyre now quadruples their HP instead of doubling it.</t>
    </r>
  </si>
  <si>
    <r>
      <rPr/>
      <t>-</t>
    </r>
    <r>
      <rPr>
        <b/>
      </rPr>
      <t>Exhibitions</t>
    </r>
    <r>
      <rPr/>
      <t xml:space="preserve"> now have 200 HP from 180 HP, and have recieved a general +50% to their DMG. </t>
    </r>
  </si>
  <si>
    <r>
      <rPr/>
      <t>-</t>
    </r>
    <r>
      <rPr>
        <b/>
      </rPr>
      <t>Jotuns</t>
    </r>
    <r>
      <rPr/>
      <t xml:space="preserve"> now have 10 AC, </t>
    </r>
    <r>
      <rPr>
        <i/>
      </rPr>
      <t>down</t>
    </r>
    <r>
      <rPr/>
      <t xml:space="preserve"> from 20 AC. Their trait now makes them lose AC at a halved rate. At 5 AC or less, they get +1 MOV and +25% DMG.</t>
    </r>
  </si>
  <si>
    <r>
      <rPr/>
      <t>-</t>
    </r>
    <r>
      <rPr>
        <b/>
      </rPr>
      <t>Bastions</t>
    </r>
    <r>
      <rPr/>
      <t xml:space="preserve"> now have 8 AC, </t>
    </r>
    <r>
      <rPr>
        <i/>
      </rPr>
      <t>down</t>
    </r>
    <r>
      <rPr/>
      <t xml:space="preserve"> from 12 AC. Their trait now makes them lose AC at a halved rate. At 4 AC or less, they get +1 MOV and +25% DMG.</t>
    </r>
  </si>
  <si>
    <r>
      <rPr/>
      <t>-</t>
    </r>
    <r>
      <rPr>
        <b/>
      </rPr>
      <t>Small Netwyrm Heads</t>
    </r>
    <r>
      <rPr/>
      <t xml:space="preserve"> now have 60 HP, up from 40 HP.</t>
    </r>
  </si>
  <si>
    <r>
      <rPr/>
      <t>-</t>
    </r>
    <r>
      <rPr>
        <b/>
      </rPr>
      <t>Large Netwyrm Heads</t>
    </r>
    <r>
      <rPr/>
      <t xml:space="preserve"> now have 180 HP, up from 150 HP.</t>
    </r>
  </si>
  <si>
    <r>
      <rPr/>
      <t>-</t>
    </r>
    <r>
      <rPr>
        <b/>
      </rPr>
      <t>Fell Beasts</t>
    </r>
    <r>
      <rPr/>
      <t xml:space="preserve"> now have 84 HP, up from 74 HP.</t>
    </r>
  </si>
  <si>
    <r>
      <rPr/>
      <t>-</t>
    </r>
    <r>
      <rPr>
        <b/>
      </rPr>
      <t>Chain Knights</t>
    </r>
    <r>
      <rPr/>
      <t xml:space="preserve"> now have 80 HP, up from 75 HP. They also have 6 AC, up from 5 AC.</t>
    </r>
  </si>
  <si>
    <t>These changes should make Zone 4 a deal more challenging: Maybe you'll actually need to focus on surviving attacks instead of DPSing 24/7 when the foes can actually survive your assaults! look i'm out for your blood okay</t>
  </si>
  <si>
    <r>
      <rPr/>
      <t xml:space="preserve">-The </t>
    </r>
    <r>
      <rPr>
        <b/>
      </rPr>
      <t>Entropic Key</t>
    </r>
    <r>
      <rPr/>
      <t xml:space="preserve"> and its variants now apply Weaken and Uninspired to people they remove Flux Mutations from.</t>
    </r>
  </si>
  <si>
    <t>-Moved six players to storage: Letsid, The Man, Emerald, Ansem, Amemiya, and Woodthorne.</t>
  </si>
  <si>
    <t>-Attempted to stop Chaos from slamming pumpkins everywhere, but failed.</t>
  </si>
  <si>
    <t>-It seems that some of the residents of Sussui are being forced to celebrate Halloween, even if they don't know what it is.</t>
  </si>
  <si>
    <t>-Give them a visit? Maybe you'll get treats! Or tricks! Or a face full of Gazyers.</t>
  </si>
  <si>
    <t>-this can't possibly end well</t>
  </si>
  <si>
    <t>-Finished preparing Zone 4, so that you can play the rest of it.</t>
  </si>
  <si>
    <t>-It'll open up come next update, so just spend this round preparing yourselves!</t>
  </si>
  <si>
    <t>-Improved the pathfinding algorithms of the Rose, so that they wouldn't get lost inside their monster of a base.</t>
  </si>
  <si>
    <t>-Nerfed Irelia, because we were overdue for that</t>
  </si>
  <si>
    <t>-I've noticed that assets have stopped being corrupted.</t>
  </si>
  <si>
    <t>-I think its fixed. At least, I really, really hope its fixed!</t>
  </si>
  <si>
    <t>-...</t>
  </si>
  <si>
    <t>-nope it hasn't interrupted me</t>
  </si>
  <si>
    <t>-Gave the NPC's social media accounts!</t>
  </si>
  <si>
    <t>-Marron's been here for all of twenty seconds and she's already gotten Chloe cancelled.</t>
  </si>
  <si>
    <t>-I think Mari's gotten a bot to run hers, and it posts memes stolen from r/dankmemes on the regular.</t>
  </si>
  <si>
    <t>-Ette's fingers are too non-existent to type. Big sad.</t>
  </si>
  <si>
    <t>-Nia has posted nothing but selfies of her and Venia, and pictures of ice cream.</t>
  </si>
  <si>
    <t>-Omorika... hasn't touched hers. Huh.</t>
  </si>
  <si>
    <t>-Chaos gave himself an account, and tried to friend everyone. He got denied by everyone.</t>
  </si>
  <si>
    <t>-how do i console a glitch abberant help me</t>
  </si>
  <si>
    <t>-Taeda keeps posting motivational messages about Lord Helix, and tries to get people to go to church every week.</t>
  </si>
  <si>
    <t>-Nana posted a single message, then announced her departure from the platform due to fear. Poor thing.</t>
  </si>
  <si>
    <t>-R-8733 has gone and made a Youtube channel, where he blows things up in slow motion. Bass has joined him as a co-host.</t>
  </si>
  <si>
    <t>-They keep blowing up Rose Cult stuff. I wonder why.</t>
  </si>
  <si>
    <t>-Attempted to establish some sort of consistency with italic'd text, but failed.</t>
  </si>
  <si>
    <t>Release V1.4: (2019-08-26) (Flux Rising)</t>
  </si>
  <si>
    <t>-To celebrate this update (and to help in using the new mechanics), all players have been granted an additional Skillpoint!</t>
  </si>
  <si>
    <t>-Status effects for each team now tick down at the end of their team's phase.</t>
  </si>
  <si>
    <t>This is an experimental change: it might fix the issue of one-round stuns versus players not actually applying unless I specifically remember to not tick those down. Who knows? Anyway, this may be reverted if it doesn't work well.</t>
  </si>
  <si>
    <t>-Finally clarified if any sort of Regen (HP, MP, SHP) occurs while you're downed. The answer is "no".</t>
  </si>
  <si>
    <t>Perks</t>
  </si>
  <si>
    <t>-A new mechanic, the Perk System, has been added to the game!</t>
  </si>
  <si>
    <t>-Perks are basically smaller, non-customizable traits. They take skillpoints to use, and you may equip three of them.</t>
  </si>
  <si>
    <t>-Perks are split into five categories: Offensive, Defensive, Supportive, Utility, and Other. Most can only be equipped once per person.</t>
  </si>
  <si>
    <r>
      <rPr/>
      <t xml:space="preserve">-To start, there are </t>
    </r>
    <r>
      <rPr>
        <strike/>
      </rPr>
      <t>24</t>
    </r>
    <r>
      <rPr/>
      <t xml:space="preserve"> </t>
    </r>
    <r>
      <rPr>
        <b/>
        <i/>
      </rPr>
      <t>28</t>
    </r>
    <r>
      <rPr/>
      <t xml:space="preserve"> Perks to choose from, with an additional </t>
    </r>
    <r>
      <rPr>
        <strike/>
      </rPr>
      <t>8</t>
    </r>
    <r>
      <rPr/>
      <t xml:space="preserve"> </t>
    </r>
    <r>
      <rPr>
        <b/>
        <i/>
      </rPr>
      <t>9</t>
    </r>
    <r>
      <rPr/>
      <t xml:space="preserve"> for purchase in the lab.</t>
    </r>
  </si>
  <si>
    <t>-There are also two new Starter Trinkets that interact with Perks: the Perk Pocket, and the Discount Coupon!</t>
  </si>
  <si>
    <t>An ever-present problem in Project Thymium was that eventually, there'd be no GOOD way to invest skillpoints without heavily violating the softcap. The Perk system provides another outlet for your skillpoints, while also allowing you to customize your builds in new and exciting ways! Feel free to suggest more perks- odds are, you'll be seeing more in the Lab, and maybe you'll find some during battle!</t>
  </si>
  <si>
    <t>Spell Upgrades</t>
  </si>
  <si>
    <t>-A new mechanic, Spell Upgrading, has been added into the game!</t>
  </si>
  <si>
    <t>-Each of your spells may now be individually upgraded, granting them levels in manafueled. This caps at manafueled3 per spell.</t>
  </si>
  <si>
    <t>-Per level of manafueled, you need (n * (n + 1)) / 2 skillpoints, where n is the level of manafueled.</t>
  </si>
  <si>
    <t>-If you don't want to punch in numbers: 1 skillpoint gives manafueled1, 3 skillpoints give manafueled2, and 6 skillpoints give you manafueled3.</t>
  </si>
  <si>
    <t>Another way to combat skillpoint creep (that's what I'm calling it now) is the Spell Upgrade system! If you have a specific spell that's the centerpiece of your build, it wouldn't hurt to specialize in it! Of course, this costs precious skillpoints, but no price is too great for power!</t>
  </si>
  <si>
    <t>Flux Mutations</t>
  </si>
  <si>
    <t>-A new mechanic, that's mostly exclusive to Zone 4!</t>
  </si>
  <si>
    <t>-Certain things will apply Flux Mutations to targets. There's a list of 30 total effects!</t>
  </si>
  <si>
    <t>-They'll either ruin your life, enhance your life, or make your existence interesting.</t>
  </si>
  <si>
    <t>-A list of currently known effects can be found here.</t>
  </si>
  <si>
    <t>Behold, madness given form! Undistilled Hearthstone! Something like that! You'll learn more about this as you go through the zone! How does it relate to Attention? Does it even relate to attention? Watch your backs!</t>
  </si>
  <si>
    <t>-Chairian Rangers now apply Exhaust1, instead of Exhaust2.</t>
  </si>
  <si>
    <r>
      <rPr/>
      <t>-</t>
    </r>
    <r>
      <rPr>
        <b/>
      </rPr>
      <t>Noxious Plume</t>
    </r>
    <r>
      <rPr/>
      <t xml:space="preserve"> no longer works with movement effects.</t>
    </r>
  </si>
  <si>
    <r>
      <rPr/>
      <t>-</t>
    </r>
    <r>
      <rPr>
        <b/>
      </rPr>
      <t>Glacier Drop</t>
    </r>
    <r>
      <rPr/>
      <t>'s Chilling Presence modifier no longer slows foes within the area of Avalanche Collapse.</t>
    </r>
  </si>
  <si>
    <t>-Really, there's not much queued up here. How curious.</t>
  </si>
  <si>
    <t>-maybe the game's balanced now</t>
  </si>
  <si>
    <t>-hahahahahahahahahahahahahahahahahaha</t>
  </si>
  <si>
    <t>-Packed up for a trip.</t>
  </si>
  <si>
    <t>-Okay, I haven't actually packed as of the time of these patch notes, but SOON.</t>
  </si>
  <si>
    <t>-Removed Herobrine, because Minecraft is relevant again</t>
  </si>
  <si>
    <t>-Accidentally burned down the Amazon because of gigantic killer spiders in a video game.</t>
  </si>
  <si>
    <t>-CONFIRMED: Video games cause violence</t>
  </si>
  <si>
    <t>-...against nature</t>
  </si>
  <si>
    <t>-look they have acid webs and the ability to inflict fearsome amounts of brain damage can you blame me</t>
  </si>
  <si>
    <r>
      <rPr/>
      <t>-</t>
    </r>
    <r>
      <rPr>
        <rFont val="Courier New"/>
        <b/>
      </rPr>
      <t>ASSET_DATA_CORRUPTED</t>
    </r>
  </si>
  <si>
    <t>-Improved swear filters, as it turns out I found some that got through the filter once I learned everything is corrupted again</t>
  </si>
  <si>
    <t>-Accepted Chloe's request for giant spider repellent.</t>
  </si>
  <si>
    <t>-Accepted Neru's request for average human repellent, because we're equal opprotunity.</t>
  </si>
  <si>
    <t>-Accepted Marron's request for Chaos repellent. It's actually just a squirt bottle full of water.</t>
  </si>
  <si>
    <t>Release V1.3.2: (2019-07-27) (Manafuel For Your Car)</t>
  </si>
  <si>
    <t>-Buff Effects / Buff Levels</t>
  </si>
  <si>
    <t>-Spells now have "Buff Effects", which are recieved from having Enlightened or manafueled!</t>
  </si>
  <si>
    <t>-Enlightened no longer buffs the damage of spells by 10%, but instead acts as many "Buff Levels" as its intensity.  (It's basically functionally the same.)</t>
  </si>
  <si>
    <t>-manafueled will NOT increase the price of spells that do not benefit from "Buff Levels".</t>
  </si>
  <si>
    <t>-manafueled also doesn't appear directly on your spell's stat readouts, as this would cause complications with Enlightened.</t>
  </si>
  <si>
    <t>-Increased costs are still shown, however.</t>
  </si>
  <si>
    <t>These changes hope to make Enlightened and manafueled relevant to more playstyles for all sorts of mages, while also increasing the viablilty of manafueled on practically every spell. There's lots of fun design space to explore here with these changes, and I hope you enjoy exploring all of the new possibilities these changes grant to your builds!</t>
  </si>
  <si>
    <t>-Some spells have NOT obtained these changes, due to generally being impossible / janky to scale. These are:</t>
  </si>
  <si>
    <t>-Mirror Image</t>
  </si>
  <si>
    <t>-Cherry Energy</t>
  </si>
  <si>
    <t>-Some spells have obtained these changes, but only for manafueled. These are:</t>
  </si>
  <si>
    <t>-Deep Thinking (because multiplication)</t>
  </si>
  <si>
    <t>-Transfusion (obtains a cost up with manafueled, but still scales normally with Enlightened)</t>
  </si>
  <si>
    <t>-Beast Riding</t>
  </si>
  <si>
    <t>-Mounting creatures is now an official mechanic. It has recieved some balance changes, but remains mostly the same.</t>
  </si>
  <si>
    <t>-The riders of the Chairian's "Equitem" can now be slain before their mount, to go with the changes to the mechanic.</t>
  </si>
  <si>
    <t>While never really intended to be an official mechanic, it was simply too cool to not make it an official edition. Not too much has changed about the mechanic, other than it coming into the official ruleset. It has recieved some balance changes however, but your enemies aren't strictly immune to these balance changes either!</t>
  </si>
  <si>
    <t>Balance Changes: (Spells)</t>
  </si>
  <si>
    <r>
      <rPr/>
      <t>-</t>
    </r>
    <r>
      <rPr>
        <b/>
      </rPr>
      <t xml:space="preserve">Manifest Weapon, Hidden Force, </t>
    </r>
    <r>
      <rPr/>
      <t xml:space="preserve">and </t>
    </r>
    <r>
      <rPr>
        <b/>
      </rPr>
      <t>Cure</t>
    </r>
    <r>
      <rPr/>
      <t xml:space="preserve"> all scale with Enlightened slightly better, due to the new Buff Effects system.</t>
    </r>
  </si>
  <si>
    <r>
      <rPr/>
      <t>-</t>
    </r>
    <r>
      <rPr>
        <b/>
      </rPr>
      <t>Intimidation</t>
    </r>
    <r>
      <rPr/>
      <t xml:space="preserve"> changed: now targets two foes within Range 1-3, instead of all foes within Range 1-2. Scaling changed.</t>
    </r>
  </si>
  <si>
    <r>
      <rPr/>
      <t>-</t>
    </r>
    <r>
      <rPr>
        <b/>
      </rPr>
      <t>Elbight</t>
    </r>
    <r>
      <rPr/>
      <t xml:space="preserve"> buffed: instead of being ineffective on targets with high Resistances, it now applies a stronger Elblight.</t>
    </r>
  </si>
  <si>
    <r>
      <rPr/>
      <t>-</t>
    </r>
    <r>
      <rPr>
        <b/>
      </rPr>
      <t xml:space="preserve">Life Essence Augment </t>
    </r>
    <r>
      <rPr/>
      <t>buffed: no longer deals less damage to foes, and can be upgraded to heal WAY more than before!</t>
    </r>
  </si>
  <si>
    <r>
      <rPr/>
      <t>-</t>
    </r>
    <r>
      <rPr>
        <b/>
      </rPr>
      <t xml:space="preserve">Transfusion </t>
    </r>
    <r>
      <rPr/>
      <t>buffed: now can heal multiple different targets in one cast.</t>
    </r>
  </si>
  <si>
    <r>
      <rPr/>
      <t>-</t>
    </r>
    <r>
      <rPr>
        <b/>
      </rPr>
      <t>Overload</t>
    </r>
    <r>
      <rPr/>
      <t xml:space="preserve"> buffed: if you are missing SHP for whatever reason, it now fully restores it. Is also a Bonus Action, since there was no point in it being a Free Action if it didn't stack.</t>
    </r>
  </si>
  <si>
    <r>
      <rPr/>
      <t>-</t>
    </r>
    <r>
      <rPr>
        <b/>
      </rPr>
      <t>Encourage</t>
    </r>
    <r>
      <rPr/>
      <t xml:space="preserve"> buffed: now has a base HP restoration of 25, instead of 10. New scaling that buffs the revived ally.</t>
    </r>
  </si>
  <si>
    <r>
      <rPr/>
      <t>-</t>
    </r>
    <r>
      <rPr>
        <b/>
      </rPr>
      <t>Sticking Place</t>
    </r>
    <r>
      <rPr/>
      <t xml:space="preserve"> nerfed: tile HP decreased to 10, from 15.</t>
    </r>
  </si>
  <si>
    <r>
      <rPr/>
      <t>-</t>
    </r>
    <r>
      <rPr>
        <b/>
      </rPr>
      <t>Static Overcharge</t>
    </r>
    <r>
      <rPr/>
      <t xml:space="preserve"> changed: the Static Buildup modifier now increases damage by 5%, instead of by a flat 1.</t>
    </r>
  </si>
  <si>
    <r>
      <rPr/>
      <t>-</t>
    </r>
    <r>
      <rPr>
        <b/>
      </rPr>
      <t>Tumbling Walls</t>
    </r>
    <r>
      <rPr/>
      <t xml:space="preserve"> buffed: +1 Upper Range. Wallhack is now baseline.</t>
    </r>
  </si>
  <si>
    <t>-Siege Spire buffed: base damage increased to (14-16), from (12-14). manafueled increases its damage massively.</t>
  </si>
  <si>
    <r>
      <rPr/>
      <t>-</t>
    </r>
    <r>
      <rPr>
        <b/>
      </rPr>
      <t>Heavenly Ray</t>
    </r>
    <r>
      <rPr/>
      <t xml:space="preserve"> buffed: new modifier "Glorious Radiance" that optionally boosts range of healing and damage, but drops damage dealt.</t>
    </r>
  </si>
  <si>
    <r>
      <rPr/>
      <t>-</t>
    </r>
    <r>
      <rPr>
        <b/>
      </rPr>
      <t>Psycho Link</t>
    </r>
    <r>
      <rPr/>
      <t xml:space="preserve"> nerfed: base damage transfer amount dropped to 25, from 30.</t>
    </r>
  </si>
  <si>
    <t>Balance Changes: (Mechanical)</t>
  </si>
  <si>
    <t xml:space="preserve">-Marron's Stitching Service costs doubled. </t>
  </si>
  <si>
    <t>-Equipment Purchases from the Triangle Emporium will yield infinite copies, instead of a single copy.</t>
  </si>
  <si>
    <t>-You have recieved a refund of 600 credits for duplicate item purchases.</t>
  </si>
  <si>
    <t>Marron was simply too cost-effective, especially with the recent changes to how her crafting works. This will bring her more in line with the shop, which has recieved a buff to make it more appealing to prospective buyers.</t>
  </si>
  <si>
    <t>-Damage over Time effects now deal elemental damage, and can therefore be reduced by Magical Resistance.</t>
  </si>
  <si>
    <t>-The Damage Formula has been altered slightly to make modifiers from boosts on the Spell itself more meaningful.</t>
  </si>
  <si>
    <t>-Explainations have been added to all parts of the formula as well.</t>
  </si>
  <si>
    <t>Balance Changes: (Miscellaneous)</t>
  </si>
  <si>
    <r>
      <rPr/>
      <t>-</t>
    </r>
    <r>
      <rPr>
        <b/>
      </rPr>
      <t>Vagrant's Will</t>
    </r>
    <r>
      <rPr/>
      <t xml:space="preserve"> now provides a +10 to all stats when attempting to tame, rather than giving a 100% tame rate.</t>
    </r>
  </si>
  <si>
    <r>
      <rPr/>
      <t xml:space="preserve">-The </t>
    </r>
    <r>
      <rPr>
        <b/>
      </rPr>
      <t>Rebel Nanotechician</t>
    </r>
    <r>
      <rPr/>
      <t xml:space="preserve"> now has a special counter attack.</t>
    </r>
  </si>
  <si>
    <r>
      <rPr/>
      <t>-</t>
    </r>
    <r>
      <rPr>
        <rFont val="Courier New"/>
        <b/>
      </rPr>
      <t>ASSET_DATA_CORRUPTED</t>
    </r>
  </si>
  <si>
    <r>
      <rPr/>
      <t>-</t>
    </r>
    <r>
      <rPr>
        <rFont val="Courier New"/>
        <b/>
      </rPr>
      <t>ASSET_DATA_CORRUPTED</t>
    </r>
  </si>
  <si>
    <r>
      <rPr/>
      <t>-</t>
    </r>
    <r>
      <rPr>
        <rFont val="Courier New"/>
        <b/>
      </rPr>
      <t>ASSET_DATA_CORRUPTED</t>
    </r>
  </si>
  <si>
    <t>-Fired a bad programmer.</t>
  </si>
  <si>
    <t>-Re-hired the bad programmer because I'm the only programmer on the staff.</t>
  </si>
  <si>
    <t>-haha whoops</t>
  </si>
  <si>
    <t>-big mood</t>
  </si>
  <si>
    <t>-although I swear i've been doing everything properly</t>
  </si>
  <si>
    <t>-Made it so that the ゴ symbol properly rendered around "menacing" characters.</t>
  </si>
  <si>
    <t>-Added filler to the Other section to make it seem more professional.</t>
  </si>
  <si>
    <r>
      <rPr/>
      <t>-</t>
    </r>
    <r>
      <rPr>
        <rFont val="Courier New"/>
        <b/>
      </rPr>
      <t>ASSET_DATA_CORRUPTED</t>
    </r>
  </si>
  <si>
    <t>-Hired another programmer.</t>
  </si>
  <si>
    <t>-The programmer fired himself after seeing my spaghetti code.</t>
  </si>
  <si>
    <t>-again, I swear i've been doing everything properly</t>
  </si>
  <si>
    <r>
      <rPr/>
      <t>-</t>
    </r>
    <r>
      <rPr>
        <rFont val="Courier New"/>
        <b/>
      </rPr>
      <t>ASSET_DATA_CORRUPTED</t>
    </r>
  </si>
  <si>
    <r>
      <rPr/>
      <t>-</t>
    </r>
    <r>
      <rPr>
        <rFont val="Courier New"/>
        <b/>
      </rPr>
      <t>ASSET_DATA_CORRUPTED</t>
    </r>
  </si>
  <si>
    <t>-Bought a new keyboard after applying it to the window.</t>
  </si>
  <si>
    <t>-Also bought Mari a new keyboard while I was at it. She insisted on full RGB. Who can blame her?</t>
  </si>
  <si>
    <t>-Marron also wanted one too, but I think she just likes the lights since she doesn't actually really use computers.</t>
  </si>
  <si>
    <t>-ASSET_DATA_CORRUPTED</t>
  </si>
  <si>
    <r>
      <rPr>
        <i/>
      </rPr>
      <t xml:space="preserve">-There was no issue there. I typed that. I'm just making fun of </t>
    </r>
    <r>
      <rPr>
        <rFont val="Courier New"/>
        <b/>
        <i/>
      </rPr>
      <t>ASSET_DATA_CORRUPTED</t>
    </r>
  </si>
  <si>
    <t>-wth</t>
  </si>
  <si>
    <t>Release V1.3.1: (2019-06-17) (Multithreading Enabled)</t>
  </si>
  <si>
    <t>New Features:</t>
  </si>
  <si>
    <t>-The Co-GMing Initiative has officially started!</t>
  </si>
  <si>
    <t>-The Co-GMing Initiative is a way for all (okay, some) of you to help me update! Given all of the specific clauses in Project Thymium when it comes to attacks, it can take a long time to process just the Player Phase... and there's still of course, the entire Enemy Phase to consider! When attempting to do the Player Phase in a timely manner, there's generally a lot of mistakes. The Co-GMing Initiative is a way to fix that!</t>
  </si>
  <si>
    <t>-Co-GM's are selected through a voting process. Then, they may process player posts! (Preferably in order.) There's no actual commitment: if you don't have time to process any posts, that's no sweat! Just do posts whenever you feel like it, whether it's one or ten actions. Note that rigging outcomes (enforced via "dice" channel), sabotaging the game, or forced micromanagement will result in an instant kick from the program.</t>
  </si>
  <si>
    <t>-As a reward for processing posts... you don't actually really get any personal awards, as that'd probably quickly imbalance the game. You do however, get more frequent updates in Project Thymium! That's probably enough of an award in itself. Note that the entire Enemy Phase is still GM-controlled.</t>
  </si>
  <si>
    <t>Welcome to a new era of Game-Mastering! Given how big a game Project Thymium has become, I've found that update times are getting kinda punishing! In order to keep me sane, and so that everyone can play the game they like more, I've started the Go-GMing Initiative! We'll see how this plays out; hopefully, this change will let everyone play the game more often!</t>
  </si>
  <si>
    <t>-Marron's had a revelation in crafting, and now instantly makes items the moment they're commissioned. She'll need to rest afterwards.</t>
  </si>
  <si>
    <t>-Passive effects that have specific triggers are now displayed on player stat readouts, by hovering over their names.</t>
  </si>
  <si>
    <t>Balance Changes:</t>
  </si>
  <si>
    <t>-The CRT system has been changed. Again.</t>
  </si>
  <si>
    <t>-CRT is now a base of 5, which scales really slowly with SKI. (1/5th rate) It no longer scales with SPC.</t>
  </si>
  <si>
    <t>-CRT still gets modified by items that boost CRT, which is now the primary source of CRT.</t>
  </si>
  <si>
    <t>-CRT now triggers on a roll of CRT / 100, instead of CRT / 125.</t>
  </si>
  <si>
    <t>-CRT upgrades from the Lab have been removed.</t>
  </si>
  <si>
    <t>As it turned out, decreasing the odds of a critical roll didn't actually do much to change the rate at which they happened. The primary problem stemmed from how easy it was to accumulate CRT, which allowed for anyone who invested even lightly into CRT to boost it to astronomical heights. This change should make actually scoring critical hits feel more rewarding, and not just a commonplace damage booster.</t>
  </si>
  <si>
    <t>-Various "underperforming" Iti types got some small buffs in some categories. Two of them aren't so small, but...</t>
  </si>
  <si>
    <r>
      <rPr>
        <i/>
      </rPr>
      <t>-</t>
    </r>
    <r>
      <rPr>
        <b/>
        <i/>
      </rPr>
      <t>Vilebarons</t>
    </r>
    <r>
      <rPr>
        <i/>
      </rPr>
      <t xml:space="preserve"> buffed: now apply ALL THREE BANNER BONUSES AT ONCE. They also grant large CAV bonuses now.</t>
    </r>
  </si>
  <si>
    <r>
      <rPr>
        <i/>
      </rPr>
      <t>-</t>
    </r>
    <r>
      <rPr>
        <b/>
        <i/>
      </rPr>
      <t xml:space="preserve">Jotun </t>
    </r>
    <r>
      <rPr>
        <i/>
      </rPr>
      <t>(not the Bastion)</t>
    </r>
    <r>
      <rPr>
        <b/>
        <i/>
      </rPr>
      <t xml:space="preserve"> </t>
    </r>
    <r>
      <rPr>
        <i/>
      </rPr>
      <t>got more HIT. (+3 HIT)</t>
    </r>
  </si>
  <si>
    <r>
      <rPr>
        <i/>
      </rPr>
      <t>-</t>
    </r>
    <r>
      <rPr>
        <b/>
        <i/>
      </rPr>
      <t xml:space="preserve">Starved </t>
    </r>
    <r>
      <rPr>
        <i/>
      </rPr>
      <t>all got +1 DMG on their basic attacks.</t>
    </r>
  </si>
  <si>
    <r>
      <rPr>
        <i/>
      </rPr>
      <t>-</t>
    </r>
    <r>
      <rPr>
        <b/>
        <i/>
      </rPr>
      <t>Hosts</t>
    </r>
    <r>
      <rPr>
        <i/>
      </rPr>
      <t xml:space="preserve"> got small durability buffs. (+3 MHP / +1 MHP +2 SHP / +2 MHP +1 SHP)</t>
    </r>
  </si>
  <si>
    <r>
      <rPr>
        <i/>
      </rPr>
      <t>-</t>
    </r>
    <r>
      <rPr>
        <b/>
        <i/>
      </rPr>
      <t>Defectors</t>
    </r>
    <r>
      <rPr>
        <i/>
      </rPr>
      <t xml:space="preserve"> got more HIT, and CAV, as they're basically just Seekers with +1 stat. (+5 HIT +4 CAV / +4 HIT +5 CAV)</t>
    </r>
  </si>
  <si>
    <t>-Maybe we'll introduce better Iti in this category soon.</t>
  </si>
  <si>
    <r>
      <rPr>
        <i/>
      </rPr>
      <t>-</t>
    </r>
    <r>
      <rPr>
        <b/>
        <i/>
      </rPr>
      <t>Parasites</t>
    </r>
    <r>
      <rPr>
        <i/>
      </rPr>
      <t xml:space="preserve"> got more HP and DGE. (+2 MHP +3 DGE / +4 MHP +2 DGE)</t>
    </r>
  </si>
  <si>
    <r>
      <rPr>
        <i/>
      </rPr>
      <t>-</t>
    </r>
    <r>
      <rPr>
        <b/>
        <i/>
      </rPr>
      <t>Abstracts</t>
    </r>
    <r>
      <rPr>
        <i/>
      </rPr>
      <t xml:space="preserve"> got 1 more point of MOV.</t>
    </r>
  </si>
  <si>
    <r>
      <rPr>
        <i/>
      </rPr>
      <t>-</t>
    </r>
    <r>
      <rPr>
        <b/>
        <i/>
      </rPr>
      <t>Throwlems</t>
    </r>
    <r>
      <rPr>
        <i/>
      </rPr>
      <t xml:space="preserve"> got more HIT. (+4 HIT)</t>
    </r>
  </si>
  <si>
    <t>I felt that the Iti faction as a whole was pretty weak... so I thought I'd give some of them a few buffs while I spend time developing new unit types for them. With the exception of the Vilebaron and Abstract buffs, they're all pretty small. Hopefully, this makes the Iti less of a pushover!</t>
  </si>
  <si>
    <r>
      <rPr/>
      <t xml:space="preserve">-The </t>
    </r>
    <r>
      <rPr>
        <b/>
      </rPr>
      <t xml:space="preserve">Blizzard Hairdye </t>
    </r>
    <r>
      <rPr/>
      <t>lost 1 point in RES, due to being somewhat overstatted.</t>
    </r>
  </si>
  <si>
    <t>-Various spells have gotten buffs.</t>
  </si>
  <si>
    <r>
      <rPr>
        <i/>
      </rPr>
      <t xml:space="preserve">-The </t>
    </r>
    <r>
      <rPr>
        <b/>
        <i/>
      </rPr>
      <t>Boring</t>
    </r>
    <r>
      <rPr>
        <i/>
      </rPr>
      <t xml:space="preserve"> class of spells have gotten +1 DMG / Healing.</t>
    </r>
  </si>
  <si>
    <r>
      <rPr>
        <i/>
      </rPr>
      <t>-</t>
    </r>
    <r>
      <rPr>
        <b/>
        <i/>
      </rPr>
      <t>Watchful Eye</t>
    </r>
    <r>
      <rPr>
        <i/>
      </rPr>
      <t xml:space="preserve"> has recieved a small rework.</t>
    </r>
  </si>
  <si>
    <r>
      <rPr>
        <i/>
      </rPr>
      <t>-</t>
    </r>
    <r>
      <rPr>
        <b/>
        <i/>
      </rPr>
      <t>Mana Ripper</t>
    </r>
    <r>
      <rPr>
        <i/>
      </rPr>
      <t xml:space="preserve"> now deals Mana Damage at base, and now works on Elites.</t>
    </r>
  </si>
  <si>
    <r>
      <rPr>
        <i/>
      </rPr>
      <t>-</t>
    </r>
    <r>
      <rPr>
        <b/>
        <i/>
      </rPr>
      <t>Heavenly Ray</t>
    </r>
    <r>
      <rPr>
        <i/>
      </rPr>
      <t xml:space="preserve"> now heals allies within Range 1-2, but heals 50% instead of 66%. </t>
    </r>
  </si>
  <si>
    <t>-Fixed a bug that prevented the day from progressing if Iti attacked in the middle of the night.</t>
  </si>
  <si>
    <t>-ERROR</t>
  </si>
  <si>
    <r>
      <rPr/>
      <t>-</t>
    </r>
    <r>
      <rPr>
        <rFont val="Courier New"/>
        <b/>
      </rPr>
      <t>☜︎❒︎❒︎□︎❒︎</t>
    </r>
  </si>
  <si>
    <t>-❄︎♒︎♏︎ ⬥︎♓︎■︎♑︎♎︎♓︎■︎♑︎⬧︎ ♋︎❒︎♏︎ ♋︎♍︎⧫︎◆︎♋︎●︎●︎⍓︎ 🙰◆︎⬧︎⧫︎ ⧫︎□︎ ⬧︎♍︎❒︎♏︎⬥︎ ⬥︎♓︎⧫︎♒︎ ⍓︎□︎◆︎ ●︎□︎●︎</t>
  </si>
  <si>
    <t>-Fixed a bug that stopped random parts of the game from screwing with the Patch Notes.</t>
  </si>
  <si>
    <t>-Bought some ice cream. This isn't a patch note, but I felt like putting it here.</t>
  </si>
  <si>
    <t>-Made another joke about Marron's height, not because this update is short but because I'm mean</t>
  </si>
  <si>
    <t>-Optimized the Thymium Speedrun by making it so you could skip cutscenes.</t>
  </si>
  <si>
    <t>Release V1.3: (2019-05-13) (Of Creators and Creations)</t>
  </si>
  <si>
    <t>Duels:</t>
  </si>
  <si>
    <t>-Official dueling rules document created.</t>
  </si>
  <si>
    <t>After the moderate fiasco that was the second Toast vs Marron duel, several rules have been clarified for usage in future duels. Happy beating-up-your-friends!</t>
  </si>
  <si>
    <t>-Damage over Time effect overhaul: Poison, Burn, Brainburn, and Manaburn now have new effects!</t>
  </si>
  <si>
    <t>-Poison: Negates the effects of HP Regen, and gains Intensity if another instance of Poison would be applied.</t>
  </si>
  <si>
    <t>-Burned: Reduces the damage of Physical moves by 10%, and reduces the effect of healing via spells by 50%.</t>
  </si>
  <si>
    <t>-Brainburn: Reduces the damage of Magical moves by 10%, and reduces the effect of mana restoration via spells / items by 50%.</t>
  </si>
  <si>
    <t>-Manaburn: Deals MP Damage. Negates the effects of MP Regen, and deals x2 DMG to HP if all of the target's MP is gone.</t>
  </si>
  <si>
    <t>-Yes, they all still deal damage.</t>
  </si>
  <si>
    <t>In order to make DoT effects more interesting, all of them (save for Bleed) have obtained updates! Poison can now be stacked up to insane heights, Burned has more of a utility-based role by reducing healing, and Brainburn also sorta fills that utility-based role by reducing MP restoration.</t>
  </si>
  <si>
    <t>-New status effect, Aching! It's a generic DoT that doesn't do anything special.</t>
  </si>
  <si>
    <t>-This has been applied to Pow Hammer and Force Nail.</t>
  </si>
  <si>
    <t>-The way that status effects tick has changed: all status effects for a team will now tick down at the end of their phase.</t>
  </si>
  <si>
    <t>-Example: At the end of the Player Phase, all of the status effects on players will tick down. At the end of the Enemy Phase, all of the status effects on the enemies will tick down.</t>
  </si>
  <si>
    <t>-Some moves will be changed as required- usually if something is discovered about them.</t>
  </si>
  <si>
    <t>The current system of status tickdowns was inconsistent as hell- this aims to fix that! While it's not PERFECT, it's hard to create a system that works well with multiple teams in place.</t>
  </si>
  <si>
    <t>-Made Temporary SHP and Bonus SHP official Keywords.</t>
  </si>
  <si>
    <t>-Temporary SHP lasts for the round.</t>
  </si>
  <si>
    <t>-Bonus SHP lasts until depleted, and is shown in brackets next to your shield amount.</t>
  </si>
  <si>
    <t>-Minor NPC's now have unrealistically high expectations, and expect accomidations if you wish to recruit them.</t>
  </si>
  <si>
    <t>-This housing limit is hard to raise- it can either be done by paying Chaos loadsamoney, or doing it yourself.</t>
  </si>
  <si>
    <t>-All Basic items have been upgraded to Tier 3.</t>
  </si>
  <si>
    <t>-The Triangle Emporium now stocks more consumables.</t>
  </si>
  <si>
    <t>-Sprinting has been changed; it now allows you to ignore a tile of ZoC when using it, then Retreat afterwards.</t>
  </si>
  <si>
    <t>Balance Changes: (AGI / SPC / CRT)</t>
  </si>
  <si>
    <t>-Having negative AGI will grant foes who target you +5 CRT per point of negative DGE</t>
  </si>
  <si>
    <t>-SPC now grants +1 CRT per 3 SPC. It also grants +1 CAV per 3 SPC.</t>
  </si>
  <si>
    <t>High amounts of CRT were really rampant- this hopes to put a stop to that. However, it was also noted that many players couldn't really avoid counters from foes after a certain point, so SPC will now provide a means to avoid counter attacks!</t>
  </si>
  <si>
    <t>-Your chance to roll a Critical Hit has been reduced to a CRT in 125 change, compared to a CRT in 100 chance.</t>
  </si>
  <si>
    <t>Too many players were rolling critical hits consistently- we got like, 13 in the final round of Nia and Her! This should hopefully reduce random outbursts of critical hits by a significant margin, while retaining consistency in the builds of most players.</t>
  </si>
  <si>
    <r>
      <rPr/>
      <t xml:space="preserve">-While not strictly a stat-based balance change, Ziah's trait, </t>
    </r>
    <r>
      <rPr>
        <b/>
      </rPr>
      <t>Critically Chaotic</t>
    </r>
    <r>
      <rPr/>
      <t>, has been nerfed, now changing the rate at which he gets critical hits.</t>
    </r>
  </si>
  <si>
    <t>-oof</t>
  </si>
  <si>
    <r>
      <rPr/>
      <t>-</t>
    </r>
    <r>
      <rPr>
        <b/>
      </rPr>
      <t>Noxious Plume</t>
    </r>
    <r>
      <rPr/>
      <t>'s base Poison intensity reduced to 3. If you're in the cloud, and you move to still be in range of the cloud, you get poisoned</t>
    </r>
  </si>
  <si>
    <r>
      <rPr/>
      <t>-</t>
    </r>
    <r>
      <rPr>
        <b/>
      </rPr>
      <t>Sticking Place</t>
    </r>
    <r>
      <rPr/>
      <t>'s bombs now have an HP value. They also now apply ThornRoot instead of HyperstuckRoot, which applies damage to those who unroot the target.</t>
    </r>
  </si>
  <si>
    <r>
      <rPr/>
      <t>-</t>
    </r>
    <r>
      <rPr>
        <b/>
      </rPr>
      <t>Overpowering Strike</t>
    </r>
    <r>
      <rPr/>
      <t xml:space="preserve"> now only gets extra damage versus bosses if it deals more damage than double their counter damage.</t>
    </r>
  </si>
  <si>
    <r>
      <rPr/>
      <t>-</t>
    </r>
    <r>
      <rPr>
        <b/>
      </rPr>
      <t>Fury</t>
    </r>
    <r>
      <rPr/>
      <t xml:space="preserve"> and </t>
    </r>
    <r>
      <rPr>
        <b/>
      </rPr>
      <t xml:space="preserve">Eagle Eye </t>
    </r>
    <r>
      <rPr/>
      <t>now have +1 Duration if you self-cast them.</t>
    </r>
  </si>
  <si>
    <t>-This is because of the change to status effect tick-downs.</t>
  </si>
  <si>
    <r>
      <rPr/>
      <t>-</t>
    </r>
    <r>
      <rPr>
        <b/>
      </rPr>
      <t xml:space="preserve">Sapping Sigil </t>
    </r>
    <r>
      <rPr/>
      <t>costs 13 MP, down from 15.</t>
    </r>
  </si>
  <si>
    <r>
      <rPr/>
      <t>-</t>
    </r>
    <r>
      <rPr>
        <b/>
      </rPr>
      <t>Purify</t>
    </r>
    <r>
      <rPr/>
      <t xml:space="preserve"> now has a mod that makes it a Bonus Action, but it'll only remove 1 duration from buffs / debuffs, and restores 66% HP. It also has more base HP restoration, but scales at a half-rate: (6-6) vs (3-3).</t>
    </r>
  </si>
  <si>
    <r>
      <rPr/>
      <t>-</t>
    </r>
    <r>
      <rPr>
        <b/>
      </rPr>
      <t>Abyssal Vortex</t>
    </r>
    <r>
      <rPr/>
      <t xml:space="preserve"> now deals more overall damage: (7-8) on base hit, compared to (6-6). (10-10) on secondary hit, compared to (9-9).</t>
    </r>
  </si>
  <si>
    <r>
      <rPr/>
      <t>-</t>
    </r>
    <r>
      <rPr>
        <b/>
      </rPr>
      <t>Confuse Ray</t>
    </r>
    <r>
      <rPr/>
      <t xml:space="preserve"> has had Confuse buffed. Not really a buff to the spell per-say, but it fit over here okay</t>
    </r>
  </si>
  <si>
    <t>-Specifically, Confuse now has a 100% success rate, and deals damage based on its intensity.</t>
  </si>
  <si>
    <r>
      <rPr/>
      <t>-</t>
    </r>
    <r>
      <rPr>
        <b/>
      </rPr>
      <t>Proximity Burst</t>
    </r>
    <r>
      <rPr/>
      <t xml:space="preserve"> now has a cap on targets: 4, but this can be increased with INT.</t>
    </r>
  </si>
  <si>
    <t>-New achievements in several categories!</t>
  </si>
  <si>
    <t>-The NPC Cap may now be finite in infinite-cap battles.</t>
  </si>
  <si>
    <t>-Summon Caps may exist in some smaller battles.</t>
  </si>
  <si>
    <r>
      <rPr/>
      <t xml:space="preserve">-The </t>
    </r>
    <r>
      <rPr>
        <b/>
      </rPr>
      <t>Rabbit's Foot</t>
    </r>
    <r>
      <rPr/>
      <t xml:space="preserve"> item has been nerfed- it now only grants a 1 in 3 chance to score a Critical from a Minicrit.</t>
    </r>
  </si>
  <si>
    <t>-Finally added Joker to the game, after fifty billion years.</t>
  </si>
  <si>
    <t>-Accepted an Epic Games Store exclusivity deal for fifty cents.</t>
  </si>
  <si>
    <t>-a game dev's gotta eat okay</t>
  </si>
  <si>
    <r>
      <rPr/>
      <t xml:space="preserve">-Added </t>
    </r>
    <r>
      <rPr>
        <rFont val="Courier New"/>
        <b/>
      </rPr>
      <t>ASSET_DATA_CORRUPTED</t>
    </r>
  </si>
  <si>
    <t>-...Did we schedule that?</t>
  </si>
  <si>
    <t>-Added support for Google Glass and the iWatch.</t>
  </si>
  <si>
    <t>-our R&amp;D team has told us that it's actually called the Apple Watch</t>
  </si>
  <si>
    <t>-Made preparations for Ette's birthday celebration.</t>
  </si>
  <si>
    <t>-Marron has paid Mari to get her to develop a device to allow her to taste the cake she's making.</t>
  </si>
  <si>
    <t>-Chloe is acquiring the venue- we're thinking that we could buy out the set for Scale Yggdrasil...</t>
  </si>
  <si>
    <t>-Nia has offered to be DJ. We don't know why we accepted her despite her lack of prior experience.</t>
  </si>
  <si>
    <t>-Omorika is attempting to assemble staff. We suspect that the staff will mostly be incantations.</t>
  </si>
  <si>
    <t>-Ette is in charge of planning the surprise party.</t>
  </si>
  <si>
    <r>
      <rPr>
        <i/>
      </rPr>
      <t>-wait,</t>
    </r>
    <r>
      <rPr>
        <b/>
        <i/>
      </rPr>
      <t xml:space="preserve"> </t>
    </r>
    <r>
      <rPr>
        <rFont val="Courier New"/>
        <b/>
        <i/>
      </rPr>
      <t>gorilla</t>
    </r>
  </si>
  <si>
    <t>Release V1.2.1: (2019-03-23) (Erratic Errata)</t>
  </si>
  <si>
    <t>Rulings:</t>
  </si>
  <si>
    <t>-Generally just a lot of the game's rules have been updated, or clarified.</t>
  </si>
  <si>
    <t>-Damage rounding has been clarified, as well as the damage formula.</t>
  </si>
  <si>
    <t>-Okay, the formula hasn't changed much at all; just noted where Traits factor into it</t>
  </si>
  <si>
    <t>-Resistances at 100% now make it so you take 0 damage from the element.</t>
  </si>
  <si>
    <t>-When / how counters occur have been updated.</t>
  </si>
  <si>
    <t>-Corner interaction with ZoC's and other "area" effects has been finally noted.</t>
  </si>
  <si>
    <t>-Some status effects have been clarified.</t>
  </si>
  <si>
    <t>-This includes Taunt, Glitch, Divine Shield, Slipthrough, and Confused.</t>
  </si>
  <si>
    <t>-In addition, enemy Elites (the status effect version) now have a chance to ignore Prevention effects,</t>
  </si>
  <si>
    <t>-Various spells have obtained errata and clarifications.</t>
  </si>
  <si>
    <t>-This includes Collapsable Shield, Sword Beam, Spawn Point, Illusory Trap, Proximity Burst, and Manashock.</t>
  </si>
  <si>
    <t>-In addition, Bag of Tricks and Shopping Spree have obtained some changes.</t>
  </si>
  <si>
    <t>-Other smaller changes, like rules organization, boss patterns, etc</t>
  </si>
  <si>
    <t>This is the only real(ly big) part of the update; it's small, but should clarifiy some of the faulty rulings within the game. Sorry for not thinking about these things sooner! If there's anything else that needs clarifying, please notify me on Discord, alright?</t>
  </si>
  <si>
    <t>-Finally stated up Gaia's Guardian for Omo. It can be viewed from her Special readout.</t>
  </si>
  <si>
    <t>-Fixed some bugs that I swear I wasn't responsible for.</t>
  </si>
  <si>
    <t>-Made a joke about how this update is about as short as Marron.</t>
  </si>
  <si>
    <r>
      <rPr>
        <i/>
      </rPr>
      <t xml:space="preserve">-You can go </t>
    </r>
    <r>
      <rPr>
        <rFont val="Courier New"/>
        <b/>
        <i/>
      </rPr>
      <t>gorilla</t>
    </r>
    <r>
      <rPr>
        <i/>
      </rPr>
      <t xml:space="preserve"> yourself.</t>
    </r>
  </si>
  <si>
    <t>-Disbanded an illegal gambling ring that bet on the outcome of duels.</t>
  </si>
  <si>
    <t>Release V1.2: (2018-12-22) (Nia is a Wizard)</t>
  </si>
  <si>
    <r>
      <rPr/>
      <t>-The world evolves:</t>
    </r>
    <r>
      <rPr>
        <b/>
      </rPr>
      <t xml:space="preserve"> Water</t>
    </r>
    <r>
      <rPr/>
      <t xml:space="preserve"> and</t>
    </r>
    <r>
      <rPr>
        <b/>
      </rPr>
      <t xml:space="preserve"> Poison</t>
    </r>
    <r>
      <rPr/>
      <t xml:space="preserve"> are now elements!</t>
    </r>
  </si>
  <si>
    <r>
      <rPr/>
      <t>-</t>
    </r>
    <r>
      <rPr>
        <b/>
      </rPr>
      <t xml:space="preserve">Water </t>
    </r>
    <r>
      <rPr/>
      <t>is about patience- you'll generally need to wait awhile for a water spell to take effect, but the payoff is large!</t>
    </r>
  </si>
  <si>
    <r>
      <rPr/>
      <t>-</t>
    </r>
    <r>
      <rPr>
        <b/>
      </rPr>
      <t>Poison</t>
    </r>
    <r>
      <rPr/>
      <t xml:space="preserve"> is about massive DoT damage, and status effects! However, its individual hits tend to be weak...</t>
    </r>
  </si>
  <si>
    <t>-As a result of this change, enemies that generate in zones will now have a 3/7 to adopt a zone's element as an elemental weakness or resistance, as opposed to a 2/5.</t>
  </si>
  <si>
    <t>-Several foes now have different elemental weaknesses, resistances, and the like. Watch out!</t>
  </si>
  <si>
    <t>-Corpsetakers, Inciters, Blossoms, Chairian Chemists, Rebel Griefers, Spiders, Mollusks... to name some!</t>
  </si>
  <si>
    <t>-Later zones may feature 3 elements in their composition. Beware!</t>
  </si>
  <si>
    <t>And here we have it; one of the bigger parts of this update! Ice and Earth have shared some of the same roles for some time, with them representing water and poison respectively at times. With this change, we now have more design space, new spells, and hopefully, more room to design your characters! Try making use of these new elements!</t>
  </si>
  <si>
    <t>-New starting weapons have been added to the game!</t>
  </si>
  <si>
    <r>
      <rPr/>
      <t xml:space="preserve">-The </t>
    </r>
    <r>
      <rPr>
        <b/>
      </rPr>
      <t>Aquarius Bow</t>
    </r>
    <r>
      <rPr/>
      <t>, a ranged weapon that can apply Elecblight and Aquablight!</t>
    </r>
  </si>
  <si>
    <r>
      <rPr/>
      <t xml:space="preserve">-The </t>
    </r>
    <r>
      <rPr>
        <b/>
      </rPr>
      <t>Toxin Syringe</t>
    </r>
    <r>
      <rPr/>
      <t>, a short-ranged laser that applies Poison to targets at the tip!</t>
    </r>
  </si>
  <si>
    <t>-New spells have been added to the game!</t>
  </si>
  <si>
    <r>
      <rPr/>
      <t>-</t>
    </r>
    <r>
      <rPr>
        <b/>
      </rPr>
      <t>Pow Hammer</t>
    </r>
    <r>
      <rPr/>
      <t>, a simple stunning spell. Expensive.</t>
    </r>
  </si>
  <si>
    <r>
      <rPr/>
      <t>-</t>
    </r>
    <r>
      <rPr>
        <b/>
      </rPr>
      <t>Abyssal Vortex</t>
    </r>
    <r>
      <rPr/>
      <t>, a melee AoE spell that can apply Stasis to targets; great for locking them out of the fight!</t>
    </r>
  </si>
  <si>
    <r>
      <rPr/>
      <t>-</t>
    </r>
    <r>
      <rPr>
        <b/>
      </rPr>
      <t>Noxious Plume</t>
    </r>
    <r>
      <rPr/>
      <t>, an area-controlling poison cloud that even poisons foes walking through it!</t>
    </r>
  </si>
  <si>
    <r>
      <rPr/>
      <t>-</t>
    </r>
    <r>
      <rPr>
        <b/>
      </rPr>
      <t>Super Soak</t>
    </r>
    <r>
      <rPr/>
      <t>, a long-ranged laser spell with increasing payoff as it builds up! Hits hard. Really hard. Available to research.</t>
    </r>
  </si>
  <si>
    <r>
      <rPr/>
      <t>-</t>
    </r>
    <r>
      <rPr>
        <b/>
      </rPr>
      <t>Living Plague</t>
    </r>
    <r>
      <rPr/>
      <t>, a widespread wave of poison that you can control! Also works with multiple casters! Available to research.</t>
    </r>
  </si>
  <si>
    <r>
      <rPr/>
      <t>-</t>
    </r>
    <r>
      <rPr>
        <b/>
      </rPr>
      <t>Absorption Field</t>
    </r>
    <r>
      <rPr/>
      <t>, a spell that denies healing and directs it to other targets! Available to research.</t>
    </r>
  </si>
  <si>
    <r>
      <rPr/>
      <t>-</t>
    </r>
    <r>
      <rPr>
        <b/>
      </rPr>
      <t>Weather Ball</t>
    </r>
    <r>
      <rPr/>
      <t>, a weather-altering area of effect spell! Great for setting up elemental combo attacks. Available to research.</t>
    </r>
  </si>
  <si>
    <t xml:space="preserve">-New status effects! </t>
  </si>
  <si>
    <r>
      <rPr/>
      <t>-</t>
    </r>
    <r>
      <rPr>
        <b/>
      </rPr>
      <t>Healblock</t>
    </r>
    <r>
      <rPr/>
      <t>, which prevents all healing. Regen, items- everything!</t>
    </r>
  </si>
  <si>
    <r>
      <rPr/>
      <t>-</t>
    </r>
    <r>
      <rPr>
        <b/>
      </rPr>
      <t>Stasis</t>
    </r>
    <r>
      <rPr/>
      <t>, which is a Prevention effect that combines Root, Stun, and... invincibility! It also prevents healing.</t>
    </r>
  </si>
  <si>
    <r>
      <rPr/>
      <t xml:space="preserve">-New research option for Dragging: </t>
    </r>
    <r>
      <rPr>
        <b/>
      </rPr>
      <t>Throwlem Yeeters</t>
    </r>
    <r>
      <rPr/>
      <t>!</t>
    </r>
  </si>
  <si>
    <t>Balance Changes: (HP / MP)</t>
  </si>
  <si>
    <t>-Base MHP increased by 5.</t>
  </si>
  <si>
    <t>-There are now options to increase MHP and MMP in Omo's lab.</t>
  </si>
  <si>
    <t>-Yung Venuz now sells Radvessels, which raise skillpoint softcaps by 1. They're limited in supply, and expensive!</t>
  </si>
  <si>
    <t>Players were, across the board, too fragile if they didn't invest anything into HP, DEF, or RES. This change will make it easier to not die horribly... and it opens space for me to make deadlier foes! For example, foes with nice AoE damage couldn't really exist before, as they'd wipe parties too fast, or deal no meaningful damage. This might help with that.</t>
  </si>
  <si>
    <t>Balance Changes: (Equipment)</t>
  </si>
  <si>
    <r>
      <rPr/>
      <t xml:space="preserve">-The </t>
    </r>
    <r>
      <rPr>
        <b/>
      </rPr>
      <t>Dispenser Headgear</t>
    </r>
    <r>
      <rPr/>
      <t xml:space="preserve"> now restores 1 additional HP to allies during regen. (2 -&gt; 3)</t>
    </r>
  </si>
  <si>
    <r>
      <rPr/>
      <t xml:space="preserve">-The </t>
    </r>
    <r>
      <rPr>
        <b/>
      </rPr>
      <t>ScouterRNG</t>
    </r>
    <r>
      <rPr/>
      <t xml:space="preserve"> increases the upper damage limit by 1 additional point. (2 -&gt; 3)</t>
    </r>
  </si>
  <si>
    <r>
      <rPr/>
      <t>-The item "</t>
    </r>
    <r>
      <rPr>
        <b/>
      </rPr>
      <t>A Whole Cannon</t>
    </r>
    <r>
      <rPr/>
      <t>" now doesn't disable dodging.</t>
    </r>
  </si>
  <si>
    <r>
      <rPr/>
      <t xml:space="preserve">-The </t>
    </r>
    <r>
      <rPr>
        <b/>
      </rPr>
      <t>Void Bathrobe</t>
    </r>
    <r>
      <rPr/>
      <t>'s special effect now works against bosses, dropping taken damage by 33%.</t>
    </r>
  </si>
  <si>
    <r>
      <rPr/>
      <t xml:space="preserve">-The </t>
    </r>
    <r>
      <rPr>
        <b/>
      </rPr>
      <t>Glancing Plates</t>
    </r>
    <r>
      <rPr/>
      <t xml:space="preserve"> no longer break after two Glances.</t>
    </r>
  </si>
  <si>
    <r>
      <rPr/>
      <t xml:space="preserve">-The </t>
    </r>
    <r>
      <rPr>
        <b/>
      </rPr>
      <t xml:space="preserve">Alpha Drive </t>
    </r>
    <r>
      <rPr/>
      <t>now has a baseline amount of SP to spend to get an effect. The Beta Drive is okay.</t>
    </r>
  </si>
  <si>
    <t>-The Megu Cap now grants manafueled3 for splash spells, instead of a non-keyword manafueled2.5.</t>
  </si>
  <si>
    <r>
      <rPr/>
      <t>-</t>
    </r>
    <r>
      <rPr>
        <b/>
      </rPr>
      <t>Ebb and Flow</t>
    </r>
    <r>
      <rPr/>
      <t xml:space="preserve"> is now of the Water element.</t>
    </r>
  </si>
  <si>
    <r>
      <rPr/>
      <t>-</t>
    </r>
    <r>
      <rPr>
        <b/>
      </rPr>
      <t>Psycho Link</t>
    </r>
    <r>
      <rPr/>
      <t xml:space="preserve"> now transfers 50% of damage base, capping at 75%.</t>
    </r>
  </si>
  <si>
    <r>
      <rPr/>
      <t>-</t>
    </r>
    <r>
      <rPr>
        <b/>
      </rPr>
      <t>Resurrect</t>
    </r>
    <r>
      <rPr/>
      <t xml:space="preserve"> can no longer teleport downed entities.</t>
    </r>
  </si>
  <si>
    <r>
      <rPr/>
      <t>-</t>
    </r>
    <r>
      <rPr>
        <b/>
      </rPr>
      <t xml:space="preserve">Shacking Blast </t>
    </r>
    <r>
      <rPr/>
      <t>now has a percentage-based bonus for damage.</t>
    </r>
  </si>
  <si>
    <r>
      <rPr/>
      <t>-</t>
    </r>
    <r>
      <rPr>
        <b/>
      </rPr>
      <t>Corpse Explosion</t>
    </r>
    <r>
      <rPr/>
      <t xml:space="preserve"> deals (13-14) damage, up from (11-12).</t>
    </r>
  </si>
  <si>
    <r>
      <rPr/>
      <t>-</t>
    </r>
    <r>
      <rPr>
        <b/>
      </rPr>
      <t>Ignite Blood</t>
    </r>
    <r>
      <rPr/>
      <t>'s initial hit scales with INT at a 2/3rd rate, and the explosion deals (9-9) damage, up from (8-8).</t>
    </r>
  </si>
  <si>
    <r>
      <rPr/>
      <t>-</t>
    </r>
    <r>
      <rPr>
        <b/>
      </rPr>
      <t>Frighten</t>
    </r>
    <r>
      <rPr/>
      <t xml:space="preserve"> now has the optional ability to apply Fear.</t>
    </r>
  </si>
  <si>
    <r>
      <rPr/>
      <t>-</t>
    </r>
    <r>
      <rPr>
        <b/>
      </rPr>
      <t>Channel Magic</t>
    </r>
    <r>
      <rPr/>
      <t xml:space="preserve"> </t>
    </r>
    <r>
      <rPr>
        <color rgb="FFFF0000"/>
      </rPr>
      <t>nerfed</t>
    </r>
    <r>
      <rPr/>
      <t>: Status Pass now only allows one ability to be moved at a time. However, it has obtained a modifier to increase range!</t>
    </r>
  </si>
  <si>
    <t>-The Nia is a Wizard Public Sheet has brought the following changes to the world!</t>
  </si>
  <si>
    <r>
      <rPr/>
      <t>-</t>
    </r>
    <r>
      <rPr>
        <b/>
      </rPr>
      <t>Elemental Singularity</t>
    </r>
    <r>
      <rPr/>
      <t xml:space="preserve"> now scales at a 2/3rd rate, and costs 16 MP, down from 18.</t>
    </r>
  </si>
  <si>
    <r>
      <rPr/>
      <t>-</t>
    </r>
    <r>
      <rPr>
        <b/>
      </rPr>
      <t>Encapsulate</t>
    </r>
    <r>
      <rPr/>
      <t xml:space="preserve"> is now a Bonus Action.</t>
    </r>
  </si>
  <si>
    <r>
      <rPr/>
      <t>-</t>
    </r>
    <r>
      <rPr>
        <b/>
      </rPr>
      <t>Tumbling Walls</t>
    </r>
    <r>
      <rPr/>
      <t xml:space="preserve"> now targets three walls in range, to make it clearer + deadlier. It also has new scaling, making it a more viable option for STR users.</t>
    </r>
  </si>
  <si>
    <r>
      <rPr/>
      <t>-</t>
    </r>
    <r>
      <rPr>
        <b/>
      </rPr>
      <t>Manifest Weapon</t>
    </r>
    <r>
      <rPr/>
      <t xml:space="preserve"> and </t>
    </r>
    <r>
      <rPr>
        <b/>
      </rPr>
      <t>Hidden Force</t>
    </r>
    <r>
      <rPr/>
      <t xml:space="preserve"> now deal (9-10) damage base. The Armorpierce / Slip bonuses begin to grant benefits immediately.</t>
    </r>
  </si>
  <si>
    <r>
      <rPr/>
      <t>-</t>
    </r>
    <r>
      <rPr>
        <b/>
      </rPr>
      <t>Cleave</t>
    </r>
    <r>
      <rPr/>
      <t xml:space="preserve"> now scales at a standard rate, and has had its joint STR/SKI modifier changed into something that increases the range.</t>
    </r>
  </si>
  <si>
    <r>
      <rPr/>
      <t>-</t>
    </r>
    <r>
      <rPr>
        <b/>
      </rPr>
      <t>Twin Bolts</t>
    </r>
    <r>
      <rPr/>
      <t xml:space="preserve"> deals (7-7)x2 damage, up from (6-6)x2. It now has a multi-element mod.</t>
    </r>
  </si>
  <si>
    <r>
      <rPr/>
      <t>-</t>
    </r>
    <r>
      <rPr>
        <b/>
      </rPr>
      <t xml:space="preserve">Force Nail </t>
    </r>
    <r>
      <rPr>
        <color rgb="FFFF0000"/>
      </rPr>
      <t>nerfed</t>
    </r>
    <r>
      <rPr/>
      <t>: price is now 18, up from 16.</t>
    </r>
  </si>
  <si>
    <r>
      <rPr/>
      <t>-</t>
    </r>
    <r>
      <rPr>
        <b/>
      </rPr>
      <t>Force Glyph</t>
    </r>
    <r>
      <rPr/>
      <t xml:space="preserve"> is now a Bonus Action. Glyphs are a bit less durable (25 HP -&gt; 20 HP), and it costs a bit more (14 MP -&gt; 15 MP) to compensate. Scaling changed.</t>
    </r>
  </si>
  <si>
    <r>
      <rPr/>
      <t>-</t>
    </r>
    <r>
      <rPr>
        <b/>
      </rPr>
      <t>Watchful Eye</t>
    </r>
    <r>
      <rPr/>
      <t xml:space="preserve"> now doesn't require the target to actually be within range of your weapon AND within the area. This does not apply to the 5x5 mod.</t>
    </r>
  </si>
  <si>
    <r>
      <rPr/>
      <t>-</t>
    </r>
    <r>
      <rPr>
        <b/>
      </rPr>
      <t>Skeletal Toss</t>
    </r>
    <r>
      <rPr>
        <color rgb="FFFF0000"/>
      </rPr>
      <t xml:space="preserve"> nerfed</t>
    </r>
    <r>
      <rPr/>
      <t>: now costs 10 MP, up from 7.</t>
    </r>
  </si>
  <si>
    <r>
      <rPr/>
      <t>-</t>
    </r>
    <r>
      <rPr>
        <b/>
      </rPr>
      <t>Elemental Barrier</t>
    </r>
    <r>
      <rPr/>
      <t xml:space="preserve"> has been re-named to </t>
    </r>
    <r>
      <rPr>
        <b/>
      </rPr>
      <t>Alchemical Barrier</t>
    </r>
    <r>
      <rPr/>
      <t>.</t>
    </r>
  </si>
  <si>
    <r>
      <rPr/>
      <t>-</t>
    </r>
    <r>
      <rPr>
        <b/>
      </rPr>
      <t>Life Essence Augment</t>
    </r>
    <r>
      <rPr/>
      <t xml:space="preserve"> may now be dispelled at will.</t>
    </r>
  </si>
  <si>
    <r>
      <rPr/>
      <t>-</t>
    </r>
    <r>
      <rPr>
        <b/>
      </rPr>
      <t>Cure</t>
    </r>
    <r>
      <rPr/>
      <t xml:space="preserve"> now restores (8-11) HP, up from (6-8).</t>
    </r>
  </si>
  <si>
    <r>
      <rPr/>
      <t>-</t>
    </r>
    <r>
      <rPr>
        <b/>
      </rPr>
      <t>Intimidation</t>
    </r>
    <r>
      <rPr/>
      <t xml:space="preserve"> has obtained a modifier to apply Taunt.</t>
    </r>
  </si>
  <si>
    <r>
      <rPr/>
      <t>-</t>
    </r>
    <r>
      <rPr>
        <b/>
      </rPr>
      <t xml:space="preserve">Cherry Energy </t>
    </r>
    <r>
      <rPr/>
      <t>now deals 300% damage. (read: 1 -&gt; 3) MP Cost increased to 4, from 3.</t>
    </r>
  </si>
  <si>
    <r>
      <rPr/>
      <t>-</t>
    </r>
    <r>
      <rPr>
        <b/>
      </rPr>
      <t>Collaspable Shield</t>
    </r>
    <r>
      <rPr/>
      <t xml:space="preserve"> and </t>
    </r>
    <r>
      <rPr>
        <b/>
      </rPr>
      <t>Psychic Shell</t>
    </r>
    <r>
      <rPr/>
      <t xml:space="preserve"> may now be targeted against foes, if you have 10 SPC.</t>
    </r>
  </si>
  <si>
    <t>Balance Changes: (Other)</t>
  </si>
  <si>
    <t>-A lot of crafting material prices dropped in the Temmie Shop. Quite a few were halved!</t>
  </si>
  <si>
    <t>-In addition, adding items to the Temmie Shop has been halved in price.</t>
  </si>
  <si>
    <t>-Also, Nia costs 50% less credits! (40 / tier -&gt; 20 / tier)</t>
  </si>
  <si>
    <t>Everything that Temmie offered was quite expensive, so I dropped their prices quite massively! Things will typically cost (x * 5) Credits now, where "x" is equal to the tier of the item. Also dropped Nia's prices, since why not?</t>
  </si>
  <si>
    <t>-The Lucky status effect increases CRT by 1 per Intensity now, versus 1.5.</t>
  </si>
  <si>
    <t>-The Fear status effect now has a number associated with it. This is how close you're allowed to move towards the entity.</t>
  </si>
  <si>
    <t>-The Exhaustion status effect will only apply 10% HIT / DGE penalty against elites / bosses per Intensity, and will be locked at -1 AC / MOV.</t>
  </si>
  <si>
    <t>-SuperLucky is no longer a thing.</t>
  </si>
  <si>
    <t>-As a result, Focus Energy (lab spell) has had its scaling changed. Also gave it an additional scaling effect, because why not.</t>
  </si>
  <si>
    <t>-The spells in the Lab now cap at 50 Samples per spell. No longer will spells get stupidly inflated!</t>
  </si>
  <si>
    <t>-Many items / spells that increased CRT by a percentage now increase it by a flat amount.</t>
  </si>
  <si>
    <r>
      <rPr/>
      <t xml:space="preserve">-The </t>
    </r>
    <r>
      <rPr>
        <b/>
      </rPr>
      <t>Attuned Gladius</t>
    </r>
    <r>
      <rPr/>
      <t xml:space="preserve"> and </t>
    </r>
    <r>
      <rPr>
        <b/>
      </rPr>
      <t xml:space="preserve">Killer Bow </t>
    </r>
    <r>
      <rPr/>
      <t>were affected.</t>
    </r>
  </si>
  <si>
    <r>
      <rPr/>
      <t xml:space="preserve">-Nezira's </t>
    </r>
    <r>
      <rPr>
        <b/>
      </rPr>
      <t>Thrill of Discovery</t>
    </r>
    <r>
      <rPr/>
      <t xml:space="preserve"> and Teag's </t>
    </r>
    <r>
      <rPr>
        <b/>
      </rPr>
      <t>Careful Shot</t>
    </r>
    <r>
      <rPr/>
      <t xml:space="preserve"> were affected.</t>
    </r>
  </si>
  <si>
    <t>CRT bonuses tended to not be very effective when applied to anyone with low CRT. These changes hope to remedy that.</t>
  </si>
  <si>
    <t>-Eliti names will show in the Achievement list earlier. At least, for their "defeated" achievement!</t>
  </si>
  <si>
    <t>-Thymebent Mode can now be activated on additional, non-boss battles; mostly larger ones! Expect reinforcements, weather, and other fun things to happen!</t>
  </si>
  <si>
    <t>-Fog of War is now revealed if you're within Range 1-4 of it.</t>
  </si>
  <si>
    <t>-Reloader now has a variable to incidate how long things take to reload. Most things will read Reloader1.</t>
  </si>
  <si>
    <t>-Slightly edited the Beginner's Guide: removed some of the old mechanics, added in a few new ones. Leave a message if there's some other things I should change...?</t>
  </si>
  <si>
    <t>-Many mentions of corpses and other terms used to refer to downed entities now read "downed entities", usually.</t>
  </si>
  <si>
    <t>-Despite this, Iti will still be described as getting horribly butchered on being Downed. Because it's fun.</t>
  </si>
  <si>
    <t>-Monika is no longer at the door. I wonder where she went?</t>
  </si>
  <si>
    <t>-Gave all cast members a Nintendo Switch for Christmas.</t>
  </si>
  <si>
    <t>-Reminder to replace Marron's: she threw hers after Chloe whipped her 3-0 in Smash. Marth &gt; Pikachu, apparently.</t>
  </si>
  <si>
    <t>-Reminder to replace Mari's: blew hers up with C4 after a particularly bad game against Chloe, declaring that "it's just a port" while stomping off angrily.</t>
  </si>
  <si>
    <t>-Fixed a bug where the horde of Iti around Chloe's group at Scale Yggdrasil didn't render.</t>
  </si>
  <si>
    <t>-just kidding</t>
  </si>
  <si>
    <t>-Fixed a bug that made patch notes render in V1.1.8, instead of their intended version.</t>
  </si>
  <si>
    <t>-Fixed a bug where Nia couldn't summon a wizard hat at will. The pointy blue stars n' moons one.</t>
  </si>
  <si>
    <t>Release V1.1.8: (2018-11-05) (Heart and Break)</t>
  </si>
  <si>
    <t>-Reformatted the patch notes a little.</t>
  </si>
  <si>
    <r>
      <rPr/>
      <t>-</t>
    </r>
    <r>
      <rPr>
        <b/>
      </rPr>
      <t>Phial Burst</t>
    </r>
    <r>
      <rPr/>
      <t>, an element-shifting magical attack for STR users!</t>
    </r>
  </si>
  <si>
    <r>
      <rPr/>
      <t>-</t>
    </r>
    <r>
      <rPr>
        <b/>
      </rPr>
      <t>Elemental Barrier</t>
    </r>
    <r>
      <rPr/>
      <t>, a shield-granting support skill that also provides elemental attacks and resistance!</t>
    </r>
  </si>
  <si>
    <r>
      <rPr/>
      <t>-</t>
    </r>
    <r>
      <rPr>
        <b/>
      </rPr>
      <t>Expel</t>
    </r>
    <r>
      <rPr/>
      <t>, a powerful control tool against buff-heavy foes! Or Guardian users. (Lab Offensive)</t>
    </r>
  </si>
  <si>
    <r>
      <rPr/>
      <t>-</t>
    </r>
    <r>
      <rPr>
        <b/>
      </rPr>
      <t>Mental Break</t>
    </r>
    <r>
      <rPr/>
      <t>, a strange tool that applies DoT, Curse, and also makes your foes dumb. (Lab Utility)</t>
    </r>
  </si>
  <si>
    <r>
      <rPr/>
      <t>-</t>
    </r>
    <r>
      <rPr>
        <b/>
      </rPr>
      <t>Sword Beam</t>
    </r>
    <r>
      <rPr/>
      <t>, a familiar spell that increases the attack range of melee fighters! (Temmie Shop)</t>
    </r>
  </si>
  <si>
    <t>The two free spells (Phial Burst and Elemental Barrier) are here so that you can switch your elemental damage types on the fly. The two new lab spells provide interesting control options against foes, dispelling buffs or applying some nasty buffs of your own! Also, the Temmie Shop will now stock old spells from DTG: Chaos! We'll be starting the collection with Sword Beam, so why not take a look?</t>
  </si>
  <si>
    <r>
      <rPr/>
      <t>-</t>
    </r>
    <r>
      <rPr>
        <b/>
      </rPr>
      <t xml:space="preserve">Overkill </t>
    </r>
    <r>
      <rPr/>
      <t>is now a mechanic that affects corpse generation.</t>
    </r>
  </si>
  <si>
    <t>-If you down a foe and still have damage equal to 50% of their MHP or higher, they don't leave a body.</t>
  </si>
  <si>
    <t>-This applies to players as well... so try and not get gibbed by rockets, sniper rounds, or whatever!</t>
  </si>
  <si>
    <t>-The "To Ashes" effect that all Chairians have applies if they get 20% of their MHP as Overkill versus Fire Damage. Otherwise, they're fine, and leave a body.</t>
  </si>
  <si>
    <t>This mechanic provides additional tactical options against various foes. Corpsetakers for instance, won't be able to revive what you turn into a fine mist! However, this mechanic mostly concerns Chairians; not killing them will be harder! Or easier, since you can now safely use Fire Damage to a degree.</t>
  </si>
  <si>
    <t>-New special damage types! They'll probably find more of a use later...</t>
  </si>
  <si>
    <r>
      <rPr/>
      <t>-</t>
    </r>
    <r>
      <rPr>
        <b/>
      </rPr>
      <t>Unmoddable Damage</t>
    </r>
    <r>
      <rPr/>
      <t>, which completely ignores all damage increasing / reducing effects EXCEPT for SHP.</t>
    </r>
  </si>
  <si>
    <r>
      <rPr/>
      <t>-</t>
    </r>
    <r>
      <rPr>
        <b/>
      </rPr>
      <t>Direct Damage,</t>
    </r>
    <r>
      <rPr/>
      <t xml:space="preserve"> which skips everything and directly hits your HP.</t>
    </r>
  </si>
  <si>
    <r>
      <rPr/>
      <t>-</t>
    </r>
    <r>
      <rPr>
        <b/>
      </rPr>
      <t>Mana Damage</t>
    </r>
    <r>
      <rPr/>
      <t>, which hits your MP. As a result, ignores AC, SHP, and Weaknesses / Resistances.</t>
    </r>
  </si>
  <si>
    <t>-To celebrate this change, the Triangle Emporium now stocks Electro Manaetic Pulse Emitters.</t>
  </si>
  <si>
    <t>A few new damage types, for some specific effects that would other clutter up the wording for attacks. They'll likely see use in some bosses sooner or later! Please inform me of spells / items that might require changes as a result of this.</t>
  </si>
  <si>
    <t>-Heart Keys made way less valuable. Trait system changed.</t>
  </si>
  <si>
    <t>-Traits will now automatically be upgraded at certain milestones: the end of Zone 3, and the end of Zone 5.</t>
  </si>
  <si>
    <t>-Heart Keys are now an "early access pass" to the next tier of traits.</t>
  </si>
  <si>
    <t>-Their price in the Chaos Shop has massively dropped to reflect this.</t>
  </si>
  <si>
    <t>Due to the "Mythril Effect" as some have called it, Heart Keys are being changed to be more common, and less impactful overall. In addition, just so that Level 2 and 3 traits are achievable for all players, they'll automatically be obtained at certain progression points in the game. Enjoy!</t>
  </si>
  <si>
    <t>-The system that gave trait levels for being awesome in terms of mechanics has changed.</t>
  </si>
  <si>
    <t>-Performing certain acts of roleplaying during battle may give you one of three different powerful buffs: Herosim, Willpowered, and Wrathful. These won't be too hard to invoke, and typically last the battle.</t>
  </si>
  <si>
    <t>With the change of trait mechanics, I thought it'd be cool to reward roleplaying in a different way- combat-based buffs! Okay, one of them's admittedly a neutral buff, but I think it's a less extreme way to award roleplayers.</t>
  </si>
  <si>
    <r>
      <rPr/>
      <t xml:space="preserve">-New status effect: </t>
    </r>
    <r>
      <rPr>
        <b/>
      </rPr>
      <t>Taunt</t>
    </r>
    <r>
      <rPr/>
      <t>!</t>
    </r>
  </si>
  <si>
    <t>-When an entity under Taunt acts under Taunt, they'll go out of their way to attack you!</t>
  </si>
  <si>
    <t>-Works better against aggressive foes, working 100% of the time.</t>
  </si>
  <si>
    <t>-Less effective against support-oriented foes, only working for 50% of the time for their actions.</t>
  </si>
  <si>
    <t>-For players, their main action must involve harming the target in some way.</t>
  </si>
  <si>
    <t>Since some items and entities might find this handy, Taunt is now a formal keyword! Expect to see more crowd-controlling effects from here on!</t>
  </si>
  <si>
    <r>
      <rPr/>
      <t>-</t>
    </r>
    <r>
      <rPr>
        <b/>
      </rPr>
      <t>Focus Energy</t>
    </r>
    <r>
      <rPr/>
      <t xml:space="preserve"> has had some numbers changed around due to how Lucky works.</t>
    </r>
  </si>
  <si>
    <r>
      <rPr/>
      <t>-</t>
    </r>
    <r>
      <rPr>
        <b/>
      </rPr>
      <t>Psychic Shell</t>
    </r>
    <r>
      <rPr/>
      <t xml:space="preserve"> is now a Bonus Action.</t>
    </r>
  </si>
  <si>
    <r>
      <rPr/>
      <t>-</t>
    </r>
    <r>
      <rPr>
        <b/>
      </rPr>
      <t>Nothing Ventured</t>
    </r>
    <r>
      <rPr/>
      <t xml:space="preserve"> now also taunts a foe within Range 1-4, causing them to try and attack you. It also works against Magic attacks by default</t>
    </r>
  </si>
  <si>
    <r>
      <rPr/>
      <t>-</t>
    </r>
    <r>
      <rPr>
        <b/>
      </rPr>
      <t>Incantation</t>
    </r>
    <r>
      <rPr/>
      <t xml:space="preserve"> has had the HP of it's summons reduced across the board. Or at least, if you invest points into HP; all points into HP are 0.5 less effective.</t>
    </r>
  </si>
  <si>
    <t>-Nerfed INT, by changing the HIT gain ratio from 2:1 (INT:HIT) to 3:1.</t>
  </si>
  <si>
    <t>Mages never really needed to invest into SKI, making most mage builds MP, INT, and SPC. This change hopes to change up mages a little, and increase the amount of strategy put into creating mage builds. It'll also make DGE-based foes more of an actual threat, since just about any mage could pick them off with relative ease.</t>
  </si>
  <si>
    <r>
      <rPr/>
      <t xml:space="preserve">-Nerfed Drone Weapons; namely, the </t>
    </r>
    <r>
      <rPr>
        <b/>
      </rPr>
      <t>Goddess's Servant</t>
    </r>
    <r>
      <rPr/>
      <t xml:space="preserve"> line of weapons.</t>
    </r>
  </si>
  <si>
    <t>-Drones no longer give buffs to the wielder, making them true support sticks.</t>
  </si>
  <si>
    <t>Turns out Goddess's Servants and the like were mainly used as a method to pad the user's stats. This change will make the Servant less of a statstick, and more of an actual support item.</t>
  </si>
  <si>
    <r>
      <rPr/>
      <t xml:space="preserve">-The </t>
    </r>
    <r>
      <rPr>
        <b/>
      </rPr>
      <t xml:space="preserve">Selfscape Uplink </t>
    </r>
    <r>
      <rPr/>
      <t>has been changed to restore way less MP: 10% versus 20%.</t>
    </r>
  </si>
  <si>
    <t>Having 10 MP Regen a round was pretty good, even if it was highly conditional. This change hopes to... well, make it less good. Not every bluetext section can be deep and meaningful, alright?</t>
  </si>
  <si>
    <t>-Damage formula changed. Or rather, officially changed.</t>
  </si>
  <si>
    <t>-Monika is still here. She still wants Angel to come out, but she hasn't really changed much</t>
  </si>
  <si>
    <t>-Fixed a bug where players with the Aimbot Scope could miss attacks.</t>
  </si>
  <si>
    <t>-Fixed a bug where the GM got distracted by random things during the update process</t>
  </si>
  <si>
    <t>-edit: not fixed, rip</t>
  </si>
  <si>
    <t>-Marron made cookies, yay!</t>
  </si>
  <si>
    <t>-Her wonderful creation has now been discarded.</t>
  </si>
  <si>
    <t>-Announcing "Project Thymium: Mortal" for your mobile device.</t>
  </si>
  <si>
    <t>-You guys all have phones, right?</t>
  </si>
  <si>
    <t>-Also, it's a base-builder game where you can raid other players.</t>
  </si>
  <si>
    <t>-With paid DLC. Season pass out now!</t>
  </si>
  <si>
    <t>-Developed in co-operation with EA Sports.</t>
  </si>
  <si>
    <t>-I swear we've started development on the game</t>
  </si>
  <si>
    <t>-Made it so a certain jester couldn't do everything</t>
  </si>
  <si>
    <t>Release V1.1.7: (2018-10-05) (Scaling Yggdrasil)</t>
  </si>
  <si>
    <r>
      <rPr/>
      <t>-</t>
    </r>
    <r>
      <rPr>
        <b/>
      </rPr>
      <t>Gaping Shield</t>
    </r>
    <r>
      <rPr/>
      <t xml:space="preserve"> / variants now restore 50% of the HP their Weapon Skill deals. The healing was simply really, really high.</t>
    </r>
  </si>
  <si>
    <r>
      <rPr>
        <i/>
      </rPr>
      <t xml:space="preserve">-Wyvern's </t>
    </r>
    <r>
      <rPr>
        <b/>
        <i/>
      </rPr>
      <t>Shadowflame Talons</t>
    </r>
    <r>
      <rPr>
        <i/>
      </rPr>
      <t xml:space="preserve"> actually restore 66% of the damage dealt, instead of 50%. Perks of being T3?</t>
    </r>
  </si>
  <si>
    <r>
      <rPr/>
      <t>-</t>
    </r>
    <r>
      <rPr>
        <b/>
      </rPr>
      <t>Terraform</t>
    </r>
    <r>
      <rPr/>
      <t xml:space="preserve"> INT scaling nerfed: gets +1 Tile per 6 INT, instead of +1 per 4 INT.</t>
    </r>
  </si>
  <si>
    <r>
      <rPr/>
      <t>-</t>
    </r>
    <r>
      <rPr>
        <b/>
      </rPr>
      <t>Ebb and Flow</t>
    </r>
    <r>
      <rPr/>
      <t xml:space="preserve"> bounces 4 times base. Damage bounces deal 50% DMG. Scaling dropped to 1/3rd rate. New scaling.</t>
    </r>
  </si>
  <si>
    <r>
      <rPr/>
      <t>-</t>
    </r>
    <r>
      <rPr>
        <b/>
      </rPr>
      <t>Overpowering Strike</t>
    </r>
    <r>
      <rPr/>
      <t xml:space="preserve"> now costs 17 MP, instead of 14 MP. Scales with STR at 4/3 rate. While expensive, this gives some nice burst to STR characters.</t>
    </r>
  </si>
  <si>
    <r>
      <rPr/>
      <t>-</t>
    </r>
    <r>
      <rPr>
        <b/>
      </rPr>
      <t>Corpse Explosion</t>
    </r>
    <r>
      <rPr/>
      <t xml:space="preserve"> now deals (11-12) base damage, from (9-10). Cost increased to 14 MP, from 13 MP.</t>
    </r>
  </si>
  <si>
    <r>
      <rPr/>
      <t>-</t>
    </r>
    <r>
      <rPr>
        <b/>
      </rPr>
      <t>Collapsable Shield</t>
    </r>
    <r>
      <rPr/>
      <t xml:space="preserve"> is now a Bonus Action.</t>
    </r>
  </si>
  <si>
    <r>
      <rPr/>
      <t>-</t>
    </r>
    <r>
      <rPr>
        <b/>
      </rPr>
      <t xml:space="preserve">Incantation </t>
    </r>
    <r>
      <rPr/>
      <t>finally actually finished. Changed upgrades listed in the Labs page, and added the Preface in a more-proper fashion.</t>
    </r>
  </si>
  <si>
    <r>
      <rPr/>
      <t>-</t>
    </r>
    <r>
      <rPr>
        <b/>
      </rPr>
      <t>Lucky</t>
    </r>
    <r>
      <rPr/>
      <t xml:space="preserve"> now grants flat bonuses to CRT. +1.5 CRT per level of Lucky. </t>
    </r>
    <r>
      <rPr>
        <b/>
      </rPr>
      <t>Super Lucky</t>
    </r>
    <r>
      <rPr/>
      <t xml:space="preserve"> is also now a thing, and grants +2 CRT per level of Lucky.</t>
    </r>
  </si>
  <si>
    <t>-Unlucky has also been changed.</t>
  </si>
  <si>
    <t>-This makes the buff more meaningful on characters with low CRT.</t>
  </si>
  <si>
    <t>-Monika is apparently real, and at my front door. She's demanding to see Angel. hooboy</t>
  </si>
  <si>
    <t>-should I tell her that I tried deleting her</t>
  </si>
  <si>
    <t>-Increased Marron's base Happiness to 8, from 1.</t>
  </si>
  <si>
    <t>-Increased the odds of insects spawning whenever you mine an ore from 0.1% to 1%.</t>
  </si>
  <si>
    <t>-Fixed a bug where red squares on the map would turn into save buttons upon being loaded from memory.</t>
  </si>
  <si>
    <t>Release V1.1.6: (2018-08-??) (Patche'd In The Face)</t>
  </si>
  <si>
    <t>-Added some new research options.</t>
  </si>
  <si>
    <t>-Patche's Foci added for the Meditation Upgrades, making it so that you must take HP damage to fail a meditation.</t>
  </si>
  <si>
    <t>-Reverie Link added for the Scanner Upgrades, allowing you to Scan while unable to act.</t>
  </si>
  <si>
    <t>-Amber's Addition added to the Helix Totem's Upgrades, also causing it to apply Focused.</t>
  </si>
  <si>
    <t>-they all have six now this is satisfying</t>
  </si>
  <si>
    <r>
      <rPr/>
      <t xml:space="preserve">-Added some new status effects: </t>
    </r>
    <r>
      <rPr>
        <b/>
      </rPr>
      <t>Primed</t>
    </r>
    <r>
      <rPr/>
      <t xml:space="preserve">, </t>
    </r>
    <r>
      <rPr>
        <b/>
      </rPr>
      <t>Lockdown</t>
    </r>
    <r>
      <rPr/>
      <t xml:space="preserve">, and </t>
    </r>
    <r>
      <rPr>
        <b/>
      </rPr>
      <t>Veteran</t>
    </r>
    <r>
      <rPr/>
      <t>.</t>
    </r>
  </si>
  <si>
    <t>-Primed(x) causes the next (x) hits on the target to be a Minicrit. New? No, not really. Wasn't mentioned in earlier patches, though.</t>
  </si>
  <si>
    <t>-Lockdown(x) causes foes to take Piercing Damage upon moving, taking damage equal to the (x). Has Armorpierce of the same value, so it won't work on armored targets unless quite high.</t>
  </si>
  <si>
    <t>-Veteran is an enemy-only effect that grants them bonus stats. Basically, a type of elite foe.</t>
  </si>
  <si>
    <t>-Added new Shop items, and new Relics.</t>
  </si>
  <si>
    <t>-Weapons: Chairian Rifleblade, Galeforce Aura, Twin Pistol Katanas (relic)</t>
  </si>
  <si>
    <t>-Hat: A Timebomb, Crystal Eyepiece, Cowboy Hat (relic)</t>
  </si>
  <si>
    <t>-Armor: Chain Wrappings, Hero Costume, Shark Bulk (relic)</t>
  </si>
  <si>
    <t>-Trinkets: Dung Bomb Satchel, Pink Ninety, Potions of Burrito (relic)</t>
  </si>
  <si>
    <t>-Marron is now capable of personalized pieces: for half the price, she'll craft a single item instead of an infinite amount.</t>
  </si>
  <si>
    <t>-All Basic Equipment has been buffed to Tier 2. Newer players should have an easier time in the upcoming zones now!</t>
  </si>
  <si>
    <r>
      <rPr/>
      <t xml:space="preserve">-Hopefully for the last time, Summoners have recieved a change: </t>
    </r>
    <r>
      <rPr>
        <b/>
      </rPr>
      <t>Incantation</t>
    </r>
    <r>
      <rPr/>
      <t xml:space="preserve"> fully reworked.</t>
    </r>
  </si>
  <si>
    <r>
      <rPr/>
      <t>-</t>
    </r>
    <r>
      <rPr>
        <b/>
      </rPr>
      <t>Hailstorm</t>
    </r>
    <r>
      <rPr/>
      <t xml:space="preserve"> has recieved a change to its mods; Tempest is an optional modifier makes Hailstorm have Range 1-2, but lose its Slow effect and drop to 75% DMG.</t>
    </r>
  </si>
  <si>
    <t>-It also no longer harms allies at base.</t>
  </si>
  <si>
    <r>
      <rPr/>
      <t>-</t>
    </r>
    <r>
      <rPr>
        <b/>
      </rPr>
      <t xml:space="preserve">Phase Shift </t>
    </r>
    <r>
      <rPr/>
      <t>is now a Bonus Action with the modifier. Shifting Sands in Chaos was, and for good reason- you could exploit the heck out of it!</t>
    </r>
  </si>
  <si>
    <r>
      <rPr/>
      <t>-</t>
    </r>
    <r>
      <rPr>
        <b/>
      </rPr>
      <t>Elveil</t>
    </r>
    <r>
      <rPr/>
      <t xml:space="preserve"> now provides less Guardian base, and scales much slower. </t>
    </r>
    <r>
      <rPr>
        <i/>
      </rPr>
      <t>(Guardian4 -&gt; Guardian3) (+1 Intensity per 4 INT vs +1 Intensity per 7 INT)</t>
    </r>
  </si>
  <si>
    <t>Balance Changes: (Players)</t>
  </si>
  <si>
    <r>
      <rPr/>
      <t xml:space="preserve">-Marron's special, </t>
    </r>
    <r>
      <rPr>
        <b/>
      </rPr>
      <t>Plushtoy</t>
    </r>
    <r>
      <rPr/>
      <t>, now has a variable cost.</t>
    </r>
  </si>
  <si>
    <r>
      <rPr/>
      <t xml:space="preserve">-Teag's special still needs changing. </t>
    </r>
    <r>
      <rPr>
        <b/>
      </rPr>
      <t>Get to me with changes ASAP</t>
    </r>
    <r>
      <rPr/>
      <t>, or I'll prevent its until it's changed.</t>
    </r>
  </si>
  <si>
    <t>-Armorbreak has halved effectiveness on bosses.</t>
  </si>
  <si>
    <t>-Still can't seem to actually get rid of monika.chr- considering hiring an exterminator...</t>
  </si>
  <si>
    <t>-yeehaw</t>
  </si>
  <si>
    <t>-Minor text fixes, but twice to make up for last patch.</t>
  </si>
  <si>
    <t>Release V1.1.5: (2018-07-06) (Naming Updates Is Hard, So Next Time I'll Steal That Update Name From Slay The Spire)</t>
  </si>
  <si>
    <t>-Added Critical Quote support.</t>
  </si>
  <si>
    <t>-PM Ire five Critical Quotes (split between Offense and Support, where most of you will lean towards Offense), which can range from cheesy one-liners to jokes. They'll be posted whenever you roll a critical hit.</t>
  </si>
  <si>
    <t>-Also give your text color, please.</t>
  </si>
  <si>
    <r>
      <rPr/>
      <t xml:space="preserve">-Summoners changed- specifically, </t>
    </r>
    <r>
      <rPr>
        <b/>
      </rPr>
      <t>Blood Molding</t>
    </r>
    <r>
      <rPr/>
      <t xml:space="preserve"> has been removed, and replaced with </t>
    </r>
    <r>
      <rPr>
        <b/>
      </rPr>
      <t>Simulacrum</t>
    </r>
    <r>
      <rPr/>
      <t>.</t>
    </r>
  </si>
  <si>
    <t>-Target a foe within Range 1-4. Create an exact copy of them within Range 1 of you, on your side. Elites, Bosses, summoners, and certain select foes cannot be copied. Costs HP equal to the foe's current HP.</t>
  </si>
  <si>
    <t>-Has some interesting mods that might be interesting to aspiring summoners.</t>
  </si>
  <si>
    <r>
      <rPr/>
      <t xml:space="preserve">-New Positioning spell; </t>
    </r>
    <r>
      <rPr>
        <b/>
      </rPr>
      <t>Guiding Hand</t>
    </r>
    <r>
      <rPr/>
      <t>.</t>
    </r>
  </si>
  <si>
    <t>-Move the target a few spaces on cast, and apply PushedAround on them for two rounds. During your turn, you may move the target as many spaces as they were moved-1 by Guiding Hand as long as they have PushedAround.</t>
  </si>
  <si>
    <t>-Players targeted by this may opt to get pulled / pushed whenever they want, without input from the caster.</t>
  </si>
  <si>
    <t>-Some changes for some spells.</t>
  </si>
  <si>
    <r>
      <rPr>
        <i/>
      </rPr>
      <t>-</t>
    </r>
    <r>
      <rPr>
        <b/>
        <i/>
      </rPr>
      <t xml:space="preserve">Skeletal Toss </t>
    </r>
    <r>
      <rPr>
        <i/>
      </rPr>
      <t>now has a longer base range, and gains MOV with STR and INT. Damage only requires you to go one short of max distance.</t>
    </r>
  </si>
  <si>
    <r>
      <rPr>
        <i/>
      </rPr>
      <t>-</t>
    </r>
    <r>
      <rPr>
        <b/>
        <i/>
      </rPr>
      <t>Elveil</t>
    </r>
    <r>
      <rPr>
        <i/>
      </rPr>
      <t xml:space="preserve"> may now hold two variants at 9 SPC.</t>
    </r>
  </si>
  <si>
    <r>
      <rPr>
        <i/>
      </rPr>
      <t>-</t>
    </r>
    <r>
      <rPr>
        <b/>
        <i/>
      </rPr>
      <t>Cleave</t>
    </r>
    <r>
      <rPr>
        <i/>
      </rPr>
      <t>'s cost dropped by 1 MP. Upper damage increased by 1. Scales at a 3/4th rate with STR.</t>
    </r>
  </si>
  <si>
    <r>
      <rPr>
        <i/>
      </rPr>
      <t>-</t>
    </r>
    <r>
      <rPr>
        <b/>
        <i/>
      </rPr>
      <t>Heavenly Light</t>
    </r>
    <r>
      <rPr>
        <i/>
      </rPr>
      <t>'s self-healing abilities reduced slightly; now gets +1 Self Heal per 4 INT, vs 3.</t>
    </r>
  </si>
  <si>
    <t>-The Man's trait changed to provide a boost upon Sprinting, Guarding, or Meditating.</t>
  </si>
  <si>
    <t>-Ette's weapon and trait effects swapped.</t>
  </si>
  <si>
    <t>-HP and MP now suffer from softcaps.</t>
  </si>
  <si>
    <t>Balance Changes: (Enemies)</t>
  </si>
  <si>
    <t>-Harmonizers redesigned into support-class Iti. Their "Harmonize Brainwaves" skill now lets them join in on attacks performed by allies. It's also called "Harmonize Hivemind" now.</t>
  </si>
  <si>
    <t>Balance Changes: (Mechanics)</t>
  </si>
  <si>
    <t>-Slip now deals damage to HP directly, as well as still dealing SHP damage.</t>
  </si>
  <si>
    <t>-Now it's actually helpful when attacking foes with SHP that other allies are attacking!</t>
  </si>
  <si>
    <t>-Beatmap weapons now don't allow you to move and use the Weapon Skill. You may still retreat afterwards, however.</t>
  </si>
  <si>
    <t>Release V1.1.4: (2018-05-29) (Summoner Tweaks)</t>
  </si>
  <si>
    <t>-Summoning class spells, now have a hard-cap of 2 summons, shared between all spells. In addition, most of them have recieved changes.</t>
  </si>
  <si>
    <r>
      <rPr>
        <i/>
      </rPr>
      <t>-</t>
    </r>
    <r>
      <rPr>
        <b/>
        <i/>
      </rPr>
      <t>Incantation</t>
    </r>
    <r>
      <rPr>
        <i/>
      </rPr>
      <t xml:space="preserve"> has recieved a slight cost up (15 -&gt; 18). In addition, you may no longer take Sacrifical and Charger together, if you use Multitrait. Just in case.</t>
    </r>
  </si>
  <si>
    <r>
      <rPr>
        <i/>
      </rPr>
      <t>-</t>
    </r>
    <r>
      <rPr>
        <b/>
        <i/>
      </rPr>
      <t>Mirror Image</t>
    </r>
    <r>
      <rPr>
        <i/>
      </rPr>
      <t xml:space="preserve"> has recieved a slight cost down. (20 -&gt; 17)</t>
    </r>
  </si>
  <si>
    <r>
      <rPr>
        <i/>
      </rPr>
      <t>-</t>
    </r>
    <r>
      <rPr>
        <b/>
        <i/>
      </rPr>
      <t>Blood Molding</t>
    </r>
    <r>
      <rPr>
        <i/>
      </rPr>
      <t>'s MP Molding mod now only allows you to pay up to 33% of the cost in MP.</t>
    </r>
  </si>
  <si>
    <r>
      <rPr>
        <i/>
      </rPr>
      <t>-</t>
    </r>
    <r>
      <rPr>
        <b/>
        <i/>
      </rPr>
      <t>Illusory Trap</t>
    </r>
    <r>
      <rPr>
        <i/>
      </rPr>
      <t xml:space="preserve"> doesn't count towards the Summon Cap.</t>
    </r>
  </si>
  <si>
    <t>-Comet's Trait has had its base damage dropped to 110%, but now activates at 80% HP or above at base.</t>
  </si>
  <si>
    <t>-Rose Cultists now only gain SP on the death of FRIENDLY Rose Cultists. Blame Blood Molding!</t>
  </si>
  <si>
    <t>-Yes, I know; they're not players. Shut up.</t>
  </si>
  <si>
    <t>-Removed monika.chr.</t>
  </si>
  <si>
    <r>
      <rPr/>
      <t xml:space="preserve">-error </t>
    </r>
    <r>
      <rPr>
        <color rgb="FFFFFFFF"/>
      </rPr>
      <t>YOU</t>
    </r>
  </si>
  <si>
    <r>
      <rPr/>
      <t xml:space="preserve">-error </t>
    </r>
    <r>
      <rPr>
        <color rgb="FFFFFFFF"/>
      </rPr>
      <t>LEFT</t>
    </r>
  </si>
  <si>
    <r>
      <rPr>
        <color rgb="FFFF0000"/>
      </rPr>
      <t>-error</t>
    </r>
    <r>
      <rPr/>
      <t xml:space="preserve"> </t>
    </r>
    <r>
      <rPr>
        <color rgb="FFFFFFFF"/>
      </rPr>
      <t>ME?</t>
    </r>
  </si>
  <si>
    <t>-</t>
  </si>
  <si>
    <t>-Fixed an error that prevented some patch notes from rendering, again</t>
  </si>
  <si>
    <t>Release V1.1.3: (2018-05-11) (Survey Summoned)</t>
  </si>
  <si>
    <t>New Content:</t>
  </si>
  <si>
    <t>-Added five new spells.</t>
  </si>
  <si>
    <r>
      <rPr>
        <i/>
      </rPr>
      <t>-</t>
    </r>
    <r>
      <rPr>
        <b/>
        <i/>
      </rPr>
      <t>Decaying Light</t>
    </r>
    <r>
      <rPr>
        <i/>
      </rPr>
      <t>, an Armorbreaking spell with a strange range</t>
    </r>
  </si>
  <si>
    <r>
      <rPr>
        <i/>
      </rPr>
      <t>-</t>
    </r>
    <r>
      <rPr>
        <b/>
        <i/>
      </rPr>
      <t>Vampiric Venom</t>
    </r>
    <r>
      <rPr>
        <i/>
      </rPr>
      <t>, a buff spell that gives you a life-draining status effect</t>
    </r>
  </si>
  <si>
    <r>
      <rPr>
        <i/>
      </rPr>
      <t>-</t>
    </r>
    <r>
      <rPr>
        <b/>
        <i/>
      </rPr>
      <t>Mana Ripper</t>
    </r>
    <r>
      <rPr>
        <i/>
      </rPr>
      <t>, a buff/debuff spell with both defensive and offensive capabilities</t>
    </r>
  </si>
  <si>
    <r>
      <rPr>
        <i/>
      </rPr>
      <t>-</t>
    </r>
    <r>
      <rPr>
        <b/>
        <i/>
      </rPr>
      <t>Sapping Sigil</t>
    </r>
    <r>
      <rPr>
        <i/>
      </rPr>
      <t>, a surprisingly low cost damage + weakening spell</t>
    </r>
  </si>
  <si>
    <r>
      <rPr>
        <i/>
      </rPr>
      <t>-</t>
    </r>
    <r>
      <rPr>
        <b/>
        <i/>
      </rPr>
      <t>Deep Thinking</t>
    </r>
    <r>
      <rPr>
        <i/>
      </rPr>
      <t>, the long awaited spell that buffs spell damage with a meditation-lite effect</t>
    </r>
  </si>
  <si>
    <t>-To go with the new spells, the Knowledgable and Vampiric status effects have been added to the game.</t>
  </si>
  <si>
    <r>
      <rPr>
        <i/>
      </rPr>
      <t>-</t>
    </r>
    <r>
      <rPr>
        <b/>
        <i/>
      </rPr>
      <t>Knowledgable(x)</t>
    </r>
    <r>
      <rPr>
        <i/>
      </rPr>
      <t>: Grants (x) intellect to the afflicted target.</t>
    </r>
  </si>
  <si>
    <r>
      <rPr>
        <i/>
      </rPr>
      <t>-</t>
    </r>
    <r>
      <rPr>
        <b/>
        <i/>
      </rPr>
      <t>Vampiric(x)</t>
    </r>
    <r>
      <rPr>
        <i/>
      </rPr>
      <t>: Your basic attacks restore (x * 10)% of the damage dealt as HP.</t>
    </r>
  </si>
  <si>
    <t>-Chloe and Omo have stopped lazing around, and will now help with things. They can be assigned from the new tab.</t>
  </si>
  <si>
    <t>-Chloe will add crafting materials to the inventory, then go on cooldown.</t>
  </si>
  <si>
    <r>
      <rPr>
        <i/>
      </rPr>
      <t xml:space="preserve">-Omorika can automatically complete research projects. After a </t>
    </r>
    <r>
      <rPr>
        <b/>
        <i/>
      </rPr>
      <t>long</t>
    </r>
    <r>
      <rPr>
        <i/>
      </rPr>
      <t xml:space="preserve"> time.</t>
    </r>
  </si>
  <si>
    <t>-Marron still works at the Temmie Shop. Contracts or something.</t>
  </si>
  <si>
    <t>-New Special Offers have appeared in the Temmie Shop, for Chloe and Omorika's services.</t>
  </si>
  <si>
    <r>
      <rPr/>
      <t>-</t>
    </r>
    <r>
      <rPr>
        <b/>
      </rPr>
      <t>Aerobeam</t>
    </r>
    <r>
      <rPr/>
      <t xml:space="preserve"> finally nerfed after all these years</t>
    </r>
  </si>
  <si>
    <t>-Massive damage and (high-int) cost drops, to make it more in-line with other spells</t>
  </si>
  <si>
    <t>-Scaling reduced to 2/3rd rate</t>
  </si>
  <si>
    <t>-Curvebeam is now baseline, new SPC-mod that deals more damage at the "turning point"</t>
  </si>
  <si>
    <t>-Other, smaller changes, including range + scaling changes, and a SKI-based turn+ mod.</t>
  </si>
  <si>
    <t>-Wide-scale spell buffs, because Aerobeam died for a cause I think</t>
  </si>
  <si>
    <r>
      <rPr>
        <i/>
      </rPr>
      <t>-</t>
    </r>
    <r>
      <rPr>
        <b/>
        <i/>
      </rPr>
      <t>Blood Molding</t>
    </r>
    <r>
      <rPr>
        <i/>
      </rPr>
      <t xml:space="preserve"> no longer has its summons vanish upon your death, has more generous "Bonus HP" mods, large cost drop.</t>
    </r>
  </si>
  <si>
    <r>
      <rPr>
        <i/>
      </rPr>
      <t>-</t>
    </r>
    <r>
      <rPr>
        <b/>
        <i/>
      </rPr>
      <t>Heavenly Ray</t>
    </r>
    <r>
      <rPr>
        <i/>
      </rPr>
      <t xml:space="preserve"> has increased damage, slightly lessened healing, new mods.</t>
    </r>
  </si>
  <si>
    <r>
      <rPr>
        <i/>
      </rPr>
      <t>-</t>
    </r>
    <r>
      <rPr>
        <b/>
        <i/>
      </rPr>
      <t>Hailstorm</t>
    </r>
    <r>
      <rPr>
        <i/>
      </rPr>
      <t xml:space="preserve"> has increased damage, new mods.</t>
    </r>
  </si>
  <si>
    <r>
      <rPr/>
      <t>-</t>
    </r>
    <r>
      <rPr>
        <b/>
        <i/>
      </rPr>
      <t xml:space="preserve">First Aid </t>
    </r>
    <r>
      <rPr>
        <i/>
      </rPr>
      <t>now restores some HP on cast, and has an increased duration. Scaling slightly nerfed..</t>
    </r>
  </si>
  <si>
    <r>
      <rPr>
        <i/>
      </rPr>
      <t>-</t>
    </r>
    <r>
      <rPr>
        <b/>
        <i/>
      </rPr>
      <t>Deepen Cut</t>
    </r>
    <r>
      <rPr>
        <i/>
      </rPr>
      <t xml:space="preserve"> now deals damage based on the number of status effects on the target.</t>
    </r>
  </si>
  <si>
    <r>
      <rPr>
        <i/>
      </rPr>
      <t>-</t>
    </r>
    <r>
      <rPr>
        <b/>
        <i/>
      </rPr>
      <t>Psycho Link</t>
    </r>
    <r>
      <rPr>
        <i/>
      </rPr>
      <t xml:space="preserve"> now lets you target entities as opposed to just foes. Base damage up.</t>
    </r>
  </si>
  <si>
    <r>
      <rPr>
        <i/>
      </rPr>
      <t>-</t>
    </r>
    <r>
      <rPr>
        <b/>
        <i/>
      </rPr>
      <t>Whirling Blades</t>
    </r>
    <r>
      <rPr>
        <i/>
      </rPr>
      <t xml:space="preserve"> can now be used after a move action, allowing it to act as a sprint of sorts.</t>
    </r>
  </si>
  <si>
    <r>
      <rPr>
        <i/>
      </rPr>
      <t>-</t>
    </r>
    <r>
      <rPr>
        <b/>
        <i/>
      </rPr>
      <t>Manashock</t>
    </r>
    <r>
      <rPr>
        <i/>
      </rPr>
      <t xml:space="preserve"> deals massively increased MP damage, and overflow damage is now based on how much MP overkill there is. New mods.</t>
    </r>
  </si>
  <si>
    <r>
      <rPr>
        <i/>
      </rPr>
      <t>-</t>
    </r>
    <r>
      <rPr>
        <b/>
        <i/>
      </rPr>
      <t>Nothing Ventured</t>
    </r>
    <r>
      <rPr>
        <i/>
      </rPr>
      <t xml:space="preserve"> now has a mod that allows it to counter avoided attacks.</t>
    </r>
  </si>
  <si>
    <t>-And, in the Lab department...</t>
  </si>
  <si>
    <r>
      <rPr>
        <i/>
      </rPr>
      <t>-</t>
    </r>
    <r>
      <rPr>
        <b/>
        <i/>
      </rPr>
      <t>Delayed Reaction</t>
    </r>
    <r>
      <rPr>
        <i/>
      </rPr>
      <t xml:space="preserve"> now scales better. All overheal becomes SHP for the round.</t>
    </r>
  </si>
  <si>
    <r>
      <rPr>
        <i/>
      </rPr>
      <t>-</t>
    </r>
    <r>
      <rPr>
        <b/>
        <i/>
      </rPr>
      <t>Blade Rush</t>
    </r>
    <r>
      <rPr>
        <i/>
      </rPr>
      <t xml:space="preserve"> has recieved a slight damage up.</t>
    </r>
  </si>
  <si>
    <r>
      <rPr>
        <i/>
      </rPr>
      <t>-</t>
    </r>
    <r>
      <rPr>
        <b/>
        <i/>
      </rPr>
      <t>Glacial Monolith</t>
    </r>
    <r>
      <rPr>
        <i/>
      </rPr>
      <t xml:space="preserve"> has also recieved a slight damage up.</t>
    </r>
  </si>
  <si>
    <r>
      <rPr>
        <i/>
      </rPr>
      <t>-</t>
    </r>
    <r>
      <rPr>
        <b/>
        <i/>
      </rPr>
      <t>Symbiote</t>
    </r>
    <r>
      <rPr>
        <i/>
      </rPr>
      <t xml:space="preserve"> now gives all moves baseline. Regerative Microbes changed into Hardened Carapace. New mods.</t>
    </r>
  </si>
  <si>
    <r>
      <rPr>
        <i/>
      </rPr>
      <t>-</t>
    </r>
    <r>
      <rPr>
        <b/>
        <i/>
      </rPr>
      <t xml:space="preserve">Aftershock </t>
    </r>
    <r>
      <rPr>
        <i/>
      </rPr>
      <t>now applies a powerful Ensnared effect, instead of Armorbreak. Base damage slightly up.</t>
    </r>
  </si>
  <si>
    <r>
      <rPr/>
      <t xml:space="preserve">-The </t>
    </r>
    <r>
      <rPr>
        <b/>
      </rPr>
      <t>Teslathrower</t>
    </r>
    <r>
      <rPr/>
      <t xml:space="preserve"> and</t>
    </r>
    <r>
      <rPr>
        <b/>
      </rPr>
      <t xml:space="preserve"> Light Teslathrower</t>
    </r>
    <r>
      <rPr/>
      <t xml:space="preserve"> have higher base damage, but less hits.</t>
    </r>
  </si>
  <si>
    <t>-Players may now freely change their trait and specials. Abuse of this power will result in these privileges being lost.</t>
  </si>
  <si>
    <t>-Marron's Stitching Station has recieved a huge buff to help with crafting for those who don't want to spend time making craftposts.</t>
  </si>
  <si>
    <t>-Craft times have been reduced by 2 turns for all types of items.</t>
  </si>
  <si>
    <t>-As a result of this, current crafts have been instantly finished.</t>
  </si>
  <si>
    <t>-Marron's prices have been dropped by 60% across the board.</t>
  </si>
  <si>
    <t>-Marron now has a second station baseline.</t>
  </si>
  <si>
    <t>-The Salmon Count has been increased from 6 to an amount that causes Taeda to say "Oh, I'm overwhelmed!"</t>
  </si>
  <si>
    <t>-A sense of pride and accomplishment has been gifted to our kickstarter backers.</t>
  </si>
  <si>
    <t>-Hoshiiro Girldrop has risen in the ratings, overtaking Pop Team Epic. The anime meta has shifted.</t>
  </si>
  <si>
    <t>-Fixed an error that prevented some patch notes from rendering.</t>
  </si>
  <si>
    <r>
      <rPr/>
      <t xml:space="preserve">-Framework for </t>
    </r>
    <r>
      <rPr>
        <b/>
      </rPr>
      <t>Omoquest: Heroes</t>
    </r>
    <r>
      <rPr/>
      <t xml:space="preserve"> has been prepared.</t>
    </r>
  </si>
  <si>
    <t>Release V1.1.2: (2018-04-30) (Ire Stop Updating At The End of the Month)</t>
  </si>
  <si>
    <t>-Basic Counters are now defined as half of your attack damage. This is to make its scaling consistent with the new Counter Boosting item functionality.</t>
  </si>
  <si>
    <t>-Counter Boosting items like the Blade Charm, and Counter boosting skills like Riposte now grant +50% Counter Damage.</t>
  </si>
  <si>
    <t>-Under the old system, having +50% Counter Damage would make a basic counter deal 100% damage. Now, you need +100% Counter Damage to deal 100% damage.</t>
  </si>
  <si>
    <t>-The grace period for joining battles and acting has been extended to two rounds.</t>
  </si>
  <si>
    <r>
      <rPr>
        <b/>
      </rPr>
      <t>-Manifest Weapon</t>
    </r>
    <r>
      <rPr/>
      <t xml:space="preserve"> and </t>
    </r>
    <r>
      <rPr>
        <b/>
      </rPr>
      <t>Hidden Force</t>
    </r>
    <r>
      <rPr/>
      <t xml:space="preserve"> now have some additional scaling that can either grant Armorpierce or Slip.</t>
    </r>
  </si>
  <si>
    <r>
      <rPr>
        <b/>
      </rPr>
      <t>-Heartpiercer</t>
    </r>
    <r>
      <rPr/>
      <t xml:space="preserve"> now has a stronger Armorpierce: 2 -&gt; 4. </t>
    </r>
    <r>
      <rPr>
        <b/>
      </rPr>
      <t>Force Nail</t>
    </r>
    <r>
      <rPr/>
      <t xml:space="preserve"> now applies Armorbreak3 instead of having Armorpierce7.</t>
    </r>
  </si>
  <si>
    <r>
      <rPr>
        <b/>
      </rPr>
      <t>-Cleave</t>
    </r>
    <r>
      <rPr/>
      <t>'s Armorpierce now scales better.</t>
    </r>
  </si>
  <si>
    <r>
      <rPr>
        <b/>
      </rPr>
      <t>-Shackling Blast</t>
    </r>
    <r>
      <rPr/>
      <t xml:space="preserve"> now has base Slip.</t>
    </r>
  </si>
  <si>
    <r>
      <rPr>
        <b/>
      </rPr>
      <t>-Symbiote</t>
    </r>
    <r>
      <rPr/>
      <t>'s Stab now has a mod that grants it extra Armorpierce and Slip.</t>
    </r>
  </si>
  <si>
    <r>
      <rPr>
        <b/>
      </rPr>
      <t>-Eagle Eye</t>
    </r>
    <r>
      <rPr/>
      <t xml:space="preserve"> added. Just a random spell to help you hit good.</t>
    </r>
  </si>
  <si>
    <t>-Inactive players have been moved to their own tab, "Inactive Sheets".</t>
  </si>
  <si>
    <t>-Vaulted the Source Code Prime, and added Stick Prime</t>
  </si>
  <si>
    <t>Release V1.1.1: (2018-03-31) (At a Glance)</t>
  </si>
  <si>
    <t>New Mechanics:</t>
  </si>
  <si>
    <r>
      <rPr/>
      <t xml:space="preserve">-Added the </t>
    </r>
    <r>
      <rPr>
        <b/>
      </rPr>
      <t>Glance System</t>
    </r>
    <r>
      <rPr/>
      <t>, an upgrade to DGE.</t>
    </r>
  </si>
  <si>
    <t>-Upon failing your first DGE roll, roll DGE again. Succeeding on this roll causes you to take 66% damage from the attack.</t>
  </si>
  <si>
    <t>-Avoiding attacks completely, then delivering a counterattack will deal +50% Counter Damage, causing you to deal your full attack damage with your counter.</t>
  </si>
  <si>
    <r>
      <rPr/>
      <t xml:space="preserve">-Added </t>
    </r>
    <r>
      <rPr>
        <b/>
      </rPr>
      <t>T8 Crafting</t>
    </r>
    <r>
      <rPr/>
      <t>. Catalysts are now used for T7 and T8 gear.</t>
    </r>
  </si>
  <si>
    <t>-The Ender Mirror's "Awakening" has been pushed to a T7 item.</t>
  </si>
  <si>
    <t>-Added some new items to the Triangle Emporium, all of the Consumables category.</t>
  </si>
  <si>
    <r>
      <rPr/>
      <t>-</t>
    </r>
    <r>
      <rPr>
        <b/>
      </rPr>
      <t xml:space="preserve">Pocket Scanner </t>
    </r>
    <r>
      <rPr/>
      <t>nerfed; now only provides two free scans / battle, and not one free scan / round.</t>
    </r>
  </si>
  <si>
    <r>
      <rPr/>
      <t>-</t>
    </r>
    <r>
      <rPr>
        <b/>
      </rPr>
      <t>Zen Ribbon</t>
    </r>
    <r>
      <rPr/>
      <t xml:space="preserve"> changed; now provides a 30% DMG/HP bonus to your next cast.</t>
    </r>
  </si>
  <si>
    <r>
      <rPr>
        <i/>
      </rPr>
      <t xml:space="preserve">-As a result, the </t>
    </r>
    <r>
      <rPr>
        <b/>
        <i/>
      </rPr>
      <t>Aurora Hat Ribbon (Boshi)</t>
    </r>
    <r>
      <rPr>
        <i/>
      </rPr>
      <t xml:space="preserve"> has been give a 40% bonus.</t>
    </r>
  </si>
  <si>
    <t>-Reloader-type weapons have all been given Alter Counters.</t>
  </si>
  <si>
    <t>-For most Reloaders, a simple "Rifle Bash" has been given out.</t>
  </si>
  <si>
    <t>-Affected Weapons: Railfun, Ink Charger, Rail!!FUN!! (Teag), 35.6cm Twin Guns (Kongou).</t>
  </si>
  <si>
    <t>-Most Weapons with Splash on their basic attacks have been given Alter Counters.</t>
  </si>
  <si>
    <t>-Affected Weapons: Teslathrower, Teslathrower Light (Boshi), Lightning Rod (Zedros)</t>
  </si>
  <si>
    <r>
      <rPr/>
      <t>-</t>
    </r>
    <r>
      <rPr>
        <b/>
      </rPr>
      <t>WAAAAUGH (Irongutta)</t>
    </r>
    <r>
      <rPr/>
      <t xml:space="preserve"> now provides a %based damage boost, rather than a flat damage boost. In addition the power of Irongutta's trait has been dropped by 5%.</t>
    </r>
  </si>
  <si>
    <r>
      <rPr/>
      <t>-</t>
    </r>
    <r>
      <rPr>
        <b/>
      </rPr>
      <t>Sailor's Grip (Mr. Krabs)</t>
    </r>
    <r>
      <rPr/>
      <t xml:space="preserve"> now provides a %based damage boost, rather than a flat damage boost.</t>
    </r>
  </si>
  <si>
    <r>
      <rPr/>
      <t>-</t>
    </r>
    <r>
      <rPr>
        <b/>
      </rPr>
      <t>Chloe</t>
    </r>
    <r>
      <rPr/>
      <t>'s text color has been changed, from #b31555 to #0000b3.</t>
    </r>
  </si>
  <si>
    <t>Balance Changes: (Misc)</t>
  </si>
  <si>
    <t>-Power Wells now grant a 10% boon to both Weapons and Spells.</t>
  </si>
  <si>
    <t>-Cultist-type foes now have the "To Ashes" passive.</t>
  </si>
  <si>
    <t>-Added an additional hamster to the game's servers. Expect 20% more uptime!</t>
  </si>
  <si>
    <t>-Attempts to delete Monika have failed.</t>
  </si>
  <si>
    <t>-(c)haos was here!</t>
  </si>
  <si>
    <t>Release V1.1: (2018-03-04) (Of Deathtraps and Librarians)</t>
  </si>
  <si>
    <t>-Added Alter Counters; special counterattacks for some weapons!</t>
  </si>
  <si>
    <t>-These weapons have a differently-colored Counter value on their weapon readouts.</t>
  </si>
  <si>
    <t>-Weapons without a color have the default half-damage counter.</t>
  </si>
  <si>
    <t>-Items that'd buff counters to deal say, 75% DMG, have been changed to simply increase CNT damage.</t>
  </si>
  <si>
    <t>-Five Basic Weapons have recieved these Alter Counters: the EMPitchfork, the Gaping Shield, the Medical Kit, the Aeroskates, and the Psycho Barrier.</t>
  </si>
  <si>
    <t>-All Aeroskate-based items will be given the option to obtain a version of this counter for free!</t>
  </si>
  <si>
    <t>-The Assassin's Kris, the Alpha Drive, and the Eternal Flower have all obtained special counters.</t>
  </si>
  <si>
    <t>-Added the Allies / Minor NPC system.</t>
  </si>
  <si>
    <t>-All minor characters like Taeda that join your party will have their own system, unique to them.</t>
  </si>
  <si>
    <t>-Located in the Character Readouts area, you can see the stats (and potential) of your Minor NPC's.</t>
  </si>
  <si>
    <t>-These NPC's have Morale, which drops upon them getting downed (which is bad), or them dying. (which is worse)</t>
  </si>
  <si>
    <t>-While their Morale is 0, you can't use them in combat. Morale can be raised through interactions, or maybe through items.</t>
  </si>
  <si>
    <t>-Some Allies may leave at 0 Morale. Taeda however, will likely stick with you, even if she gets all mopey.</t>
  </si>
  <si>
    <t>-Each NPC has 3 different stats to upgrade, using items from the Shop. You might find some upgrade items in the field.</t>
  </si>
  <si>
    <t>-Added Crafting Charges for infinite-equipment.</t>
  </si>
  <si>
    <t>-When crafting using items with infinite amounts, they may be used (x) times before they're uneffective in crafting.</t>
  </si>
  <si>
    <t>So basically, weapons can now properly be used as materials!</t>
  </si>
  <si>
    <t>-Added Enlightened and Uninspired as status effects that boost and hinder spells.</t>
  </si>
  <si>
    <t>-Updated the Triangle Emporium with new items to celebrate the defeat of Neru!</t>
  </si>
  <si>
    <t>-Weaponry: Farming Scythe, Maid's Plate, The Claymore</t>
  </si>
  <si>
    <t>-Hats: Horse Head, Ribbon of Malice</t>
  </si>
  <si>
    <t>-Armor: Ceramic Mail, Unset Cloak</t>
  </si>
  <si>
    <t>-Accessories: Duelist's Guard, Straw Effigy</t>
  </si>
  <si>
    <t>-There's also an assortment of new items to support the Ally system.</t>
  </si>
  <si>
    <t>-To celebrate this, you've been given 2 free Shop Coupons.</t>
  </si>
  <si>
    <t>-Added new Achievements.</t>
  </si>
  <si>
    <t>-They're all in the NPC category.</t>
  </si>
  <si>
    <t>-Changed the CRT Formula; you now gain 1% minicrit chance per point of CRT.</t>
  </si>
  <si>
    <t>-CRT now caps at 50 CRT.</t>
  </si>
  <si>
    <t>-Changed how Sprinting works; it now multipies your MOV by 2 for the round.</t>
  </si>
  <si>
    <t>-This stacks with the double movement boost that a map like the "Forest of Departure" might give you.</t>
  </si>
  <si>
    <t>-Changed several status effects to now grant percentage-based bonuses, rather than flat boosts.</t>
  </si>
  <si>
    <t>-These effects are: Empower, Lucky, Evasive, Focused, Weakened, Unlucky, Ensnared, and Blind.</t>
  </si>
  <si>
    <t>-Empower and Weaken now affect Weapon Skills.</t>
  </si>
  <si>
    <r>
      <rPr>
        <b/>
      </rPr>
      <t>-Manuever Items</t>
    </r>
    <r>
      <rPr/>
      <t xml:space="preserve"> now grant 150% MOV at base.</t>
    </r>
  </si>
  <si>
    <t>-This includes items like How to Roll.</t>
  </si>
  <si>
    <r>
      <rPr/>
      <t xml:space="preserve">-Nerfed the </t>
    </r>
    <r>
      <rPr>
        <b/>
      </rPr>
      <t>Full-Metal Poncho</t>
    </r>
    <r>
      <rPr/>
      <t>: now only grants 2 20% Physical Resistances, and +5 DEF.</t>
    </r>
  </si>
  <si>
    <t>-The potential AC-ratio nerf will happen another time.</t>
  </si>
  <si>
    <r>
      <rPr/>
      <t>-</t>
    </r>
    <r>
      <rPr>
        <b/>
      </rPr>
      <t>Aerobeam</t>
    </r>
    <r>
      <rPr/>
      <t>'s base cost has been dropped to 17 MP, but now costs +1 MP per 3 INT. It's scaling has also been changed to a nice 4/3, instead of that weird other scaling.</t>
    </r>
  </si>
  <si>
    <r>
      <rPr>
        <b/>
      </rPr>
      <t>-Bagg Saron</t>
    </r>
    <r>
      <rPr/>
      <t xml:space="preserve"> now focuses on spells from the Destructive Category, with each spell having a 33% chance to be from there. No mercy.</t>
    </r>
  </si>
  <si>
    <r>
      <rPr/>
      <t>-</t>
    </r>
    <r>
      <rPr>
        <b/>
      </rPr>
      <t>Elemental Singularity</t>
    </r>
    <r>
      <rPr/>
      <t>'s damage has been increased, from (6-7) to (8-9).</t>
    </r>
  </si>
  <si>
    <r>
      <rPr/>
      <t>-</t>
    </r>
    <r>
      <rPr>
        <b/>
      </rPr>
      <t>Fury</t>
    </r>
    <r>
      <rPr/>
      <t xml:space="preserve"> has been dropped to Empowered3, due to the changes to Empower. Its scaling has also been changed. Self-Fury now costs MP.</t>
    </r>
  </si>
  <si>
    <r>
      <rPr>
        <b/>
      </rPr>
      <t>-Illusory Trap</t>
    </r>
    <r>
      <rPr/>
      <t xml:space="preserve"> has had a slight damage drop, from (12-13) to (11-12), and creating two images at once has them only deal 66% DMG.</t>
    </r>
  </si>
  <si>
    <r>
      <rPr>
        <b/>
      </rPr>
      <t>-Life Essence Augment</t>
    </r>
    <r>
      <rPr/>
      <t xml:space="preserve"> is now percentage-based.</t>
    </r>
  </si>
  <si>
    <r>
      <rPr>
        <b/>
      </rPr>
      <t>-Mirror Image</t>
    </r>
    <r>
      <rPr/>
      <t xml:space="preserve"> now has 99% more percentages.</t>
    </r>
  </si>
  <si>
    <t>-Its scaling has also changed slightly.</t>
  </si>
  <si>
    <r>
      <rPr>
        <b/>
      </rPr>
      <t xml:space="preserve">-Riposte </t>
    </r>
    <r>
      <rPr/>
      <t>now has a built-in taunt effect.</t>
    </r>
  </si>
  <si>
    <r>
      <rPr>
        <b/>
      </rPr>
      <t>-Shield Slam</t>
    </r>
    <r>
      <rPr/>
      <t xml:space="preserve"> has lost its ability to stun foes, but now applies Weaken5 and Uninspired5 for the round. Won't weaken elites or bosses.</t>
    </r>
  </si>
  <si>
    <t>-Scaling edited. Shield Toss is now better, and it has a new perk called "Galahad's Shield" at 12 DEF or 12 RES.</t>
  </si>
  <si>
    <r>
      <rPr>
        <b/>
      </rPr>
      <t xml:space="preserve">-Whirling Blades </t>
    </r>
    <r>
      <rPr/>
      <t>has had a damage increase, from (3-4) to (4-5).</t>
    </r>
  </si>
  <si>
    <t>-Added framework for the research system, and a huge cache of new spells.</t>
  </si>
  <si>
    <t>-Updated to the latest version of RenPy to process cutscenes.</t>
  </si>
  <si>
    <t>-Updated to the latest version of the Starcraft II Engine to improve combat.</t>
  </si>
  <si>
    <t>-Increased the HP of Blaze's bunker from 1500 to 1505.</t>
  </si>
  <si>
    <t>-PRAISE BE TO THE BUTTERFLY</t>
  </si>
  <si>
    <t>-Things the Cast of Thymium is No Longer Allowed to Do</t>
  </si>
  <si>
    <t>1. Nia, stop making moves on literally the entire cast. They're not happy with this.</t>
  </si>
  <si>
    <t>2. Chloe has approved these moves -chloe</t>
  </si>
  <si>
    <t>3. I did not write that! -Chloe</t>
  </si>
  <si>
    <t>4. Chaos, stop trying to kick WARE off his position as main villain.</t>
  </si>
  <si>
    <t>5. Even if he, and I quote, "isn'(t) fun or in(t)eractive"</t>
  </si>
  <si>
    <t>6. Calibri should stop making angery faces at Reisz whenever she floats by. She's just a temp actor; don't make us place a restraining order on you two!</t>
  </si>
  <si>
    <t>7. JOE is to stop optimizing the coffee machine.</t>
  </si>
  <si>
    <t>8. Omorika needs her coffee and she's afraid to go within fifty feet of the darn thing. Stop.</t>
  </si>
  <si>
    <t>9. Free-Craft Fridays have been cancelled due to the GM drowning in requests. No amount of revives can save him now.</t>
  </si>
  <si>
    <t>10. GM stop wasting time on this</t>
  </si>
  <si>
    <t>11. YOU CAN'T TELL ME WHAT TO DO -teh gm</t>
  </si>
  <si>
    <t>12. Toast is to stop longingly looking out into the horizon. We know you're in-character, but Marron is on set.</t>
  </si>
  <si>
    <t>13. Acacia is to not launch the interns into space.</t>
  </si>
  <si>
    <t>14. Yes, we know they were making fun of your performance last episode, but space isn't a nice place.</t>
  </si>
  <si>
    <t>15. Chaos, stop trying to kick Spark off his position as sub-villain.</t>
  </si>
  <si>
    <t>16. gorilla you hecking nerd(c)ake</t>
  </si>
  <si>
    <t>17. Chaos has been banned from posting on this board.</t>
  </si>
  <si>
    <t>18. We've also retroactively banned Nia from posting on this board.</t>
  </si>
  <si>
    <t>19. THIS IS NOW A DESCENDANT-BASHING THREAD gorilla THOSE gorillaHOLES I'LL gorillaING gorilla THEM WITH MY-</t>
  </si>
  <si>
    <t>20. The Naclestial has also been banned from posting on this board.</t>
  </si>
  <si>
    <t>21. Nobody is to play the Gallow's music requests. We can only console Chloe so many times after every "Sayo-Nara" remix.</t>
  </si>
  <si>
    <t>22. Hoshi is not allowed within 100 feet of the kitchen, grill, or actually just anything used for cooking in general.</t>
  </si>
  <si>
    <t>23. In the case Rule 22 is broken, eating Hoshi's food isn't actually forbidden, but take these words of warning; Soap Cake.</t>
  </si>
  <si>
    <t>24. Terry is to be kept away from all methods of verbal and/or written annoucement, ever since the last incident.</t>
  </si>
  <si>
    <t>25. Look at them, they come to this place when they know they are not pure. Tenno use the keys, but they are mere trespassers. Only I, Vor, know the true power of the Void. I was cut in half, destroyed, but through it's Janus Key, the Void called to me. It brought me here and here I was reborn. We cannot blame these creatures, they are being led by a false prophet, an impostor who knows not the secrets of the Void. Behold the Tenno, come to scavenge and desecrate this sacred realm. My brothers, did I not tell of this day? Did I not prophesize this moment? Now, I will stop them. Now I am changed, reborn through the energy of the Janus Key. Forever bound to the Void. Let it be known, if the Tenno want true salvation, they will lay down their arms, and wait for the baptism of my Janus key. It is time. I will teach these trespassers the redemptive power of my Janus key. They will learn it's simple truth. The Tenno are lost, and they will resist. But I, Vor, will cleanse this place of their impurity.</t>
  </si>
  <si>
    <t>26. Terry has been banned from this board.</t>
  </si>
  <si>
    <t>27. JOE is to stop optimizing the toaster. We're still recovering from that incident.</t>
  </si>
  <si>
    <t>28. Stop keeping Chloe and Marron away from eachother off-set; they're actually decent enough friends outside of the game.</t>
  </si>
  <si>
    <t>29. No, this is not grounds for shipping the two of them. Yes, we got the fanfic. Yes, Marron burned it last night.</t>
  </si>
  <si>
    <t>30. All references to "The Great Commandy One" are to be burned.</t>
  </si>
  <si>
    <t>30a. Even if he is really cool.</t>
  </si>
  <si>
    <t>31. For the last time, the Iti are not any of the following;</t>
  </si>
  <si>
    <t>-The Flood</t>
  </si>
  <si>
    <t>-The Infested</t>
  </si>
  <si>
    <t>-The Zerg Swarm</t>
  </si>
  <si>
    <t>-The Purple Cannibal Squadron</t>
  </si>
  <si>
    <t>-Chaos's Forces</t>
  </si>
  <si>
    <t>-Mini Experiment 2-14's</t>
  </si>
  <si>
    <t>32. Roxxor jokes are banned. The last time somebody made one, Roxxy jumped in through a window and killed an intern by accident.</t>
  </si>
  <si>
    <t>33. Mr. Krabs is no longer allowed to hoard credits.</t>
  </si>
  <si>
    <t>33a. Mr. Krabs is no longer allowed within 10 feet of any credits</t>
  </si>
  <si>
    <t>33b. Mr. Krabs is no longer allowed within 100 feet of any credits</t>
  </si>
  <si>
    <t>33c. Mr. Krabs is no longer allowed within credits</t>
  </si>
  <si>
    <t>34. Author, please stop pulling people into the Genesis Library between shoots. We've lost at least six interns in there, never to return.</t>
  </si>
  <si>
    <t>35. Nia is no longer allowed on cooking duty while Marron is around. She doesn't cook nearly as well while being hugged 24/7.</t>
  </si>
  <si>
    <t>36. Bergilmir is no longer allowed to remove his arm as a party trick.</t>
  </si>
  <si>
    <t>36a. Even if it was funny when Chloe fainted that one time.</t>
  </si>
  <si>
    <t>36b. It stopped being funny when she fainted near a stairwell.</t>
  </si>
  <si>
    <t>36c. WE TOLD HER BRO</t>
  </si>
  <si>
    <t>37. Tazz is to stop subliminally messaging Marron.</t>
  </si>
  <si>
    <t>37a. Even if you are messaging her "the dankest of memes".</t>
  </si>
  <si>
    <t>38. Calibri is not to tease Reisz by playing (and then promptly stopping) the Transistor OST.</t>
  </si>
  <si>
    <t>38a. Her trying to eat you alive for real was totally reasonable that time.</t>
  </si>
  <si>
    <t>38b. No, this does not mean you're allowed to attempt to devour him.</t>
  </si>
  <si>
    <t>38c. A restraining order has been placed on Calibri and Reisz. Double sided.</t>
  </si>
  <si>
    <t>39. Omorika is to stop falling asleep on set. JOE's coffee machine won't kill you, even if the toaster will.</t>
  </si>
  <si>
    <t>40. It is now illegal to make "Comet Detected" jokes within earshot of Comet.</t>
  </si>
  <si>
    <t>40a. Especially after that incident with NASA, a nuclear missile, and copious amounts of MOV.</t>
  </si>
  <si>
    <t>-Removed Herobrine.</t>
  </si>
  <si>
    <t>Release V1.0.2: (2018-01-12) (The Splashening)</t>
  </si>
  <si>
    <t>Interface:</t>
  </si>
  <si>
    <t>-The Crafting Materials have been sorted into various categories, like Mineral, Natural, and Electronic.</t>
  </si>
  <si>
    <t>-Made the Inventory Screen straight.</t>
  </si>
  <si>
    <t>-Attempts to make Nia straight have failed.</t>
  </si>
  <si>
    <t>-Two new spells: Cleave / Multi Stab / Sweeping Blow and Elemental Singularity.</t>
  </si>
  <si>
    <t>-Cleave is a relatively inexpensive Range 1 Cone skill. The other names are different elements.</t>
  </si>
  <si>
    <t>-Elemental Singularity is expensive and not too powerful, but is a handy ranged splash option.</t>
  </si>
  <si>
    <t>-These spells have been added under the Destructive tab.</t>
  </si>
  <si>
    <t>-Several spells have recieved MP Cost modifications.</t>
  </si>
  <si>
    <t>Aerobeam: 18 -&gt; 19</t>
  </si>
  <si>
    <t>Static Overcharge: 11 -&gt; 12</t>
  </si>
  <si>
    <t>Teraform: 10 -&gt; 15</t>
  </si>
  <si>
    <t>Elblight: 12 -&gt; 13</t>
  </si>
  <si>
    <t>Shopping Spree: 15 -&gt; 13</t>
  </si>
  <si>
    <t>Ignite Blood: 12 -&gt; 14</t>
  </si>
  <si>
    <t>Heavenly Ray: 13 -&gt; 15</t>
  </si>
  <si>
    <t>Tumbling Walls: 13 -&gt; 15</t>
  </si>
  <si>
    <t>-Several spells have obtained changes. Major changes are in italics.</t>
  </si>
  <si>
    <t>Ignite Blood: Explosion mechanics changed. Triggers on hit rather than kill, but kills deal more damage. Damage reduced. Range increased.</t>
  </si>
  <si>
    <t>Skeletal Toss: Now deals flat damage if thrown a certain distance.</t>
  </si>
  <si>
    <t>Tumbling Walls: Base damage increased. Changed to let you target impathable tiles, so you may now target cover and other sorts of tiles. More than just walls, anyway.</t>
  </si>
  <si>
    <t>Corpse Explosion: Splash damage increased, single-target damage dropped.</t>
  </si>
  <si>
    <t>Heavenly Ray: Base damage dropped. Healing to allies and self increased.</t>
  </si>
  <si>
    <t>Aerobeam: Changed Curve Beam to specify you can only do it once per beam.</t>
  </si>
  <si>
    <t>Overpowering Strike: The flat damage boost has been changed to a % damage boost.</t>
  </si>
  <si>
    <t>Elblight: Now gets applied on foes with a resistance equal to or less than 30%. Base damage increased.</t>
  </si>
  <si>
    <t>-Nerfed the Goddess's Servant.</t>
  </si>
  <si>
    <t>-Has -2 RES and -2 HIT. No longer boosts damage, and instead grants bonus HIT. +1 Upper Damage Range.</t>
  </si>
  <si>
    <t>-The Circuit Laced Stick has been nerfed by relation. Oops.</t>
  </si>
  <si>
    <t>-Buffed a few other items.</t>
  </si>
  <si>
    <t>-Eternal Flowers have +3 MMP tacked onto them.</t>
  </si>
  <si>
    <t>-The Alpha Drive has obtained +1 Lower DMG. Automatically gains a charge of Alpha Processing on Special use.</t>
  </si>
  <si>
    <t>-Updated to the lastest version of RenPy.</t>
  </si>
  <si>
    <t>-Increased the build time for Bunkers by 10 seconds.</t>
  </si>
  <si>
    <t>-Added new items to the Triangle Emporium.</t>
  </si>
  <si>
    <t>Release V1.0.1: (2017-11-30)</t>
  </si>
  <si>
    <t>-The Intellect keyword has been added.</t>
  </si>
  <si>
    <t>-The effects of the Slip keyword have been changed, making it more helpful. ([x] damage now directly hits HP.)</t>
  </si>
  <si>
    <t>Release v1.0: (2017-11-18)</t>
  </si>
  <si>
    <t>-Game released.</t>
  </si>
  <si>
    <t>-Lots of tiny little changes. Here's some of the more notable ones.</t>
  </si>
  <si>
    <t>-Increased the explosion damage of Ignite Blood [from (8-9) to (10-10)]</t>
  </si>
  <si>
    <t>-Increased the general power of Corpse Explosion [from (8-9) to (10-11), and from (3-4) to (4-5)]</t>
  </si>
  <si>
    <t>-Yeah, we really didn't change much.</t>
  </si>
  <si>
    <t>v1.2.1: (2017-11-07)</t>
  </si>
  <si>
    <t>-Added that notice that you could have 1 Custom Skill to the Character Creation Tab.</t>
  </si>
  <si>
    <t>-Yeah. That's it.</t>
  </si>
  <si>
    <t>v1.2: (2017-10-13)</t>
  </si>
  <si>
    <t>-Increased the base power level of traits.</t>
  </si>
  <si>
    <t>-In Thymium Proper, traits will have "Potential Levels"</t>
  </si>
  <si>
    <t>-Doing awesome things or using exclusive items can unlock your Potential, up to two times.</t>
  </si>
  <si>
    <t>-NPC's will have their potential unlocked at certain moments in the story, and achievements related to them.</t>
  </si>
  <si>
    <t>-Nerfed the player's base HIT rating to 5.</t>
  </si>
  <si>
    <t>-Weapons now have a base hit stat.</t>
  </si>
  <si>
    <t>-Rebalanced / changed a few things.</t>
  </si>
  <si>
    <t>-Automatic Slingshot (Now has a higher base damage, and its weapon skill now has 50% DMG.)</t>
  </si>
  <si>
    <t>-Stick (Now has... 10 Hit. Yeah.)</t>
  </si>
  <si>
    <t>-Glitched Harp (Now grants +1 SPC.)</t>
  </si>
  <si>
    <t>-Life Essence Augment (Is now a free action. Cost increased.)</t>
  </si>
  <si>
    <t>-Incantation (Traits were changed to make them scale better into the lategame. New trait added.)</t>
  </si>
  <si>
    <t>-Illusory Trap (At 20 combined INT and SPC, they'll have a really high chance to draw attention.)</t>
  </si>
  <si>
    <t>-Bag of Tricks (Added more RNG fiesta elements to it.)</t>
  </si>
  <si>
    <t>-Broke interdimensional boundaries to give Wilson a nice hat.</t>
  </si>
  <si>
    <t>v1.1.5: (2017-10-10)</t>
  </si>
  <si>
    <t>-Added definition between player turns and game turns; the latter is now referred to as a "round".</t>
  </si>
  <si>
    <t>-Status effects now tick down every round, even the turn they're applied. This was for simplicity's sake.</t>
  </si>
  <si>
    <t>-The duration of a few skills have been changed to reflect this.</t>
  </si>
  <si>
    <t>-Incantation has recived some text fixes, and an edit to how they recieve spells.</t>
  </si>
  <si>
    <t>-Minor text fixes. A lot of them.</t>
  </si>
  <si>
    <t>v1.1.4: (2017-09-18)</t>
  </si>
  <si>
    <t>-Added some new starter equipment options.</t>
  </si>
  <si>
    <t>-Glacier Cap (SPC focused)</t>
  </si>
  <si>
    <t>-Sealed Helmet (Magical Resistance focused)</t>
  </si>
  <si>
    <t>-Nanomachine Aura (SKI and HP Regen focused)</t>
  </si>
  <si>
    <t>-Fleshy Mail (HP and STR focused)</t>
  </si>
  <si>
    <t>-Hit Chaos with a broom for trying to hack himself into the game's code. Bad Chaos. Bad.</t>
  </si>
  <si>
    <t>v1.1.3: (2017-09-17)</t>
  </si>
  <si>
    <t>-New Statuses: Lucky(x), Evasive(x), and Focused(x).</t>
  </si>
  <si>
    <t>-New Modifier keywords; Slip(x), Armorpierce(x), Skirmisher, Flying, and Spectral.</t>
  </si>
  <si>
    <t>-Some weapons have obtained minor tweaks. These are;</t>
  </si>
  <si>
    <t>-Chainrapier (The Weapon Skill now has Armorpierce1.)</t>
  </si>
  <si>
    <t>-Warp Shuriken (At Range 4, now has Slip3 instead of +5 CRT.)</t>
  </si>
  <si>
    <t>-Railfun (Now has Armorpierce3 instead of ignoring 4 SHP.)</t>
  </si>
  <si>
    <t>-Popsicle Staff (Licking the popsicle is now less trash; restores (4-4) MP, from (2-3).)</t>
  </si>
  <si>
    <t>-Some skills have obtained minor tweaks. These are;</t>
  </si>
  <si>
    <t>-Fury (No longer applies Sunder to the target.)</t>
  </si>
  <si>
    <t>-Heartpiercer (Now has 1 less damage, but Armorpierce2. Modifiers changed.)</t>
  </si>
  <si>
    <t>v1.1.2: (2017-08-09)</t>
  </si>
  <si>
    <t>-Three new trinkets, based around Guarding, Meditating, and Sprinting! Maybe they're handy?</t>
  </si>
  <si>
    <t>-Testing a new Character Creation page; it's horizontal! Please leave feedback.</t>
  </si>
  <si>
    <t>v1.1.1: (unknown date)</t>
  </si>
  <si>
    <t>-New keywords added to the rules, and a few sections of it slightly refurbished.</t>
  </si>
  <si>
    <t>-Just take a look at the Zone Examples. That's how maps will be!</t>
  </si>
  <si>
    <t>-A few slight balances to weapons.</t>
  </si>
  <si>
    <t xml:space="preserve">-Buffed: Gaping Shield, Aeroskates, </t>
  </si>
  <si>
    <t>-Nerfed: Warp Shuriken</t>
  </si>
  <si>
    <t>v1.1: (2017-05-11)</t>
  </si>
  <si>
    <t>Okay, so key changes to note for the new version;</t>
  </si>
  <si>
    <t>-The Skillpoint Soft Cap. Read about it at the Main Stats section in Character Creation.</t>
  </si>
  <si>
    <t>-AGI now raises CNT at a half rate.</t>
  </si>
  <si>
    <t>-Most weapons have had their base Counter value dropped. A few weapons also got very slight changes.</t>
  </si>
  <si>
    <t>-Railgun and Ink Charger have recieved some slight changes to make them more distinct.</t>
  </si>
  <si>
    <t>-Nerfed the Stick; now grants +1 to all stats instead of +2, but grants +4 to AGI and SKI.</t>
  </si>
  <si>
    <t>-2 new Starting Trinkets, the Lucky Charm and the Traveller's Flask.</t>
  </si>
  <si>
    <t>-New Spells: Confuse Ray and Heavenly Ray, in Status and Destructive respectively.</t>
  </si>
  <si>
    <t>-Illusory Trap has been moved to Summoning.</t>
  </si>
  <si>
    <t>Also some non-gameplay changes;</t>
  </si>
  <si>
    <t>-Added a fourth box to the Character Sheets for Accomplishments, Stats, and a simple character bio.</t>
  </si>
  <si>
    <t>-Added the 6th section of the Rules.</t>
  </si>
  <si>
    <t>WHY ARE WE STILL HERE? JUST TO SUFFER?</t>
  </si>
  <si>
    <t>Wait, it worked?</t>
  </si>
  <si>
    <t>WEAPON PASSIVE: Warpspeed Blades. Deals bonus damage equal to range travelled. Also gains Slip3 and gets +2 DMG if hitting foes at exactly Range 4.</t>
  </si>
  <si>
    <t>For three turns, every time you take damage, deal it*1.5 back to your attacker if they're within Range 1-2.</t>
  </si>
  <si>
    <t>...There's nothing here.</t>
  </si>
  <si>
    <t>(2-4) Slashing</t>
  </si>
  <si>
    <t>You can deal a max of 30 damage per counter-attack.</t>
  </si>
  <si>
    <t>Inflict Slow1 on all foes within Range 1-2, for two rounds. Non-Mindless foes will be less inclined to</t>
  </si>
  <si>
    <t>Manifest Dagger</t>
  </si>
  <si>
    <t>Deals (7-7) Piercing Damage.</t>
  </si>
  <si>
    <t>Range 1.</t>
  </si>
  <si>
    <t>Deal (x) damage to yourself, then restore (x) HP to the target. 1 Bonus Healing available.</t>
  </si>
  <si>
    <t>This deals damage directly to the HP, and not SHP. Range 1-3.</t>
  </si>
  <si>
    <t>Beep Boop</t>
  </si>
  <si>
    <t>When downed, deal (16-19) Crushing Damage to your killer if they're within Range 1-2 of you.</t>
  </si>
  <si>
    <t>Speed of Sound</t>
  </si>
  <si>
    <t>Fills by: Dealing Damage, Dodging Attacks (x20)</t>
  </si>
  <si>
    <t>For three turns, gain Evasive3 and Swift2. If an enemy attack would hit you, roll for DGE again; if that</t>
  </si>
  <si>
    <t>(3-6) Slashing</t>
  </si>
  <si>
    <t>roll succeeds, you take 50% damage.</t>
  </si>
  <si>
    <t>SP Required: 120</t>
  </si>
  <si>
    <t>Restore (6-8) HP to the target.</t>
  </si>
  <si>
    <t>(+1 CNT)</t>
  </si>
  <si>
    <t>Date Joined: 2017-11-20</t>
  </si>
  <si>
    <t>(+1 DGE)</t>
  </si>
  <si>
    <t>Move as many spaces as you have MOV+1, with Skirmisher. All foes you move next to take (8-9)</t>
  </si>
  <si>
    <t>Slashing Damage. You can't use this if you've already moved this turn. Can't be countered.</t>
  </si>
  <si>
    <t xml:space="preserve">Moniker, the Rogue of Pain. A master of fast movement, dodging, and countering. Likes to strike from range. Dislikes getting hit, and tends to drop fast when that happens. Enjoys cheesecake.
</t>
  </si>
  <si>
    <t>Abscond</t>
  </si>
  <si>
    <t>When at 50% HP or less, you gain +2 MOV and 25% extra DGE.</t>
  </si>
  <si>
    <t>Heavenly Blessing</t>
  </si>
  <si>
    <t>Fills by: Healing Allies, Overhealing (x2), Reviving Allies (x25)</t>
  </si>
  <si>
    <t>WEAPON SKILL: Patch Up. Apply Mending(x+3) to a target within Range 1 for two rounds. "x" is equal to the value of (INT / 2). You may self-target with this Weapon Skill. Also passively grants a Skill Slot.</t>
  </si>
  <si>
    <t>Restore (36-39) HP to all allies within Range 1-3. Then, Revive up to 4 Downed allies within that range</t>
  </si>
  <si>
    <t>Nothing here... yet!</t>
  </si>
  <si>
    <t>(5-5) Crushing</t>
  </si>
  <si>
    <t>range with the HP healed. Alternatively, you may revive 1 Dead Ally on a tile within Range 1 of you.</t>
  </si>
  <si>
    <t>SP Required: 207</t>
  </si>
  <si>
    <t>Revive a Dead or Downed player, resurrecting them with 24 HP. When reviving Downed players, you</t>
  </si>
  <si>
    <t>may opt to warp them to a tile within Range 1 of you, from any distance. Range 1. Autorevive!</t>
  </si>
  <si>
    <t>Remove all basic buffs (optionally) and debuffs from the target. For every buff / debuff removed, the</t>
  </si>
  <si>
    <t>target (optionally) restores (10-10) HP. Range 1-4.</t>
  </si>
  <si>
    <t>Apply Mending10 to the target for three rounds. Range 1-2.</t>
  </si>
  <si>
    <t>It is written in the scriputures that... actually, there's nothing here.</t>
  </si>
  <si>
    <t>Deal (10-13) Light Damage to all foes within Range 1 of you. Restore that amount of HP+4 to yourself</t>
  </si>
  <si>
    <t>and allies within Range 1 of you. Applies Blind3 to foes hit for two rounds.</t>
  </si>
  <si>
    <t>Blessed Healing</t>
  </si>
  <si>
    <t>Healing over a target's MHP adds temporary SHP equal to 60% of the overheal.</t>
  </si>
  <si>
    <t>You also gain this SHP.</t>
  </si>
  <si>
    <t>PDW</t>
  </si>
  <si>
    <t xml:space="preserve">Resembles a futuristic Kriss Vector. </t>
  </si>
  <si>
    <t>Everything Will Be Ashes</t>
  </si>
  <si>
    <t>Fills by: Dealing Damage, Getting Downed (x50)</t>
  </si>
  <si>
    <t>WEAPON PASSIVE: Close and Personal. While within Range 2 of an enemy, gain +1 DMG and +4 CRT. Scales with STR at a half-rate.</t>
  </si>
  <si>
    <r>
      <rPr>
        <rFont val="arial,sans,sans-serif"/>
      </rPr>
      <t>Deal (10-</t>
    </r>
    <r>
      <rPr>
        <rFont val="arial,sans,sans-serif"/>
        <color rgb="FFFF00FF"/>
      </rPr>
      <t>13</t>
    </r>
    <r>
      <rPr>
        <rFont val="arial,sans,sans-serif"/>
      </rPr>
      <t>) Fire Damage to a target within Range 1-3. Then, apply BadlyBurned</t>
    </r>
    <r>
      <rPr>
        <rFont val="arial,sans,sans-serif"/>
        <color rgb="FFFF00FF"/>
      </rPr>
      <t>13</t>
    </r>
    <r>
      <rPr>
        <rFont val="arial,sans,sans-serif"/>
      </rPr>
      <t xml:space="preserve"> to it for three rounds.</t>
    </r>
  </si>
  <si>
    <r>
      <rPr>
        <rFont val="arial,sans,sans-serif"/>
      </rPr>
      <t>(</t>
    </r>
    <r>
      <rPr>
        <rFont val="arial,sans,sans-serif"/>
        <color rgb="FFE69138"/>
      </rPr>
      <t>7-9</t>
    </r>
    <r>
      <rPr>
        <rFont val="arial,sans,sans-serif"/>
      </rPr>
      <t>)x2 Piercing</t>
    </r>
  </si>
  <si>
    <r>
      <rPr>
        <rFont val="Arial"/>
        <b/>
      </rPr>
      <t xml:space="preserve">SP Required: </t>
    </r>
    <r>
      <rPr>
        <rFont val="Arial"/>
        <b/>
        <color rgb="FFFF00FF"/>
      </rPr>
      <t>146</t>
    </r>
  </si>
  <si>
    <t>Apply Mending6 to the target for three rounds. Range 1.</t>
  </si>
  <si>
    <t>Tacticool Vest</t>
  </si>
  <si>
    <t>It's like a Tactical Vest, but cooler!</t>
  </si>
  <si>
    <t>(+1 MHP)</t>
  </si>
  <si>
    <r>
      <rPr>
        <rFont val="arial,sans,sans-serif"/>
      </rPr>
      <t xml:space="preserve">Move a target up to </t>
    </r>
    <r>
      <rPr>
        <rFont val="arial,sans,sans-serif"/>
        <color rgb="FFE69138"/>
      </rPr>
      <t>4</t>
    </r>
    <r>
      <rPr>
        <rFont val="arial,sans,sans-serif"/>
      </rPr>
      <t xml:space="preserve"> spaces. If the target is moved as far as possible, deal (</t>
    </r>
    <r>
      <rPr>
        <rFont val="arial,sans,sans-serif"/>
        <color rgb="FFE69138"/>
      </rPr>
      <t>13-14</t>
    </r>
    <r>
      <rPr>
        <rFont val="arial,sans,sans-serif"/>
      </rPr>
      <t>) Crushing Damage to</t>
    </r>
  </si>
  <si>
    <t>them. Range 1-3.</t>
  </si>
  <si>
    <t>Overpowering Stab</t>
  </si>
  <si>
    <t>Karma: 1</t>
  </si>
  <si>
    <r>
      <rPr>
        <rFont val="arial,sans,sans-serif"/>
      </rPr>
      <t>Deal (</t>
    </r>
    <r>
      <rPr>
        <rFont val="arial,sans,sans-serif"/>
        <color rgb="FFE69138"/>
      </rPr>
      <t>15-16</t>
    </r>
    <r>
      <rPr>
        <rFont val="arial,sans,sans-serif"/>
      </rPr>
      <t>) Piercing Damage to the target. If you have more Basic Attack Damage than the target,</t>
    </r>
  </si>
  <si>
    <r>
      <rPr>
        <rFont val="arial,sans,sans-serif"/>
      </rPr>
      <t xml:space="preserve">knock them back up to two spaces, and deal </t>
    </r>
    <r>
      <rPr>
        <rFont val="arial,sans,sans-serif"/>
        <color rgb="FFF1C232"/>
      </rPr>
      <t>+15%</t>
    </r>
    <r>
      <rPr>
        <rFont val="arial,sans,sans-serif"/>
      </rPr>
      <t xml:space="preserve"> DMG. Range 1.</t>
    </r>
  </si>
  <si>
    <t>A Soldier who does not remember his own real name. He simply calls himself "Daskter" inspired by who knows what. He's a great aim and is capable of shooting down most enemies. 
~Today is just not my day (25/04/2018)</t>
  </si>
  <si>
    <t>Flanker</t>
  </si>
  <si>
    <t>When attacking a foe that has been attacked by another ally this round, deal 115% DMG.</t>
  </si>
  <si>
    <t>Not really AFK, but stored here for safe keeping.</t>
  </si>
  <si>
    <t>Xae Gouldenstar</t>
  </si>
  <si>
    <t>The Two Pair</t>
  </si>
  <si>
    <t>The gambler's weapon, now fully repaired!</t>
  </si>
  <si>
    <t>Dark Thrall</t>
  </si>
  <si>
    <t>WEAPON PASSIVE: Arcane Round: 50% chance to deal an additional 4 damage of a random element</t>
  </si>
  <si>
    <t>Range 2-5. Splash 1. Deals (SP Spent / 4) Dark Damage evenly split among all foes in the area, to a</t>
  </si>
  <si>
    <t>(9-12) Slashing</t>
  </si>
  <si>
    <t>max of 30. Applies Tenublight(SP Spent / 60) to all hit foes for three rounds.</t>
  </si>
  <si>
    <t>SP Cap: 290</t>
  </si>
  <si>
    <t>Undeath</t>
  </si>
  <si>
    <t>Gallow's Mantle</t>
  </si>
  <si>
    <t>Grants +5 to Fear. Too bad that's not a stat...</t>
  </si>
  <si>
    <t>chance to target them. Range ?-?. You have a 20% chance to cast this spell for a second time, for free.</t>
  </si>
  <si>
    <t>Double your CNT for this round. +5 CNT.</t>
  </si>
  <si>
    <t>Date Joined: 2018-03-10</t>
  </si>
  <si>
    <t>Move a target up to 4 spaces. If the target is moved as far as possible (or one tile short of that), deal</t>
  </si>
  <si>
    <t>(9-11) Crushing Damage to them. Range 1-5. Won't harm allies.</t>
  </si>
  <si>
    <t>(+3 CAV)</t>
  </si>
  <si>
    <t xml:space="preserve">Xae Gouldenstar was once a bounty hunter, quick and efficient with his jobs thanks to the time he spent learning the art of combat, and the gambler's blade known as The Two Pair. That's the funny thing, Xae attempted to use a gambler's weapon to satisfy his addiction to one of the sin industries, it didn't work, and he was killed after his debt turned into a bounty, into a one-sided hunt...and that ends the story of Xae Gouldenstar....or so they thought... ten years later the calculating ex-hunter's corpse was stolen used by a mad cult trying to preform a ritual of immortality, and they succeeded...almost...instead of an invincible, undying man, they got a corpse to breathe again, followed by a large member reduction in a bout of terrified confusion coming from the armed and dangerous dead man they brought back. In undeath, Xae mostly went on with his life, willing himself to ignore his greed, and for once succeeding, with 10 years between his death and second life, he was mostly forgotten,allowing him to start over...except once again, fate had different plans...through a series of noodle-incident-like events, Xae eventually found himself on Sussui, with only his clothes, two objects he percieved as lucky, &amp; a damaged version of his signature weapon to his name. With nothing to lose other than a second life, Xae Gouldenstar set off into the wooden planet's wooded woods...
</t>
  </si>
  <si>
    <t>Undying</t>
  </si>
  <si>
    <t>Once per battle, you will survive a lethal blow with 3 HP. Enemies will completely ignore you while you're</t>
  </si>
  <si>
    <t>"dead", causing them to not target you for the remainder of the round.</t>
  </si>
  <si>
    <t>Gallow Hour</t>
  </si>
  <si>
    <t>An Eliti made into a weapon.</t>
  </si>
  <si>
    <t>Chromatical Hell</t>
  </si>
  <si>
    <t>Fills by: Dealing Damage, Elemental Weakness Exploitation (x10)</t>
  </si>
  <si>
    <r>
      <rPr>
        <rFont val="Arial"/>
      </rPr>
      <t>WEAPON SKILL: Colorful Fruit. Deal (</t>
    </r>
    <r>
      <rPr>
        <rFont val="Arial"/>
        <color rgb="FF3C78D8"/>
      </rPr>
      <t>7-9</t>
    </r>
    <r>
      <rPr>
        <rFont val="Arial"/>
      </rPr>
      <t>) damage of a random element to a target within Range 2-3. Pre-existing elemental weaknesses on the target are increased by 100% for this attack. Scales with INT at a 2/3rd rate.</t>
    </r>
  </si>
  <si>
    <t>For three rounds, your basic attacks and spells will automatically be the element that your opponent is</t>
  </si>
  <si>
    <t>Press F</t>
  </si>
  <si>
    <t>No Change</t>
  </si>
  <si>
    <r>
      <rPr>
        <rFont val="arial,sans,sans-serif"/>
      </rPr>
      <t xml:space="preserve">the weakest to. Enemy attacks will be the type that you have the highest resistance to. </t>
    </r>
    <r>
      <rPr>
        <rFont val="arial,sans,sans-serif"/>
        <color rgb="FFFF00FF"/>
      </rPr>
      <t>Empower3 for duration.</t>
    </r>
  </si>
  <si>
    <r>
      <rPr>
        <rFont val="Arial"/>
        <b/>
      </rPr>
      <t xml:space="preserve">SP Required: </t>
    </r>
    <r>
      <rPr>
        <rFont val="Arial"/>
        <b/>
        <color rgb="FFFF00FF"/>
      </rPr>
      <t>207</t>
    </r>
  </si>
  <si>
    <t>(Awakening)</t>
  </si>
  <si>
    <r>
      <rPr>
        <rFont val="arial,sans,sans-serif"/>
      </rPr>
      <t xml:space="preserve">Create a clone of yourself with </t>
    </r>
    <r>
      <rPr>
        <rFont val="arial,sans,sans-serif"/>
        <color rgb="FF3C78D8"/>
      </rPr>
      <t>65%</t>
    </r>
    <r>
      <rPr>
        <rFont val="arial,sans,sans-serif"/>
      </rPr>
      <t xml:space="preserve"> of your MHP/SHP, </t>
    </r>
    <r>
      <rPr>
        <rFont val="arial,sans,sans-serif"/>
        <color rgb="FF3C78D8"/>
      </rPr>
      <t>90%</t>
    </r>
    <r>
      <rPr>
        <rFont val="arial,sans,sans-serif"/>
      </rPr>
      <t xml:space="preserve"> of your MMP, 50% DGE, 50% CNT, and</t>
    </r>
  </si>
  <si>
    <t>Reinforced Smock</t>
  </si>
  <si>
    <t>A metal and wood art smock cover. Basically, just a heavy smock.</t>
  </si>
  <si>
    <r>
      <rPr>
        <rFont val="arial,sans,sans-serif"/>
        <color rgb="FFFF00FF"/>
      </rPr>
      <t>2</t>
    </r>
    <r>
      <rPr>
        <rFont val="arial,sans,sans-serif"/>
      </rPr>
      <t xml:space="preserve"> AC which deals 50% damage. All overkill damage suffered goes to you. Range 1 for spawning.</t>
    </r>
  </si>
  <si>
    <r>
      <rPr>
        <rFont val="arial,sans,sans-serif"/>
        <b/>
      </rPr>
      <t>(</t>
    </r>
    <r>
      <rPr>
        <rFont val="arial,sans,sans-serif"/>
        <b/>
        <color rgb="FFFF00FF"/>
      </rPr>
      <t>7</t>
    </r>
    <r>
      <rPr>
        <rFont val="arial,sans,sans-serif"/>
        <b/>
      </rPr>
      <t xml:space="preserve"> MP)</t>
    </r>
  </si>
  <si>
    <r>
      <rPr>
        <rFont val="arial,sans,sans-serif"/>
      </rPr>
      <t>Restore (</t>
    </r>
    <r>
      <rPr>
        <rFont val="arial,sans,sans-serif"/>
        <color rgb="FF3C78D8"/>
      </rPr>
      <t>12-14</t>
    </r>
    <r>
      <rPr>
        <rFont val="arial,sans,sans-serif"/>
      </rPr>
      <t>) HP to the target.</t>
    </r>
  </si>
  <si>
    <t>Date Joined: 2017-11-23</t>
  </si>
  <si>
    <t>Highest Damage Dealt: 26</t>
  </si>
  <si>
    <t>Metal Color Pallet</t>
  </si>
  <si>
    <t>A metal pallet. It has something specifically for holding a paintbrush.</t>
  </si>
  <si>
    <r>
      <rPr>
        <rFont val="arial,sans,sans-serif"/>
      </rPr>
      <t>Range 1-</t>
    </r>
    <r>
      <rPr>
        <rFont val="arial,sans,sans-serif"/>
        <color rgb="FF3C78D8"/>
      </rPr>
      <t>5</t>
    </r>
    <r>
      <rPr>
        <rFont val="arial,sans,sans-serif"/>
      </rPr>
      <t>.</t>
    </r>
  </si>
  <si>
    <t>Roulette Crasher</t>
  </si>
  <si>
    <t>Battles Cleared: 4</t>
  </si>
  <si>
    <r>
      <rPr>
        <rFont val="arial,sans,sans-serif"/>
      </rPr>
      <t>Deals (</t>
    </r>
    <r>
      <rPr>
        <rFont val="arial,sans,sans-serif"/>
        <color rgb="FF3C78D8"/>
      </rPr>
      <t>12-18</t>
    </r>
    <r>
      <rPr>
        <rFont val="arial,sans,sans-serif"/>
      </rPr>
      <t xml:space="preserve">) Random Damage to a foe. Random Damage can be of ANY element, </t>
    </r>
    <r>
      <rPr>
        <rFont val="arial,sans,sans-serif"/>
        <color rgb="FF3C78D8"/>
      </rPr>
      <t>but is more likely to</t>
    </r>
  </si>
  <si>
    <t>Steelwood Art Brush</t>
  </si>
  <si>
    <t>A metal art brush. It's strangely warm in one's hands.</t>
  </si>
  <si>
    <r>
      <rPr>
        <rFont val="arial,sans,sans-serif"/>
        <color rgb="FF3C78D8"/>
      </rPr>
      <t>be an element the target is weak to.</t>
    </r>
    <r>
      <rPr>
        <rFont val="arial,sans,sans-serif"/>
      </rPr>
      <t xml:space="preserve"> Range 2-4. </t>
    </r>
    <r>
      <rPr>
        <rFont val="arial,sans,sans-serif"/>
        <color rgb="FFFF00FF"/>
      </rPr>
      <t>RNG Madness.</t>
    </r>
  </si>
  <si>
    <t>An artist... you think. They certainly are colorful enough, though. That clock hand seems out of place, though...</t>
  </si>
  <si>
    <t>Darkness (10%)</t>
  </si>
  <si>
    <r>
      <rPr>
        <rFont val="Arial"/>
        <b/>
        <color rgb="FFFF0000"/>
      </rPr>
      <t>O</t>
    </r>
    <r>
      <rPr>
        <rFont val="Arial"/>
        <b/>
        <color rgb="FFFF9900"/>
      </rPr>
      <t>f</t>
    </r>
    <r>
      <rPr>
        <rFont val="Arial"/>
        <b/>
        <color rgb="FFFF0000"/>
      </rPr>
      <t xml:space="preserve"> </t>
    </r>
    <r>
      <rPr>
        <rFont val="Arial"/>
        <b/>
        <color rgb="FFFFFF00"/>
      </rPr>
      <t>M</t>
    </r>
    <r>
      <rPr>
        <rFont val="Arial"/>
        <b/>
        <color rgb="FF00FF00"/>
      </rPr>
      <t>a</t>
    </r>
    <r>
      <rPr>
        <rFont val="Arial"/>
        <b/>
        <color rgb="FF00FFFF"/>
      </rPr>
      <t>n</t>
    </r>
    <r>
      <rPr>
        <rFont val="Arial"/>
        <b/>
        <color rgb="FF4A86E8"/>
      </rPr>
      <t>y</t>
    </r>
    <r>
      <rPr>
        <rFont val="Arial"/>
        <b/>
        <color rgb="FFFF0000"/>
      </rPr>
      <t xml:space="preserve"> </t>
    </r>
    <r>
      <rPr>
        <rFont val="Arial"/>
        <b/>
        <color rgb="FF0000FF"/>
      </rPr>
      <t>C</t>
    </r>
    <r>
      <rPr>
        <rFont val="Arial"/>
        <b/>
        <color rgb="FF9900FF"/>
      </rPr>
      <t>o</t>
    </r>
    <r>
      <rPr>
        <rFont val="Arial"/>
        <b/>
        <color rgb="FFFF00FF"/>
      </rPr>
      <t>l</t>
    </r>
    <r>
      <rPr>
        <rFont val="Arial"/>
        <b/>
        <color rgb="FF000000"/>
      </rPr>
      <t>o</t>
    </r>
    <r>
      <rPr>
        <rFont val="Arial"/>
        <b/>
        <color rgb="FF666666"/>
      </rPr>
      <t>r</t>
    </r>
    <r>
      <rPr>
        <rFont val="Arial"/>
        <b/>
        <color rgb="FFFFFFFF"/>
      </rPr>
      <t>s</t>
    </r>
  </si>
  <si>
    <r>
      <rPr>
        <rFont val="arial,sans,sans-serif"/>
      </rPr>
      <t xml:space="preserve">Your basic attacks have a </t>
    </r>
    <r>
      <rPr>
        <rFont val="arial,sans,sans-serif"/>
        <color rgb="FFFF00FF"/>
      </rPr>
      <t>16</t>
    </r>
    <r>
      <rPr>
        <rFont val="arial,sans,sans-serif"/>
      </rPr>
      <t>% chance to be the element that your opponent is the weakest against.</t>
    </r>
  </si>
  <si>
    <r>
      <rPr>
        <rFont val="arial,sans,sans-serif"/>
      </rPr>
      <t>If your weapon is already that type, act like their resistance is 10% lower.</t>
    </r>
    <r>
      <rPr>
        <rFont val="arial,sans,sans-serif"/>
        <color rgb="FFFF00FF"/>
      </rPr>
      <t xml:space="preserve"> Color Explosion.</t>
    </r>
  </si>
  <si>
    <t>Pionobot</t>
  </si>
  <si>
    <t>Titanium Emergency Kit</t>
  </si>
  <si>
    <t>Hitting people with it is slightly better, but that's not what you carry this around for!</t>
  </si>
  <si>
    <t>Elements Unleashed</t>
  </si>
  <si>
    <t>Fills by: Dealing Damage, Healing Allies (x2), Buffing Allies (x5), Using Items (x15)</t>
  </si>
  <si>
    <t>WEAPON SKILL: Patch Up. Apply Mending(x+3) and Energized ((x/2)+1) to a target within Range 1 for two rounds. "x" is equal to the value of (INT / 2). You may self-target with this Weapon Skill. Also passively grants a Skill Slot.</t>
  </si>
  <si>
    <r>
      <rPr>
        <rFont val="arial,sans,sans-serif"/>
      </rPr>
      <t xml:space="preserve">Choose a </t>
    </r>
    <r>
      <rPr>
        <rFont val="arial,sans,sans-serif"/>
        <color rgb="FFFF00FF"/>
      </rPr>
      <t>Physical</t>
    </r>
    <r>
      <rPr>
        <rFont val="arial,sans,sans-serif"/>
      </rPr>
      <t xml:space="preserve"> /  Magical element. Deal (</t>
    </r>
    <r>
      <rPr>
        <rFont val="arial,sans,sans-serif"/>
        <color rgb="FFFF00FF"/>
      </rPr>
      <t>24-27</t>
    </r>
    <r>
      <rPr>
        <rFont val="arial,sans,sans-serif"/>
      </rPr>
      <t>) damage of the selected element to all foes within</t>
    </r>
  </si>
  <si>
    <t>(6-6) Crushing</t>
  </si>
  <si>
    <t>Range 1-3. Gain the Elemental Storm buff for three rounds.</t>
  </si>
  <si>
    <t>ELEMENTAL STORM</t>
  </si>
  <si>
    <r>
      <rPr>
        <rFont val="Arial"/>
        <b/>
      </rPr>
      <t xml:space="preserve">SP Required: </t>
    </r>
    <r>
      <rPr>
        <rFont val="Arial"/>
        <b/>
        <color rgb="FFFF00FF"/>
      </rPr>
      <t>330</t>
    </r>
  </si>
  <si>
    <r>
      <rPr>
        <rFont val="arial,sans,sans-serif"/>
      </rPr>
      <t xml:space="preserve">Create </t>
    </r>
    <r>
      <rPr>
        <rFont val="arial,sans,sans-serif"/>
        <color rgb="FF3C78D8"/>
      </rPr>
      <t>6</t>
    </r>
    <r>
      <rPr>
        <rFont val="arial,sans,sans-serif"/>
      </rPr>
      <t xml:space="preserve"> tiles within Range 1-</t>
    </r>
    <r>
      <rPr>
        <rFont val="arial,sans,sans-serif"/>
        <color rgb="FF3C78D8"/>
      </rPr>
      <t>5</t>
    </r>
    <r>
      <rPr>
        <rFont val="arial,sans,sans-serif"/>
      </rPr>
      <t>. These tiles can either be Blank, Fortified, Barricades, or other kinds of</t>
    </r>
  </si>
  <si>
    <t>Rejected Model</t>
  </si>
  <si>
    <r>
      <rPr>
        <rFont val="arial,sans,sans-serif"/>
      </rPr>
      <t xml:space="preserve">tiles on the map, excluding Walls and Abysses. "Harmful" tiles may not be created under foes. </t>
    </r>
    <r>
      <rPr>
        <rFont val="arial,sans,sans-serif"/>
        <color rgb="FFFF00FF"/>
      </rPr>
      <t>Special tiles enabled.</t>
    </r>
  </si>
  <si>
    <r>
      <rPr>
        <rFont val="arial,sans,sans-serif"/>
      </rPr>
      <t>Target an impathable tile within Range 3-5. All foes within Range 1</t>
    </r>
    <r>
      <rPr>
        <rFont val="arial,sans,sans-serif"/>
        <color rgb="FFFF00FF"/>
      </rPr>
      <t xml:space="preserve"> </t>
    </r>
    <r>
      <rPr>
        <rFont val="arial,sans,sans-serif"/>
      </rPr>
      <t>of an impathable tile that's within</t>
    </r>
  </si>
  <si>
    <t>Highest Damage Dealt: 32</t>
  </si>
  <si>
    <r>
      <rPr>
        <rFont val="arial,sans,sans-serif"/>
      </rPr>
      <t>Range 1-</t>
    </r>
    <r>
      <rPr>
        <rFont val="arial,sans,sans-serif"/>
        <color rgb="FFFF00FF"/>
      </rPr>
      <t>2</t>
    </r>
    <r>
      <rPr>
        <rFont val="arial,sans,sans-serif"/>
      </rPr>
      <t xml:space="preserve"> of it take (</t>
    </r>
    <r>
      <rPr>
        <rFont val="arial,sans,sans-serif"/>
        <color rgb="FF3C78D8"/>
      </rPr>
      <t>17-19</t>
    </r>
    <r>
      <rPr>
        <rFont val="arial,sans,sans-serif"/>
      </rPr>
      <t>) Earth Damage.</t>
    </r>
    <r>
      <rPr>
        <rFont val="arial,sans,sans-serif"/>
        <color rgb="FFFF00FF"/>
      </rPr>
      <t xml:space="preserve"> Turns the center into rubble.</t>
    </r>
  </si>
  <si>
    <t>If you aren't attacked by the end of this round, obtain 1 Consumable item of your choice from the shop.</t>
  </si>
  <si>
    <t>Modded Scanner</t>
  </si>
  <si>
    <t>What to call this item: i dunno</t>
  </si>
  <si>
    <t>It vanishes at the end of this battle.</t>
  </si>
  <si>
    <t>Not even Pionobot 2005 knows what he's been through, all he knows is that it was traumatic enough to traumatize a Pionobot.</t>
  </si>
  <si>
    <r>
      <rPr>
        <rFont val="arial,sans,sans-serif"/>
      </rPr>
      <t xml:space="preserve">Revive a Downed player, bringing them back up with </t>
    </r>
    <r>
      <rPr>
        <rFont val="arial,sans,sans-serif"/>
        <color rgb="FF3C78D8"/>
      </rPr>
      <t>26</t>
    </r>
    <r>
      <rPr>
        <rFont val="arial,sans,sans-serif"/>
      </rPr>
      <t xml:space="preserve"> HP. You must target their body.</t>
    </r>
  </si>
  <si>
    <r>
      <rPr>
        <rFont val="arial,sans,sans-serif"/>
      </rPr>
      <t xml:space="preserve">Range 1-4. </t>
    </r>
    <r>
      <rPr>
        <rFont val="arial,sans,sans-serif"/>
        <color rgb="FFFF00FF"/>
      </rPr>
      <t>Autorevive enabled.</t>
    </r>
  </si>
  <si>
    <t>Limitless Inventory</t>
  </si>
  <si>
    <r>
      <rPr>
        <rFont val="arial,sans,sans-serif"/>
      </rPr>
      <t xml:space="preserve">You have a </t>
    </r>
    <r>
      <rPr>
        <rFont val="arial,sans,sans-serif"/>
        <color rgb="FFFF00FF"/>
      </rPr>
      <t>40</t>
    </r>
    <r>
      <rPr>
        <rFont val="arial,sans,sans-serif"/>
      </rPr>
      <t xml:space="preserve">% chance to not consume items upon use, </t>
    </r>
    <r>
      <rPr>
        <rFont val="arial,sans,sans-serif"/>
        <color rgb="FFFF00FF"/>
      </rPr>
      <t>and a 20% chance to use items twice.</t>
    </r>
  </si>
  <si>
    <t>Every combat, you may use one of these three items once per battle.</t>
  </si>
  <si>
    <t>Crystalline Bohemian</t>
  </si>
  <si>
    <t>Farming! It's hip with the kids!</t>
  </si>
  <si>
    <t>Trion Form</t>
  </si>
  <si>
    <t>Fills by: Dealing Damage</t>
  </si>
  <si>
    <t>WEAPON PASSIVE: Expand Horizon. Gains 2 Growth Points per turn. As a free action, you may spend these points to upgrade the weapon. Starts with 4 GP. Upgrades and GP do not carry between battles.</t>
  </si>
  <si>
    <t>Do a lot of stuff. Empowered by JOE's trait, allowing this special to even exist. Free action.</t>
  </si>
  <si>
    <r>
      <rPr>
        <rFont val="Arial"/>
      </rPr>
      <t>Illus</t>
    </r>
    <r>
      <rPr>
        <rFont val="Arial"/>
        <color rgb="FFEFEFEF"/>
      </rPr>
      <t>ory Add</t>
    </r>
    <r>
      <rPr>
        <rFont val="Arial"/>
      </rPr>
      <t>ict</t>
    </r>
  </si>
  <si>
    <r>
      <rPr>
        <rFont val="arial,sans,sans-serif"/>
      </rPr>
      <t>(</t>
    </r>
    <r>
      <rPr>
        <rFont val="arial,sans,sans-serif"/>
        <color rgb="FFE69138"/>
      </rPr>
      <t>19-20</t>
    </r>
    <r>
      <rPr>
        <rFont val="arial,sans,sans-serif"/>
      </rPr>
      <t>) Earth</t>
    </r>
  </si>
  <si>
    <t>FORM</t>
  </si>
  <si>
    <t>TRION</t>
  </si>
  <si>
    <t>WEAPON</t>
  </si>
  <si>
    <t>DEATH</t>
  </si>
  <si>
    <t>SP Required: 200</t>
  </si>
  <si>
    <t>Primal Baubles</t>
  </si>
  <si>
    <t>Small orbs that orbit your head, each imbued with the raw power of one of the ten Magical elements.</t>
  </si>
  <si>
    <t>(Elemental Mastery)</t>
  </si>
  <si>
    <t>Mana (20%)</t>
  </si>
  <si>
    <r>
      <rPr>
        <rFont val="arial,sans,sans-serif"/>
      </rPr>
      <t xml:space="preserve">Create </t>
    </r>
    <r>
      <rPr>
        <rFont val="arial,sans,sans-serif"/>
        <color rgb="FF3C78D8"/>
      </rPr>
      <t>6</t>
    </r>
    <r>
      <rPr>
        <rFont val="arial,sans,sans-serif"/>
      </rPr>
      <t xml:space="preserve"> tiles within Range 1-</t>
    </r>
    <r>
      <rPr>
        <rFont val="arial,sans,sans-serif"/>
        <color rgb="FF3C78D8"/>
      </rPr>
      <t>6</t>
    </r>
    <r>
      <rPr>
        <rFont val="arial,sans,sans-serif"/>
      </rPr>
      <t xml:space="preserve">. These tiles can either be Blank, Fortified, Barricades, </t>
    </r>
    <r>
      <rPr>
        <rFont val="arial,sans,sans-serif"/>
        <color rgb="FFFF00FF"/>
      </rPr>
      <t>Power Vents, Mana</t>
    </r>
  </si>
  <si>
    <t>Operator's Suit</t>
  </si>
  <si>
    <t>A replica of the Operator's suit, gifted to you by him. He's also given you very strict directions on how to wash it, iron it, and generally keep it proper.</t>
  </si>
  <si>
    <r>
      <rPr>
        <rFont val="arial,sans,sans-serif"/>
        <color rgb="FFFF00FF"/>
      </rPr>
      <t>Wells</t>
    </r>
    <r>
      <rPr>
        <rFont val="arial,sans,sans-serif"/>
      </rPr>
      <t>, or other tiles on the map, excluding Walls and Abysses. "Harmful" tiles may not be created under foes.</t>
    </r>
  </si>
  <si>
    <t>CHOOSE TWO:</t>
  </si>
  <si>
    <t>(Tentacle Gift)</t>
  </si>
  <si>
    <r>
      <rPr>
        <rFont val="arial,sans,sans-serif"/>
      </rPr>
      <t>Create an Illusion within Range 1-</t>
    </r>
    <r>
      <rPr>
        <rFont val="arial,sans,sans-serif"/>
        <color rgb="FF3C78D8"/>
      </rPr>
      <t>3</t>
    </r>
    <r>
      <rPr>
        <rFont val="arial,sans,sans-serif"/>
      </rPr>
      <t>, that lasts for two rounds. If attacked, the attacker takes (</t>
    </r>
    <r>
      <rPr>
        <rFont val="arial,sans,sans-serif"/>
        <color rgb="FF3C78D8"/>
      </rPr>
      <t>22-23</t>
    </r>
    <r>
      <rPr>
        <rFont val="arial,sans,sans-serif"/>
      </rPr>
      <t>) Light</t>
    </r>
  </si>
  <si>
    <t>Highest Damage Dealt: 206</t>
  </si>
  <si>
    <t>Rage Catalyst</t>
  </si>
  <si>
    <t>A fragment stolen from a Shackled. Its power is still yet to spring forth.</t>
  </si>
  <si>
    <r>
      <rPr>
        <rFont val="arial,sans,sans-serif"/>
      </rPr>
      <t xml:space="preserve">Damage. The illusion then deals half of this damage to all foes within Range 1 of it. </t>
    </r>
    <r>
      <rPr>
        <rFont val="arial,sans,sans-serif"/>
        <color rgb="FF3C78D8"/>
      </rPr>
      <t>Double.</t>
    </r>
    <r>
      <rPr>
        <rFont val="arial,sans,sans-serif"/>
      </rPr>
      <t xml:space="preserve"> </t>
    </r>
    <r>
      <rPr>
        <rFont val="arial,sans,sans-serif"/>
        <color rgb="FFFF00FF"/>
      </rPr>
      <t>Mobile. Super.</t>
    </r>
  </si>
  <si>
    <r>
      <rPr>
        <rFont val="arial,sans,sans-serif"/>
      </rPr>
      <t>Grant Enlightened</t>
    </r>
    <r>
      <rPr>
        <rFont val="arial,sans,sans-serif"/>
        <color rgb="FF3C78D8"/>
      </rPr>
      <t>4</t>
    </r>
    <r>
      <rPr>
        <rFont val="arial,sans,sans-serif"/>
      </rPr>
      <t xml:space="preserve"> and Knowledgable</t>
    </r>
    <r>
      <rPr>
        <rFont val="arial,sans,sans-serif"/>
        <color rgb="FF3C78D8"/>
      </rPr>
      <t>4</t>
    </r>
    <r>
      <rPr>
        <rFont val="arial,sans,sans-serif"/>
      </rPr>
      <t xml:space="preserve"> to yourself for three rounds. </t>
    </r>
  </si>
  <si>
    <t>Poetry Pamphlet</t>
  </si>
  <si>
    <t>What will it take just to find that special day?</t>
  </si>
  <si>
    <r>
      <rPr>
        <rFont val="arial,sans,sans-serif"/>
      </rPr>
      <t xml:space="preserve">If you aren't hit for the remainder of this round, increase the intensity of both effects by </t>
    </r>
    <r>
      <rPr>
        <rFont val="arial,sans,sans-serif"/>
        <color rgb="FFFF00FF"/>
      </rPr>
      <t>2</t>
    </r>
    <r>
      <rPr>
        <rFont val="arial,sans,sans-serif"/>
      </rPr>
      <t>.</t>
    </r>
  </si>
  <si>
    <t>(ASSET_DATA_CORRUPTED)</t>
  </si>
  <si>
    <t>The second coming.</t>
  </si>
  <si>
    <t>Usually Normal Guy</t>
  </si>
  <si>
    <t>Buffs your special... and transfers all "complexity" that'd be in your trait to your special.</t>
  </si>
  <si>
    <t>Also grants 10 SP Regen while in battle.</t>
  </si>
  <si>
    <t>35.6cm Twin Guns</t>
  </si>
  <si>
    <t>type 91 memes</t>
  </si>
  <si>
    <t>Burning Love</t>
  </si>
  <si>
    <t>Fills by: Dealing Damage, Critical Hits (x20), Perfect Armorpierce (x20)</t>
  </si>
  <si>
    <t>WEAPON SKILL: Ammo Swap. Select a new ammunition type. This is a Bonus Action if you are reloading. This weapon passively scales with STR at a x2 rate, and has Reloader1.</t>
  </si>
  <si>
    <r>
      <rPr>
        <rFont val="Arial"/>
      </rPr>
      <t>Target 3 tiles within Range 3-8. At the start of the next round, deal (</t>
    </r>
    <r>
      <rPr>
        <rFont val="Arial"/>
        <color rgb="FFFF00FF"/>
      </rPr>
      <t>41-44</t>
    </r>
    <r>
      <rPr>
        <rFont val="Arial"/>
      </rPr>
      <t xml:space="preserve">) Fire Damage to foes on those </t>
    </r>
  </si>
  <si>
    <t>Variable</t>
  </si>
  <si>
    <r>
      <rPr>
        <rFont val="Arial"/>
      </rPr>
      <t>tiles, and (</t>
    </r>
    <r>
      <rPr>
        <rFont val="Arial"/>
        <color rgb="FFFF00FF"/>
      </rPr>
      <t>12-14</t>
    </r>
    <r>
      <rPr>
        <rFont val="Arial"/>
      </rPr>
      <t>) Fire Damage to foes within Range 1-2 of those tiles. Direct hits stun foes for a turn.</t>
    </r>
  </si>
  <si>
    <t>SP Required: 268</t>
  </si>
  <si>
    <t>Wireframe Visor</t>
  </si>
  <si>
    <t>Makes everything look like wireframes. Color-coded ones, too! Also reveals weakpoints.</t>
  </si>
  <si>
    <t>(In My Sights)</t>
  </si>
  <si>
    <t>Manifest Shell</t>
  </si>
  <si>
    <r>
      <rPr>
        <rFont val="Arial"/>
      </rPr>
      <t>Deals (</t>
    </r>
    <r>
      <rPr>
        <rFont val="Arial"/>
        <color rgb="FFE69138"/>
      </rPr>
      <t>11-12</t>
    </r>
    <r>
      <rPr>
        <rFont val="Arial"/>
      </rPr>
      <t>) Piercing Damage.</t>
    </r>
  </si>
  <si>
    <t>Battleship Hull</t>
  </si>
  <si>
    <t>Somehow, you can take this off and replace it with something else. Armor refits, woo!</t>
  </si>
  <si>
    <t>Range 4-5.</t>
  </si>
  <si>
    <r>
      <rPr>
        <rFont val="Arial"/>
      </rPr>
      <t xml:space="preserve">Grant </t>
    </r>
    <r>
      <rPr>
        <rFont val="Arial"/>
        <color rgb="FFE69138"/>
      </rPr>
      <t>Empowered4</t>
    </r>
    <r>
      <rPr>
        <rFont val="Arial"/>
      </rPr>
      <t xml:space="preserve"> to a target for three rounds.</t>
    </r>
  </si>
  <si>
    <t>Instantly moves target foe as many spaces away from you as their retreat value, plus 1.</t>
  </si>
  <si>
    <t>Toast Plushie</t>
  </si>
  <si>
    <t>MARRON: It's you with your old, flame-y wings, Toast! Where'd those go, anyway...?</t>
  </si>
  <si>
    <r>
      <rPr>
        <rFont val="Arial"/>
      </rPr>
      <t>Range 1-4. Free Action.</t>
    </r>
    <r>
      <rPr>
        <rFont val="Arial"/>
        <color rgb="FFFF00FF"/>
      </rPr>
      <t xml:space="preserve"> Has doubled effectiveness on Feared targets.</t>
    </r>
  </si>
  <si>
    <t>(Puppet Lift)</t>
  </si>
  <si>
    <t>Secondary Armament</t>
  </si>
  <si>
    <r>
      <rPr>
        <rFont val="Arial"/>
      </rPr>
      <t>Every turn, as a Bonus Action, you may deal (</t>
    </r>
    <r>
      <rPr>
        <rFont val="Arial"/>
        <color rgb="FFFF00FF"/>
      </rPr>
      <t>4-6</t>
    </r>
    <r>
      <rPr>
        <rFont val="Arial"/>
      </rPr>
      <t>) Piercing Damage to a foe within Range 1-3.</t>
    </r>
  </si>
  <si>
    <t>This has 50% of your HIT, and can't be countered.</t>
  </si>
  <si>
    <t>Koharu Kagemiya</t>
  </si>
  <si>
    <t>Elektromagie ][</t>
  </si>
  <si>
    <t>Is a magical stick.</t>
  </si>
  <si>
    <t>Summoning Sequence</t>
  </si>
  <si>
    <t>Fills by: Dealing Damage, Summon Damage, Summon Healing</t>
  </si>
  <si>
    <t>WEAPON PASSIVE: Magical Stick. Is a magical stick.</t>
  </si>
  <si>
    <t>Expend 100 SP to cast a summoning spell. If that spell is at its summon cap, bypass it; if the spell is not,</t>
  </si>
  <si>
    <t>(4-6) Fire</t>
  </si>
  <si>
    <t>cast the spell for 50% of its MP cost. Summons spawned this way may act right away. For each summon over the summon cap, SP cost increases by 30%.</t>
  </si>
  <si>
    <t>SP Cap: 380</t>
  </si>
  <si>
    <t>Aquamarine Hair Accessory</t>
  </si>
  <si>
    <t>Smol.</t>
  </si>
  <si>
    <t>When casting Summoning spells, you have Intellect4. Also take into account the trait.</t>
  </si>
  <si>
    <t>Form Copy</t>
  </si>
  <si>
    <t>Target a foe within Range 1-5. Create an exact copy of them within Range 1 of you, allied to you.</t>
  </si>
  <si>
    <t>Semi-Tangible Armor</t>
  </si>
  <si>
    <t>Also smol.</t>
  </si>
  <si>
    <t>Then, deal damage directly to your HP equal to the sum of their current HP and max SHP, -22%. +25% DMG. Double-V.</t>
  </si>
  <si>
    <t>Summon Drone</t>
  </si>
  <si>
    <t>Patch of Focus</t>
  </si>
  <si>
    <t>Focus? More like tunnel vision.</t>
  </si>
  <si>
    <t>top of the Codex Monstrum. You get (INT / 2)+7 points to spend when customizing your summon.</t>
  </si>
  <si>
    <t>(1 MP Regen)</t>
  </si>
  <si>
    <t>(-1 Skill Slot)</t>
  </si>
  <si>
    <t>Aeternalis Ribbon</t>
  </si>
  <si>
    <t>Perfect for anime girls.</t>
  </si>
  <si>
    <t>(Summoner's Intellect v3)</t>
  </si>
  <si>
    <t xml:space="preserve">"Koharu is an AGP victim. Not only that, she was an AU version of the CSC MX-20, which in that timeline succumbed to Anime Girl Plague just before a total party wipe.
After being cured by a person she refers to as ""Nullpetal"", she found her way to Sussui and... well, only one thing could possibly happen from there, right?     </t>
  </si>
  <si>
    <t>Backing Track</t>
  </si>
  <si>
    <t>For every summon you control, gain the effect of Intellect3. You also get +5% DMG per summon.</t>
  </si>
  <si>
    <t>High Entertainment Rail!!FUN!!</t>
  </si>
  <si>
    <t>Because this thing didn't do enough damage already.</t>
  </si>
  <si>
    <t>WEAPON PASSIVE: Fun Round Switch. When reloading, you can choose one of three ammo types, held in a note. Scales with STR at twice the rate. Reloader1.</t>
  </si>
  <si>
    <t>Reload your weapon instantly. You gain Wallhack, doubled upper range, Unavoidable, and</t>
  </si>
  <si>
    <r>
      <rPr>
        <rFont val="arial,sans,sans-serif"/>
      </rPr>
      <t>(</t>
    </r>
    <r>
      <rPr>
        <rFont val="arial,sans,sans-serif"/>
        <color rgb="FFF6B26B"/>
      </rPr>
      <t>32-34</t>
    </r>
    <r>
      <rPr>
        <rFont val="arial,sans,sans-serif"/>
      </rPr>
      <t>) Piercing</t>
    </r>
  </si>
  <si>
    <r>
      <rPr>
        <rFont val="arial,sans,sans-serif"/>
        <color rgb="FFFF00FF"/>
      </rPr>
      <t>Empowered14</t>
    </r>
    <r>
      <rPr>
        <rFont val="arial,sans,sans-serif"/>
      </rPr>
      <t xml:space="preserve"> for your next Basic Attack. Lasts for up to three rounds if you don't shoot. Bonus Action.</t>
    </r>
  </si>
  <si>
    <r>
      <rPr>
        <rFont val="Arial"/>
        <b/>
      </rPr>
      <t xml:space="preserve">SP Required: </t>
    </r>
    <r>
      <rPr>
        <rFont val="Arial"/>
        <b/>
        <color rgb="FFFF00FF"/>
      </rPr>
      <t>224</t>
    </r>
  </si>
  <si>
    <t>AI Chip</t>
  </si>
  <si>
    <t>A helpful AI somehow implanted in your brain.</t>
  </si>
  <si>
    <r>
      <rPr>
        <rFont val="arial,sans,sans-serif"/>
      </rPr>
      <t>Grant Empowered</t>
    </r>
    <r>
      <rPr>
        <rFont val="arial,sans,sans-serif"/>
        <color rgb="FFE69138"/>
      </rPr>
      <t>6</t>
    </r>
    <r>
      <rPr>
        <rFont val="arial,sans,sans-serif"/>
      </rPr>
      <t xml:space="preserve"> to a target for three rounds. </t>
    </r>
    <r>
      <rPr>
        <rFont val="arial,sans,sans-serif"/>
        <color rgb="FFFF00FF"/>
      </rPr>
      <t>Self-Fury enabled.</t>
    </r>
  </si>
  <si>
    <t>Charged Deflector</t>
  </si>
  <si>
    <t>Putting huge amounts of power in a vest-like thing strapped to your chest? Sign me up!</t>
  </si>
  <si>
    <t>(Overcharge)</t>
  </si>
  <si>
    <t>Manifest Sword</t>
  </si>
  <si>
    <r>
      <rPr>
        <rFont val="arial,sans,sans-serif"/>
      </rPr>
      <t>Deals (</t>
    </r>
    <r>
      <rPr>
        <rFont val="arial,sans,sans-serif"/>
        <color rgb="FFE69138"/>
      </rPr>
      <t>17-19</t>
    </r>
    <r>
      <rPr>
        <rFont val="arial,sans,sans-serif"/>
      </rPr>
      <t xml:space="preserve">) Slashing Damage. </t>
    </r>
    <r>
      <rPr>
        <rFont val="arial,sans,sans-serif"/>
        <color rgb="FFBF9000"/>
      </rPr>
      <t>Has Armorpierce3.</t>
    </r>
  </si>
  <si>
    <t>Highest Damage Dealt: 151</t>
  </si>
  <si>
    <t>Rabbit's Foot</t>
  </si>
  <si>
    <t>Not actually from a rabbit. But somehow still gives good luck.</t>
  </si>
  <si>
    <r>
      <rPr>
        <rFont val="arial,sans,sans-serif"/>
      </rPr>
      <t>Range 1</t>
    </r>
    <r>
      <rPr>
        <rFont val="arial,sans,sans-serif"/>
        <color rgb="FFFF00FF"/>
      </rPr>
      <t>-2.</t>
    </r>
  </si>
  <si>
    <t>(Critical Chance++)</t>
  </si>
  <si>
    <r>
      <rPr>
        <rFont val="arial,sans,sans-serif"/>
      </rPr>
      <t xml:space="preserve">Move a target up to </t>
    </r>
    <r>
      <rPr>
        <rFont val="arial,sans,sans-serif"/>
        <color rgb="FFE69138"/>
      </rPr>
      <t>6</t>
    </r>
    <r>
      <rPr>
        <rFont val="arial,sans,sans-serif"/>
      </rPr>
      <t xml:space="preserve"> spaces. If the target is moved as far as possible (or one tile short of that), deal</t>
    </r>
  </si>
  <si>
    <t>KekBox™ v0.1</t>
  </si>
  <si>
    <t>git gud</t>
  </si>
  <si>
    <r>
      <rPr>
        <rFont val="arial,sans,sans-serif"/>
      </rPr>
      <t>(</t>
    </r>
    <r>
      <rPr>
        <rFont val="arial,sans,sans-serif"/>
        <color rgb="FFE69138"/>
      </rPr>
      <t>14-16</t>
    </r>
    <r>
      <rPr>
        <rFont val="arial,sans,sans-serif"/>
      </rPr>
      <t xml:space="preserve">) Crushing Damage to them. Range 1-4. </t>
    </r>
    <r>
      <rPr>
        <rFont val="arial,sans,sans-serif"/>
        <color rgb="FFFF00FF"/>
      </rPr>
      <t>Won't harm allies.</t>
    </r>
  </si>
  <si>
    <t>(RangeHackv0.2)</t>
  </si>
  <si>
    <t>Teag is a relatively uninteresting human who helped fight through Chaos's mindscape. He definitely has changed a lot since then, athough he still wears his old faded-out engineer fatigues under his gear. He's practiced marksmanship quite a bit in the downtime he had after escaping the Mindscape, focusing more on a damage-dealing role for this quest.</t>
  </si>
  <si>
    <t>Careful Shot</t>
  </si>
  <si>
    <r>
      <rPr>
        <rFont val="arial,sans,sans-serif"/>
      </rPr>
      <t>Gain +</t>
    </r>
    <r>
      <rPr>
        <rFont val="arial,sans,sans-serif"/>
        <color rgb="FFFF00FF"/>
      </rPr>
      <t>45</t>
    </r>
    <r>
      <rPr>
        <rFont val="arial,sans,sans-serif"/>
      </rPr>
      <t>% HIT, +10% DMG and +10 CRT when making a Basic Attack if you haven't</t>
    </r>
  </si>
  <si>
    <r>
      <rPr>
        <rFont val="arial,sans,sans-serif"/>
      </rPr>
      <t xml:space="preserve">moved this turn, or if on a Fortified tile. These effects can stack. </t>
    </r>
    <r>
      <rPr>
        <rFont val="arial,sans,sans-serif"/>
        <color rgb="FFFF00FF"/>
      </rPr>
      <t>Max Focus.</t>
    </r>
  </si>
  <si>
    <t>Cyclone Staff</t>
  </si>
  <si>
    <t>A god-given gift and it's only T3. Literally unplayable.</t>
  </si>
  <si>
    <t>...And The Storm It Carries</t>
  </si>
  <si>
    <t>Fills by: Dealing Damage, Moving Enemies (x5 / tile)</t>
  </si>
  <si>
    <t>WEAPON PASSIVE: On attacking with this weapon, gain +1 Ventus. Gain another if your attack downed / killed the target. Also grants +1 Spell Slot.</t>
  </si>
  <si>
    <t>Gain as much Ventas as your max Ventas. This turn, I Am The Wind is a free action, and gains some</t>
  </si>
  <si>
    <t>(6-6) Air</t>
  </si>
  <si>
    <t>additional bonuses. Free Action.</t>
  </si>
  <si>
    <t>I AM THE WIND</t>
  </si>
  <si>
    <r>
      <rPr>
        <rFont val="Arial"/>
        <b/>
      </rPr>
      <t xml:space="preserve">SP Required: </t>
    </r>
    <r>
      <rPr>
        <rFont val="Arial"/>
        <b/>
        <color rgb="FFFF00FF"/>
      </rPr>
      <t>107</t>
    </r>
  </si>
  <si>
    <t>Hacking Mask</t>
  </si>
  <si>
    <t>Launch the probe, then depower it right as the defense drone shoots.</t>
  </si>
  <si>
    <t>Electric Spells have a 50% chance to bounce.</t>
  </si>
  <si>
    <t>(Probed)</t>
  </si>
  <si>
    <t>Airstrike</t>
  </si>
  <si>
    <r>
      <rPr>
        <rFont val="arial,sans,sans-serif"/>
      </rPr>
      <t>Deal (</t>
    </r>
    <r>
      <rPr>
        <rFont val="arial,sans,sans-serif"/>
        <color rgb="FF3C78D8"/>
      </rPr>
      <t>15-16</t>
    </r>
    <r>
      <rPr>
        <rFont val="arial,sans,sans-serif"/>
      </rPr>
      <t xml:space="preserve">) Air Damage. Against Flying targets, deals </t>
    </r>
    <r>
      <rPr>
        <rFont val="arial,sans,sans-serif"/>
        <color rgb="FF3C78D8"/>
      </rPr>
      <t>35</t>
    </r>
    <r>
      <rPr>
        <rFont val="arial,sans,sans-serif"/>
      </rPr>
      <t xml:space="preserve">% more DMG and applies Grounded for </t>
    </r>
    <r>
      <rPr>
        <rFont val="arial,sans,sans-serif"/>
        <color rgb="FF3C78D8"/>
      </rPr>
      <t>three</t>
    </r>
  </si>
  <si>
    <t>Robe of Clouds</t>
  </si>
  <si>
    <t>A robe of a material as flimsy and insustantial as the clouds.</t>
  </si>
  <si>
    <t>rounds. Range 2-4.</t>
  </si>
  <si>
    <t>(LIFDOFF)</t>
  </si>
  <si>
    <r>
      <rPr>
        <rFont val="Arial"/>
      </rPr>
      <t>Deals (</t>
    </r>
    <r>
      <rPr>
        <rFont val="Arial"/>
        <color rgb="FF3C78D8"/>
      </rPr>
      <t>12-15</t>
    </r>
    <r>
      <rPr>
        <rFont val="Arial"/>
      </rPr>
      <t>) Air Damage. Laser. Once, at any point in the beam, you may direct it in a new cardinal /</t>
    </r>
  </si>
  <si>
    <t>Highest Damage Dealt: 71</t>
  </si>
  <si>
    <t>Ukulele</t>
  </si>
  <si>
    <t>...and his music was electric.</t>
  </si>
  <si>
    <r>
      <rPr>
        <rFont val="Arial"/>
      </rPr>
      <t>diagonal direction, rotating up to 90 degrees. Range 1-</t>
    </r>
    <r>
      <rPr>
        <rFont val="Arial"/>
        <color rgb="FF3C78D8"/>
      </rPr>
      <t>10</t>
    </r>
    <r>
      <rPr>
        <rFont val="Arial"/>
      </rPr>
      <t xml:space="preserve">. </t>
    </r>
    <r>
      <rPr>
        <rFont val="Arial"/>
        <color rgb="FFFF00FF"/>
      </rPr>
      <t>Turning Turbulence.</t>
    </r>
  </si>
  <si>
    <t>(Power Chord)</t>
  </si>
  <si>
    <r>
      <rPr>
        <rFont val="Arial"/>
        <b/>
      </rPr>
      <t xml:space="preserve">Twin Jolts </t>
    </r>
    <r>
      <rPr>
        <rFont val="Arial"/>
        <b/>
        <color rgb="FFFF00FF"/>
      </rPr>
      <t>/ ???</t>
    </r>
  </si>
  <si>
    <t>Karma: -5</t>
  </si>
  <si>
    <r>
      <rPr>
        <rFont val="arial,sans,sans-serif"/>
      </rPr>
      <t>Deal (</t>
    </r>
    <r>
      <rPr>
        <rFont val="arial,sans,sans-serif"/>
        <color rgb="FF3C78D8"/>
      </rPr>
      <t>9-10</t>
    </r>
    <r>
      <rPr>
        <rFont val="arial,sans,sans-serif"/>
      </rPr>
      <t>)x2 Electric Damage. Range 3-</t>
    </r>
    <r>
      <rPr>
        <rFont val="arial,sans,sans-serif"/>
        <color rgb="FF3C78D8"/>
      </rPr>
      <t>5</t>
    </r>
    <r>
      <rPr>
        <rFont val="arial,sans,sans-serif"/>
      </rPr>
      <t>.</t>
    </r>
  </si>
  <si>
    <t xml:space="preserve">"I'm warning you, I'm unstable!"					
					</t>
  </si>
  <si>
    <r>
      <rPr>
        <rFont val="arial,sans,sans-serif"/>
      </rPr>
      <t xml:space="preserve">Range </t>
    </r>
    <r>
      <rPr>
        <rFont val="arial,sans,sans-serif"/>
        <color rgb="FFFF00FF"/>
      </rPr>
      <t>1</t>
    </r>
    <r>
      <rPr>
        <rFont val="arial,sans,sans-serif"/>
      </rPr>
      <t>-</t>
    </r>
    <r>
      <rPr>
        <rFont val="arial,sans,sans-serif"/>
        <color rgb="FF3C78D8"/>
      </rPr>
      <t>5</t>
    </r>
    <r>
      <rPr>
        <rFont val="arial,sans,sans-serif"/>
      </rPr>
      <t xml:space="preserve">. </t>
    </r>
    <r>
      <rPr>
        <rFont val="arial,sans,sans-serif"/>
        <color rgb="FF6AA84F"/>
      </rPr>
      <t>Bonus Action.</t>
    </r>
  </si>
  <si>
    <t>I Am The Wind</t>
  </si>
  <si>
    <t>After you deal Air Damage, gain a stack of Ventus for every target hit. Each turn, you may spend Ventus</t>
  </si>
  <si>
    <r>
      <rPr>
        <rFont val="arial,sans,sans-serif"/>
      </rPr>
      <t xml:space="preserve">to move targets around. Max of </t>
    </r>
    <r>
      <rPr>
        <rFont val="arial,sans,sans-serif"/>
        <color rgb="FFFF00FF"/>
      </rPr>
      <t>8</t>
    </r>
    <r>
      <rPr>
        <rFont val="arial,sans,sans-serif"/>
      </rPr>
      <t xml:space="preserve"> Ventus. Start each battle with </t>
    </r>
    <r>
      <rPr>
        <rFont val="arial,sans,sans-serif"/>
        <color rgb="FFFF00FF"/>
      </rPr>
      <t>2</t>
    </r>
    <r>
      <rPr>
        <rFont val="arial,sans,sans-serif"/>
      </rPr>
      <t xml:space="preserve"> Ventus.</t>
    </r>
  </si>
  <si>
    <t>VENTUS</t>
  </si>
  <si>
    <t>Sierra Pena</t>
  </si>
  <si>
    <t>Multiversal Flux</t>
  </si>
  <si>
    <t>Fills by: Dealing Damage, Healing Allies</t>
  </si>
  <si>
    <t>WEAPON PASSIVE: Berry Power. Grants +1 Skill Slot. You may choose to spend your action to lick the popsicle, restoring (3-3) MP and applying Energized2 to yourself for three rounds..</t>
  </si>
  <si>
    <t>Set your MMP and MP Regen to 200% for three rounds. Then, refill your MP. Bonus Action.</t>
  </si>
  <si>
    <r>
      <rPr>
        <rFont val="arial,sans,sans-serif"/>
      </rPr>
      <t>(</t>
    </r>
    <r>
      <rPr>
        <rFont val="arial,sans,sans-serif"/>
        <color rgb="FFE69138"/>
      </rPr>
      <t>7-8</t>
    </r>
    <r>
      <rPr>
        <rFont val="arial,sans,sans-serif"/>
      </rPr>
      <t>) Ice</t>
    </r>
  </si>
  <si>
    <r>
      <rPr>
        <rFont val="Arial"/>
        <b/>
      </rPr>
      <t xml:space="preserve">SP Required: </t>
    </r>
    <r>
      <rPr>
        <rFont val="Arial"/>
        <b/>
        <color rgb="FFFF00FF"/>
      </rPr>
      <t>178</t>
    </r>
  </si>
  <si>
    <r>
      <rPr>
        <rFont val="Arial"/>
      </rPr>
      <t>Target a entity within Range 1-5, and another entity within Range 1-</t>
    </r>
    <r>
      <rPr>
        <rFont val="Arial"/>
        <color rgb="FF3C78D8"/>
      </rPr>
      <t>3</t>
    </r>
    <r>
      <rPr>
        <rFont val="Arial"/>
      </rPr>
      <t xml:space="preserve"> of that foe. Damage dealt to the </t>
    </r>
  </si>
  <si>
    <r>
      <rPr>
        <rFont val="Arial"/>
      </rPr>
      <t xml:space="preserve">initial target is dealt as Psychic Damage to the other target, for </t>
    </r>
    <r>
      <rPr>
        <rFont val="Arial"/>
        <color rgb="FF3C78D8"/>
      </rPr>
      <t>75</t>
    </r>
    <r>
      <rPr>
        <rFont val="Arial"/>
      </rPr>
      <t xml:space="preserve">% damage. </t>
    </r>
    <r>
      <rPr>
        <rFont val="Arial"/>
        <color rgb="FF3C78D8"/>
      </rPr>
      <t>66</t>
    </r>
    <r>
      <rPr>
        <rFont val="Arial"/>
      </rPr>
      <t xml:space="preserve"> damage may be transferred a round.</t>
    </r>
  </si>
  <si>
    <r>
      <rPr>
        <rFont val="arial,sans,sans-serif"/>
      </rPr>
      <t xml:space="preserve">Create </t>
    </r>
    <r>
      <rPr>
        <rFont val="arial,sans,sans-serif"/>
        <color rgb="FF3C78D8"/>
      </rPr>
      <t>4</t>
    </r>
    <r>
      <rPr>
        <rFont val="arial,sans,sans-serif"/>
      </rPr>
      <t xml:space="preserve"> Sticky Bomb tiles within Range 1-4. When a foe moves into a square within Range 1 of them,</t>
    </r>
  </si>
  <si>
    <t>Date Joined: 2018-11-16</t>
  </si>
  <si>
    <r>
      <rPr>
        <rFont val="arial,sans,sans-serif"/>
      </rPr>
      <t>destroy the tile and apply Root to them for three rounds, and deal (</t>
    </r>
    <r>
      <rPr>
        <rFont val="arial,sans,sans-serif"/>
        <color rgb="FF3C78D8"/>
      </rPr>
      <t>7-10</t>
    </r>
    <r>
      <rPr>
        <rFont val="arial,sans,sans-serif"/>
      </rPr>
      <t>) Earth Damage.</t>
    </r>
  </si>
  <si>
    <r>
      <rPr>
        <rFont val="arial,sans,sans-serif"/>
      </rPr>
      <t>Restore (</t>
    </r>
    <r>
      <rPr>
        <rFont val="arial,sans,sans-serif"/>
        <color rgb="FF3C78D8"/>
      </rPr>
      <t>11-13</t>
    </r>
    <r>
      <rPr>
        <rFont val="arial,sans,sans-serif"/>
      </rPr>
      <t>) HP to the target. Splash 1. Range 2-</t>
    </r>
    <r>
      <rPr>
        <rFont val="arial,sans,sans-serif"/>
        <color rgb="FF3C78D8"/>
      </rPr>
      <t>5</t>
    </r>
    <r>
      <rPr>
        <rFont val="arial,sans,sans-serif"/>
      </rPr>
      <t>.</t>
    </r>
  </si>
  <si>
    <t>...I'd like to change the listed special. The concept is nice, but also kinda broken...</t>
  </si>
  <si>
    <t>It's too weak at 200% cost, but if the price increase is too low, it'd break the game in two.</t>
  </si>
  <si>
    <t>Echoss the Collector</t>
  </si>
  <si>
    <t>Malice Striker</t>
  </si>
  <si>
    <t>Acacia's personal greatstaff, modified slightly so that non-woodmancers can morph it between lance and staff.</t>
  </si>
  <si>
    <t>Itemstorm</t>
  </si>
  <si>
    <t>WEAPON PASSIVE: Multiform Technique. You may perform a Basic Attack for 50% DMG as a Bonus Action if you cast a non-Bonus/Free action spell. Passively grants +1 Spell Slot.</t>
  </si>
  <si>
    <r>
      <rPr>
        <rFont val="arial,sans,sans-serif"/>
      </rPr>
      <t xml:space="preserve">For this round, you may use up to </t>
    </r>
    <r>
      <rPr>
        <rFont val="arial,sans,sans-serif"/>
        <color rgb="FFFF00FF"/>
      </rPr>
      <t>6</t>
    </r>
    <r>
      <rPr>
        <rFont val="arial,sans,sans-serif"/>
      </rPr>
      <t xml:space="preserve"> items as Free Actions. Items gain </t>
    </r>
    <r>
      <rPr>
        <rFont val="arial,sans,sans-serif"/>
        <color rgb="FFFF00FF"/>
      </rPr>
      <t>+3 Upper Range.</t>
    </r>
  </si>
  <si>
    <r>
      <rPr>
        <rFont val="Arial"/>
      </rPr>
      <t>(</t>
    </r>
    <r>
      <rPr>
        <rFont val="Arial"/>
        <color rgb="FFE69138"/>
      </rPr>
      <t>12-12</t>
    </r>
    <r>
      <rPr>
        <rFont val="Arial"/>
      </rPr>
      <t>) Piercing</t>
    </r>
  </si>
  <si>
    <r>
      <rPr>
        <rFont val="arial,sans,sans-serif"/>
        <color rgb="FFFF00FF"/>
      </rPr>
      <t>Items have a</t>
    </r>
    <r>
      <rPr>
        <rFont val="arial,sans,sans-serif"/>
        <color rgb="FFFF00FF"/>
      </rPr>
      <t xml:space="preserve"> seperate 30% chance to not be used up. Item Conservation.</t>
    </r>
  </si>
  <si>
    <r>
      <rPr>
        <rFont val="Arial"/>
        <b/>
      </rPr>
      <t xml:space="preserve">SP Required: </t>
    </r>
    <r>
      <rPr>
        <rFont val="Arial"/>
        <b/>
        <color rgb="FFFF00FF"/>
      </rPr>
      <t>176</t>
    </r>
  </si>
  <si>
    <t>Starcrystal Scarf</t>
  </si>
  <si>
    <t>MARRON: See this big ol' star brooch I made? It's made of Aurora Crystal!</t>
  </si>
  <si>
    <t>(The Stars Foretold)</t>
  </si>
  <si>
    <r>
      <rPr>
        <rFont val="arial,sans,sans-serif"/>
        <b/>
      </rPr>
      <t xml:space="preserve">Hidden Rock </t>
    </r>
    <r>
      <rPr>
        <rFont val="arial,sans,sans-serif"/>
        <b/>
        <color rgb="FFFF00FF"/>
      </rPr>
      <t>/ Eye</t>
    </r>
  </si>
  <si>
    <r>
      <rPr>
        <rFont val="arial,sans,sans-serif"/>
      </rPr>
      <t>Deals (</t>
    </r>
    <r>
      <rPr>
        <rFont val="arial,sans,sans-serif"/>
        <color rgb="FF3C78D8"/>
      </rPr>
      <t>11-11</t>
    </r>
    <r>
      <rPr>
        <rFont val="arial,sans,sans-serif"/>
      </rPr>
      <t xml:space="preserve">) Earth </t>
    </r>
    <r>
      <rPr>
        <rFont val="arial,sans,sans-serif"/>
        <color rgb="FFFF00FF"/>
      </rPr>
      <t>or Psychic</t>
    </r>
    <r>
      <rPr>
        <rFont val="arial,sans,sans-serif"/>
      </rPr>
      <t xml:space="preserve"> Damage,</t>
    </r>
    <r>
      <rPr>
        <rFont val="arial,sans,sans-serif"/>
        <color rgb="FFBF9000"/>
      </rPr>
      <t xml:space="preserve"> with Slip2.</t>
    </r>
  </si>
  <si>
    <t>Amethyst Archrobes</t>
  </si>
  <si>
    <t>A linen purple robe adorned with amethysts. With a simple word to yourself, the gems all begin to glow at once, creating a beautiful sight.</t>
  </si>
  <si>
    <t>(-6 MMP)</t>
  </si>
  <si>
    <r>
      <rPr>
        <rFont val="arial,sans,sans-serif"/>
        <b/>
      </rPr>
      <t>(</t>
    </r>
    <r>
      <rPr>
        <rFont val="arial,sans,sans-serif"/>
        <b/>
        <color rgb="FFFF00FF"/>
      </rPr>
      <t>7</t>
    </r>
    <r>
      <rPr>
        <rFont val="arial,sans,sans-serif"/>
        <b/>
      </rPr>
      <t xml:space="preserve"> MP)</t>
    </r>
  </si>
  <si>
    <t xml:space="preserve">Fire (30%) </t>
  </si>
  <si>
    <r>
      <rPr>
        <rFont val="arial,sans,sans-serif"/>
      </rPr>
      <t>Restore (</t>
    </r>
    <r>
      <rPr>
        <rFont val="arial,sans,sans-serif"/>
        <color rgb="FF3C78D8"/>
      </rPr>
      <t>12-15</t>
    </r>
    <r>
      <rPr>
        <rFont val="arial,sans,sans-serif"/>
      </rPr>
      <t>) HP to the target.</t>
    </r>
  </si>
  <si>
    <t>Player Crafted Inventory</t>
  </si>
  <si>
    <t>Its Inventories all the way down!</t>
  </si>
  <si>
    <r>
      <rPr>
        <rFont val="arial,sans,sans-serif"/>
      </rPr>
      <t>Range 1-</t>
    </r>
    <r>
      <rPr>
        <rFont val="arial,sans,sans-serif"/>
        <color rgb="FF3C78D8"/>
      </rPr>
      <t>4</t>
    </r>
    <r>
      <rPr>
        <rFont val="arial,sans,sans-serif"/>
      </rPr>
      <t>.</t>
    </r>
  </si>
  <si>
    <t>(Personal Space)</t>
  </si>
  <si>
    <r>
      <rPr>
        <rFont val="arial,sans,sans-serif"/>
      </rPr>
      <t>Deal (</t>
    </r>
    <r>
      <rPr>
        <rFont val="arial,sans,sans-serif"/>
        <color rgb="FF3C78D8"/>
      </rPr>
      <t>6-6</t>
    </r>
    <r>
      <rPr>
        <rFont val="arial,sans,sans-serif"/>
      </rPr>
      <t>) Crushing Damage and inflict Stun on a target for a round. Range 1-2.</t>
    </r>
  </si>
  <si>
    <t>Item Iris</t>
  </si>
  <si>
    <t>A custom-built lens of Chloe's design. Calculates proper throwing trajectories, allowing the user to make those impossible long-ranged shots.</t>
  </si>
  <si>
    <r>
      <rPr>
        <rFont val="arial,sans,sans-serif"/>
        <color rgb="FFBF9000"/>
      </rPr>
      <t>Applies Poison3 for three rounds.</t>
    </r>
    <r>
      <rPr>
        <rFont val="arial,sans,sans-serif"/>
      </rPr>
      <t xml:space="preserve"> </t>
    </r>
    <r>
      <rPr>
        <rFont val="arial,sans,sans-serif"/>
        <color rgb="FFFF00FF"/>
      </rPr>
      <t>Brunel Blessing.</t>
    </r>
  </si>
  <si>
    <t>Echoss is a collector of many things. If he sees value in it, he will collect it. This can vary from weapons to culinary secrets to animal species to entire planets. He has presumably come to Sussui to do some more collecting, though given the nature of the most "valuable" things here he may not be the brightest bulb in the batch.</t>
  </si>
  <si>
    <r>
      <rPr>
        <rFont val="Arial"/>
      </rPr>
      <t xml:space="preserve">You have a </t>
    </r>
    <r>
      <rPr>
        <rFont val="Arial"/>
        <color rgb="FFFF00FF"/>
      </rPr>
      <t>40%</t>
    </r>
    <r>
      <rPr>
        <rFont val="Arial"/>
      </rPr>
      <t xml:space="preserve"> chance to not consume items upon use, </t>
    </r>
    <r>
      <rPr>
        <rFont val="Arial"/>
        <color rgb="FFFF00FF"/>
      </rPr>
      <t>and a 20% chance to use items twice.</t>
    </r>
  </si>
  <si>
    <t>Pope Bill</t>
  </si>
  <si>
    <t>Good for moving houses. Onto your enemies. Or the normal way. I won't judge.</t>
  </si>
  <si>
    <t>Ray from Heaven</t>
  </si>
  <si>
    <t>Fills by: Healing Allies, Dealing Damage, Spending MP</t>
  </si>
  <si>
    <t>WEAPON PASSIVE: What's in the Box? Attacks against allies heal for the damage that it would otherwise deal. Whenever you perform a Basic Attack with this weapon, you may remove a Basic Status Effect from the target, and store it in the box. Alternatively, you may apply a status effect stored in the box, removing it from the box. Statuses don't carry between battles.</t>
  </si>
  <si>
    <r>
      <rPr>
        <rFont val="arial,sans,sans-serif"/>
      </rPr>
      <t>Deal (</t>
    </r>
    <r>
      <rPr>
        <rFont val="arial,sans,sans-serif"/>
        <color rgb="FFFF00FF"/>
      </rPr>
      <t>20-21</t>
    </r>
    <r>
      <rPr>
        <rFont val="arial,sans,sans-serif"/>
      </rPr>
      <t>) Light Damage. Range 2-</t>
    </r>
    <r>
      <rPr>
        <rFont val="arial,sans,sans-serif"/>
        <color rgb="FFFF00FF"/>
      </rPr>
      <t>6</t>
    </r>
    <r>
      <rPr>
        <rFont val="arial,sans,sans-serif"/>
      </rPr>
      <t>, with Splash 1 and Wallhack. Heals allies for the amount of</t>
    </r>
  </si>
  <si>
    <r>
      <rPr>
        <rFont val="arial,sans,sans-serif"/>
      </rPr>
      <t>(</t>
    </r>
    <r>
      <rPr>
        <rFont val="arial,sans,sans-serif"/>
        <color rgb="FFE69138"/>
      </rPr>
      <t>8-10</t>
    </r>
    <r>
      <rPr>
        <rFont val="arial,sans,sans-serif"/>
      </rPr>
      <t>) Glitch</t>
    </r>
  </si>
  <si>
    <t>damage it'd deal.</t>
  </si>
  <si>
    <r>
      <rPr>
        <rFont val="Arial"/>
        <b/>
      </rPr>
      <t xml:space="preserve">SP Required: </t>
    </r>
    <r>
      <rPr>
        <rFont val="Arial"/>
        <b/>
        <color rgb="FFFF00FF"/>
      </rPr>
      <t>240</t>
    </r>
  </si>
  <si>
    <t>Multipoint Witch</t>
  </si>
  <si>
    <t>It's like one of those stereotypical witch hats, but with four points.</t>
  </si>
  <si>
    <r>
      <rPr>
        <rFont val="arial,sans,sans-serif"/>
        <b/>
      </rPr>
      <t>(</t>
    </r>
    <r>
      <rPr>
        <rFont val="arial,sans,sans-serif"/>
        <b/>
        <color rgb="FFFF00FF"/>
      </rPr>
      <t>7</t>
    </r>
    <r>
      <rPr>
        <rFont val="arial,sans,sans-serif"/>
        <b/>
      </rPr>
      <t xml:space="preserve"> MP)</t>
    </r>
  </si>
  <si>
    <r>
      <rPr>
        <rFont val="arial,sans,sans-serif"/>
      </rPr>
      <t>Restore (</t>
    </r>
    <r>
      <rPr>
        <rFont val="arial,sans,sans-serif"/>
        <color rgb="FF3C78D8"/>
      </rPr>
      <t>18-21</t>
    </r>
    <r>
      <rPr>
        <rFont val="arial,sans,sans-serif"/>
      </rPr>
      <t>) HP to the target.</t>
    </r>
  </si>
  <si>
    <r>
      <rPr>
        <rFont val="arial,sans,sans-serif"/>
      </rPr>
      <t>Range 1-</t>
    </r>
    <r>
      <rPr>
        <rFont val="arial,sans,sans-serif"/>
        <color rgb="FF3C78D8"/>
      </rPr>
      <t>5</t>
    </r>
    <r>
      <rPr>
        <rFont val="arial,sans,sans-serif"/>
      </rPr>
      <t>.</t>
    </r>
  </si>
  <si>
    <r>
      <rPr>
        <rFont val="Arial"/>
      </rPr>
      <t>Deal (</t>
    </r>
    <r>
      <rPr>
        <rFont val="Arial"/>
        <color rgb="FF3C78D8"/>
      </rPr>
      <t>16-19</t>
    </r>
    <r>
      <rPr>
        <rFont val="Arial"/>
      </rPr>
      <t>) Psychic Damage to the target. Range 2-</t>
    </r>
    <r>
      <rPr>
        <rFont val="Arial"/>
        <color rgb="FF3C78D8"/>
      </rPr>
      <t>5</t>
    </r>
    <r>
      <rPr>
        <rFont val="Arial"/>
      </rPr>
      <t xml:space="preserve">. Applies </t>
    </r>
    <r>
      <rPr>
        <rFont val="Arial"/>
        <color rgb="FFFF00FF"/>
      </rPr>
      <t>Horrid</t>
    </r>
    <r>
      <rPr>
        <rFont val="Arial"/>
      </rPr>
      <t>Sleep</t>
    </r>
    <r>
      <rPr>
        <rFont val="Arial"/>
        <color rgb="FFFF00FF"/>
      </rPr>
      <t>9</t>
    </r>
    <r>
      <rPr>
        <rFont val="Arial"/>
      </rPr>
      <t xml:space="preserve"> for two rounds to basic targets.</t>
    </r>
  </si>
  <si>
    <t>Date Joined: 2018-10-05</t>
  </si>
  <si>
    <t>Hypnotic Orb</t>
  </si>
  <si>
    <t>Just stare int- ALL GLORY TO THE HYPNO ORB</t>
  </si>
  <si>
    <r>
      <rPr>
        <rFont val="Arial"/>
      </rPr>
      <t>If the target is asleep already, don't harm the target and instead deal (</t>
    </r>
    <r>
      <rPr>
        <rFont val="Arial"/>
        <color rgb="FF3C78D8"/>
      </rPr>
      <t>19-20</t>
    </r>
    <r>
      <rPr>
        <rFont val="Arial"/>
      </rPr>
      <t>) Psychic Damage to all targets within Range 1-2 of them. Then, wake them up.</t>
    </r>
  </si>
  <si>
    <t>(Focus)</t>
  </si>
  <si>
    <t>(Concentration)</t>
  </si>
  <si>
    <r>
      <rPr>
        <rFont val="arial,sans,sans-serif"/>
        <b/>
      </rPr>
      <t xml:space="preserve">Luxaveil / </t>
    </r>
    <r>
      <rPr>
        <rFont val="arial,sans,sans-serif"/>
        <b/>
        <color rgb="FFFF00FF"/>
      </rPr>
      <t>Mentveil</t>
    </r>
  </si>
  <si>
    <r>
      <rPr>
        <rFont val="arial,sans,sans-serif"/>
      </rPr>
      <t>Inflict Guardian</t>
    </r>
    <r>
      <rPr>
        <rFont val="arial,sans,sans-serif"/>
        <color rgb="FF3C78D8"/>
      </rPr>
      <t>6</t>
    </r>
    <r>
      <rPr>
        <rFont val="arial,sans,sans-serif"/>
      </rPr>
      <t xml:space="preserve"> and Luxa</t>
    </r>
    <r>
      <rPr>
        <rFont val="arial,sans,sans-serif"/>
        <color rgb="FFFF00FF"/>
      </rPr>
      <t>/Ment</t>
    </r>
    <r>
      <rPr>
        <rFont val="arial,sans,sans-serif"/>
      </rPr>
      <t>veil2 on the target, for three rounds each.</t>
    </r>
  </si>
  <si>
    <t>Blooming Bowtie</t>
  </si>
  <si>
    <t>Bowties are cool!</t>
  </si>
  <si>
    <r>
      <rPr>
        <rFont val="Arial"/>
        <b/>
        <color rgb="FFF1C232"/>
      </rPr>
      <t xml:space="preserve">Eye </t>
    </r>
    <r>
      <rPr>
        <rFont val="Arial"/>
        <b/>
        <color rgb="FFFFFFFF"/>
      </rPr>
      <t>of</t>
    </r>
    <r>
      <rPr>
        <rFont val="Arial"/>
        <b/>
        <color rgb="FFF1C232"/>
      </rPr>
      <t xml:space="preserve"> Providence</t>
    </r>
  </si>
  <si>
    <r>
      <rPr>
        <rFont val="arial,sans,sans-serif"/>
      </rPr>
      <t>As an action, mark a tile within Range 1</t>
    </r>
    <r>
      <rPr>
        <rFont val="arial,sans,sans-serif"/>
        <color rgb="FFFF00FF"/>
      </rPr>
      <t>-2</t>
    </r>
    <r>
      <rPr>
        <rFont val="arial,sans,sans-serif"/>
      </rPr>
      <t xml:space="preserve"> of you. You may act through the marked tile as though you</t>
    </r>
  </si>
  <si>
    <r>
      <rPr>
        <rFont val="arial,sans,sans-serif"/>
      </rPr>
      <t xml:space="preserve">were on it. You may also use a Free Action to warp to the tile. </t>
    </r>
    <r>
      <rPr>
        <rFont val="arial,sans,sans-serif"/>
        <color rgb="FFFF00FF"/>
      </rPr>
      <t>Meditation may mark a tile within Range 1.</t>
    </r>
  </si>
  <si>
    <t>Dual Windforce Daggers</t>
  </si>
  <si>
    <t>They'll blow you away with how deadly they are!</t>
  </si>
  <si>
    <t>Ultra Instinct</t>
  </si>
  <si>
    <t>Fills by: Dealing Damage, Taking Damage (x2), Dealing Counter Damage (x2)</t>
  </si>
  <si>
    <r>
      <rPr>
        <rFont val="Arial"/>
      </rPr>
      <t>WEAPON SKILL: Grapple. Choose a tile within Range 1-4 and move there. If you grapple on to a solid tile, land on the tile before it. If you grapple on to an enemy, deal (</t>
    </r>
    <r>
      <rPr>
        <rFont val="Arial"/>
        <color rgb="FFE69138"/>
      </rPr>
      <t>16-17</t>
    </r>
    <r>
      <rPr>
        <rFont val="Arial"/>
      </rPr>
      <t>) Piercing Damage and move to a tile within Range 1 of them.</t>
    </r>
  </si>
  <si>
    <r>
      <rPr>
        <rFont val="arial,sans,sans-serif"/>
      </rPr>
      <t xml:space="preserve">Grant </t>
    </r>
    <r>
      <rPr>
        <rFont val="arial,sans,sans-serif"/>
        <color rgb="FFFF00FF"/>
      </rPr>
      <t>+13</t>
    </r>
    <r>
      <rPr>
        <rFont val="arial,sans,sans-serif"/>
      </rPr>
      <t xml:space="preserve"> to all Substats (sans AC) for</t>
    </r>
    <r>
      <rPr>
        <rFont val="arial,sans,sans-serif"/>
        <color rgb="FFFF00FF"/>
      </rPr>
      <t xml:space="preserve"> </t>
    </r>
    <r>
      <rPr>
        <rFont val="arial,sans,sans-serif"/>
      </rPr>
      <t>three rounds. Auto-activates if you'd take a blow that'd down you,</t>
    </r>
  </si>
  <si>
    <r>
      <rPr>
        <rFont val="Arial"/>
      </rPr>
      <t>(</t>
    </r>
    <r>
      <rPr>
        <rFont val="Arial"/>
        <color rgb="FFE69138"/>
      </rPr>
      <t>18-19</t>
    </r>
    <r>
      <rPr>
        <rFont val="Arial"/>
      </rPr>
      <t>) Slashing</t>
    </r>
  </si>
  <si>
    <t xml:space="preserve">negating the damage. Bonus Action. </t>
  </si>
  <si>
    <r>
      <rPr>
        <rFont val="Arial"/>
        <b/>
      </rPr>
      <t xml:space="preserve">SP Required: </t>
    </r>
    <r>
      <rPr>
        <rFont val="Arial"/>
        <b/>
        <color rgb="FFFF00FF"/>
      </rPr>
      <t>199</t>
    </r>
  </si>
  <si>
    <t>Hell and Back</t>
  </si>
  <si>
    <t>This helmet(?) sparks rage, making you want to rip and tear until its done.</t>
  </si>
  <si>
    <t>(Overkill)</t>
  </si>
  <si>
    <t>Overpowering Slash</t>
  </si>
  <si>
    <r>
      <rPr>
        <rFont val="arial,sans,sans-serif"/>
      </rPr>
      <t>Deal (</t>
    </r>
    <r>
      <rPr>
        <rFont val="arial,sans,sans-serif"/>
        <color rgb="FFE69138"/>
      </rPr>
      <t>17-18</t>
    </r>
    <r>
      <rPr>
        <rFont val="arial,sans,sans-serif"/>
      </rPr>
      <t>) Slashing Damage to the target. If you have more Basic Attack Damage than the target,</t>
    </r>
  </si>
  <si>
    <t>Watcher's Rags</t>
  </si>
  <si>
    <t>I'm watching.</t>
  </si>
  <si>
    <r>
      <rPr>
        <rFont val="arial,sans,sans-serif"/>
      </rPr>
      <t xml:space="preserve">knock them back up to two spaces, and deal </t>
    </r>
    <r>
      <rPr>
        <rFont val="arial,sans,sans-serif"/>
        <color rgb="FFE69138"/>
      </rPr>
      <t>+30%</t>
    </r>
    <r>
      <rPr>
        <rFont val="arial,sans,sans-serif"/>
      </rPr>
      <t xml:space="preserve"> DMG. Range 1.</t>
    </r>
  </si>
  <si>
    <r>
      <rPr>
        <rFont val="arial,sans,sans-serif"/>
      </rPr>
      <t>Deal (</t>
    </r>
    <r>
      <rPr>
        <rFont val="arial,sans,sans-serif"/>
        <color rgb="FFE69138"/>
      </rPr>
      <t>11-13</t>
    </r>
    <r>
      <rPr>
        <rFont val="arial,sans,sans-serif"/>
      </rPr>
      <t>) Psychic Damage. Range 1-3. Gain Mentveil2 and Enchant:Psychic for three rounds.</t>
    </r>
  </si>
  <si>
    <t>Highest Damage Dealt: 33</t>
  </si>
  <si>
    <t>Clutch Emblem</t>
  </si>
  <si>
    <t>Saving 'em, one more time!</t>
  </si>
  <si>
    <r>
      <rPr>
        <rFont val="Arial"/>
        <color rgb="FF000000"/>
      </rPr>
      <t xml:space="preserve">All elements in the spell are of the same type. </t>
    </r>
    <r>
      <rPr>
        <rFont val="Arial"/>
        <color rgb="FF6AA84F"/>
      </rPr>
      <t>Quickfire Phials.</t>
    </r>
  </si>
  <si>
    <t>Battles Cleared: 17</t>
  </si>
  <si>
    <r>
      <rPr>
        <rFont val="Arial"/>
      </rPr>
      <t>Move as many spaces as you have MOV</t>
    </r>
    <r>
      <rPr>
        <rFont val="Arial"/>
        <color rgb="FF6AA84F"/>
      </rPr>
      <t>+1</t>
    </r>
    <r>
      <rPr>
        <rFont val="Arial"/>
      </rPr>
      <t>, with Skirmisher. All foes you move next to take (</t>
    </r>
    <r>
      <rPr>
        <rFont val="Arial"/>
        <color rgb="FFE69138"/>
      </rPr>
      <t>10-11</t>
    </r>
    <r>
      <rPr>
        <rFont val="Arial"/>
      </rPr>
      <t>)</t>
    </r>
  </si>
  <si>
    <t>Piercer Ring</t>
  </si>
  <si>
    <t>A ring with an arrowhead on it. Makes you good at sniping people in the face.</t>
  </si>
  <si>
    <t>Slashing Damage. Can't be countered.</t>
  </si>
  <si>
    <t>(Recurve)</t>
  </si>
  <si>
    <t>(Killer Instinct)</t>
  </si>
  <si>
    <t>A former space goddess. Now travels around looking for the most challenging fights, alike Redstone.</t>
  </si>
  <si>
    <t>Warp Frenzy</t>
  </si>
  <si>
    <r>
      <rPr>
        <rFont val="arial,sans,sans-serif"/>
      </rPr>
      <t>Gain 1 stack of In The Zone per foe downed. These stacks grant +</t>
    </r>
    <r>
      <rPr>
        <rFont val="arial,sans,sans-serif"/>
        <color rgb="FFFF00FF"/>
      </rPr>
      <t>3</t>
    </r>
    <r>
      <rPr>
        <rFont val="arial,sans,sans-serif"/>
      </rPr>
      <t xml:space="preserve"> CRT, +</t>
    </r>
    <r>
      <rPr>
        <rFont val="arial,sans,sans-serif"/>
        <color rgb="FFFF00FF"/>
      </rPr>
      <t>3</t>
    </r>
    <r>
      <rPr>
        <rFont val="arial,sans,sans-serif"/>
      </rPr>
      <t xml:space="preserve"> HIT, and +</t>
    </r>
    <r>
      <rPr>
        <rFont val="arial,sans,sans-serif"/>
        <color rgb="FFFF00FF"/>
      </rPr>
      <t xml:space="preserve">2 </t>
    </r>
    <r>
      <rPr>
        <rFont val="arial,sans,sans-serif"/>
      </rPr>
      <t>CNT.</t>
    </r>
  </si>
  <si>
    <t>Lasts until the end of the battle. Caps at 3 stacks.</t>
  </si>
  <si>
    <t>Portable Armory</t>
  </si>
  <si>
    <t>All the firepower you could ever want, right in the comfort of your own coat!</t>
  </si>
  <si>
    <t>Assassination of the Silent Variety</t>
  </si>
  <si>
    <t>Fills by: Dealing Damage, Killing Foes (x10), Killing Elites / Bosses (Full Fill)</t>
  </si>
  <si>
    <t>WEAPON PASSIVE: Coat Castle. If you don't attack during a round, you have 150% CNT and 4 additional AC for the round. Scales with STR at a half-rate.</t>
  </si>
  <si>
    <t>Select any foe on the map. Deal (31-35) Piercing Damage to them, and gain Evasive6 for one round.</t>
  </si>
  <si>
    <t>(10-10)x2 Piercing</t>
  </si>
  <si>
    <t>SP Required: 160</t>
  </si>
  <si>
    <t>Shade Protector</t>
  </si>
  <si>
    <t>A helmet: The difference between an open and closed casket funeral.</t>
  </si>
  <si>
    <t>Dark (-30%)</t>
  </si>
  <si>
    <t>Space Austria Assasin</t>
  </si>
  <si>
    <t>within the zone.</t>
  </si>
  <si>
    <t>Highest Damage Dealt: 43</t>
  </si>
  <si>
    <t>How to Barrel Roll</t>
  </si>
  <si>
    <t>DO A BARREL ROLL DO A BARREL ROLL DO A BARREL ROLL</t>
  </si>
  <si>
    <t>Range 1-4. Free Action. Twice as effective versus feared targets.</t>
  </si>
  <si>
    <t>(Barrel Rolling)</t>
  </si>
  <si>
    <t>Deal (14-15) Piercing Damage to the target. Has Armorpierce9. Range 4-5.</t>
  </si>
  <si>
    <t>Tank Driver's Key</t>
  </si>
  <si>
    <t>A key that controlled R4's ability to go in and out of a long-ranged siege mode. For you, it unlocks old game mechanics.</t>
  </si>
  <si>
    <t>Inflicts Bleed4 on the target for three rounds.</t>
  </si>
  <si>
    <t>(Prone)</t>
  </si>
  <si>
    <t>He's The Man, and he's a man on a mission. A mission to find his missing briefcase. Sussui is his latest stop on his quest to get back his briefcase. Oh yeah, and he's also here to prevent the end of the universe or something, I guess.</t>
  </si>
  <si>
    <t>Note: Piercing Resistance has exceeded maximum of 50%.</t>
  </si>
  <si>
    <t>Man of Sneaking Around</t>
  </si>
  <si>
    <t>Upon Sprinting, Guarding, or Meditating, gain +75% DGE for the round. Not moving or attacking during</t>
  </si>
  <si>
    <t>a round will also trigger these effects. Foes will be less likely to target you when doing these actions.</t>
  </si>
  <si>
    <t>amemiya_v25</t>
  </si>
  <si>
    <t>Amorphous Blob of Pixels</t>
  </si>
  <si>
    <t>An amorphous blob of pixels traveling through latent space.</t>
  </si>
  <si>
    <t>Awakening</t>
  </si>
  <si>
    <t>Fills by: Dealing Damage, Counter Damage (x2)</t>
  </si>
  <si>
    <t>WEAPON PASSIVE: Cursor Drag. If you attack an enemy, you may move them up to 3 spaces. Every space moved reduces your damage dealt by 20%. If they're moved the full distance, apply PushedAround1 to them for two rounds.</t>
  </si>
  <si>
    <t>Double the base values of your DGE and CNT for three rounds, then add 2 to both.</t>
  </si>
  <si>
    <t>(18-19) Piercing</t>
  </si>
  <si>
    <t>Also, gain Guardian3 and Mending3 for three rounds.</t>
  </si>
  <si>
    <t>SP Required: 284</t>
  </si>
  <si>
    <t>(Gift Tracker)</t>
  </si>
  <si>
    <t>Gain +100% CNT for this round, then add 11. +50% Counter Damage.</t>
  </si>
  <si>
    <t>Enemies are more likely to target you this round. Bonus Action.</t>
  </si>
  <si>
    <t>Deal (16-18) Slashing Damage. Range 1-2. Cone. Has Armorpierce2.</t>
  </si>
  <si>
    <t>(Secondary Element)</t>
  </si>
  <si>
    <t>Karma: -2</t>
  </si>
  <si>
    <t>The first foe to target you with an attack this round will take (26-29) Slashing Damage. This attack has +50%</t>
  </si>
  <si>
    <t>(Strobe Counter)</t>
  </si>
  <si>
    <t>(Improved Counter)</t>
  </si>
  <si>
    <t>Optimization Function</t>
  </si>
  <si>
    <t>Gain a stack of Optimization for every dodge or counter you perform. DodgeOptimization grants 5% extra</t>
  </si>
  <si>
    <t>DGE and CNT, capping at 5. When at max stacks, you may spend them as a Bonus Action for Evasive5 and Focused5 for a round.</t>
  </si>
  <si>
    <t>Ravenous Umbrella</t>
  </si>
  <si>
    <t>The gnashy end is also where you put your hands. Careful there.</t>
  </si>
  <si>
    <t>Tank Goodness</t>
  </si>
  <si>
    <t>Fills by: Dealing Damage, Healing Allies, Premitigation Damage Taken (cap. 50)</t>
  </si>
  <si>
    <t>WEAPON PASSIVE: Consume Corpse. As a Bonus Action, you may destroy a downed entity within Range 1-2. Gain a trait for the current battle, based on the thing eaten. Only one buff may be active at a time. You may dispel these buffs at any time. While no buff is active, your Basic Attacks have Direct Hit.</t>
  </si>
  <si>
    <t>Transform into EM3R4-LD, a literal tank version of yourself. Triple your MHP, double your MMP, and</t>
  </si>
  <si>
    <t>(3-5) Piercing</t>
  </si>
  <si>
    <t>gain +7 HP Regen. Then, heal to full. You must use this at the start of your turn.  Lasts for three rounds. After this expires, obtain Collapsed for a round. Only usable once per battle, period.</t>
  </si>
  <si>
    <t>SP Required: 398</t>
  </si>
  <si>
    <t>Chainlink Scarf</t>
  </si>
  <si>
    <t>A scarf made out of interlocking bits of metal. Enchanted to move into the perfect position to protect your face.</t>
  </si>
  <si>
    <t>Glacveil / Toniveil</t>
  </si>
  <si>
    <t>Inflict Guardian4 and Glacveil4 / Toniveil4 on the target, for three rounds each.</t>
  </si>
  <si>
    <t>Restore (25-26) HP to the target. Range 1. If on the same round, the recipient of this spell uses a healing</t>
  </si>
  <si>
    <t>Storm Ward</t>
  </si>
  <si>
    <t>This is just a tiny tree at this point.</t>
  </si>
  <si>
    <t>spell on the caster, the spell restores 170% HP.</t>
  </si>
  <si>
    <t>Battles Cleared: 18</t>
  </si>
  <si>
    <t>Deals (19-20) Crushing Damage. If your AC is greater than the foe's, applies Weaken5 and Uninspired5</t>
  </si>
  <si>
    <t>Physical Runes</t>
  </si>
  <si>
    <t>NIA: ...I might've accidentally made them physical.</t>
  </si>
  <si>
    <t>for the round. Won't stun elites. Range 1-2. Galahad's Shield. Shield Toss.</t>
  </si>
  <si>
    <t>Emerald had no idea what he was even doing after the events of Chaos, so he of course rushed at the call to adventure, so to speak, taking on about the opposite role he took inside the Mindscape.</t>
  </si>
  <si>
    <t>This Ends Here</t>
  </si>
  <si>
    <t>You act as a Cover Tile for your allies, with a DGE bonus of 7. Allies within Range 1 of you may still use</t>
  </si>
  <si>
    <t>you as cover to absorb 50% of the damage, even if you're not directly in the way of the attack. Flawless Defense.</t>
  </si>
  <si>
    <t>Letsid Leeh</t>
  </si>
  <si>
    <t>Stick-ier</t>
  </si>
  <si>
    <t>It's a stick. Nothing to see here...</t>
  </si>
  <si>
    <t>Tag</t>
  </si>
  <si>
    <t>Fills by: Dealing Damage, Avoiding Attacks (x10), Performing Counters (x10)</t>
  </si>
  <si>
    <t>WEAPON PASSIVE: Stick. Is a stick, but +1.</t>
  </si>
  <si>
    <t>Designate any enemy on the map as "It". While an entity is "It", they take (22-24) Dark Damage during</t>
  </si>
  <si>
    <t>(2-2) Crushing</t>
  </si>
  <si>
    <t>Hit: 13</t>
  </si>
  <si>
    <t xml:space="preserve">the Regen Phase. Deals 30% DMG to allies. </t>
  </si>
  <si>
    <t>IT</t>
  </si>
  <si>
    <t>SP Required: 152</t>
  </si>
  <si>
    <t>Rubyweave Cloak</t>
  </si>
  <si>
    <t>Adorned with a single, beautiful ruby. It's also inset with Entrophies, giving it an unearthly crimson glow. Somehow is considered a hat.</t>
  </si>
  <si>
    <t>Slashing (-30%)</t>
  </si>
  <si>
    <t>Spawn 5 Force Glyph tiles within Range 1-5. These tiles cannot be walked through, but don't block</t>
  </si>
  <si>
    <t>Crimson Storm</t>
  </si>
  <si>
    <t>Sure to piss off the reds.</t>
  </si>
  <si>
    <t>line of sight. The tiles last for two rounds, and can be killed. Bonus Action.</t>
  </si>
  <si>
    <t>Swap spaces with the target. Bonus Action.</t>
  </si>
  <si>
    <t>Date Joined: 2019-06-01</t>
  </si>
  <si>
    <t>Portable Tellyporta</t>
  </si>
  <si>
    <t>IRONGUTTA: Hope ya like yer improved tellyporta! Merry Dakkamas!</t>
  </si>
  <si>
    <t>Range 1-5.</t>
  </si>
  <si>
    <t>(Blink!)</t>
  </si>
  <si>
    <t>(Unstable Warp)</t>
  </si>
  <si>
    <t>Karma: -11</t>
  </si>
  <si>
    <t>For 7 more MP, apply Fear3 to them for three rounds. Range 1-4. Free Action. x2 effectiveness on Feared targets.</t>
  </si>
  <si>
    <t>Letsid Leeh, usually referred to as Letsid, loves to play games with people. Playing tag is incredibly fun if you become good at bothing cheating and running. She's played tag ever since she was a child, but as she grew up, less and less people wanted to play tag with her. Fortunately for her, when she became an adult, she developed an ability to force others to play a potentially dangerous game of tag with her! Moves with the grace of a cat (and several times faster), and laughs often.</t>
  </si>
  <si>
    <t>Playful Taunt</t>
  </si>
  <si>
    <t>If you end your turn without damaging an enemy, and you're within Range 1-3 of one, you gain 28 SP,</t>
  </si>
  <si>
    <t>as well as +20% DGE for the round. You may also apply Taunt to a target within Range 1-3 for two rounds.</t>
  </si>
  <si>
    <t>Trinket+:</t>
  </si>
  <si>
    <t>Cache Finder</t>
  </si>
  <si>
    <t>I'm detecting rich supply caches in your area.</t>
  </si>
  <si>
    <t>(The Search)</t>
  </si>
  <si>
    <t>Ansem, Seeker of Darkness</t>
  </si>
  <si>
    <t>Unbound Guardian</t>
  </si>
  <si>
    <t>Fills by: Dealing Damage, Summon Damage, Inflicting Statuses (x10)</t>
  </si>
  <si>
    <t>Summon your Guardian if it is not already on the field. Then, give your Guardian several buffs.</t>
  </si>
  <si>
    <t>(14-14) Piercing</t>
  </si>
  <si>
    <t>These changes last for three rounds. The Guardian may act immediately if summoned.</t>
  </si>
  <si>
    <t>SP Required: 323</t>
  </si>
  <si>
    <t>Selfscape Uplink</t>
  </si>
  <si>
    <t>With a bit of control, you can just sorta... puppet yourself.</t>
  </si>
  <si>
    <t>(Dreamscaper)</t>
  </si>
  <si>
    <t>(Portable Pillow)</t>
  </si>
  <si>
    <t>Hidden Shade / Eye</t>
  </si>
  <si>
    <t>Deals (18-20) Dark / Psychic Damage.</t>
  </si>
  <si>
    <t>Deal (8-11) Glitch Damage. Range 1-4, Splash 1. Apply either Taunt or Fear4 to all hit targets for a round.</t>
  </si>
  <si>
    <t>Date Joined: 2019-06-02</t>
  </si>
  <si>
    <t>Bloodied Scarf</t>
  </si>
  <si>
    <t>Sadly provides telportation.</t>
  </si>
  <si>
    <t>Then, apply Lockdown5 to them for two rounds. Won't hit allies.</t>
  </si>
  <si>
    <t>(Blink Away)</t>
  </si>
  <si>
    <t>(Resist: Bleed+)</t>
  </si>
  <si>
    <t>Light (-30%)</t>
  </si>
  <si>
    <t>Heartless Catalyst</t>
  </si>
  <si>
    <t>Darkness sprouts from the Heart. It grows and consumes it...</t>
  </si>
  <si>
    <t>top of the Codex Monstrum.</t>
  </si>
  <si>
    <t>(Heart's True Nature)</t>
  </si>
  <si>
    <t>Ansem, Seeker of Darkness, is the Heartless of Xehanort. He was involved in a lot of time travel and fate shenanigans, but ultimately died to Sora, a heroic Keyblade Weilder, and haunted Riku, another Keyblade Wielder, as a spectre until Riku overcame his Darkness. He has been brought back as a Player, but he knows not how or why, since he was supposed to have been recompleted as Master Xehanort when his death occured. He also was supposed ot have lost Guardian, but a new one, albeit diferent in function despite being the same in purpose, has taken its place mysteriously...</t>
  </si>
  <si>
    <t>Deal (6-8) Dark Damage. Range 3-4. Splash 1.</t>
  </si>
  <si>
    <t>Apply Weaken3 to all foes hit for two rounds. The foe at the center of the blast has 2 extra intensity.</t>
  </si>
  <si>
    <t>Heartless Guardian</t>
  </si>
  <si>
    <t>Start every battle with a Heartless Guardian in Range 1-2 of you. If your Heartless Guardian is slain,</t>
  </si>
  <si>
    <t>you may summon a new one within Range 1 as an action.</t>
  </si>
  <si>
    <t>GUARDIAN</t>
  </si>
  <si>
    <t>Woodthorne, Wild Warrior</t>
  </si>
  <si>
    <t>Beastmaster's Shortswords</t>
  </si>
  <si>
    <t>This pair of shortswords is magically attuned to the natural world.</t>
  </si>
  <si>
    <t>Unleash the Beasts</t>
  </si>
  <si>
    <t>Fills by: Dealing Damage, Spending MP, Removing Debuffs (x3)</t>
  </si>
  <si>
    <t>WEAPON PASSIVE: Breath of the Wilds. You have a +10 to all stats when attempting to tame Wildlife. Your Basic Attacks and Spells deal 10% more DMG per allied Wildlife within Range 1-2 of you. Passively, grants +1 Spell Slot and Skirmisher.</t>
  </si>
  <si>
    <t>Summon three Bestial Spirits within Range 1-3: a Spirit of Wrath, Spirit of Protection, and Spirit of Peace.</t>
  </si>
  <si>
    <t>(16-17) Earth</t>
  </si>
  <si>
    <t>Spirits last 3 rounds, and may act the turn they are summoned.</t>
  </si>
  <si>
    <t>SP Required: 320</t>
  </si>
  <si>
    <t>Survivalist's Hood</t>
  </si>
  <si>
    <t>Helps protect against both the elements and arrows.</t>
  </si>
  <si>
    <t>Survivalist's Cloak</t>
  </si>
  <si>
    <t>Helps protect against both the elements and enemies</t>
  </si>
  <si>
    <t>(8-9) HP. Range 1-4. You may opt to only remove debuffs and/or not heal.</t>
  </si>
  <si>
    <t>Nature's Wrath</t>
  </si>
  <si>
    <t>Apply Guardian2 and Empowered2 to a target for three rounds, and grant the target (9-11) Temporary</t>
  </si>
  <si>
    <t>Everblooming Lotus</t>
  </si>
  <si>
    <t>Its life-preserving magic keeps it alive, while also providing healing energy to its user.</t>
  </si>
  <si>
    <t>SHP. Range 1-2.</t>
  </si>
  <si>
    <t>Twin Serpents / Spires</t>
  </si>
  <si>
    <t>Deal (9-10)x2 Poison or Earth Damage. Range 3-5.</t>
  </si>
  <si>
    <t>Antidote Jade</t>
  </si>
  <si>
    <t>A jade stone adorning a silver pendant. It is able to absorb poison from its wearer's blood.</t>
  </si>
  <si>
    <t xml:space="preserve">A wilderness explorer and survival expert from the Madlands, Woodthorne has come to try and help in stopping mass destruction of life, the universe, and everything. Basically the generic hero backstory.
</t>
  </si>
  <si>
    <t>Create 4 tiles within Range 1-4. These tiles can either be Blank, Fortified, Barricades, or other kinds of</t>
  </si>
  <si>
    <t>tiles on the map, excluding Walls and Abysses. "Harmful" tiles may not be created under foes.</t>
  </si>
  <si>
    <t>Whenever you completely remove a status effect from an ally, you may give them (7-8) Bonus SHP per</t>
  </si>
  <si>
    <t>effect removed, to cap of 20 Bonus SHP. You may also perform Tends. Shared Sterilize.</t>
  </si>
  <si>
    <t>TEND</t>
  </si>
  <si>
    <t>Hex</t>
  </si>
  <si>
    <t>Aeragaskates</t>
  </si>
  <si>
    <t>Unlike a certain healing spell, hasn't skipped a step.</t>
  </si>
  <si>
    <t>Kick Butt and Chew Bubblegum</t>
  </si>
  <si>
    <t>Fills by: Dealing Damage. Killing Foes (x10)</t>
  </si>
  <si>
    <r>
      <rPr>
        <rFont val="Arial"/>
      </rPr>
      <t>WEAPON SKILL: Jetstream Jaunt. Move up to 3 spaces with Skirmisher-Flight. All foes you move through take (</t>
    </r>
    <r>
      <rPr>
        <rFont val="Arial"/>
        <color rgb="FFE69138"/>
      </rPr>
      <t>9-9</t>
    </r>
    <r>
      <rPr>
        <rFont val="Arial"/>
      </rPr>
      <t>) Psychic Damage. Then, deal (</t>
    </r>
    <r>
      <rPr>
        <rFont val="Arial"/>
        <color rgb="FFE69138"/>
      </rPr>
      <t>15-15</t>
    </r>
    <r>
      <rPr>
        <rFont val="Arial"/>
      </rPr>
      <t>) Air Damage to a target in Range 1 of your final destination. Grants Swift1 for three rounds if you move through two foes. Movethrough damage scales at a halved rate with STR.</t>
    </r>
  </si>
  <si>
    <r>
      <rPr>
        <rFont val="Arial"/>
      </rPr>
      <t>Grant Empowered</t>
    </r>
    <r>
      <rPr>
        <rFont val="Arial"/>
        <color rgb="FFFF00FF"/>
      </rPr>
      <t>8</t>
    </r>
    <r>
      <rPr>
        <rFont val="Arial"/>
      </rPr>
      <t xml:space="preserve"> and Swift2 to yourself for two rounds. Bonus action.</t>
    </r>
  </si>
  <si>
    <r>
      <rPr>
        <rFont val="Pacifico"/>
        <color rgb="FFFF00FF"/>
      </rPr>
      <t>Cake</t>
    </r>
    <r>
      <rPr>
        <rFont val="Pacifico,Arial"/>
        <color rgb="FFFF00FF"/>
      </rPr>
      <t xml:space="preserve"> </t>
    </r>
    <r>
      <rPr>
        <rFont val="Special Elite"/>
        <color rgb="FFFF00FF"/>
      </rPr>
      <t>Surivior</t>
    </r>
  </si>
  <si>
    <r>
      <rPr>
        <rFont val="Arial"/>
      </rPr>
      <t>(</t>
    </r>
    <r>
      <rPr>
        <rFont val="Arial"/>
        <color rgb="FFE69138"/>
      </rPr>
      <t>18-18</t>
    </r>
    <r>
      <rPr>
        <rFont val="Arial"/>
      </rPr>
      <t>) Air</t>
    </r>
  </si>
  <si>
    <t>If you have either of these buffs already, add onto their intensity instead, and set duration to two.</t>
  </si>
  <si>
    <r>
      <rPr>
        <rFont val="Arial"/>
        <b/>
      </rPr>
      <t>SP Required:</t>
    </r>
    <r>
      <rPr>
        <rFont val="Arial"/>
        <b/>
        <color rgb="FFFF00FF"/>
      </rPr>
      <t xml:space="preserve"> 166</t>
    </r>
  </si>
  <si>
    <t>Demonic Salt Skull</t>
  </si>
  <si>
    <t>* Smells of brimstone. And doritos, for some reason...</t>
  </si>
  <si>
    <t>Spells that move you deal +10% DMG and may optionally deal Fire Damage.</t>
  </si>
  <si>
    <t>(did you just)</t>
  </si>
  <si>
    <t>(Raging Rush)</t>
  </si>
  <si>
    <r>
      <rPr>
        <rFont val="Arial"/>
      </rPr>
      <t>Grant Empowered</t>
    </r>
    <r>
      <rPr>
        <rFont val="Arial"/>
        <color rgb="FFE69138"/>
      </rPr>
      <t>4</t>
    </r>
    <r>
      <rPr>
        <rFont val="Arial"/>
      </rPr>
      <t xml:space="preserve"> to a target for three rounds. Gains +1 Duration if self-casted.</t>
    </r>
  </si>
  <si>
    <r>
      <rPr>
        <rFont val="Arial"/>
      </rPr>
      <t>Move as many spaces as you have MOV</t>
    </r>
    <r>
      <rPr>
        <rFont val="Arial"/>
        <color rgb="FF6AA84F"/>
      </rPr>
      <t>+1</t>
    </r>
    <r>
      <rPr>
        <rFont val="Arial"/>
      </rPr>
      <t>, with Skirmisher. All foes you move next to take (</t>
    </r>
    <r>
      <rPr>
        <rFont val="Arial"/>
        <color rgb="FFE69138"/>
      </rPr>
      <t>9-11</t>
    </r>
    <r>
      <rPr>
        <rFont val="Arial"/>
      </rPr>
      <t>)</t>
    </r>
  </si>
  <si>
    <t>Assassin's Boots</t>
  </si>
  <si>
    <t>It's actually a charm with a picture of boots on i-</t>
  </si>
  <si>
    <t>(ALL Terrain)</t>
  </si>
  <si>
    <t>Battles Cleared: 12</t>
  </si>
  <si>
    <r>
      <rPr>
        <rFont val="Arial"/>
      </rPr>
      <t>Deals (</t>
    </r>
    <r>
      <rPr>
        <rFont val="Arial"/>
        <color rgb="FFE69138"/>
      </rPr>
      <t>14-15</t>
    </r>
    <r>
      <rPr>
        <rFont val="Arial"/>
      </rPr>
      <t>) Glitch Damage, and applies Glitch for two rounds. Range 1-</t>
    </r>
    <r>
      <rPr>
        <rFont val="Arial"/>
        <color rgb="FFBF9000"/>
      </rPr>
      <t>4</t>
    </r>
    <r>
      <rPr>
        <rFont val="Arial"/>
      </rPr>
      <t>. Has bonuses effects</t>
    </r>
  </si>
  <si>
    <t>Attention?: 5</t>
  </si>
  <si>
    <t>Hex Plushie</t>
  </si>
  <si>
    <t>MARRON: ...Y'know, because it's smaller, it's probably 90% better than the real thing at dodging.</t>
  </si>
  <si>
    <t>(+4 CAV)</t>
  </si>
  <si>
    <t>(Grazing Buddy)</t>
  </si>
  <si>
    <t>Scarlet Star</t>
  </si>
  <si>
    <t>You may accumlate stacks of Switch. You start every battle with 8, and have a cap of 24.</t>
  </si>
  <si>
    <t>GAIN</t>
  </si>
  <si>
    <t>SWITCH</t>
  </si>
  <si>
    <t>SHED</t>
  </si>
  <si>
    <t>Little Packo</t>
  </si>
  <si>
    <t>Shouting Star</t>
  </si>
  <si>
    <t>HEYLISTENHEYLISTENHEYLISTEN</t>
  </si>
  <si>
    <t>Thanatophobia Field</t>
  </si>
  <si>
    <t>Fills by: Dealing Damage, Taking Damage (x2), Getting Downed (x100)</t>
  </si>
  <si>
    <t>WEAPON SKILL: Noise Drones. Select two targets in Range 1-3. These targets become Taunted towards you for the rest of the round and take (2-2) Glitch Damage, with Armorpierce2. This doesn't scale with anything. Bonus Action.</t>
  </si>
  <si>
    <t>Grant Divine Shield to you and your allies within Range 1.</t>
  </si>
  <si>
    <r>
      <rPr>
        <rFont val="Arial"/>
      </rPr>
      <t>(</t>
    </r>
    <r>
      <rPr>
        <rFont val="Arial"/>
        <color rgb="FFE69138"/>
      </rPr>
      <t>13-14</t>
    </r>
    <r>
      <rPr>
        <rFont val="Arial"/>
      </rPr>
      <t>) Crushing</t>
    </r>
  </si>
  <si>
    <r>
      <rPr>
        <rFont val="Arial"/>
      </rPr>
      <t>Inflict Fear5</t>
    </r>
    <r>
      <rPr>
        <rFont val="Arial"/>
        <color rgb="FFFF00FF"/>
      </rPr>
      <t xml:space="preserve"> and Weaken2</t>
    </r>
    <r>
      <rPr>
        <rFont val="Arial"/>
      </rPr>
      <t xml:space="preserve"> on all foes within Range 1-2 for </t>
    </r>
    <r>
      <rPr>
        <rFont val="Arial"/>
        <color rgb="FFFF00FF"/>
      </rPr>
      <t>three</t>
    </r>
    <r>
      <rPr>
        <rFont val="Arial"/>
      </rPr>
      <t xml:space="preserve"> rounds.</t>
    </r>
  </si>
  <si>
    <r>
      <rPr>
        <rFont val="Arial"/>
        <b/>
      </rPr>
      <t xml:space="preserve">SP Required: </t>
    </r>
    <r>
      <rPr>
        <rFont val="Arial"/>
        <b/>
        <color rgb="FFFF00FF"/>
      </rPr>
      <t>187</t>
    </r>
  </si>
  <si>
    <t>Warp Step</t>
  </si>
  <si>
    <r>
      <rPr>
        <rFont val="Arial"/>
        <b/>
      </rPr>
      <t>(</t>
    </r>
    <r>
      <rPr>
        <rFont val="Arial"/>
        <b/>
        <color rgb="FF3C78D8"/>
      </rPr>
      <t>11</t>
    </r>
    <r>
      <rPr>
        <rFont val="Arial"/>
        <b/>
      </rPr>
      <t xml:space="preserve"> MP)</t>
    </r>
  </si>
  <si>
    <t>Psychic (-10%)</t>
  </si>
  <si>
    <r>
      <rPr>
        <rFont val="Arial"/>
      </rPr>
      <t>Move up to (MOV-</t>
    </r>
    <r>
      <rPr>
        <rFont val="Arial"/>
        <color rgb="FF6AA84F"/>
      </rPr>
      <t>1</t>
    </r>
    <r>
      <rPr>
        <rFont val="Arial"/>
      </rPr>
      <t>) spaces, with Teleport. Bonus Action.</t>
    </r>
  </si>
  <si>
    <t>Eviscerator's Garments</t>
  </si>
  <si>
    <t>The uniform of a Rebel Eviscerator. Design innovations make cleaning bloodstains an ease!</t>
  </si>
  <si>
    <r>
      <rPr>
        <rFont val="Arial"/>
      </rPr>
      <t xml:space="preserve">Gain +100% CNT for this round, </t>
    </r>
    <r>
      <rPr>
        <rFont val="Arial"/>
        <color rgb="FFBF9000"/>
      </rPr>
      <t>then add 8. +50% Counter Damage.</t>
    </r>
  </si>
  <si>
    <t>Date Joined: 2018-09-29</t>
  </si>
  <si>
    <t>Highest Damage Taken: 35</t>
  </si>
  <si>
    <t>Steamstream Gloves</t>
  </si>
  <si>
    <t>Made of... A magical stream made out of steam. Duh.</t>
  </si>
  <si>
    <r>
      <rPr>
        <rFont val="Arial"/>
      </rPr>
      <t xml:space="preserve">Enemies are more likely to target you this round. </t>
    </r>
    <r>
      <rPr>
        <rFont val="Arial"/>
        <color rgb="FF6AA84F"/>
      </rPr>
      <t>Bonus Action.</t>
    </r>
  </si>
  <si>
    <t>(Resist: Basic DoT's)</t>
  </si>
  <si>
    <r>
      <rPr>
        <rFont val="Arial"/>
      </rPr>
      <t xml:space="preserve">For three rounds, your weapon now heals allies, rather than hurting them. This heals for </t>
    </r>
    <r>
      <rPr>
        <rFont val="Arial"/>
        <color rgb="FF3C78D8"/>
      </rPr>
      <t>110%</t>
    </r>
    <r>
      <rPr>
        <rFont val="Arial"/>
      </rPr>
      <t xml:space="preserve"> of the</t>
    </r>
  </si>
  <si>
    <t>Packo Plushie</t>
  </si>
  <si>
    <t>It smells of fresh bread.</t>
  </si>
  <si>
    <r>
      <rPr>
        <rFont val="Arial"/>
      </rPr>
      <t xml:space="preserve">damage you'd deal. Bonus Action. </t>
    </r>
    <r>
      <rPr>
        <rFont val="Arial"/>
        <color rgb="FFFF00FF"/>
      </rPr>
      <t>Your next attack made on an ally will minicrit.</t>
    </r>
  </si>
  <si>
    <t>(Baker Buddy)</t>
  </si>
  <si>
    <t>Little Packo is just your average baker. He makes bread, he sells bread... Except that he's part of the MOLD (Massive Organization of Licherian Distribution) from the Human Planet Licheria. A rich planet, where everyone gets their first intergalactic hyperspace vehicle at the age of 20! What do you mean it isn't safe? It's gotta be safe! My boss says that only 10% of all MOLD workers ever get stranded in space! Time for Little Packo to deliver some br- oh, what is this buttonNNNNNNNNNNNNNNNNNNNNNNNNNNNNNNNNNNNNNNNNNNNNNNN</t>
  </si>
  <si>
    <t>Poison (-10%)</t>
  </si>
  <si>
    <t>Cowardice</t>
  </si>
  <si>
    <r>
      <rPr>
        <rFont val="Arial"/>
      </rPr>
      <t xml:space="preserve">When at 50% HP or less, you gain Swift1 and </t>
    </r>
    <r>
      <rPr>
        <rFont val="Arial"/>
        <color rgb="FFFF00FF"/>
      </rPr>
      <t>Evasive7</t>
    </r>
    <r>
      <rPr>
        <rFont val="Arial"/>
      </rPr>
      <t>, but also Weakened</t>
    </r>
    <r>
      <rPr>
        <rFont val="Arial"/>
        <color rgb="FFFF00FF"/>
      </rPr>
      <t>2</t>
    </r>
    <r>
      <rPr>
        <rFont val="Arial"/>
      </rPr>
      <t xml:space="preserve"> and Uninspired</t>
    </r>
    <r>
      <rPr>
        <rFont val="Arial"/>
        <color rgb="FFFF00FF"/>
      </rPr>
      <t>2</t>
    </r>
    <r>
      <rPr>
        <rFont val="Arial"/>
      </rPr>
      <t>.</t>
    </r>
  </si>
  <si>
    <t>These effects last until you're brought over 50% HP, and the buffs last until the round ends.</t>
  </si>
  <si>
    <r>
      <rPr>
        <rFont val="Arial"/>
      </rPr>
      <t>Double the base values of your DGE and CNT for three rounds,</t>
    </r>
    <r>
      <rPr>
        <rFont val="Arial"/>
        <color rgb="FFFF00FF"/>
      </rPr>
      <t xml:space="preserve"> then add 2 to both.</t>
    </r>
  </si>
  <si>
    <t>You are currently resisting Weaken.</t>
  </si>
  <si>
    <r>
      <rPr>
        <rFont val="Arial"/>
      </rPr>
      <t>(</t>
    </r>
    <r>
      <rPr>
        <rFont val="Arial"/>
        <color rgb="FFE69138"/>
      </rPr>
      <t>19-19</t>
    </r>
    <r>
      <rPr>
        <rFont val="Arial"/>
      </rPr>
      <t>) Piercing</t>
    </r>
  </si>
  <si>
    <r>
      <rPr>
        <rFont val="Arial"/>
        <b/>
      </rPr>
      <t xml:space="preserve">SP Required: </t>
    </r>
    <r>
      <rPr>
        <rFont val="Arial"/>
        <b/>
        <color rgb="FFFF00FF"/>
      </rPr>
      <t>280</t>
    </r>
  </si>
  <si>
    <r>
      <rPr>
        <rFont val="Arial"/>
      </rPr>
      <t>Gain +100% CNT for this round,</t>
    </r>
    <r>
      <rPr>
        <rFont val="Arial"/>
        <color rgb="FFF1C232"/>
      </rPr>
      <t xml:space="preserve"> </t>
    </r>
    <r>
      <rPr>
        <rFont val="Arial"/>
        <color rgb="FFBF9000"/>
      </rPr>
      <t>then add 11. +50% Counter Damage.</t>
    </r>
  </si>
  <si>
    <r>
      <rPr>
        <rFont val="Arial"/>
      </rPr>
      <t xml:space="preserve">Enemies are more likely to target you this round. </t>
    </r>
    <r>
      <rPr>
        <rFont val="Arial"/>
        <color rgb="FF6AA84F"/>
      </rPr>
      <t>Bonus Action.</t>
    </r>
  </si>
  <si>
    <r>
      <rPr>
        <rFont val="Arial"/>
      </rPr>
      <t>Deal (</t>
    </r>
    <r>
      <rPr>
        <rFont val="Arial"/>
        <color rgb="FFE69138"/>
      </rPr>
      <t>17-18</t>
    </r>
    <r>
      <rPr>
        <rFont val="Arial"/>
      </rPr>
      <t>) Slashing Damage. Range 1</t>
    </r>
    <r>
      <rPr>
        <rFont val="Arial"/>
        <color rgb="FFBF9000"/>
      </rPr>
      <t>-2</t>
    </r>
    <r>
      <rPr>
        <rFont val="Arial"/>
      </rPr>
      <t>. Cone. Has Armorpierce2.</t>
    </r>
  </si>
  <si>
    <r>
      <rPr>
        <rFont val="Arial"/>
        <color rgb="FF000000"/>
      </rPr>
      <t xml:space="preserve">The first foe to </t>
    </r>
    <r>
      <rPr>
        <rFont val="Arial"/>
        <color rgb="FF6AA84F"/>
      </rPr>
      <t>target</t>
    </r>
    <r>
      <rPr>
        <rFont val="Arial"/>
        <color rgb="FF000000"/>
      </rPr>
      <t xml:space="preserve"> you with an attack this round will take (</t>
    </r>
    <r>
      <rPr>
        <rFont val="Arial"/>
        <color rgb="FFE69138"/>
      </rPr>
      <t>27-30</t>
    </r>
    <r>
      <rPr>
        <rFont val="Arial"/>
        <color rgb="FF000000"/>
      </rPr>
      <t xml:space="preserve">) Slashing Damage. This attack </t>
    </r>
    <r>
      <rPr>
        <rFont val="Arial"/>
        <color rgb="FFBF9000"/>
      </rPr>
      <t>is</t>
    </r>
  </si>
  <si>
    <r>
      <rPr>
        <rFont val="Arial"/>
        <color rgb="FFBF9000"/>
      </rPr>
      <t>Unavoidable</t>
    </r>
    <r>
      <rPr>
        <rFont val="Arial"/>
        <color rgb="FFBF9000"/>
      </rPr>
      <t>. You may also Taunt a foe within Range 1-4 for a round.</t>
    </r>
  </si>
  <si>
    <t>Noxious Staff</t>
  </si>
  <si>
    <t>Requires rubber gloves to use. A highly reinforced stomach also helps.</t>
  </si>
  <si>
    <t>Biological Ascendency</t>
  </si>
  <si>
    <t>Fills by: Self-Inflicted Damage w/ Spells (x0.5), Dealing Damage, Taking Damage, Healing Allies (x2)</t>
  </si>
  <si>
    <t>WEAPON SKILL: Catalyst. Target a Poisoned target within Range 3-5. Either double the intensity or increase the poison's intensity by 25: whatever's lower! Passively, grants +1 Skill Slot, Poison Resistance (the status effect), and manafueled2 to all of your spells.</t>
  </si>
  <si>
    <t>Gain every possible gene bonus at once and none of the downsides. Costs 90 SP per round.</t>
  </si>
  <si>
    <r>
      <rPr>
        <rFont val="Arial"/>
      </rPr>
      <t>(</t>
    </r>
    <r>
      <rPr>
        <rFont val="Arial"/>
      </rPr>
      <t>10-11</t>
    </r>
    <r>
      <rPr>
        <rFont val="Arial"/>
      </rPr>
      <t>) Poison</t>
    </r>
  </si>
  <si>
    <r>
      <rPr>
        <rFont val="Arial"/>
      </rPr>
      <t xml:space="preserve">Upon ending the transformation, reset to default genes. Bonus Action. </t>
    </r>
    <r>
      <rPr>
        <rFont val="Arial"/>
        <color rgb="FFFF00FF"/>
      </rPr>
      <t>Something Remains.</t>
    </r>
  </si>
  <si>
    <r>
      <rPr>
        <rFont val="Arial"/>
        <b/>
      </rPr>
      <t xml:space="preserve">SP Cap: </t>
    </r>
    <r>
      <rPr>
        <rFont val="Arial"/>
        <b/>
        <color rgb="FFFF00FF"/>
      </rPr>
      <t>360</t>
    </r>
  </si>
  <si>
    <t>Sequencer Visor</t>
  </si>
  <si>
    <t>Looks very... CRISPR on you. I'm sorry.</t>
  </si>
  <si>
    <t>Manafuel: 2</t>
  </si>
  <si>
    <t>Your Restorative Spells have 1 extra level of manafueled. They are highlighted in blue.</t>
  </si>
  <si>
    <t>(Blocks of Life)</t>
  </si>
  <si>
    <r>
      <rPr>
        <rFont val="Arial"/>
        <b/>
      </rPr>
      <t>(</t>
    </r>
    <r>
      <rPr>
        <rFont val="Arial"/>
        <b/>
        <color rgb="FF0000FF"/>
      </rPr>
      <t>4</t>
    </r>
    <r>
      <rPr>
        <rFont val="Arial"/>
        <b/>
      </rPr>
      <t xml:space="preserve"> MP)</t>
    </r>
  </si>
  <si>
    <t>Tetraphobia</t>
  </si>
  <si>
    <t>Four is death.</t>
  </si>
  <si>
    <r>
      <rPr>
        <rFont val="Arial"/>
      </rPr>
      <t xml:space="preserve">Range 1-3. (x) can be however high you want. Can't heal yourself. </t>
    </r>
    <r>
      <rPr>
        <rFont val="Arial"/>
        <color rgb="FF3C78D8"/>
      </rPr>
      <t>11 Bonus Healing. Shield Transfusion.</t>
    </r>
  </si>
  <si>
    <t>(Fourth Power)</t>
  </si>
  <si>
    <t>(-4 STR)</t>
  </si>
  <si>
    <r>
      <rPr>
        <rFont val="Arial"/>
        <b/>
      </rPr>
      <t>(</t>
    </r>
    <r>
      <rPr>
        <rFont val="Arial"/>
        <b/>
        <color rgb="FF0000FF"/>
      </rPr>
      <t>13</t>
    </r>
    <r>
      <rPr>
        <rFont val="Arial"/>
        <b/>
      </rPr>
      <t xml:space="preserve"> MP)</t>
    </r>
  </si>
  <si>
    <t>Air (-40%)</t>
  </si>
  <si>
    <r>
      <rPr>
        <rFont val="Arial"/>
        <color rgb="FF000000"/>
      </rPr>
      <t>Apply Mending</t>
    </r>
    <r>
      <rPr>
        <rFont val="Arial"/>
        <color rgb="FF3C78D8"/>
      </rPr>
      <t>12</t>
    </r>
    <r>
      <rPr>
        <rFont val="Arial"/>
        <color rgb="FF000000"/>
      </rPr>
      <t xml:space="preserve"> to the target for four rounds. Also restores HP equal to the Mending applied.</t>
    </r>
  </si>
  <si>
    <t>Date Joined: 2019-07-05</t>
  </si>
  <si>
    <t>Megu Patch</t>
  </si>
  <si>
    <t>An eyepatch that'll suppress your magical power! Actually no; it just makes you look cool.</t>
  </si>
  <si>
    <r>
      <rPr>
        <rFont val="Arial"/>
      </rPr>
      <t>Range 1-</t>
    </r>
    <r>
      <rPr>
        <rFont val="Arial"/>
        <color rgb="FFFF00FF"/>
      </rPr>
      <t>2</t>
    </r>
    <r>
      <rPr>
        <rFont val="Arial"/>
      </rPr>
      <t xml:space="preserve">. </t>
    </r>
    <r>
      <rPr>
        <rFont val="Arial"/>
        <color rgb="FFCC0000"/>
      </rPr>
      <t>If casted on yourself, the Intensity of the Mending is 25% higher.</t>
    </r>
  </si>
  <si>
    <t>(Intangible Distortions)</t>
  </si>
  <si>
    <t>(-2 HIT)</t>
  </si>
  <si>
    <t>Unravel</t>
  </si>
  <si>
    <r>
      <rPr>
        <rFont val="Arial"/>
        <b/>
      </rPr>
      <t>(</t>
    </r>
    <r>
      <rPr>
        <rFont val="Arial"/>
        <b/>
        <color rgb="FF0000FF"/>
      </rPr>
      <t>15</t>
    </r>
    <r>
      <rPr>
        <rFont val="Arial"/>
        <b/>
      </rPr>
      <t xml:space="preserve"> MP)</t>
    </r>
  </si>
  <si>
    <r>
      <rPr>
        <rFont val="Arial"/>
      </rPr>
      <t>Deal (</t>
    </r>
    <r>
      <rPr>
        <rFont val="Arial"/>
        <color rgb="FF3C78D8"/>
      </rPr>
      <t>15-16</t>
    </r>
    <r>
      <rPr>
        <rFont val="Arial"/>
      </rPr>
      <t xml:space="preserve">) Glitch Damage to a target in Range 1-3. Restore </t>
    </r>
    <r>
      <rPr>
        <rFont val="Arial"/>
        <color rgb="FF3C78D8"/>
      </rPr>
      <t>66%</t>
    </r>
    <r>
      <rPr>
        <rFont val="Arial"/>
      </rPr>
      <t xml:space="preserve"> of the damage dealt as HP to</t>
    </r>
  </si>
  <si>
    <t>Heroine's Charm</t>
  </si>
  <si>
    <t>Rebel Scarlets carry charms of all shapes and sizes. It seems to give them confidence.</t>
  </si>
  <si>
    <t>another entity within Range 1-2 of the target. You may spend HP to boost the effects.</t>
  </si>
  <si>
    <t>(Heroine's Will)</t>
  </si>
  <si>
    <t>(Give It My All!)</t>
  </si>
  <si>
    <r>
      <rPr>
        <rFont val="Arial"/>
        <b/>
      </rPr>
      <t>(</t>
    </r>
    <r>
      <rPr>
        <rFont val="Arial"/>
        <b/>
        <color rgb="FF0000FF"/>
      </rPr>
      <t>20</t>
    </r>
    <r>
      <rPr>
        <rFont val="Arial"/>
        <b/>
      </rPr>
      <t xml:space="preserve"> MP)</t>
    </r>
  </si>
  <si>
    <r>
      <rPr>
        <rFont val="Arial"/>
      </rPr>
      <t>Target a tile within Range 2-4. Deal (</t>
    </r>
    <r>
      <rPr>
        <rFont val="Arial"/>
        <color rgb="FF3C78D8"/>
      </rPr>
      <t>8-9</t>
    </r>
    <r>
      <rPr>
        <rFont val="Arial"/>
      </rPr>
      <t>) Poison Damage to all within Range 1 of that tile, then create</t>
    </r>
  </si>
  <si>
    <t>Evo-Power</t>
  </si>
  <si>
    <r>
      <rPr>
        <rFont val="Arial"/>
        <b/>
      </rPr>
      <t>(</t>
    </r>
    <r>
      <rPr>
        <rFont val="Arial"/>
        <b/>
        <color rgb="FF0000FF"/>
      </rPr>
      <t>21</t>
    </r>
    <r>
      <rPr>
        <rFont val="Arial"/>
        <b/>
      </rPr>
      <t xml:space="preserve"> MP)</t>
    </r>
  </si>
  <si>
    <t>Gain 1 DNA per HP lost. Self-inflicted damage gives double. You may spend DNA as a Bonus Action to</t>
  </si>
  <si>
    <r>
      <rPr>
        <rFont val="Arial"/>
      </rPr>
      <t xml:space="preserve">Revive a Downed player, bringing them back up with </t>
    </r>
    <r>
      <rPr>
        <rFont val="Arial"/>
        <color rgb="FF3C78D8"/>
      </rPr>
      <t>47</t>
    </r>
    <r>
      <rPr>
        <rFont val="Arial"/>
      </rPr>
      <t xml:space="preserve"> HP. You must target their body.</t>
    </r>
  </si>
  <si>
    <t>modify yourself.</t>
  </si>
  <si>
    <t>BODY GENES</t>
  </si>
  <si>
    <t>PAW GENES</t>
  </si>
  <si>
    <t>OTHERS</t>
  </si>
  <si>
    <r>
      <rPr>
        <rFont val="Arial"/>
      </rPr>
      <t xml:space="preserve">Range 1-4. </t>
    </r>
    <r>
      <rPr>
        <rFont val="Arial"/>
        <color rgb="FFFF00FF"/>
      </rPr>
      <t>You also give the target a variety of buffs. Targeting a living player will apply Autorevive.</t>
    </r>
  </si>
  <si>
    <t>Threads of Fate</t>
  </si>
  <si>
    <t>Lingua Franca</t>
  </si>
  <si>
    <t>Fills By: Dealing Damage, MP Lost, Trait Usage (x5 per Spell)</t>
  </si>
  <si>
    <t>WEAPON PASSIVE: Interwoven. Your Basic Attacks, Weapon Skills, and full-action Spells generate Metamight and Metamagic. Passively, grants +1 Spell Slot, and Manafueled2. Scales with STR at a half-rate. Has the Awakening+ passive.</t>
  </si>
  <si>
    <r>
      <rPr>
        <rFont val="Arial"/>
      </rPr>
      <t>Bonus Action. Target a 5x5 area centred in Range 1-</t>
    </r>
    <r>
      <rPr>
        <rFont val="Arial"/>
        <color rgb="FFE01F78"/>
      </rPr>
      <t>4</t>
    </r>
    <r>
      <rPr>
        <rFont val="Arial"/>
      </rPr>
      <t>. All allies within that area can use the spells of</t>
    </r>
  </si>
  <si>
    <r>
      <rPr>
        <rFont val="Arial"/>
      </rPr>
      <t>(</t>
    </r>
    <r>
      <rPr>
        <rFont val="Arial"/>
        <color rgb="FFE69138"/>
      </rPr>
      <t>11-12</t>
    </r>
    <r>
      <rPr>
        <rFont val="Arial"/>
      </rPr>
      <t>)x2 Piercing</t>
    </r>
  </si>
  <si>
    <r>
      <rPr>
        <rFont val="Arial"/>
      </rPr>
      <t xml:space="preserve">any other ally in the area. Each spell cast this way costs </t>
    </r>
    <r>
      <rPr>
        <rFont val="Arial"/>
        <color rgb="FFE01F78"/>
      </rPr>
      <t>65</t>
    </r>
    <r>
      <rPr>
        <rFont val="Arial"/>
      </rPr>
      <t xml:space="preserve"> of your SP. Costs </t>
    </r>
    <r>
      <rPr>
        <rFont val="Arial"/>
        <color rgb="FFE01F78"/>
      </rPr>
      <t>35</t>
    </r>
    <r>
      <rPr>
        <rFont val="Arial"/>
      </rPr>
      <t xml:space="preserve"> SP to place or move.</t>
    </r>
  </si>
  <si>
    <r>
      <rPr>
        <rFont val="Merriweather"/>
        <b/>
      </rPr>
      <t xml:space="preserve">Just </t>
    </r>
    <r>
      <rPr>
        <rFont val="Merriweather"/>
        <b/>
        <color rgb="FFFF0000"/>
      </rPr>
      <t>Disgaea</t>
    </r>
  </si>
  <si>
    <t>Starcore Scarf</t>
  </si>
  <si>
    <t>MARRON: It felt kinda weird seeing everyone wear the scarf I made for you, Toast... so I'm working on a new one, just for you!</t>
  </si>
  <si>
    <t>Manafuel: 0 / 2</t>
  </si>
  <si>
    <t>Foresight</t>
  </si>
  <si>
    <r>
      <rPr>
        <rFont val="Arial"/>
        <b/>
      </rPr>
      <t>(10</t>
    </r>
    <r>
      <rPr>
        <rFont val="Arial"/>
        <b/>
        <color rgb="FF0000FF"/>
      </rPr>
      <t xml:space="preserve"> </t>
    </r>
    <r>
      <rPr>
        <rFont val="Arial"/>
        <b/>
      </rPr>
      <t>MP)</t>
    </r>
  </si>
  <si>
    <t>or Mending for Lucky. These will retain their intensity, and can be exchanged the other way around.</t>
  </si>
  <si>
    <r>
      <rPr>
        <rFont val="Arial"/>
      </rPr>
      <t>Grant a target Focused</t>
    </r>
    <r>
      <rPr>
        <rFont val="Arial"/>
        <color rgb="FF4A86E8"/>
      </rPr>
      <t>8</t>
    </r>
    <r>
      <rPr>
        <rFont val="Arial"/>
      </rPr>
      <t xml:space="preserve"> and Direct Hit for three rounds. Gains +1 Duration if self-casted.</t>
    </r>
  </si>
  <si>
    <r>
      <rPr>
        <rFont val="Arial"/>
      </rPr>
      <t xml:space="preserve">Range 1-3. </t>
    </r>
    <r>
      <rPr>
        <rFont val="Arial"/>
        <color rgb="FFFF00FF"/>
      </rPr>
      <t>Shared Perspective.</t>
    </r>
  </si>
  <si>
    <t>EGG</t>
  </si>
  <si>
    <t>Historia</t>
  </si>
  <si>
    <t>Can't be copied.</t>
  </si>
  <si>
    <t>Reverts the target to their position and status from the start of last round.</t>
  </si>
  <si>
    <t>Highest Damage Dealt: 623(!!)</t>
  </si>
  <si>
    <r>
      <rPr>
        <rFont val="Arial"/>
      </rPr>
      <t>Range 1-</t>
    </r>
    <r>
      <rPr>
        <rFont val="Arial"/>
        <color rgb="FFFF00FF"/>
      </rPr>
      <t>2</t>
    </r>
    <r>
      <rPr>
        <rFont val="Arial"/>
      </rPr>
      <t>. Bonus Action.</t>
    </r>
  </si>
  <si>
    <t>Battles Cleared: 29</t>
  </si>
  <si>
    <r>
      <rPr>
        <rFont val="arial,sans,sans-serif"/>
      </rPr>
      <t xml:space="preserve">Target </t>
    </r>
    <r>
      <rPr>
        <rFont val="arial,sans,sans-serif"/>
        <color rgb="FF3C78D8"/>
      </rPr>
      <t>four</t>
    </r>
    <r>
      <rPr>
        <rFont val="arial,sans,sans-serif"/>
      </rPr>
      <t xml:space="preserve"> impathable tiles within Range 3-6, with Wallhack. All foes within Range 1 of any one of</t>
    </r>
  </si>
  <si>
    <t>Mysterious Processor</t>
  </si>
  <si>
    <t>Prone to overheating and exploding in a massive inferno. Multiple times.</t>
  </si>
  <si>
    <r>
      <rPr>
        <rFont val="arial,sans,sans-serif"/>
      </rPr>
      <t>those tiles takes (</t>
    </r>
    <r>
      <rPr>
        <rFont val="arial,sans,sans-serif"/>
        <color rgb="FF3C78D8"/>
      </rPr>
      <t>21-23</t>
    </r>
    <r>
      <rPr>
        <rFont val="arial,sans,sans-serif"/>
      </rPr>
      <t>) Earth Damage.</t>
    </r>
  </si>
  <si>
    <t>(Full Power to Weapons)</t>
  </si>
  <si>
    <t>Railgun Diplomacy</t>
  </si>
  <si>
    <r>
      <rPr>
        <rFont val="Arial"/>
        <b/>
      </rPr>
      <t>(</t>
    </r>
    <r>
      <rPr>
        <rFont val="Arial"/>
        <b/>
        <color rgb="FF0000FF"/>
      </rPr>
      <t>31</t>
    </r>
    <r>
      <rPr>
        <rFont val="Arial"/>
        <b/>
      </rPr>
      <t xml:space="preserve"> MP)</t>
    </r>
  </si>
  <si>
    <t>Toast used to live on Between, a planet she had all to herself. A prodigal sorceress and a tenacious companion, she helped clear a path out of Chaos' mindscape before bringing the fight to Sussui. Along the way, she was a lesbian with Marron. The most likely to guess the ending of a movie (regardless of whether the guess is correct or not).</t>
  </si>
  <si>
    <r>
      <rPr>
        <rFont val="Arial"/>
      </rPr>
      <t>Deal (</t>
    </r>
    <r>
      <rPr>
        <rFont val="Arial"/>
        <color rgb="FF4A86E8"/>
      </rPr>
      <t>38-40</t>
    </r>
    <r>
      <rPr>
        <rFont val="Arial"/>
      </rPr>
      <t>) Light Damage to a target. Range 7-11. If you move on the round you cast it, has 50% HIT.</t>
    </r>
  </si>
  <si>
    <r>
      <rPr>
        <rFont val="arial, sans, sans-serif"/>
      </rPr>
      <t xml:space="preserve">Deals 200% DMG to tiles with HP. If there is a tile with HP between you and your target, the </t>
    </r>
    <r>
      <rPr>
        <rFont val="arial, sans, sans-serif"/>
        <color rgb="FFFF00FF"/>
      </rPr>
      <t>obliterates</t>
    </r>
    <r>
      <rPr>
        <rFont val="arial, sans, sans-serif"/>
      </rPr>
      <t xml:space="preserve"> hits that tile instead.</t>
    </r>
  </si>
  <si>
    <t>Touch of Arcana</t>
  </si>
  <si>
    <t>Whenever a status effect expires from you, or you target an entity with a status effect that has</t>
  </si>
  <si>
    <r>
      <rPr>
        <rFont val="Arial"/>
      </rPr>
      <t>a duration of 1, you may apply it to an entity within Range 1-</t>
    </r>
    <r>
      <rPr>
        <rFont val="Arial"/>
        <color rgb="FFE01F78"/>
      </rPr>
      <t>3</t>
    </r>
    <r>
      <rPr>
        <rFont val="Arial"/>
      </rPr>
      <t xml:space="preserve"> (including yourself).</t>
    </r>
  </si>
  <si>
    <t>Ziah</t>
  </si>
  <si>
    <t>Limit Break</t>
  </si>
  <si>
    <t>Fills by: Dealing Damage, Recieving Buffs (x1 per intensity), Downing/Killing Enemies (x10)</t>
  </si>
  <si>
    <r>
      <rPr>
        <rFont val="Arial"/>
      </rPr>
      <t>Restore (</t>
    </r>
    <r>
      <rPr>
        <rFont val="Arial"/>
        <color rgb="FFFF00FF"/>
      </rPr>
      <t>13-14</t>
    </r>
    <r>
      <rPr>
        <rFont val="Arial"/>
      </rPr>
      <t>) HP and 66% of that as MP. Obtain Empowered/Enlightened</t>
    </r>
    <r>
      <rPr>
        <rFont val="Arial"/>
        <color rgb="FFFF00FF"/>
      </rPr>
      <t>3</t>
    </r>
    <r>
      <rPr>
        <rFont val="Arial"/>
      </rPr>
      <t xml:space="preserve"> for two rounds, or if you</t>
    </r>
  </si>
  <si>
    <r>
      <rPr>
        <rFont val="arial, sans, sans-serif"/>
      </rPr>
      <t>(</t>
    </r>
    <r>
      <rPr>
        <rFont val="arial, sans, sans-serif"/>
        <color rgb="FFE69138"/>
      </rPr>
      <t>7-8</t>
    </r>
    <r>
      <rPr>
        <rFont val="arial, sans, sans-serif"/>
      </rPr>
      <t>)x3 Psychic</t>
    </r>
  </si>
  <si>
    <r>
      <rPr>
        <rFont val="Arial"/>
      </rPr>
      <t xml:space="preserve">already have them, add up the intensity and gain 1 duration. Bonus Action. Costs </t>
    </r>
    <r>
      <rPr>
        <rFont val="Arial"/>
        <color rgb="FFFF00FF"/>
      </rPr>
      <t>89</t>
    </r>
    <r>
      <rPr>
        <rFont val="Arial"/>
      </rPr>
      <t xml:space="preserve"> SP to use.</t>
    </r>
  </si>
  <si>
    <t>The first Dark / Psychic spell you cast each battle gets +3 Buff Levels.</t>
  </si>
  <si>
    <t>Shadowball / Flashpoint</t>
  </si>
  <si>
    <r>
      <rPr>
        <rFont val="Arial"/>
      </rPr>
      <t>Deals (</t>
    </r>
    <r>
      <rPr>
        <rFont val="Arial"/>
        <color rgb="FF3C78D8"/>
      </rPr>
      <t>23-24</t>
    </r>
    <r>
      <rPr>
        <rFont val="Arial"/>
      </rPr>
      <t xml:space="preserve">) Dark </t>
    </r>
    <r>
      <rPr>
        <rFont val="Arial"/>
        <color rgb="FFFF00FF"/>
      </rPr>
      <t>/ Light</t>
    </r>
    <r>
      <rPr>
        <rFont val="Arial"/>
      </rPr>
      <t xml:space="preserve"> Damage </t>
    </r>
    <r>
      <rPr>
        <rFont val="Arial"/>
        <color rgb="FFBF9000"/>
      </rPr>
      <t>with Armorpierce1 or Slip1.</t>
    </r>
  </si>
  <si>
    <t>Magehoodie...?</t>
  </si>
  <si>
    <t>Doesn't wearing the Operator's suit under your magehoodie get stuffy?</t>
  </si>
  <si>
    <t>Teneblight</t>
  </si>
  <si>
    <t>Water (-10%)</t>
  </si>
  <si>
    <r>
      <rPr>
        <rFont val="Arial"/>
      </rPr>
      <t>Deal (</t>
    </r>
    <r>
      <rPr>
        <rFont val="Arial"/>
        <color rgb="FF3C78D8"/>
      </rPr>
      <t>12-13</t>
    </r>
    <r>
      <rPr>
        <rFont val="Arial"/>
      </rPr>
      <t>) Dark Damage to the target. Inflict Teneblight</t>
    </r>
    <r>
      <rPr>
        <rFont val="Arial"/>
        <color rgb="FF3C78D8"/>
      </rPr>
      <t>7</t>
    </r>
    <r>
      <rPr>
        <rFont val="Arial"/>
      </rPr>
      <t xml:space="preserve"> on the target for </t>
    </r>
    <r>
      <rPr>
        <rFont val="Arial"/>
        <color rgb="FF3C78D8"/>
      </rPr>
      <t xml:space="preserve">four </t>
    </r>
    <r>
      <rPr>
        <rFont val="Arial"/>
      </rPr>
      <t>rounds. Range 1-3.</t>
    </r>
  </si>
  <si>
    <t>Highest Damage Dealt: 277</t>
  </si>
  <si>
    <t>Soul Charm</t>
  </si>
  <si>
    <t>The very culmination of your being. This is who you are.</t>
  </si>
  <si>
    <r>
      <rPr>
        <rFont val="Arial"/>
      </rPr>
      <t>Gains +2 Intensity if the target resists the targeted element by</t>
    </r>
    <r>
      <rPr>
        <rFont val="Arial"/>
        <color rgb="FFFF00FF"/>
      </rPr>
      <t xml:space="preserve"> 30</t>
    </r>
    <r>
      <rPr>
        <rFont val="Arial"/>
      </rPr>
      <t>% or more.</t>
    </r>
  </si>
  <si>
    <t>(My Name...)</t>
  </si>
  <si>
    <t>(Focused)</t>
  </si>
  <si>
    <t>Karma: 5</t>
  </si>
  <si>
    <r>
      <rPr>
        <rFont val="Arial"/>
      </rPr>
      <t>Deal (</t>
    </r>
    <r>
      <rPr>
        <rFont val="Arial"/>
        <color rgb="FF3C78D8"/>
      </rPr>
      <t>19-21</t>
    </r>
    <r>
      <rPr>
        <rFont val="Arial"/>
      </rPr>
      <t>) Psychic Damage to the target. Range 2-</t>
    </r>
    <r>
      <rPr>
        <rFont val="Arial"/>
        <color rgb="FF3C78D8"/>
      </rPr>
      <t>5</t>
    </r>
    <r>
      <rPr>
        <rFont val="Arial"/>
      </rPr>
      <t xml:space="preserve">. Applies </t>
    </r>
    <r>
      <rPr>
        <rFont val="Arial"/>
        <color rgb="FFFF00FF"/>
      </rPr>
      <t>HorridSleep14</t>
    </r>
    <r>
      <rPr>
        <rFont val="Arial"/>
      </rPr>
      <t xml:space="preserve"> for two rounds to basic targets.</t>
    </r>
  </si>
  <si>
    <t>Kokichi's Karma: -7</t>
  </si>
  <si>
    <t>Shatterpoint Catalyst</t>
  </si>
  <si>
    <t>Exceptionally fragile. Exceptionally powerful.</t>
  </si>
  <si>
    <r>
      <rPr>
        <rFont val="Arial"/>
      </rPr>
      <t>If the target is asleep already, don't harm the target and instead deal (</t>
    </r>
    <r>
      <rPr>
        <rFont val="Arial"/>
        <color rgb="FF3C78D8"/>
      </rPr>
      <t>24-25</t>
    </r>
    <r>
      <rPr>
        <rFont val="Arial"/>
      </rPr>
      <t>) Psychic Damage to all targets within Range 1-2 of them. Then, wake them up.</t>
    </r>
  </si>
  <si>
    <t>(Exploit Breakdown)</t>
  </si>
  <si>
    <t>Crushing  (-10%)</t>
  </si>
  <si>
    <t>Spellblade</t>
  </si>
  <si>
    <r>
      <rPr>
        <rFont val="Arial"/>
      </rPr>
      <t xml:space="preserve">You may perform a Basic Attack for </t>
    </r>
    <r>
      <rPr>
        <rFont val="Arial"/>
        <color rgb="FFFF00FF"/>
      </rPr>
      <t>40</t>
    </r>
    <r>
      <rPr>
        <rFont val="Arial"/>
      </rPr>
      <t xml:space="preserve">% DMG as a Bonus Action if you cast a non-Bonus/Free Action </t>
    </r>
  </si>
  <si>
    <t>spell.</t>
  </si>
  <si>
    <t>Love You More Dead</t>
  </si>
  <si>
    <t>This axe can be rather Hard to Stop, but for What It's Worth it's power is Something Else.</t>
  </si>
  <si>
    <t>Real Ass Goddamn Chainsaw</t>
  </si>
  <si>
    <t>Fills by: Dealing Damage, Applied Poison Intensity, Downing Foes (x10).</t>
  </si>
  <si>
    <r>
      <rPr>
        <rFont val="Arial"/>
      </rPr>
      <t xml:space="preserve">WEAPON PASSIVE: Nobody's Here To Stay. Any time you deal damage to a foe with your basic attack or spell inflict </t>
    </r>
    <r>
      <rPr>
        <rFont val="Arial"/>
        <color rgb="FFBF9000"/>
      </rPr>
      <t xml:space="preserve">Poisoned11 </t>
    </r>
    <r>
      <rPr>
        <rFont val="Arial"/>
      </rPr>
      <t>for two rounds. Poison gets applied to each target once per round. When targeting a foe that is already Poisoned with this weapon's basic attack, you also deal +10% DMG per 4 Intensity of Poison on the target. If you target multiple foes, the Intensity is the sum of all targeted foe's Poison intensity. This weapon's damage scales with STR at a third-rate, and gains +1 Poisoned intensity per 4 SKI.</t>
    </r>
  </si>
  <si>
    <r>
      <rPr>
        <rFont val="Arial"/>
      </rPr>
      <t>Deal (</t>
    </r>
    <r>
      <rPr>
        <rFont val="Arial"/>
        <color rgb="FFE69138"/>
      </rPr>
      <t>24-26</t>
    </r>
    <r>
      <rPr>
        <rFont val="Arial"/>
      </rPr>
      <t xml:space="preserve">) Slashing Damage, then Poison damage equal to the intensity of the target's Poison plus </t>
    </r>
    <r>
      <rPr>
        <rFont val="Arial"/>
        <color rgb="FFFF00FF"/>
      </rPr>
      <t>10</t>
    </r>
    <r>
      <rPr>
        <rFont val="Arial"/>
      </rPr>
      <t xml:space="preserve">. Range 1-3. </t>
    </r>
  </si>
  <si>
    <r>
      <rPr>
        <rFont val="Merriweather"/>
        <b/>
      </rPr>
      <t xml:space="preserve">Just </t>
    </r>
    <r>
      <rPr>
        <rFont val="Merriweather"/>
        <b/>
        <color rgb="FFFF0000"/>
      </rPr>
      <t>Disgaea</t>
    </r>
  </si>
  <si>
    <r>
      <rPr>
        <rFont val="Arial"/>
      </rPr>
      <t>(</t>
    </r>
    <r>
      <rPr>
        <rFont val="Arial"/>
        <color rgb="FFE69138"/>
      </rPr>
      <t>7-8</t>
    </r>
    <r>
      <rPr>
        <rFont val="Arial"/>
      </rPr>
      <t>)x3 Slashing</t>
    </r>
  </si>
  <si>
    <r>
      <rPr>
        <rFont val="Arial"/>
        <color rgb="FF000000"/>
      </rPr>
      <t xml:space="preserve">You must have The Joykiller out, and it can only be used from its position. After damage, if the target has </t>
    </r>
    <r>
      <rPr>
        <rFont val="Arial"/>
        <color rgb="FFFF00FF"/>
      </rPr>
      <t>35</t>
    </r>
    <r>
      <rPr>
        <rFont val="Arial"/>
        <color rgb="FF000000"/>
      </rPr>
      <t xml:space="preserve">% HP or less, this move is Lethal. </t>
    </r>
    <r>
      <rPr>
        <rFont val="Arial"/>
        <color rgb="FFFF00FF"/>
      </rPr>
      <t xml:space="preserve">Push It To The Limit. </t>
    </r>
  </si>
  <si>
    <r>
      <rPr>
        <rFont val="Arial"/>
        <b/>
        <color rgb="FF000000"/>
      </rPr>
      <t xml:space="preserve">SP Required: </t>
    </r>
    <r>
      <rPr>
        <rFont val="Arial"/>
        <b/>
        <color rgb="FFFF00FF"/>
      </rPr>
      <t>180</t>
    </r>
  </si>
  <si>
    <t>Reaper's Hood</t>
  </si>
  <si>
    <t>Death is inevitable, unless your name is Death. Then things get complicated.</t>
  </si>
  <si>
    <t>(Spectral)</t>
  </si>
  <si>
    <t>Wings of Valhalla</t>
  </si>
  <si>
    <t>Wings of a dream, so far above reality!</t>
  </si>
  <si>
    <t>(Poison5, 3)</t>
  </si>
  <si>
    <t>(Bleed2, 3)</t>
  </si>
  <si>
    <t>(Heaven's Stand)</t>
  </si>
  <si>
    <r>
      <rPr>
        <rFont val="Arial"/>
        <b/>
      </rPr>
      <t>(</t>
    </r>
    <r>
      <rPr>
        <rFont val="Arial"/>
        <b/>
        <color rgb="FF6AA84F"/>
      </rPr>
      <t>20</t>
    </r>
    <r>
      <rPr>
        <rFont val="Arial"/>
        <b/>
      </rPr>
      <t xml:space="preserve"> MP)</t>
    </r>
  </si>
  <si>
    <r>
      <rPr>
        <rFont val="Arial"/>
      </rPr>
      <t>Deal (</t>
    </r>
    <r>
      <rPr>
        <rFont val="Arial"/>
        <color rgb="FFE69138"/>
      </rPr>
      <t>8-9</t>
    </r>
    <r>
      <rPr>
        <rFont val="Arial"/>
      </rPr>
      <t>)</t>
    </r>
    <r>
      <rPr>
        <rFont val="Arial"/>
        <color rgb="FF6AA84F"/>
      </rPr>
      <t>x6</t>
    </r>
    <r>
      <rPr>
        <rFont val="Arial"/>
      </rPr>
      <t xml:space="preserve"> Crushing Damage. Range 1.</t>
    </r>
  </si>
  <si>
    <t>Date Joined: 2020-05-18</t>
  </si>
  <si>
    <t>Highest Damage Dealt: 488</t>
  </si>
  <si>
    <t>Outbreak Omnitool</t>
  </si>
  <si>
    <t>Come on, get down with the sickness.</t>
  </si>
  <si>
    <r>
      <rPr>
        <rFont val="Arial"/>
      </rPr>
      <t xml:space="preserve">Has interesting scaling. </t>
    </r>
    <r>
      <rPr>
        <rFont val="Arial"/>
        <color rgb="FFFF00FF"/>
      </rPr>
      <t>Fluid Punches.</t>
    </r>
  </si>
  <si>
    <t>(Plague Inc)</t>
  </si>
  <si>
    <r>
      <rPr>
        <rFont val="Arial"/>
      </rPr>
      <t xml:space="preserve">Increase the power of a DoT status effect on the target by </t>
    </r>
    <r>
      <rPr>
        <rFont val="Arial"/>
        <color rgb="FFE69138"/>
      </rPr>
      <t>10</t>
    </r>
    <r>
      <rPr>
        <rFont val="Arial"/>
      </rPr>
      <t>. (1 if the effect is Bleed.) Deal (</t>
    </r>
    <r>
      <rPr>
        <rFont val="Arial"/>
        <color rgb="FFE69138"/>
      </rPr>
      <t>10-10</t>
    </r>
    <r>
      <rPr>
        <rFont val="Arial"/>
      </rPr>
      <t>) Slashing</t>
    </r>
  </si>
  <si>
    <r>
      <rPr>
        <rFont val="Arial"/>
      </rPr>
      <t>Damage to the foe for every DoT status effect on the target. Then, apply</t>
    </r>
    <r>
      <rPr>
        <rFont val="Arial"/>
        <color rgb="FFFF00FF"/>
      </rPr>
      <t xml:space="preserve"> Bleed3 </t>
    </r>
    <r>
      <rPr>
        <rFont val="Arial"/>
      </rPr>
      <t>on them for three rounds if they don't have Bleed. Range 1-3.</t>
    </r>
  </si>
  <si>
    <t>The Joykiller</t>
  </si>
  <si>
    <t xml:space="preserve">Upon spawning in battle, you may spawn The Joykiller in Range 1-3 of you as a bonus action. </t>
  </si>
  <si>
    <r>
      <rPr>
        <rFont val="Arial"/>
        <color rgb="FF000000"/>
      </rPr>
      <t xml:space="preserve">It may move right away. </t>
    </r>
    <r>
      <rPr>
        <rFont val="Arial"/>
        <color rgb="FFFF00FF"/>
      </rPr>
      <t>Synchronization.</t>
    </r>
  </si>
  <si>
    <t>JOYKILLER</t>
  </si>
  <si>
    <t>Sin'Dorei Morningstar</t>
  </si>
  <si>
    <t>Battlecry: All minions lose Divine Shield. Gain +3/+3 for each Shield lost.</t>
  </si>
  <si>
    <t>Polar Piledriver</t>
  </si>
  <si>
    <t>WEAPON PASSIVE: Shield Shatter. Your Basic Attacks remove Divine Shields from the target before it connects. If this occurs, you gain a Divine Shield, and get Empowered3 for three rounds before the attack connects. Passively, your Basic Attacks have Slip4.</t>
  </si>
  <si>
    <r>
      <rPr>
        <rFont val="Arial"/>
      </rPr>
      <t>Move 2 spaces with Skirmisher enabled. Then, deal (</t>
    </r>
    <r>
      <rPr>
        <rFont val="Arial"/>
        <color rgb="FFFF00FF"/>
      </rPr>
      <t>25-28</t>
    </r>
    <r>
      <rPr>
        <rFont val="Arial"/>
      </rPr>
      <t>) Ice Damage to a target within Range 1-3.</t>
    </r>
  </si>
  <si>
    <t>You are currently resisting Weakened.</t>
  </si>
  <si>
    <r>
      <rPr>
        <rFont val="Arial"/>
      </rPr>
      <t>(</t>
    </r>
    <r>
      <rPr>
        <rFont val="Arial"/>
        <color rgb="FFE69138"/>
      </rPr>
      <t>22-24</t>
    </r>
    <r>
      <rPr>
        <rFont val="Arial"/>
      </rPr>
      <t>) Crushing</t>
    </r>
  </si>
  <si>
    <r>
      <rPr>
        <rFont val="arial, sans, sans-serif"/>
      </rPr>
      <t>Apply Frozen and Slow2 to them for two rounds. Also apply this slow to yourself</t>
    </r>
    <r>
      <rPr>
        <rFont val="arial, sans, sans-serif"/>
        <color rgb="FFFF00FF"/>
      </rPr>
      <t xml:space="preserve"> for a round.</t>
    </r>
  </si>
  <si>
    <r>
      <rPr>
        <rFont val="Arial"/>
        <b/>
      </rPr>
      <t xml:space="preserve">SP Required: </t>
    </r>
    <r>
      <rPr>
        <rFont val="Arial"/>
        <b/>
        <color rgb="FFFF00FF"/>
      </rPr>
      <t>138</t>
    </r>
  </si>
  <si>
    <r>
      <rPr>
        <rFont val="arial, sans, sans-serif"/>
      </rPr>
      <t>If your Basic Attack can only hit foes within Range 1-</t>
    </r>
    <r>
      <rPr>
        <rFont val="arial, sans, sans-serif"/>
        <color rgb="FFFF00FF"/>
      </rPr>
      <t>3</t>
    </r>
    <r>
      <rPr>
        <rFont val="arial, sans, sans-serif"/>
      </rPr>
      <t>, grant +3 Upper Range Limit to your basic attack</t>
    </r>
  </si>
  <si>
    <r>
      <rPr>
        <rFont val="arial, sans, sans-serif"/>
      </rPr>
      <t xml:space="preserve">for </t>
    </r>
    <r>
      <rPr>
        <rFont val="arial, sans, sans-serif"/>
        <color rgb="FFE69138"/>
      </rPr>
      <t>four</t>
    </r>
    <r>
      <rPr>
        <rFont val="arial, sans, sans-serif"/>
      </rPr>
      <t xml:space="preserve"> rounds. Bonus Action. Range 1-3 for casting.</t>
    </r>
  </si>
  <si>
    <r>
      <rPr>
        <rFont val="arial, sans, sans-serif"/>
        <b/>
      </rPr>
      <t xml:space="preserve">Hidden Rock </t>
    </r>
    <r>
      <rPr>
        <rFont val="arial, sans, sans-serif"/>
        <b/>
        <color rgb="FFFF00FF"/>
      </rPr>
      <t>/ Flame</t>
    </r>
  </si>
  <si>
    <r>
      <rPr>
        <rFont val="arial, sans, sans-serif"/>
      </rPr>
      <t>Deals (</t>
    </r>
    <r>
      <rPr>
        <rFont val="arial, sans, sans-serif"/>
        <color rgb="FF3C78D8"/>
      </rPr>
      <t>15-17</t>
    </r>
    <r>
      <rPr>
        <rFont val="arial, sans, sans-serif"/>
      </rPr>
      <t xml:space="preserve">) Earth </t>
    </r>
    <r>
      <rPr>
        <rFont val="arial, sans, sans-serif"/>
        <color rgb="FFFF00FF"/>
      </rPr>
      <t>or Fire</t>
    </r>
    <r>
      <rPr>
        <rFont val="arial, sans, sans-serif"/>
      </rPr>
      <t xml:space="preserve"> Damage</t>
    </r>
    <r>
      <rPr>
        <rFont val="arial, sans, sans-serif"/>
        <color rgb="FFBF9000"/>
      </rPr>
      <t>, with either Armorpierce1 or Slip1.</t>
    </r>
  </si>
  <si>
    <r>
      <rPr>
        <rFont val="arial, sans, sans-serif"/>
        <b/>
      </rPr>
      <t>(</t>
    </r>
    <r>
      <rPr>
        <rFont val="arial, sans, sans-serif"/>
        <b/>
        <color rgb="FF0000FF"/>
      </rPr>
      <t>7</t>
    </r>
    <r>
      <rPr>
        <rFont val="arial, sans, sans-serif"/>
        <b/>
      </rPr>
      <t xml:space="preserve"> MP)</t>
    </r>
  </si>
  <si>
    <r>
      <rPr>
        <rFont val="arial, sans, sans-serif"/>
      </rPr>
      <t>Restore (</t>
    </r>
    <r>
      <rPr>
        <rFont val="arial, sans, sans-serif"/>
        <color rgb="FF3C78D8"/>
      </rPr>
      <t>14-18</t>
    </r>
    <r>
      <rPr>
        <rFont val="arial, sans, sans-serif"/>
      </rPr>
      <t>) HP to the target.</t>
    </r>
  </si>
  <si>
    <t>Chaos Spaghetti</t>
  </si>
  <si>
    <t>it's ready</t>
  </si>
  <si>
    <r>
      <rPr>
        <rFont val="arial, sans, sans-serif"/>
      </rPr>
      <t>Range 1-</t>
    </r>
    <r>
      <rPr>
        <rFont val="arial, sans, sans-serif"/>
        <color rgb="FF3C78D8"/>
      </rPr>
      <t>4</t>
    </r>
    <r>
      <rPr>
        <rFont val="arial, sans, sans-serif"/>
      </rPr>
      <t>.</t>
    </r>
  </si>
  <si>
    <t>(LOTSA SPAGHETTI)</t>
  </si>
  <si>
    <t>(Awakening+)</t>
  </si>
  <si>
    <t>Cold Shoulder</t>
  </si>
  <si>
    <r>
      <rPr>
        <rFont val="Arial"/>
      </rPr>
      <t>Enemies take (</t>
    </r>
    <r>
      <rPr>
        <rFont val="Arial"/>
        <color rgb="FFFF00FF"/>
      </rPr>
      <t>5-6</t>
    </r>
    <r>
      <rPr>
        <rFont val="Arial"/>
      </rPr>
      <t>) Ice Damage if they are within Range 1 of you at the end of their turn.</t>
    </r>
  </si>
  <si>
    <r>
      <rPr>
        <rFont val="arial, sans, sans-serif"/>
        <color rgb="FFFF00FF"/>
      </rPr>
      <t>50% of the damage dealt is also dealt as Mana damage.</t>
    </r>
    <r>
      <rPr>
        <rFont val="arial, sans, sans-serif"/>
      </rPr>
      <t xml:space="preserve"> Tiles within Range 1 of you take 2 MOV to enter for foes.</t>
    </r>
  </si>
  <si>
    <t>Nemuri Tsuzukinashi</t>
  </si>
  <si>
    <t>Hera's Heartseeker</t>
  </si>
  <si>
    <t>A bow who's platinum arrows are especially receptive to magic.</t>
  </si>
  <si>
    <t>Divergent Series</t>
  </si>
  <si>
    <t>WEAPON SKILL: Cast Aspect. As an action, you may load a spell into your next Basic Attack, spending its cost in MP. Your next Basic Attack will cast that spell as if it was casted on the target's square, with +2 Buff Levels and +10 CRT. Passively, grants +1 Spell Slot.</t>
  </si>
  <si>
    <r>
      <rPr>
        <rFont val="arial,sans,sans-serif"/>
      </rPr>
      <t xml:space="preserve">While active, every hit you take heals you for </t>
    </r>
    <r>
      <rPr>
        <rFont val="arial,sans,sans-serif"/>
        <color rgb="FFFF00FF"/>
      </rPr>
      <t>65%</t>
    </r>
    <r>
      <rPr>
        <rFont val="arial,sans,sans-serif"/>
      </rPr>
      <t xml:space="preserve"> of the damage mitigated by Resistances and AC. The</t>
    </r>
  </si>
  <si>
    <t>(12-13) Piercing</t>
  </si>
  <si>
    <r>
      <rPr>
        <rFont val="arial,sans,sans-serif"/>
      </rPr>
      <t xml:space="preserve">first </t>
    </r>
    <r>
      <rPr>
        <rFont val="arial,sans,sans-serif"/>
        <color rgb="FFFF00FF"/>
      </rPr>
      <t>three</t>
    </r>
    <r>
      <rPr>
        <rFont val="arial,sans,sans-serif"/>
      </rPr>
      <t xml:space="preserve"> enemies you damage during your action obtain Taunt for a round. Costs </t>
    </r>
    <r>
      <rPr>
        <rFont val="arial,sans,sans-serif"/>
        <color rgb="FFFF00FF"/>
      </rPr>
      <t>78</t>
    </r>
    <r>
      <rPr>
        <rFont val="arial,sans,sans-serif"/>
      </rPr>
      <t xml:space="preserve"> SP per round.</t>
    </r>
  </si>
  <si>
    <t>SP Required: 270</t>
  </si>
  <si>
    <t>Reinforced Plating</t>
  </si>
  <si>
    <t>The first Electric / Light spell you cast each battle gets +3 Buff Levels.</t>
  </si>
  <si>
    <r>
      <rPr>
        <rFont val="arial, sans, sans-serif"/>
        <b/>
      </rPr>
      <t xml:space="preserve">Erroveil / </t>
    </r>
    <r>
      <rPr>
        <rFont val="arial, sans, sans-serif"/>
        <b/>
        <color rgb="FFFF00FF"/>
      </rPr>
      <t>Teraveil</t>
    </r>
  </si>
  <si>
    <r>
      <rPr>
        <rFont val="arial, sans, sans-serif"/>
        <b/>
      </rPr>
      <t>(</t>
    </r>
    <r>
      <rPr>
        <rFont val="arial, sans, sans-serif"/>
        <b/>
        <color rgb="FF0000FF"/>
      </rPr>
      <t>11</t>
    </r>
    <r>
      <rPr>
        <rFont val="arial, sans, sans-serif"/>
        <b/>
      </rPr>
      <t xml:space="preserve"> MP)</t>
    </r>
  </si>
  <si>
    <t>You currently benefit from Guardian.</t>
  </si>
  <si>
    <r>
      <rPr>
        <rFont val="arial, sans, sans-serif"/>
      </rPr>
      <t>Inflict Guardian</t>
    </r>
    <r>
      <rPr>
        <rFont val="arial, sans, sans-serif"/>
        <color rgb="FF3C78D8"/>
      </rPr>
      <t>6</t>
    </r>
    <r>
      <rPr>
        <rFont val="arial, sans, sans-serif"/>
      </rPr>
      <t xml:space="preserve"> and Erroveil</t>
    </r>
    <r>
      <rPr>
        <rFont val="arial, sans, sans-serif"/>
        <color rgb="FFFF00FF"/>
      </rPr>
      <t>/Teraveil</t>
    </r>
    <r>
      <rPr>
        <rFont val="arial, sans, sans-serif"/>
        <color rgb="FF3C78D8"/>
      </rPr>
      <t>4</t>
    </r>
    <r>
      <rPr>
        <rFont val="arial, sans, sans-serif"/>
      </rPr>
      <t xml:space="preserve"> on the target, for three rounds each.</t>
    </r>
  </si>
  <si>
    <t>Crystalline Fortress</t>
  </si>
  <si>
    <t>A heavy shell made out of Searing Clusters. Once belonged to the fearsome Crystal Bastion in the Everground.</t>
  </si>
  <si>
    <t>(Energetic Flames)</t>
  </si>
  <si>
    <r>
      <rPr>
        <rFont val="Arial"/>
        <b/>
      </rPr>
      <t>(</t>
    </r>
    <r>
      <rPr>
        <rFont val="Arial"/>
        <b/>
        <color rgb="FF0000FF"/>
      </rPr>
      <t>16</t>
    </r>
    <r>
      <rPr>
        <rFont val="Arial"/>
        <b/>
      </rPr>
      <t xml:space="preserve"> MP)</t>
    </r>
  </si>
  <si>
    <t>You may be healed to 150% of your MHP. The amount of Overheal you have halves during regen.</t>
  </si>
  <si>
    <t xml:space="preserve">Fire (70%) </t>
  </si>
  <si>
    <r>
      <rPr>
        <rFont val="arial, sans, sans-serif"/>
      </rPr>
      <t>Deal (</t>
    </r>
    <r>
      <rPr>
        <rFont val="arial, sans, sans-serif"/>
        <color rgb="FF3C78D8"/>
      </rPr>
      <t>15-16</t>
    </r>
    <r>
      <rPr>
        <rFont val="arial, sans, sans-serif"/>
      </rPr>
      <t>) Light Damage to all foes within Range 1 of you. Restore HP equal to 50% of the damage</t>
    </r>
  </si>
  <si>
    <t>Highest Damage Dealt: 112</t>
  </si>
  <si>
    <r>
      <rPr>
        <rFont val="arial, sans, sans-serif"/>
      </rPr>
      <t xml:space="preserve">rolled. Allies within Range 1-2 recieve these heals as well. </t>
    </r>
    <r>
      <rPr>
        <rFont val="arial, sans, sans-serif"/>
        <color rgb="FF3C78D8"/>
      </rPr>
      <t xml:space="preserve">+5 HP to yourself. </t>
    </r>
    <r>
      <rPr>
        <rFont val="arial, sans, sans-serif"/>
        <color rgb="FFBF9000"/>
      </rPr>
      <t>Outsource.</t>
    </r>
    <r>
      <rPr>
        <rFont val="arial, sans, sans-serif"/>
        <color rgb="FF3C78D8"/>
      </rPr>
      <t xml:space="preserve"> </t>
    </r>
    <r>
      <rPr>
        <rFont val="arial, sans, sans-serif"/>
        <color rgb="FFFF00FF"/>
      </rPr>
      <t>Blinding. Radiance.</t>
    </r>
  </si>
  <si>
    <r>
      <rPr>
        <rFont val="arial, sans, sans-serif"/>
        <b/>
      </rPr>
      <t>(</t>
    </r>
    <r>
      <rPr>
        <rFont val="arial, sans, sans-serif"/>
        <b/>
        <color rgb="FF0000FF"/>
      </rPr>
      <t>13</t>
    </r>
    <r>
      <rPr>
        <rFont val="arial, sans, sans-serif"/>
        <b/>
      </rPr>
      <t xml:space="preserve"> MP)</t>
    </r>
  </si>
  <si>
    <r>
      <rPr>
        <rFont val="arial, sans, sans-serif"/>
      </rPr>
      <t>Deal (</t>
    </r>
    <r>
      <rPr>
        <rFont val="arial, sans, sans-serif"/>
        <color rgb="FF3C78D8"/>
      </rPr>
      <t>18-19</t>
    </r>
    <r>
      <rPr>
        <rFont val="arial, sans, sans-serif"/>
      </rPr>
      <t>) Electric Damage to a foe within Range 4-6. All foes "connected" to that foe take (</t>
    </r>
    <r>
      <rPr>
        <rFont val="arial, sans, sans-serif"/>
        <color rgb="FF3C78D8"/>
      </rPr>
      <t>10-12</t>
    </r>
    <r>
      <rPr>
        <rFont val="arial, sans, sans-serif"/>
      </rPr>
      <t>) Electric</t>
    </r>
  </si>
  <si>
    <r>
      <rPr>
        <rFont val="arial, sans, sans-serif"/>
      </rPr>
      <t xml:space="preserve">Damage. All foes connected to connected foes also take this damage. Cap of </t>
    </r>
    <r>
      <rPr>
        <rFont val="arial, sans, sans-serif"/>
        <color rgb="FF3C78D8"/>
      </rPr>
      <t>8</t>
    </r>
    <r>
      <rPr>
        <rFont val="arial, sans, sans-serif"/>
      </rPr>
      <t xml:space="preserve"> connections. </t>
    </r>
    <r>
      <rPr>
        <rFont val="arial, sans, sans-serif"/>
        <color rgb="FFFF00FF"/>
      </rPr>
      <t>Transfer.</t>
    </r>
    <r>
      <rPr>
        <rFont val="arial, sans, sans-serif"/>
      </rPr>
      <t xml:space="preserve"> </t>
    </r>
    <r>
      <rPr>
        <rFont val="arial, sans, sans-serif"/>
        <color rgb="FFBF9000"/>
      </rPr>
      <t>Overload.</t>
    </r>
  </si>
  <si>
    <r>
      <rPr>
        <rFont val="arial, sans, sans-serif"/>
        <b/>
      </rPr>
      <t>Hidden Toxin</t>
    </r>
    <r>
      <rPr>
        <rFont val="arial, sans, sans-serif"/>
        <b/>
        <color rgb="FFFF00FF"/>
      </rPr>
      <t xml:space="preserve"> / Eye</t>
    </r>
  </si>
  <si>
    <r>
      <rPr>
        <rFont val="arial, sans, sans-serif"/>
        <b/>
      </rPr>
      <t>(</t>
    </r>
    <r>
      <rPr>
        <rFont val="arial, sans, sans-serif"/>
        <b/>
        <color rgb="FF0000FF"/>
      </rPr>
      <t>9</t>
    </r>
    <r>
      <rPr>
        <rFont val="arial, sans, sans-serif"/>
        <b/>
      </rPr>
      <t xml:space="preserve"> MP)</t>
    </r>
  </si>
  <si>
    <t xml:space="preserve">津月梨 音夢理「数学の楽しさは非可算の無限大だよね？」
Math's an uncountable infinity of fun, yeah?   - Nemuri Tsuzukinashi
A magical girl specializing in weaponized mathematics, Nemuri is quite possibly the only person who can and will gladly use the Cantor tuple function to enumerate the countably infinitely many ways she can kill you using only polynomial functions with rational coefficients, not to mention the uncountable infinity of ways she can kill you using her entire mathematical repertoire of sedenion multiplication, the fast-growing hierarchy of googological functions, and pretty much every other specialized math thing you can think of. Unless you are as advanced at mathematics and brutal destruction as her, we'd recommend you stay away.
</t>
  </si>
  <si>
    <r>
      <rPr>
        <rFont val="arial, sans, sans-serif"/>
      </rPr>
      <t>Deals (</t>
    </r>
    <r>
      <rPr>
        <rFont val="arial, sans, sans-serif"/>
        <color rgb="FF3C78D8"/>
      </rPr>
      <t>21-22</t>
    </r>
    <r>
      <rPr>
        <rFont val="arial, sans, sans-serif"/>
      </rPr>
      <t xml:space="preserve">) Poison </t>
    </r>
    <r>
      <rPr>
        <rFont val="arial, sans, sans-serif"/>
        <color rgb="FFFF00FF"/>
      </rPr>
      <t>or Psychic</t>
    </r>
    <r>
      <rPr>
        <rFont val="arial, sans, sans-serif"/>
      </rPr>
      <t xml:space="preserve"> Damage</t>
    </r>
    <r>
      <rPr>
        <rFont val="arial, sans, sans-serif"/>
        <color rgb="FF3C78D8"/>
      </rPr>
      <t>, with Slip</t>
    </r>
    <r>
      <rPr>
        <rFont val="arial, sans, sans-serif"/>
        <color rgb="FFBF9000"/>
      </rPr>
      <t>3.</t>
    </r>
  </si>
  <si>
    <t>Traveller of the Complex Plane</t>
  </si>
  <si>
    <t>As a Bonus Action, you may toggle your alignment between Real and Imaginary.</t>
  </si>
  <si>
    <t>REAL</t>
  </si>
  <si>
    <t>IMAGINARY</t>
  </si>
  <si>
    <t>Netlash</t>
  </si>
  <si>
    <t>Basically, the opposite of the Abduction spell.</t>
  </si>
  <si>
    <t>Always Watching</t>
  </si>
  <si>
    <t>Fills by: Dealing Damage, Healing Allies, Spending MP</t>
  </si>
  <si>
    <t>WEAPON SKILL: Burrowing Rally. Target up to three allies within Range 1- this may include you. Teleport those targets to within Range 1 of a tile within Range 4-6, with Wallhack. You may then perform a Basic Attack if you teleported yourself.</t>
  </si>
  <si>
    <r>
      <rPr>
        <rFont val="Arial"/>
      </rPr>
      <t xml:space="preserve">Bonus Action. Mark </t>
    </r>
    <r>
      <rPr>
        <rFont val="Arial"/>
        <color rgb="FFFF00FF"/>
      </rPr>
      <t xml:space="preserve">4 </t>
    </r>
    <r>
      <rPr>
        <rFont val="Arial"/>
      </rPr>
      <t xml:space="preserve">tiles anywhere on the map for Eye of Providence, and raise your tile cap to </t>
    </r>
    <r>
      <rPr>
        <rFont val="Arial"/>
        <color rgb="FFFF00FF"/>
      </rPr>
      <t>4</t>
    </r>
    <r>
      <rPr>
        <rFont val="Arial"/>
      </rPr>
      <t>.</t>
    </r>
  </si>
  <si>
    <r>
      <rPr>
        <rFont val="Arial"/>
      </rPr>
      <t>(</t>
    </r>
    <r>
      <rPr>
        <rFont val="Arial"/>
        <color rgb="FFE69138"/>
      </rPr>
      <t>24-26</t>
    </r>
    <r>
      <rPr>
        <rFont val="Arial"/>
      </rPr>
      <t>) Slashing</t>
    </r>
  </si>
  <si>
    <r>
      <rPr>
        <rFont val="arial,sans,sans-serif"/>
      </rPr>
      <t xml:space="preserve">For three rounds, you </t>
    </r>
    <r>
      <rPr>
        <rFont val="arial,sans,sans-serif"/>
        <color rgb="FFFF00FF"/>
      </rPr>
      <t>have Illuminant,</t>
    </r>
    <r>
      <rPr>
        <rFont val="arial,sans,sans-serif"/>
      </rPr>
      <t xml:space="preserve"> and </t>
    </r>
    <r>
      <rPr>
        <rFont val="arial,sans,sans-serif"/>
        <color rgb="FFFF00FF"/>
      </rPr>
      <t>+60%</t>
    </r>
    <r>
      <rPr>
        <rFont val="arial,sans,sans-serif"/>
      </rPr>
      <t xml:space="preserve"> DMG (or </t>
    </r>
    <r>
      <rPr>
        <rFont val="arial,sans,sans-serif"/>
        <color rgb="FFFF00FF"/>
      </rPr>
      <t>+6</t>
    </r>
    <r>
      <rPr>
        <rFont val="arial,sans,sans-serif"/>
      </rPr>
      <t xml:space="preserve"> Buff Levels) when acting through an Eye of Providence tile.</t>
    </r>
  </si>
  <si>
    <r>
      <rPr>
        <rFont val="Arial"/>
        <b/>
      </rPr>
      <t xml:space="preserve">SP Required: </t>
    </r>
    <r>
      <rPr>
        <rFont val="Arial"/>
        <b/>
        <color rgb="FFFF00FF"/>
      </rPr>
      <t>162</t>
    </r>
  </si>
  <si>
    <t>Dispenser Tophat</t>
  </si>
  <si>
    <r>
      <rPr>
        <rFont val="arial, sans, sans-serif"/>
      </rPr>
      <t>Inflict Slow</t>
    </r>
    <r>
      <rPr>
        <rFont val="arial, sans, sans-serif"/>
        <color rgb="FFE69138"/>
      </rPr>
      <t>2</t>
    </r>
    <r>
      <rPr>
        <rFont val="arial, sans, sans-serif"/>
      </rPr>
      <t xml:space="preserve"> on </t>
    </r>
    <r>
      <rPr>
        <rFont val="arial, sans, sans-serif"/>
        <color rgb="FFE69138"/>
      </rPr>
      <t>six</t>
    </r>
    <r>
      <rPr>
        <rFont val="arial, sans, sans-serif"/>
      </rPr>
      <t xml:space="preserve"> foes within Range 1-</t>
    </r>
    <r>
      <rPr>
        <rFont val="arial, sans, sans-serif"/>
        <color rgb="FFFF00FF"/>
      </rPr>
      <t>4</t>
    </r>
    <r>
      <rPr>
        <rFont val="arial, sans, sans-serif"/>
      </rPr>
      <t>, for two rounds. Non-Mindless foes will be less inclined to</t>
    </r>
  </si>
  <si>
    <t>Protemmietor Armor</t>
  </si>
  <si>
    <t>What if Temmie Armor, but made from Protemitor's hull?</t>
  </si>
  <si>
    <r>
      <rPr>
        <rFont val="arial, sans, sans-serif"/>
      </rPr>
      <t xml:space="preserve">attack you. Free Action. </t>
    </r>
    <r>
      <rPr>
        <rFont val="arial, sans, sans-serif"/>
        <color rgb="FFFF00FF"/>
      </rPr>
      <t>Offend.</t>
    </r>
  </si>
  <si>
    <t>(Arbiter's Call)</t>
  </si>
  <si>
    <t>Glitch (-30%)</t>
  </si>
  <si>
    <r>
      <rPr>
        <rFont val="Arial"/>
      </rPr>
      <t xml:space="preserve">Your next Basic Attack deals </t>
    </r>
    <r>
      <rPr>
        <rFont val="Arial"/>
        <color rgb="FFE69138"/>
      </rPr>
      <t>80</t>
    </r>
    <r>
      <rPr>
        <rFont val="Arial"/>
      </rPr>
      <t>% DMG, but restores HP to you equal to the damage dealt.</t>
    </r>
  </si>
  <si>
    <r>
      <rPr>
        <rFont val="Arial"/>
        <color rgb="FF3C78D8"/>
      </rPr>
      <t xml:space="preserve">Also applies Blind2. </t>
    </r>
    <r>
      <rPr>
        <rFont val="Arial"/>
        <color rgb="FFFF00FF"/>
      </rPr>
      <t>Mist's Aid.</t>
    </r>
    <r>
      <rPr>
        <rFont val="Arial"/>
      </rPr>
      <t xml:space="preserve"> Bonus Action.</t>
    </r>
  </si>
  <si>
    <r>
      <rPr>
        <rFont val="arial,sans,sans-serif"/>
      </rPr>
      <t>(</t>
    </r>
    <r>
      <rPr>
        <rFont val="arial,sans,sans-serif"/>
        <color rgb="FF3C78D8"/>
      </rPr>
      <t>13-14</t>
    </r>
    <r>
      <rPr>
        <rFont val="arial,sans,sans-serif"/>
      </rPr>
      <t xml:space="preserve">) Slashing Damage to them. </t>
    </r>
    <r>
      <rPr>
        <rFont val="arial,sans,sans-serif"/>
        <color rgb="FFBF9000"/>
      </rPr>
      <t>Big Head.</t>
    </r>
    <r>
      <rPr>
        <rFont val="arial,sans,sans-serif"/>
      </rPr>
      <t xml:space="preserve"> </t>
    </r>
    <r>
      <rPr>
        <rFont val="arial,sans,sans-serif"/>
        <color rgb="FFFF00FF"/>
      </rPr>
      <t>Surprise!</t>
    </r>
  </si>
  <si>
    <t>Eye of Providence</t>
  </si>
  <si>
    <r>
      <rPr>
        <rFont val="Arial"/>
      </rPr>
      <t>As an action (or bonus action the first time every battle), mark a tile within Range 1</t>
    </r>
    <r>
      <rPr>
        <rFont val="Arial"/>
        <color rgb="FFFF00FF"/>
      </rPr>
      <t>-3</t>
    </r>
    <r>
      <rPr>
        <rFont val="Arial"/>
      </rPr>
      <t xml:space="preserve"> of you. You may</t>
    </r>
  </si>
  <si>
    <r>
      <rPr>
        <rFont val="Arial"/>
      </rPr>
      <t xml:space="preserve">act through the marked tile as though you were on it. You may use a Free Action to warp to the tile. </t>
    </r>
    <r>
      <rPr>
        <rFont val="Arial"/>
        <color rgb="FFFF00FF"/>
      </rPr>
      <t>Downtime Marking.</t>
    </r>
  </si>
  <si>
    <t>Prototype: Mana Manipulator</t>
  </si>
  <si>
    <t>Harvests mana from a distance, from the palm of your hand! Adapts and evolves as it's used.</t>
  </si>
  <si>
    <t>Universal Cognizance</t>
  </si>
  <si>
    <t>WEAPON PASSIVE: Prototype. Grants +1 Spell Slot. Otherwise, no other effects.</t>
  </si>
  <si>
    <t>Unlock extra abilities for your trait. This turn, it may perform an additional edit, and is a Bonus Action.</t>
  </si>
  <si>
    <r>
      <rPr>
        <rFont val="Arial"/>
      </rPr>
      <t>(</t>
    </r>
    <r>
      <rPr>
        <rFont val="Arial"/>
        <color rgb="FFE69138"/>
      </rPr>
      <t>23-25</t>
    </r>
    <r>
      <rPr>
        <rFont val="Arial"/>
      </rPr>
      <t>) Mana</t>
    </r>
  </si>
  <si>
    <r>
      <rPr>
        <rFont val="Arial"/>
      </rPr>
      <t xml:space="preserve">If used multiple times in a single turn, this stacks. Free Action. Costs </t>
    </r>
    <r>
      <rPr>
        <rFont val="Arial"/>
        <color rgb="FFFF00FF"/>
      </rPr>
      <t>60</t>
    </r>
    <r>
      <rPr>
        <rFont val="Arial"/>
      </rPr>
      <t xml:space="preserve"> SP. </t>
    </r>
    <r>
      <rPr>
        <rFont val="Arial"/>
        <color rgb="FFFF00FF"/>
      </rPr>
      <t>Logos.</t>
    </r>
  </si>
  <si>
    <t>UNLOCKING</t>
  </si>
  <si>
    <r>
      <rPr>
        <rFont val="Arial"/>
        <b/>
      </rPr>
      <t xml:space="preserve">SP Cap: </t>
    </r>
    <r>
      <rPr>
        <rFont val="Arial"/>
        <b/>
        <color rgb="FFFF00FF"/>
      </rPr>
      <t>360</t>
    </r>
  </si>
  <si>
    <t>Hexakill</t>
  </si>
  <si>
    <r>
      <rPr>
        <rFont val="Arial"/>
      </rPr>
      <t xml:space="preserve">Your next Basic Attack deals </t>
    </r>
    <r>
      <rPr>
        <rFont val="Arial"/>
        <color rgb="FFE69138"/>
      </rPr>
      <t>85</t>
    </r>
    <r>
      <rPr>
        <rFont val="Arial"/>
      </rPr>
      <t>% DMG, but restores HP to you equal to the damage dealt.</t>
    </r>
  </si>
  <si>
    <t>MK-2 Augmented Psiplate</t>
  </si>
  <si>
    <t>Futuristic armor with psychic amplifiers woven into it. We're XCOM now.</t>
  </si>
  <si>
    <t>(Psychic Force)</t>
  </si>
  <si>
    <t>(Immune: Burns)</t>
  </si>
  <si>
    <t>Highest Damage Dealt: 156</t>
  </si>
  <si>
    <t>Highest Damage Taken: 22</t>
  </si>
  <si>
    <t>Operant Emblem</t>
  </si>
  <si>
    <t>(Ensnared3, 3)</t>
  </si>
  <si>
    <t>(Weaken3, 3)</t>
  </si>
  <si>
    <t>(Eyesight Gift)</t>
  </si>
  <si>
    <r>
      <rPr>
        <rFont val="arial"/>
      </rPr>
      <t>Deal (</t>
    </r>
    <r>
      <rPr>
        <rFont val="arial"/>
        <color rgb="FFFF00FF"/>
      </rPr>
      <t>4-4</t>
    </r>
    <r>
      <rPr>
        <rFont val="arial"/>
      </rPr>
      <t>) Unmoddable Damage. Range 1-3. Free action. Can't crit. Can't be countered. Chargeless.</t>
    </r>
  </si>
  <si>
    <t>Nezira's Karma: 20</t>
  </si>
  <si>
    <t>Astral Sigils</t>
  </si>
  <si>
    <t>Fiat justitia ruat caelum.</t>
  </si>
  <si>
    <r>
      <rPr>
        <rFont val="arial, sans, sans-serif"/>
      </rPr>
      <t xml:space="preserve">Unavoidable. </t>
    </r>
    <r>
      <rPr>
        <rFont val="arial, sans, sans-serif"/>
        <color rgb="FF4A86E8"/>
      </rPr>
      <t>1 free cast.</t>
    </r>
  </si>
  <si>
    <t>(Starstorm)</t>
  </si>
  <si>
    <r>
      <rPr>
        <rFont val="arial"/>
      </rPr>
      <t xml:space="preserve">at a 50% rate if they're within Range 1-2 of you. </t>
    </r>
    <r>
      <rPr>
        <rFont val="arial"/>
        <color rgb="FFE69138"/>
      </rPr>
      <t xml:space="preserve">+30% DMG/Healing. </t>
    </r>
    <r>
      <rPr>
        <rFont val="arial"/>
        <color rgb="FFFF00FF"/>
      </rPr>
      <t>Personal Companion.</t>
    </r>
  </si>
  <si>
    <t>Metaphysical Awareness</t>
  </si>
  <si>
    <t>You can directly edit the game values of things in Range 1-2 using an action. Unavoidable, and is</t>
  </si>
  <si>
    <r>
      <rPr>
        <rFont val="Arial"/>
      </rPr>
      <t xml:space="preserve">Uncounterable. </t>
    </r>
    <r>
      <rPr>
        <rFont val="Arial"/>
        <color rgb="FFFF00FF"/>
      </rPr>
      <t>Four</t>
    </r>
    <r>
      <rPr>
        <rFont val="Arial"/>
      </rPr>
      <t xml:space="preserve"> times per battle, this may be a Bonus Action.</t>
    </r>
  </si>
  <si>
    <t>EDITS</t>
  </si>
  <si>
    <t>Aeragaforce Sliders</t>
  </si>
  <si>
    <t>You've heard of Extreme Frisbee, now get ready for Bloodbath Ballet</t>
  </si>
  <si>
    <t>Fills by: Dealing Damage, Allies using your Spawn Point (x20), Downing Foes (x10)</t>
  </si>
  <si>
    <r>
      <rPr>
        <rFont val="Arial"/>
      </rPr>
      <t>WEAPON SKILL: Aeropulse. Move up to 5 spaces with Teleport. All foes you move through take (</t>
    </r>
    <r>
      <rPr>
        <rFont val="Arial"/>
        <color rgb="FFE69138"/>
      </rPr>
      <t>15-15</t>
    </r>
    <r>
      <rPr>
        <rFont val="Arial"/>
      </rPr>
      <t>) Psychic Damage. Then, perform your basic attack with either Air or Fire Damage on a target in Range 1-2 of your final destination. Grants Swift2 for three rounds if you move through two or more foes. Movethrough damage scales at a halved rate with STR.</t>
    </r>
  </si>
  <si>
    <t>Grant Empowered5 and Swift2 to yourself for two rounds. Bonus Action.</t>
  </si>
  <si>
    <r>
      <rPr>
        <rFont val="Pacifico"/>
        <color rgb="FFFF00FF"/>
      </rPr>
      <t>Cake</t>
    </r>
    <r>
      <rPr>
        <rFont val="Pacifico, Arial"/>
        <color rgb="FFFF00FF"/>
      </rPr>
      <t xml:space="preserve"> </t>
    </r>
    <r>
      <rPr>
        <rFont val="Special Elite"/>
        <color rgb="FFFF00FF"/>
      </rPr>
      <t>Surivior</t>
    </r>
  </si>
  <si>
    <r>
      <rPr>
        <rFont val="Arial"/>
      </rPr>
      <t>(</t>
    </r>
    <r>
      <rPr>
        <rFont val="Arial"/>
        <color rgb="FFE69138"/>
      </rPr>
      <t>25-26</t>
    </r>
    <r>
      <rPr>
        <rFont val="Arial"/>
      </rPr>
      <t>) Air</t>
    </r>
  </si>
  <si>
    <r>
      <rPr>
        <rFont val="Arial"/>
        <b/>
      </rPr>
      <t>SP Required:</t>
    </r>
    <r>
      <rPr>
        <rFont val="Arial"/>
        <b/>
        <color rgb="FFFF00FF"/>
      </rPr>
      <t xml:space="preserve"> 178</t>
    </r>
  </si>
  <si>
    <t>Warp Powder</t>
  </si>
  <si>
    <t>You are currently using Warp Powder.</t>
  </si>
  <si>
    <r>
      <rPr>
        <rFont val="Arial"/>
      </rPr>
      <t>Move as many spaces as you have MOV</t>
    </r>
    <r>
      <rPr>
        <rFont val="Arial"/>
        <color rgb="FF6AA84F"/>
      </rPr>
      <t>+1</t>
    </r>
    <r>
      <rPr>
        <rFont val="Arial"/>
      </rPr>
      <t>, with Skirmisher. All foes you move next to take (</t>
    </r>
    <r>
      <rPr>
        <rFont val="Arial"/>
        <color rgb="FFE69138"/>
      </rPr>
      <t>11-13)</t>
    </r>
  </si>
  <si>
    <t>Wings of Bifrost</t>
  </si>
  <si>
    <t>Beautiful rainbow wings... which are mostly aesthetic, as this is powered by Gravcore.</t>
  </si>
  <si>
    <r>
      <rPr>
        <rFont val="arial"/>
      </rPr>
      <t>Grant Empowered</t>
    </r>
    <r>
      <rPr>
        <rFont val="arial"/>
        <color rgb="FFE69138"/>
      </rPr>
      <t>5</t>
    </r>
    <r>
      <rPr>
        <rFont val="arial"/>
      </rPr>
      <t xml:space="preserve"> to a target for three rounds. Gains +1 Duration if self-casted.</t>
    </r>
  </si>
  <si>
    <t>Red Wind Rockets</t>
  </si>
  <si>
    <r>
      <rPr>
        <rFont val="arial"/>
        <i/>
        <sz val="8.0"/>
      </rPr>
      <t xml:space="preserve">We have.... </t>
    </r>
    <r>
      <rPr>
        <rFont val="Comic Sans MS"/>
        <b/>
        <i/>
        <sz val="8.0"/>
      </rPr>
      <t>lifdoff</t>
    </r>
  </si>
  <si>
    <t>(Trailblaze)</t>
  </si>
  <si>
    <t xml:space="preserve">Racer's Token </t>
  </si>
  <si>
    <t>(Skirmisher)</t>
  </si>
  <si>
    <r>
      <rPr>
        <rFont val="Arial"/>
      </rPr>
      <t xml:space="preserve">A hexagon. No, really! 
..Appears to be a robot version of Hex, born from a terrible pun. Has retained most of his abilities and accomplishments. Talks </t>
    </r>
    <r>
      <rPr>
        <rFont val="Courier"/>
        <b/>
        <color rgb="FFCC0000"/>
      </rPr>
      <t>LIKE THIS</t>
    </r>
    <r>
      <rPr>
        <rFont val="Arial"/>
        <color rgb="FFCC0000"/>
      </rPr>
      <t>.</t>
    </r>
  </si>
  <si>
    <r>
      <rPr>
        <rFont val="arial"/>
      </rPr>
      <t xml:space="preserve">You may accumulate stacks of Ember. You start every battle with </t>
    </r>
    <r>
      <rPr>
        <rFont val="arial"/>
        <color rgb="FFFF00FF"/>
      </rPr>
      <t>9</t>
    </r>
    <r>
      <rPr>
        <rFont val="arial"/>
      </rPr>
      <t>, and have a cap of 24.</t>
    </r>
  </si>
  <si>
    <t>GROWTH</t>
  </si>
  <si>
    <t>BOOST</t>
  </si>
  <si>
    <r>
      <rPr>
        <rFont val="arial,sans,sans-serif"/>
        <b/>
      </rPr>
      <t>(</t>
    </r>
    <r>
      <rPr>
        <rFont val="arial,sans,sans-serif"/>
        <b/>
        <color rgb="FF0000FF"/>
      </rPr>
      <t>1</t>
    </r>
    <r>
      <rPr>
        <rFont val="arial,sans,sans-serif"/>
        <b/>
      </rPr>
      <t xml:space="preserve"> KP)</t>
    </r>
  </si>
  <si>
    <t>Entropic Heart</t>
  </si>
  <si>
    <t>Allow me to be an extension of you.</t>
  </si>
  <si>
    <t>Encore!</t>
  </si>
  <si>
    <t>Fills by: Dealing Damage, MP Spent</t>
  </si>
  <si>
    <t>WEAPON SKILL: Second Directive. Passively, every Basic Attack or Spell that downs / kills a foe has all of its overkill damage stored. Once per battle, you may use this to deal all of the stored overkill damage as Glitch Damage to a single target within Range 1-7 three times, with Unavoidable. This can store a maximum of 100 damage. The damage dealt can be boosted by either Empowered or Enlightened, but not both.</t>
  </si>
  <si>
    <t xml:space="preserve">Exactly repeat all actions you took the last turn, without paying costs or consuming items again. </t>
  </si>
  <si>
    <t>Apocalyptic</t>
  </si>
  <si>
    <t>Long Armchair</t>
  </si>
  <si>
    <r>
      <rPr>
        <rFont val="Arial"/>
      </rPr>
      <t>(</t>
    </r>
    <r>
      <rPr>
        <rFont val="Arial"/>
        <color rgb="FFE69138"/>
      </rPr>
      <t>38-39</t>
    </r>
    <r>
      <rPr>
        <rFont val="Arial"/>
      </rPr>
      <t>) Glitch</t>
    </r>
  </si>
  <si>
    <t>Hit: 2</t>
  </si>
  <si>
    <t>You may choose new targets. Bonus Action. Costs 100 SP to use.</t>
  </si>
  <si>
    <r>
      <rPr>
        <rFont val="Arial"/>
        <b/>
      </rPr>
      <t>SP Cap:</t>
    </r>
    <r>
      <rPr>
        <rFont val="Arial"/>
        <b/>
      </rPr>
      <t xml:space="preserve"> 200</t>
    </r>
  </si>
  <si>
    <r>
      <rPr>
        <rFont val="arial,sans,sans-serif"/>
        <b/>
      </rPr>
      <t>(</t>
    </r>
    <r>
      <rPr>
        <rFont val="arial,sans,sans-serif"/>
        <b/>
        <color rgb="FF0000FF"/>
      </rPr>
      <t>2</t>
    </r>
    <r>
      <rPr>
        <rFont val="arial,sans,sans-serif"/>
        <b/>
      </rPr>
      <t xml:space="preserve"> KP)</t>
    </r>
  </si>
  <si>
    <t>Fatal Focus</t>
  </si>
  <si>
    <t>You cannot escape our sight.</t>
  </si>
  <si>
    <t>(Precision Destruction)</t>
  </si>
  <si>
    <r>
      <rPr>
        <rFont val="arial,sans,sans-serif"/>
      </rPr>
      <t>Grant Empowered</t>
    </r>
    <r>
      <rPr>
        <rFont val="arial,sans,sans-serif"/>
        <color rgb="FFE69138"/>
      </rPr>
      <t>7</t>
    </r>
    <r>
      <rPr>
        <rFont val="arial,sans,sans-serif"/>
      </rPr>
      <t xml:space="preserve"> to a target for three rounds. Gains +1 Duration if self-casted.</t>
    </r>
  </si>
  <si>
    <t>Sinful Visage</t>
  </si>
  <si>
    <t>Armor forged from the First Sin's bark. Not actually very durable, but given time...</t>
  </si>
  <si>
    <t>(+13 MHP)</t>
  </si>
  <si>
    <t>(Ever Morph)</t>
  </si>
  <si>
    <t>(-4 AGI)</t>
  </si>
  <si>
    <r>
      <rPr>
        <rFont val="Arial"/>
      </rPr>
      <t>Your next Basic Attack deals +</t>
    </r>
    <r>
      <rPr>
        <rFont val="Arial"/>
        <color rgb="FFE69138"/>
      </rPr>
      <t>100</t>
    </r>
    <r>
      <rPr>
        <rFont val="Arial"/>
      </rPr>
      <t>% DMG, but obtains Reloader1. If it already has Reloader, increase the</t>
    </r>
  </si>
  <si>
    <t>Date Joined: 2020-02-29</t>
  </si>
  <si>
    <t>Highest Damage Dealt: 415</t>
  </si>
  <si>
    <r>
      <rPr>
        <rFont val="Arial"/>
      </rPr>
      <t xml:space="preserve">duration of the reload by 1. Bonus Action. </t>
    </r>
    <r>
      <rPr>
        <rFont val="Arial"/>
        <color rgb="FFBF9000"/>
      </rPr>
      <t>Also grants +10 CRT. Predictive Blow.</t>
    </r>
  </si>
  <si>
    <t>Battles Cleared: 8</t>
  </si>
  <si>
    <t>Karma: -10</t>
  </si>
  <si>
    <r>
      <rPr>
        <rFont val="arial,sans,sans-serif"/>
      </rPr>
      <t>Deal (</t>
    </r>
    <r>
      <rPr>
        <rFont val="arial,sans,sans-serif"/>
        <color rgb="FFE69138"/>
      </rPr>
      <t>28-29</t>
    </r>
    <r>
      <rPr>
        <rFont val="arial,sans,sans-serif"/>
      </rPr>
      <t>) Piercing Damage to the target. If you have more Basic Attack Damage than the target,</t>
    </r>
  </si>
  <si>
    <t>Wyvern Plushie</t>
  </si>
  <si>
    <t>A floofier Wyvern plush! Now with razor blades for... added comfort?</t>
  </si>
  <si>
    <r>
      <rPr>
        <rFont val="arial,sans,sans-serif"/>
      </rPr>
      <t>knock them back up to two spaces, and deal +</t>
    </r>
    <r>
      <rPr>
        <rFont val="arial,sans,sans-serif"/>
        <color rgb="FFBF9000"/>
      </rPr>
      <t>60</t>
    </r>
    <r>
      <rPr>
        <rFont val="arial,sans,sans-serif"/>
      </rPr>
      <t>% DMG. Range 1.</t>
    </r>
  </si>
  <si>
    <t>(Draconic Blades)</t>
  </si>
  <si>
    <t>Perfectly Unique</t>
  </si>
  <si>
    <t>Whenever you cast a spell you haven't cast yet this battle, gain a status effect based on its category.</t>
  </si>
  <si>
    <t>STATUSES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</si>
</sst>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00"/>
  </numFmts>
  <fonts count="417">
    <font>
      <sz val="10.0"/>
      <color rgb="FF000000"/>
      <name val="Arial"/>
    </font>
    <font>
      <b/>
      <color rgb="FFFFFFFF"/>
      <name val="Courier New"/>
    </font>
    <font/>
    <font>
      <color rgb="FF222222"/>
      <name val="Courier New"/>
    </font>
    <font>
      <sz val="18.0"/>
      <color rgb="FFFFFFFF"/>
      <name val="Orbitron"/>
    </font>
    <font>
      <b/>
      <sz val="36.0"/>
      <color rgb="FFCC00CC"/>
      <name val="Orbitron"/>
    </font>
    <font>
      <color rgb="FFFFFFFF"/>
      <name val="Orbitron"/>
    </font>
    <font>
      <b/>
      <sz val="14.0"/>
      <color rgb="FF9900FF"/>
      <name val="Orbitron"/>
    </font>
    <font>
      <b/>
    </font>
    <font>
      <b/>
      <color rgb="FFFF0000"/>
    </font>
    <font>
      <u/>
      <color rgb="FF0000FF"/>
    </font>
    <font>
      <b/>
      <color rgb="FF000000"/>
      <name val="Arial"/>
    </font>
    <font>
      <color rgb="FFFFFFFF"/>
    </font>
    <font>
      <sz val="8.0"/>
    </font>
    <font>
      <name val="Arial"/>
    </font>
    <font>
      <i/>
      <name val="Arial"/>
    </font>
    <font>
      <color rgb="FF000000"/>
      <name val="Arial"/>
    </font>
    <font>
      <b/>
      <sz val="12.0"/>
    </font>
    <font>
      <i/>
    </font>
    <font>
      <color rgb="FF666666"/>
    </font>
    <font>
      <color rgb="FF6D9EEB"/>
    </font>
    <font>
      <color rgb="FF6AA84F"/>
    </font>
    <font>
      <color rgb="FFE69138"/>
    </font>
    <font>
      <color rgb="FFCC0000"/>
    </font>
    <font>
      <color rgb="FFC27BA0"/>
    </font>
    <font>
      <color rgb="FF674EA7"/>
    </font>
    <font>
      <b/>
      <i/>
      <sz val="14.0"/>
      <name val="Arial"/>
    </font>
    <font>
      <b/>
      <sz val="12.0"/>
      <name val="Arial"/>
    </font>
    <font>
      <b/>
      <sz val="14.0"/>
      <name val="Arial"/>
    </font>
    <font>
      <b/>
      <name val="Arial"/>
    </font>
    <font>
      <b/>
      <color rgb="FFFFFFFF"/>
    </font>
    <font>
      <b/>
      <color rgb="FF0000FF"/>
    </font>
    <font>
      <b/>
      <i/>
      <color rgb="FF0000FF"/>
    </font>
    <font>
      <b/>
      <i/>
      <color rgb="FFFF0000"/>
    </font>
    <font>
      <b/>
      <sz val="14.0"/>
    </font>
    <font>
      <sz val="10.0"/>
      <name val="Arial"/>
    </font>
    <font>
      <color rgb="FF1155CC"/>
    </font>
    <font>
      <color rgb="FF3D85C6"/>
    </font>
    <font>
      <color rgb="FFBF9000"/>
    </font>
    <font>
      <color rgb="FFB45F06"/>
    </font>
    <font>
      <color rgb="FFA64D79"/>
    </font>
    <font>
      <color rgb="FFE3009B"/>
    </font>
    <font>
      <color rgb="FF3C78D8"/>
    </font>
    <font>
      <b/>
      <color rgb="FFF6B26B"/>
      <name val="Arial"/>
    </font>
    <font>
      <b/>
      <color rgb="FF674EA7"/>
      <name val="Arial"/>
    </font>
    <font>
      <b/>
      <color rgb="FFCC0000"/>
      <name val="Arial"/>
    </font>
    <font>
      <b/>
      <color rgb="FF00FF00"/>
      <name val="Arial"/>
    </font>
    <font>
      <b/>
      <color rgb="FF38761D"/>
      <name val="Arial"/>
    </font>
    <font>
      <b/>
      <color rgb="FFD9D9D9"/>
      <name val="Arial"/>
    </font>
    <font>
      <b/>
      <color rgb="FF1155CC"/>
      <name val="Arial"/>
    </font>
    <font>
      <b/>
      <color rgb="FFFFE599"/>
      <name val="Arial"/>
    </font>
    <font>
      <b/>
      <color rgb="FFFF0000"/>
      <name val="Arial"/>
    </font>
    <font>
      <b/>
      <i/>
      <color rgb="FFCC0000"/>
      <name val="Arial"/>
    </font>
    <font>
      <b/>
      <i/>
      <color rgb="FF38761D"/>
      <name val="Arial"/>
    </font>
    <font>
      <b/>
      <sz val="12.0"/>
      <color rgb="FFCC0000"/>
    </font>
    <font>
      <i/>
      <sz val="8.0"/>
    </font>
    <font>
      <i/>
      <sz val="8.0"/>
      <name val="Arial"/>
    </font>
    <font>
      <b/>
      <sz val="12.0"/>
      <color rgb="FF3C78D8"/>
    </font>
    <font>
      <b/>
      <color rgb="FF3C78D8"/>
      <name val="Arial"/>
    </font>
    <font>
      <b/>
      <sz val="12.0"/>
      <color rgb="FF38761D"/>
    </font>
    <font>
      <b/>
      <sz val="12.0"/>
      <color rgb="FFBF9000"/>
    </font>
    <font>
      <b/>
      <color rgb="FFBF9000"/>
      <name val="Arial"/>
    </font>
    <font>
      <b/>
      <sz val="12.0"/>
      <color rgb="FF000000"/>
    </font>
    <font>
      <b/>
      <color rgb="FF00FFFF"/>
      <name val="Arial"/>
    </font>
    <font>
      <color rgb="FFFF0000"/>
      <name val="Arial"/>
    </font>
    <font>
      <color rgb="FF00FF00"/>
    </font>
    <font>
      <color rgb="FF3C78D8"/>
      <name val="Arial"/>
    </font>
    <font>
      <color rgb="FFD9D9D9"/>
    </font>
    <font>
      <sz val="10.0"/>
    </font>
    <font>
      <color rgb="FFEAD1DC"/>
      <name val="Arial"/>
    </font>
    <font>
      <color rgb="FFF1C232"/>
      <name val="Arial"/>
    </font>
    <font>
      <i/>
      <sz val="8.0"/>
      <color rgb="FF000000"/>
      <name val="Arial"/>
    </font>
    <font>
      <b/>
      <sz val="10.0"/>
      <name val="Arial"/>
    </font>
    <font>
      <b/>
      <color rgb="FFE3009B"/>
      <name val="Arial"/>
    </font>
    <font>
      <b/>
      <color rgb="FFFFFFFF"/>
      <name val="Arial"/>
    </font>
    <font>
      <color rgb="FFB7B7B7"/>
      <name val="Arial"/>
    </font>
    <font>
      <b/>
      <u/>
      <color rgb="FF0000FF"/>
      <name val="Courier New"/>
    </font>
    <font>
      <b/>
      <sz val="8.0"/>
      <color rgb="FF6AA84F"/>
      <name val="Arial"/>
    </font>
    <font>
      <b/>
      <color rgb="FF5500AA"/>
      <name val="Arial"/>
    </font>
    <font>
      <b/>
      <i/>
      <color rgb="FFFFFFFF"/>
      <name val="Arial"/>
    </font>
    <font>
      <b/>
      <name val="Caveat"/>
    </font>
    <font>
      <color rgb="FFFFFFFF"/>
      <name val="Arial"/>
    </font>
    <font>
      <b/>
      <color rgb="FFCC0000"/>
      <name val="Special Elite"/>
    </font>
    <font>
      <color rgb="FF000000"/>
      <name val="Impact"/>
    </font>
    <font>
      <b/>
      <color rgb="FFFFFFFF"/>
      <name val="Spectral"/>
    </font>
    <font>
      <sz val="10.0"/>
      <color rgb="FFEAD1DC"/>
      <name val="Times New Roman"/>
    </font>
    <font>
      <sz val="7.0"/>
      <name val="Fugaz One"/>
    </font>
    <font>
      <b/>
      <sz val="8.0"/>
      <color rgb="FFE69138"/>
      <name val="Orbitron"/>
    </font>
    <font>
      <b/>
      <name val="Oswald"/>
    </font>
    <font>
      <sz val="8.0"/>
      <color rgb="FFFFFFFF"/>
      <name val="Arial"/>
    </font>
    <font>
      <b/>
      <color rgb="FFFFFFFF"/>
      <name val="&quot;Special Elite&quot;"/>
    </font>
    <font>
      <b/>
      <sz val="8.0"/>
      <color rgb="FF000000"/>
      <name val="Arial"/>
    </font>
    <font>
      <b/>
      <color rgb="FF7700CC"/>
      <name val="Arial"/>
    </font>
    <font>
      <b/>
      <i/>
      <color rgb="FF7700CC"/>
      <name val="Arial"/>
    </font>
    <font>
      <b/>
      <u/>
      <color rgb="FF3C78D8"/>
      <name val="Courier New"/>
    </font>
    <font>
      <b/>
      <color rgb="FFE0DF9F"/>
      <name val="Arial"/>
    </font>
    <font>
      <color rgb="FF222222"/>
      <name val="Arial"/>
    </font>
    <font>
      <b/>
      <i/>
      <name val="Comfortaa"/>
    </font>
    <font>
      <sz val="9.0"/>
      <name val="Arial"/>
    </font>
    <font>
      <color rgb="FF38761D"/>
      <name val="Arial"/>
    </font>
    <font>
      <sz val="10.0"/>
      <color rgb="FFFFFFFF"/>
      <name val="Shadows Into Light"/>
    </font>
    <font>
      <sz val="10.0"/>
      <color rgb="FFE69138"/>
      <name val="Corsiva"/>
    </font>
    <font>
      <color rgb="FFFF00FF"/>
      <name val="Arial"/>
    </font>
    <font>
      <color rgb="FF000000"/>
      <name val="Corsiva"/>
    </font>
    <font>
      <b/>
      <sz val="10.0"/>
      <color rgb="FFFFFFFF"/>
      <name val="Covered By Your Grace"/>
    </font>
    <font>
      <b/>
      <i/>
    </font>
    <font>
      <name val="Caveat"/>
    </font>
    <font>
      <color rgb="FF000000"/>
      <name val="Comic Sans MS"/>
    </font>
    <font>
      <i/>
      <sz val="8.0"/>
      <color rgb="FF222222"/>
      <name val="Arial"/>
    </font>
    <font>
      <b/>
      <color rgb="FF0000FF"/>
      <name val="Arial"/>
    </font>
    <font>
      <color rgb="FF888888"/>
    </font>
    <font>
      <b/>
      <color rgb="FFFFFFFF"/>
      <name val="Special Elite"/>
    </font>
    <font>
      <i/>
      <sz val="8.0"/>
      <color rgb="FFF1C232"/>
      <name val="Arial"/>
    </font>
    <font>
      <b/>
      <color rgb="FF086940"/>
      <name val="Arial"/>
    </font>
    <font>
      <b/>
      <i/>
      <color rgb="FF086940"/>
      <name val="Arial"/>
    </font>
    <font>
      <b/>
      <name val="Merriweather"/>
    </font>
    <font>
      <sz val="8.0"/>
      <color rgb="FFFF0000"/>
      <name val="Special Elite"/>
    </font>
    <font>
      <name val="&quot;Rock Salt&quot;"/>
    </font>
    <font>
      <b/>
      <sz val="7.0"/>
      <name val="Special Elite"/>
    </font>
    <font>
      <b/>
      <color rgb="FF9900FF"/>
      <name val="Courier New"/>
    </font>
    <font>
      <sz val="8.0"/>
      <color rgb="FFFF0000"/>
      <name val="Press Start 2P"/>
    </font>
    <font>
      <color rgb="FF888888"/>
      <name val="Arial"/>
    </font>
    <font>
      <b/>
      <i/>
      <color rgb="FF000000"/>
      <name val="Arial"/>
    </font>
    <font>
      <sz val="8.0"/>
      <name val="Impact"/>
    </font>
    <font>
      <b/>
      <i/>
      <color rgb="FFFFFFFF"/>
      <name val="Lobster"/>
    </font>
    <font>
      <b/>
      <sz val="8.0"/>
      <color rgb="FFFFFFFF"/>
      <name val="Arial"/>
    </font>
    <font>
      <sz val="9.0"/>
    </font>
    <font>
      <b/>
      <sz val="8.0"/>
      <color rgb="FF00CCFF"/>
      <name val="&quot;Courier New&quot;"/>
    </font>
    <font>
      <sz val="8.0"/>
      <color rgb="FFFFFFFF"/>
      <name val="Special Elite"/>
    </font>
    <font>
      <b/>
      <color rgb="FFC27BA0"/>
      <name val="Courier New"/>
    </font>
    <font>
      <color rgb="FF4A86E8"/>
      <name val="Arial"/>
    </font>
    <font>
      <b/>
      <i/>
      <color rgb="FF674EA7"/>
      <name val="Arial"/>
    </font>
    <font>
      <b/>
      <color rgb="FFC41F1F"/>
      <name val="Arial"/>
    </font>
    <font>
      <b/>
      <sz val="8.0"/>
      <name val="Arial"/>
    </font>
    <font>
      <color rgb="FFFF0000"/>
      <name val="Rock Salt"/>
    </font>
    <font>
      <b/>
      <color rgb="FFF0AA0F"/>
      <name val="Arial"/>
    </font>
    <font>
      <b/>
      <color rgb="FF20124D"/>
      <name val="Arial"/>
    </font>
    <font>
      <sz val="8.0"/>
      <name val="Covered By Your Grace"/>
    </font>
    <font>
      <b/>
      <sz val="8.0"/>
      <name val="Special Elite"/>
    </font>
    <font>
      <b/>
      <i/>
      <color rgb="FF00FF00"/>
      <name val="Arial"/>
    </font>
    <font>
      <color rgb="FF674EA7"/>
      <name val="Orbitron"/>
    </font>
    <font>
      <b/>
      <color rgb="FFA64D79"/>
      <name val="Arial"/>
    </font>
    <font>
      <b/>
      <sz val="8.0"/>
      <color rgb="FFFF0000"/>
      <name val="Arial"/>
    </font>
    <font>
      <b/>
      <sz val="8.0"/>
      <color rgb="FF3C78D8"/>
      <name val="Arial"/>
    </font>
    <font>
      <b/>
      <i/>
      <sz val="8.0"/>
      <color rgb="FFEE7777"/>
      <name val="Courier New"/>
    </font>
    <font>
      <name val="Oswald"/>
    </font>
    <font>
      <i/>
      <name val="Oswald"/>
    </font>
    <font>
      <sz val="9.0"/>
      <name val="Rock Salt"/>
    </font>
    <font>
      <b/>
      <sz val="7.0"/>
      <color rgb="FFFFFFFF"/>
      <name val="Lora"/>
    </font>
    <font>
      <sz val="10.0"/>
      <color rgb="FFFFFFFF"/>
      <name val="Covered By Your Grace"/>
    </font>
    <font>
      <b/>
      <sz val="8.0"/>
      <color rgb="FFFF8888"/>
      <name val="Courier New"/>
    </font>
    <font>
      <b/>
      <color rgb="FFA61C00"/>
      <name val="Arial"/>
    </font>
    <font>
      <b/>
      <i/>
      <color rgb="FFA61C00"/>
      <name val="Arial"/>
    </font>
    <font>
      <b/>
      <color rgb="FFCC99FF"/>
      <name val="Arial"/>
    </font>
    <font>
      <b/>
      <i/>
      <sz val="10.0"/>
      <color rgb="FFFFFFFF"/>
      <name val="Press Start 2P"/>
    </font>
    <font>
      <b/>
      <color rgb="FF6D9EEB"/>
      <name val="Arial"/>
    </font>
    <font>
      <b/>
      <color rgb="FFCCCCCC"/>
      <name val="Arial"/>
    </font>
    <font>
      <b/>
      <color rgb="FFFF00FF"/>
      <name val="Arial"/>
    </font>
    <font>
      <b/>
      <color rgb="FFF1C232"/>
      <name val="Arial"/>
    </font>
    <font>
      <color rgb="FFD9D9D9"/>
      <name val="Arial"/>
    </font>
    <font>
      <b/>
      <color rgb="FFFF9900"/>
      <name val="Arial"/>
    </font>
    <font>
      <b/>
      <color rgb="FF3333CC"/>
      <name val="Arial"/>
    </font>
    <font>
      <b/>
      <color rgb="FF999999"/>
      <name val="Arial"/>
    </font>
    <font>
      <b/>
      <sz val="10.0"/>
      <color rgb="FF000000"/>
      <name val="Caveat"/>
    </font>
    <font>
      <sz val="9.0"/>
      <color rgb="FFFFFFFF"/>
      <name val="Syncopate"/>
    </font>
    <font>
      <color rgb="FFFFFFFF"/>
      <name val="Rock Salt"/>
    </font>
    <font>
      <sz val="8.0"/>
      <color rgb="FFFFFF00"/>
      <name val="Ubuntu"/>
    </font>
    <font>
      <color rgb="FFD9D9D9"/>
      <name val="Covered By Your Grace"/>
    </font>
    <font>
      <sz val="9.0"/>
      <color rgb="FFFFFFFF"/>
      <name val="Courier New"/>
    </font>
    <font>
      <b/>
      <color rgb="FFE06666"/>
      <name val="Courier New"/>
    </font>
    <font>
      <b/>
      <sz val="8.0"/>
      <color rgb="FFCC0000"/>
      <name val="Press Start 2P"/>
    </font>
    <font>
      <b/>
      <color rgb="FFFFFFFF"/>
      <name val="Caveat"/>
    </font>
    <font>
      <sz val="10.0"/>
      <name val="Impact"/>
    </font>
    <font>
      <b/>
      <color rgb="FF00C01D"/>
      <name val="Arial"/>
    </font>
    <font>
      <b/>
      <i/>
      <color rgb="FF00C01D"/>
      <name val="Arial"/>
    </font>
    <font>
      <b/>
      <color rgb="FFAA5555"/>
      <name val="Arial"/>
    </font>
    <font>
      <sz val="8.0"/>
      <name val="Courier New"/>
    </font>
    <font>
      <b/>
      <color rgb="FF000000"/>
      <name val="Special Elite"/>
    </font>
    <font>
      <b/>
      <i/>
      <color rgb="FF3C78D8"/>
      <name val="Arial"/>
    </font>
    <font>
      <b/>
      <color rgb="FF666666"/>
      <name val="Arial"/>
    </font>
    <font>
      <b/>
      <i/>
      <color rgb="FF666666"/>
      <name val="Arial"/>
    </font>
    <font>
      <b/>
      <color rgb="FFFFD11A"/>
      <name val="Arial"/>
    </font>
    <font>
      <sz val="8.0"/>
      <color rgb="FFFF0000"/>
      <name val="&quot;Courier New&quot;"/>
    </font>
    <font>
      <color rgb="FFFF0000"/>
      <name val="Architects Daughter"/>
    </font>
    <font>
      <b/>
      <color rgb="FF741B47"/>
      <name val="Arial"/>
    </font>
    <font>
      <b/>
      <i/>
      <color rgb="FF741B47"/>
      <name val="Arial"/>
    </font>
    <font>
      <color rgb="FFBF9000"/>
      <name val="Arial"/>
    </font>
    <font>
      <sz val="9.0"/>
      <color rgb="FFFFD966"/>
      <name val="Lato"/>
    </font>
    <font>
      <sz val="8.0"/>
      <color rgb="FFFFFFFF"/>
      <name val="Syncopate"/>
    </font>
    <font>
      <b/>
      <name val="Lora"/>
    </font>
    <font>
      <color rgb="FFFFBB11"/>
      <name val="Architects Daughter"/>
    </font>
    <font>
      <b/>
      <i/>
      <color rgb="FFE3009B"/>
      <name val="Arial"/>
    </font>
    <font>
      <b/>
      <color rgb="FF274E13"/>
      <name val="Arial"/>
    </font>
    <font>
      <b/>
      <color rgb="FF4A6B33"/>
      <name val="Arial"/>
    </font>
    <font>
      <b/>
      <color rgb="FF351C75"/>
      <name val="Arial"/>
    </font>
    <font>
      <color rgb="FF990000"/>
      <name val="Rock Salt"/>
    </font>
    <font>
      <b/>
      <color rgb="FF134F5C"/>
      <name val="Arial"/>
    </font>
    <font>
      <b/>
      <i/>
      <color rgb="FF134F5C"/>
      <name val="Arial"/>
    </font>
    <font>
      <b/>
      <u/>
      <color rgb="FF3C78D8"/>
      <name val="&quot;Courier New&quot;"/>
    </font>
    <font>
      <sz val="8.0"/>
      <name val="Arial"/>
    </font>
    <font>
      <b/>
      <i/>
      <color rgb="FFBBFFFF"/>
      <name val="Arial"/>
    </font>
    <font>
      <sz val="10.0"/>
      <color rgb="FF222222"/>
      <name val="Arial"/>
    </font>
    <font>
      <b/>
      <color rgb="FFFF6D01"/>
      <name val="Arial"/>
    </font>
    <font>
      <b/>
      <i/>
      <name val="Arial"/>
    </font>
    <font>
      <i/>
      <color rgb="FFFFFFFF"/>
      <name val="Arial"/>
    </font>
    <font>
      <b/>
      <color rgb="FFFF00FF"/>
      <name val="&quot;Special Elite&quot;"/>
    </font>
    <font>
      <u/>
      <color rgb="FF1155CC"/>
      <name val="Arial"/>
    </font>
    <font>
      <sz val="8.0"/>
      <color rgb="FF00FFFF"/>
      <name val="Fugaz One"/>
    </font>
    <font>
      <b/>
      <name val="Orbitron"/>
    </font>
    <font>
      <color rgb="FF660000"/>
      <name val="Covered By Your Grace"/>
    </font>
    <font>
      <i/>
      <color rgb="FF3C78D8"/>
      <name val="Arial"/>
    </font>
    <font>
      <b/>
      <color rgb="FFCC00CC"/>
      <name val="Arial"/>
    </font>
    <font>
      <b/>
      <i/>
      <sz val="8.0"/>
      <color rgb="FFEE4A2D"/>
      <name val="Verdana"/>
    </font>
    <font>
      <b/>
      <i/>
      <color rgb="FFCC00CC"/>
      <name val="Arial"/>
    </font>
    <font>
      <b/>
      <color rgb="FF990000"/>
      <name val="Arial"/>
    </font>
    <font>
      <color rgb="FF000000"/>
      <name val="Roboto"/>
    </font>
    <font>
      <b/>
      <name val="Syncopate"/>
    </font>
    <font>
      <b/>
      <i/>
      <color rgb="FF1155CC"/>
      <name val="Arial"/>
    </font>
    <font>
      <color rgb="FFB45F06"/>
      <name val="Arial"/>
    </font>
    <font>
      <name val="&quot;Special Elite&quot;"/>
    </font>
    <font>
      <color rgb="FFFF00FF"/>
      <name val="Pacifico"/>
    </font>
    <font>
      <sz val="8.0"/>
      <color rgb="FF00FFFF"/>
      <name val="Droid Sans"/>
    </font>
    <font>
      <b/>
      <i/>
      <color rgb="FF990000"/>
      <name val="Arial"/>
    </font>
    <font>
      <b/>
      <color rgb="FF6600FF"/>
      <name val="Arial"/>
    </font>
    <font>
      <b/>
      <i/>
      <color rgb="FF6600FF"/>
      <name val="Arial"/>
    </font>
    <font>
      <b/>
      <color rgb="FFFF0000"/>
      <name val="&quot;Shadows Into Light&quot;"/>
    </font>
    <font>
      <b/>
      <name val="Courier New"/>
    </font>
    <font>
      <b/>
      <sz val="11.0"/>
      <name val="Courier New"/>
    </font>
    <font>
      <b/>
      <color rgb="FFB31555"/>
      <name val="Arial"/>
    </font>
    <font>
      <b/>
      <color rgb="FF00FFFF"/>
      <name val="Comfortaa"/>
    </font>
    <font>
      <b/>
      <color rgb="FF0000B3"/>
      <name val="Arial"/>
    </font>
    <font>
      <b/>
      <i/>
      <color rgb="FF0000B3"/>
      <name val="Arial"/>
    </font>
    <font>
      <color rgb="FF0A0000"/>
    </font>
    <font>
      <color rgb="FFFF9900"/>
      <name val="Corsiva"/>
    </font>
    <font>
      <sz val="8.0"/>
      <color rgb="FFEAD1DC"/>
      <name val="Spectral"/>
    </font>
    <font>
      <name val="Special Elite"/>
    </font>
    <font>
      <b/>
      <i/>
      <sz val="8.0"/>
      <color rgb="FFCB7000"/>
      <name val="Courier New"/>
    </font>
    <font>
      <color rgb="FF1AE2AA"/>
    </font>
    <font>
      <color rgb="FF3D85C6"/>
      <name val="Arial"/>
    </font>
    <font>
      <b/>
      <color rgb="FF882233"/>
      <name val="Arial"/>
    </font>
    <font>
      <b/>
      <i/>
      <color rgb="FF882233"/>
      <name val="Arial"/>
    </font>
    <font>
      <b/>
      <color rgb="FFFFDD88"/>
      <name val="Arial"/>
    </font>
    <font>
      <b/>
      <color rgb="FF888888"/>
      <name val="Arial"/>
    </font>
    <font>
      <b/>
      <i/>
      <color rgb="FF888888"/>
      <name val="Arial"/>
    </font>
    <font>
      <b/>
      <color rgb="FFFF9911"/>
      <name val="Arial"/>
    </font>
    <font>
      <b/>
      <u/>
      <color rgb="FF0000FF"/>
      <name val="Arial"/>
    </font>
    <font>
      <b/>
      <color rgb="FF9966AA"/>
      <name val="Arial"/>
    </font>
    <font>
      <b/>
      <i/>
      <color rgb="FF9966AA"/>
      <name val="Arial"/>
    </font>
    <font>
      <b/>
      <color rgb="FFCC3300"/>
      <name val="Arial"/>
    </font>
    <font>
      <b/>
      <color rgb="FF00CCFF"/>
      <name val="Arial"/>
    </font>
    <font>
      <b/>
      <i/>
      <color rgb="FF00CCFF"/>
      <name val="Arial"/>
    </font>
    <font>
      <b/>
      <i/>
      <name val="&quot;Courier New&quot;"/>
    </font>
    <font>
      <b/>
      <color rgb="FF00003B"/>
      <name val="Arial"/>
    </font>
    <font>
      <b/>
      <i/>
      <color rgb="FF00003B"/>
      <name val="Arial"/>
    </font>
    <font>
      <b/>
      <color rgb="FF00CC00"/>
      <name val="Arial"/>
    </font>
    <font>
      <b/>
      <i/>
      <color rgb="FF00CC00"/>
      <name val="Arial"/>
    </font>
    <font>
      <i/>
      <sz val="8.0"/>
      <name val="Whitney"/>
    </font>
    <font>
      <b/>
      <color rgb="FFFF0000"/>
      <name val="Courier New"/>
    </font>
    <font>
      <b/>
      <color rgb="FFAA9933"/>
      <name val="Arial"/>
    </font>
    <font>
      <b/>
      <i/>
      <color rgb="FFAA9933"/>
      <name val="Arial"/>
    </font>
    <font>
      <b/>
      <color rgb="FFFCE5CD"/>
      <name val="Arial"/>
    </font>
    <font>
      <b/>
      <sz val="8.0"/>
      <name val="Lora"/>
    </font>
    <font>
      <b/>
      <color rgb="FF00CCFF"/>
      <name val="Amatic SC"/>
    </font>
    <font>
      <b/>
      <sz val="8.0"/>
      <color rgb="FF697422"/>
      <name val="Courier New"/>
    </font>
    <font>
      <b/>
      <color rgb="FFAC4C1A"/>
      <name val="Arial"/>
    </font>
    <font>
      <b/>
      <i/>
      <color rgb="FFAC4C1A"/>
      <name val="Arial"/>
    </font>
    <font>
      <b/>
      <color rgb="FF008080"/>
    </font>
    <font>
      <b/>
      <color rgb="FFCB7000"/>
      <name val="Arial"/>
    </font>
    <font>
      <b/>
      <color rgb="FFF0AA0F"/>
    </font>
    <font>
      <b/>
      <color rgb="FF00FF00"/>
    </font>
    <font>
      <b/>
      <color rgb="FFA64D79"/>
    </font>
    <font>
      <b/>
      <color rgb="FFA61C00"/>
    </font>
    <font>
      <b/>
      <color rgb="FF00C01D"/>
    </font>
    <font>
      <b/>
      <color rgb="FFFFD11A"/>
    </font>
    <font>
      <b/>
      <color rgb="FFF51E77"/>
    </font>
    <font>
      <b/>
      <color rgb="FF88FFFF"/>
      <name val="Arial"/>
    </font>
    <font>
      <b/>
      <color rgb="FF4A6B33"/>
    </font>
    <font>
      <b/>
      <i/>
      <color rgb="FFBBFFFF"/>
    </font>
    <font>
      <b/>
      <color rgb="FFFF6D01"/>
    </font>
    <font>
      <b/>
      <color rgb="FFCCCCCC"/>
    </font>
    <font>
      <b/>
      <color rgb="FF1155CC"/>
    </font>
    <font>
      <b/>
      <color rgb="FF990000"/>
    </font>
    <font>
      <b/>
      <color rgb="FF11FFFF"/>
      <name val="Arial"/>
    </font>
    <font>
      <b/>
      <color rgb="FF00CCFF"/>
    </font>
    <font>
      <b/>
      <color rgb="FF00003B"/>
    </font>
    <font>
      <b/>
      <color rgb="FF00CC00"/>
    </font>
    <font>
      <b/>
      <color rgb="FFAC4C1A"/>
    </font>
    <font>
      <b/>
      <color rgb="FFAA3300"/>
      <name val="Arial"/>
    </font>
    <font>
      <b/>
      <color rgb="FFCC4433"/>
      <name val="Arial"/>
    </font>
    <font>
      <b/>
      <color rgb="FFCCBB99"/>
      <name val="Arial"/>
    </font>
    <font>
      <b/>
      <i/>
      <color rgb="FFFF0000"/>
      <name val="Arial"/>
    </font>
    <font>
      <b/>
      <i/>
      <color rgb="FFE69138"/>
      <name val="Arial"/>
    </font>
    <font>
      <b/>
      <i/>
      <color rgb="FFFF00FF"/>
      <name val="Arial"/>
    </font>
    <font>
      <b/>
      <color rgb="FFE69138"/>
      <name val="Arial"/>
    </font>
    <font>
      <b/>
      <color rgb="FFAA3377"/>
      <name val="Arial"/>
    </font>
    <font>
      <b/>
      <color rgb="FFCC66CC"/>
      <name val="Arial"/>
    </font>
    <font>
      <b/>
      <color rgb="FF66AA99"/>
      <name val="Arial"/>
    </font>
    <font>
      <b/>
      <color rgb="FF7777AA"/>
      <name val="Arial"/>
    </font>
    <font>
      <b/>
      <color rgb="FFAA7777"/>
      <name val="Arial"/>
    </font>
    <font>
      <b/>
      <color rgb="FFFFE599"/>
    </font>
    <font>
      <b/>
      <color rgb="FFFFD966"/>
    </font>
    <font>
      <b/>
      <color rgb="FFB45F06"/>
    </font>
    <font>
      <b/>
      <color rgb="FF6AA84F"/>
    </font>
    <font>
      <b/>
      <color rgb="FF38761D"/>
    </font>
    <font>
      <b/>
      <color rgb="FF00EEC7"/>
    </font>
    <font>
      <b/>
      <color rgb="FF56D0FF"/>
      <name val="Arial"/>
    </font>
    <font>
      <b/>
      <color rgb="FFF1C232"/>
    </font>
    <font>
      <b/>
      <color rgb="FF7700F3"/>
      <name val="Arial"/>
    </font>
    <font>
      <b/>
      <color rgb="FF6496FF"/>
      <name val="Arial"/>
    </font>
    <font>
      <b/>
      <sz val="18.0"/>
      <name val="Orbitron"/>
    </font>
    <font>
      <name val="Orbitron"/>
    </font>
    <font>
      <b/>
      <color rgb="FFCC00CC"/>
    </font>
    <font>
      <b/>
      <u/>
      <color rgb="FF0000FF"/>
    </font>
    <font>
      <b/>
      <color rgb="FFB4A7D6"/>
      <name val="Arial"/>
    </font>
    <font>
      <b/>
      <color rgb="FF000000"/>
      <name val="Spectral"/>
    </font>
    <font>
      <b/>
      <color rgb="FF00C01D"/>
      <name val="&quot;Courier New&quot;"/>
    </font>
    <font>
      <u/>
      <color rgb="FF0000FF"/>
      <name val="Arial"/>
    </font>
    <font>
      <b/>
      <i/>
      <sz val="14.0"/>
      <color rgb="FFFFFFFF"/>
      <name val="Orbitron"/>
    </font>
    <font>
      <b/>
      <u/>
      <color rgb="FF0000FF"/>
    </font>
    <font>
      <b/>
      <sz val="12.0"/>
      <color rgb="FFFFFFFF"/>
      <name val="Courier New"/>
    </font>
    <font>
      <color rgb="FFFFAAFF"/>
      <name val="Arial"/>
    </font>
    <font>
      <sz val="12.0"/>
      <color rgb="FFFFFFFF"/>
      <name val="Arial"/>
    </font>
    <font>
      <color rgb="FFE69138"/>
      <name val="Arial"/>
    </font>
    <font>
      <b/>
      <sz val="14.0"/>
      <color rgb="FFFFFFFF"/>
    </font>
    <font>
      <b/>
      <sz val="18.0"/>
      <color rgb="FFFF0000"/>
    </font>
    <font>
      <b/>
      <sz val="18.0"/>
      <color rgb="FFFFFFFF"/>
      <name val="Courier New"/>
    </font>
    <font>
      <b/>
      <sz val="12.0"/>
      <color rgb="FFFFFFFF"/>
      <name val="&quot;Courier New&quot;"/>
    </font>
    <font>
      <b/>
      <sz val="12.0"/>
      <color rgb="FFCC00CC"/>
      <name val="Courier New"/>
    </font>
    <font>
      <b/>
      <sz val="12.0"/>
      <color rgb="FFCC00CC"/>
      <name val="&quot;Courier New&quot;"/>
    </font>
    <font>
      <b/>
      <sz val="11.0"/>
      <color rgb="FF000000"/>
      <name val="Courier New"/>
    </font>
    <font>
      <b/>
      <sz val="12.0"/>
      <color rgb="FFFFFFFF"/>
      <name val="Arial"/>
    </font>
    <font>
      <u/>
      <name val="Arial"/>
    </font>
    <font>
      <b/>
      <sz val="36.0"/>
      <name val="Orbitron"/>
    </font>
    <font>
      <b/>
      <sz val="36.0"/>
      <color rgb="FFFF00FF"/>
      <name val="Arial"/>
    </font>
    <font>
      <b/>
      <sz val="18.0"/>
      <color rgb="FFFFFFFF"/>
      <name val="Arial"/>
    </font>
    <font>
      <b/>
      <sz val="18.0"/>
    </font>
    <font>
      <b/>
      <sz val="18.0"/>
      <name val="Arial"/>
    </font>
    <font>
      <b/>
      <sz val="36.0"/>
      <color rgb="FFFFFFFF"/>
      <name val="Orbitron"/>
    </font>
    <font>
      <b/>
      <sz val="24.0"/>
      <name val="Orbitron"/>
    </font>
    <font>
      <sz val="14.0"/>
      <name val="Arial"/>
    </font>
    <font>
      <b/>
      <sz val="11.0"/>
    </font>
    <font>
      <sz val="8.0"/>
      <color rgb="FFFF0000"/>
      <name val="Courier New"/>
    </font>
    <font>
      <b/>
      <color rgb="FFFF3333"/>
      <name val="Courier New"/>
    </font>
    <font>
      <b/>
      <color rgb="FF882233"/>
      <name val="Courier New"/>
    </font>
    <font>
      <b/>
      <color rgb="FF6D9EEB"/>
    </font>
    <font>
      <b/>
      <color rgb="FFE69138"/>
    </font>
    <font>
      <b/>
      <color rgb="FFCC0000"/>
    </font>
    <font>
      <b/>
      <color rgb="FFC27BA0"/>
    </font>
    <font>
      <b/>
      <color rgb="FF674EA7"/>
    </font>
    <font>
      <b/>
      <color rgb="FF666666"/>
    </font>
    <font>
      <color rgb="FF000000"/>
    </font>
    <font>
      <b/>
      <sz val="8.0"/>
      <color rgb="FF882233"/>
      <name val="Courier New"/>
    </font>
    <font>
      <b/>
      <sz val="14.0"/>
      <name val="Orbitron"/>
    </font>
    <font>
      <b/>
      <i/>
      <u/>
      <color rgb="FF0000FF"/>
    </font>
    <font>
      <b/>
      <sz val="14.0"/>
      <color rgb="FF00FF00"/>
      <name val="Orbitron"/>
    </font>
    <font>
      <b/>
      <color rgb="FF3C78D8"/>
    </font>
    <font>
      <b/>
      <sz val="14.0"/>
      <color rgb="FFFF0000"/>
      <name val="Orbitron"/>
    </font>
    <font>
      <b/>
      <sz val="14.0"/>
      <color rgb="FF3C78D8"/>
      <name val="Orbitron"/>
    </font>
    <font>
      <b/>
      <i/>
      <color rgb="FF3C78D8"/>
    </font>
    <font>
      <b/>
      <sz val="14.0"/>
      <color rgb="FF990000"/>
      <name val="Orbitron"/>
    </font>
    <font>
      <b/>
      <color rgb="FF0000B3"/>
      <name val="Courier New"/>
    </font>
    <font>
      <b/>
      <color rgb="FFCCCCCC"/>
      <name val="Courier New"/>
    </font>
    <font>
      <b/>
      <color rgb="FF00003B"/>
      <name val="Courier New"/>
    </font>
    <font>
      <b/>
      <color rgb="FF9966AA"/>
      <name val="Courier New"/>
    </font>
    <font>
      <b/>
      <sz val="14.0"/>
      <color rgb="FF000000"/>
      <name val="Orbitron"/>
    </font>
    <font>
      <b/>
      <color rgb="FF00CCFF"/>
      <name val="Courier New"/>
    </font>
    <font>
      <i/>
      <sz val="8.0"/>
      <name val="Calibri"/>
    </font>
    <font>
      <i/>
      <sz val="8.0"/>
      <color rgb="FF5A70B3"/>
      <name val="Calibri"/>
    </font>
    <font>
      <b/>
      <sz val="8.0"/>
      <color rgb="FF00BBEE"/>
      <name val="Courier New"/>
    </font>
    <font>
      <b/>
      <color rgb="FFAA9933"/>
      <name val="Courier New"/>
    </font>
    <font>
      <color rgb="FF4A86E8"/>
    </font>
    <font>
      <b/>
      <color rgb="FFAC4C1A"/>
      <name val="Courier New"/>
    </font>
    <font>
      <color rgb="FFFF0000"/>
    </font>
    <font>
      <b/>
      <sz val="12.0"/>
      <color rgb="FF000000"/>
      <name val="Arial"/>
    </font>
    <font>
      <b/>
      <u/>
      <color rgb="FF0000FF"/>
    </font>
    <font>
      <b/>
      <u/>
      <color rgb="FF1155CC"/>
    </font>
    <font>
      <b/>
      <u/>
      <color rgb="FF1155CC"/>
      <name val="Arial"/>
    </font>
    <font>
      <b/>
      <sz val="11.0"/>
      <color rgb="FFFFFFFF"/>
      <name val="Courier New"/>
    </font>
    <font>
      <color rgb="FF00FF00"/>
      <name val="Arial"/>
    </font>
    <font>
      <color rgb="FF0000FF"/>
      <name val="Arial"/>
    </font>
    <font>
      <b/>
      <color rgb="FFCC00CC"/>
      <name val="Courier New"/>
    </font>
    <font>
      <b/>
      <i/>
      <sz val="12.0"/>
      <color rgb="FF000000"/>
    </font>
    <font>
      <i/>
      <color rgb="FF3C78D8"/>
    </font>
    <font>
      <b/>
      <i/>
      <sz val="12.0"/>
      <color rgb="FF0000FF"/>
    </font>
    <font>
      <i/>
      <color rgb="FFB45F06"/>
    </font>
    <font>
      <u/>
      <color rgb="FF0000FF"/>
    </font>
    <font>
      <i/>
      <color rgb="FF000000"/>
      <name val="Arial"/>
    </font>
    <font>
      <i/>
      <color rgb="FF1155CC"/>
    </font>
    <font>
      <name val="Courier New"/>
    </font>
    <font>
      <i/>
      <u/>
      <color rgb="FF0000FF"/>
    </font>
    <font>
      <b/>
      <i/>
      <sz val="12.0"/>
    </font>
    <font>
      <i/>
      <sz val="6.0"/>
    </font>
    <font>
      <b/>
      <color rgb="FF9900FF"/>
      <name val="Arial"/>
    </font>
    <font>
      <b/>
      <color rgb="FF93C47D"/>
      <name val="Arial"/>
    </font>
    <font>
      <b/>
      <color rgb="FFEE4A2D"/>
      <name val="Arial"/>
    </font>
    <font>
      <b/>
      <color rgb="FFFFD966"/>
      <name val="Arial"/>
    </font>
    <font>
      <b/>
      <color rgb="FF980000"/>
      <name val="Arial"/>
    </font>
    <font>
      <b/>
      <color rgb="FFB45F06"/>
      <name val="Arial"/>
    </font>
    <font>
      <b/>
      <color rgb="FFD9EAD3"/>
      <name val="Arial"/>
    </font>
    <font>
      <b/>
      <color rgb="FFFF0000"/>
      <name val="Shadows Into Light"/>
    </font>
    <font>
      <b/>
      <color rgb="FF6AA84F"/>
      <name val="Arial"/>
    </font>
    <font>
      <b/>
      <u/>
      <color rgb="FF1155CC"/>
      <name val="Arial"/>
    </font>
    <font>
      <b/>
      <i/>
      <sz val="8.0"/>
      <color rgb="FF008000"/>
      <name val="Courier New"/>
    </font>
    <font>
      <b/>
      <color rgb="FFA62C00"/>
      <name val="Arial"/>
    </font>
    <font>
      <b/>
      <u/>
      <color rgb="FF1155CC"/>
      <name val="Arial"/>
    </font>
    <font>
      <b/>
      <color rgb="FF783F04"/>
      <name val="Arial"/>
    </font>
    <font>
      <b/>
      <color rgb="FFF4CCCC"/>
      <name val="Arial"/>
    </font>
    <font>
      <b/>
      <i/>
      <sz val="8.0"/>
      <name val="Courier New"/>
    </font>
    <font>
      <b/>
      <u/>
      <color rgb="FF3C78D8"/>
      <name val="Courier New"/>
    </font>
    <font>
      <b/>
      <i/>
      <sz val="8.0"/>
      <color rgb="FF741B47"/>
      <name val="Courier New"/>
    </font>
    <font>
      <b/>
      <color rgb="FF660000"/>
      <name val="Arial"/>
    </font>
    <font>
      <b/>
      <color rgb="FF00EEC7"/>
      <name val="Arial"/>
    </font>
    <font>
      <b/>
      <i/>
      <sz val="8.0"/>
      <color rgb="FF882233"/>
      <name val="&quot;Courier New&quot;"/>
    </font>
    <font>
      <color rgb="FF666666"/>
      <name val="Arial"/>
    </font>
    <font>
      <b/>
      <u/>
      <color rgb="FF3C78D8"/>
      <name val="&quot;Courier New&quot;"/>
    </font>
    <font>
      <b/>
      <color rgb="FF000000"/>
      <name val="Comic Sans MS"/>
    </font>
    <font>
      <sz val="8.0"/>
      <name val="Orbitron"/>
    </font>
  </fonts>
  <fills count="355">
    <fill>
      <patternFill patternType="none"/>
    </fill>
    <fill>
      <patternFill patternType="lightGray"/>
    </fill>
    <fill>
      <patternFill patternType="solid">
        <fgColor rgb="FF000000"/>
        <bgColor rgb="FF000000"/>
      </patternFill>
    </fill>
    <fill>
      <patternFill patternType="solid">
        <fgColor rgb="FF999999"/>
        <bgColor rgb="FF999999"/>
      </patternFill>
    </fill>
    <fill>
      <patternFill patternType="solid">
        <fgColor rgb="FF202020"/>
        <bgColor rgb="FF202020"/>
      </patternFill>
    </fill>
    <fill>
      <patternFill patternType="solid">
        <fgColor rgb="FFD9EAD3"/>
        <bgColor rgb="FFD9EAD3"/>
      </patternFill>
    </fill>
    <fill>
      <patternFill patternType="solid">
        <fgColor rgb="FFB45F06"/>
        <bgColor rgb="FFB45F06"/>
      </patternFill>
    </fill>
    <fill>
      <patternFill patternType="solid">
        <fgColor rgb="FF6AA84F"/>
        <bgColor rgb="FF6AA84F"/>
      </patternFill>
    </fill>
    <fill>
      <patternFill patternType="solid">
        <fgColor rgb="FFE69138"/>
        <bgColor rgb="FFE69138"/>
      </patternFill>
    </fill>
    <fill>
      <patternFill patternType="solid">
        <fgColor rgb="FF434343"/>
        <bgColor rgb="FF434343"/>
      </patternFill>
    </fill>
    <fill>
      <patternFill patternType="solid">
        <fgColor rgb="FFC9DAF8"/>
        <bgColor rgb="FFC9DAF8"/>
      </patternFill>
    </fill>
    <fill>
      <patternFill patternType="solid">
        <fgColor rgb="FFFF0000"/>
        <bgColor rgb="FFFF0000"/>
      </patternFill>
    </fill>
    <fill>
      <patternFill patternType="solid">
        <fgColor rgb="FF3C78D8"/>
        <bgColor rgb="FF3C78D8"/>
      </patternFill>
    </fill>
    <fill>
      <patternFill patternType="solid">
        <fgColor rgb="FFD9D9D9"/>
        <bgColor rgb="FFD9D9D9"/>
      </patternFill>
    </fill>
    <fill>
      <patternFill patternType="solid">
        <fgColor rgb="FFCCCCCC"/>
        <bgColor rgb="FFCCCCCC"/>
      </patternFill>
    </fill>
    <fill>
      <patternFill patternType="solid">
        <fgColor rgb="FFB7B7B7"/>
        <bgColor rgb="FFB7B7B7"/>
      </patternFill>
    </fill>
    <fill>
      <patternFill patternType="solid">
        <fgColor rgb="FFEFEFEF"/>
        <bgColor rgb="FFEFEFEF"/>
      </patternFill>
    </fill>
    <fill>
      <patternFill patternType="solid">
        <fgColor rgb="FF274E13"/>
        <bgColor rgb="FF274E13"/>
      </patternFill>
    </fill>
    <fill>
      <patternFill patternType="solid">
        <fgColor rgb="FF98530C"/>
        <bgColor rgb="FF98530C"/>
      </patternFill>
    </fill>
    <fill>
      <patternFill patternType="solid">
        <fgColor rgb="FF783F04"/>
        <bgColor rgb="FF783F04"/>
      </patternFill>
    </fill>
    <fill>
      <patternFill patternType="solid">
        <fgColor rgb="FF14761C"/>
        <bgColor rgb="FF14761C"/>
      </patternFill>
    </fill>
    <fill>
      <patternFill patternType="solid">
        <fgColor rgb="FFE6B8AF"/>
        <bgColor rgb="FFE6B8AF"/>
      </patternFill>
    </fill>
    <fill>
      <patternFill patternType="solid">
        <fgColor rgb="FFF4CCCC"/>
        <bgColor rgb="FFF4CCCC"/>
      </patternFill>
    </fill>
    <fill>
      <patternFill patternType="solid">
        <fgColor rgb="FF00FF00"/>
        <bgColor rgb="FF00FF00"/>
      </patternFill>
    </fill>
    <fill>
      <patternFill patternType="solid">
        <fgColor rgb="FFFFFFFF"/>
        <bgColor rgb="FFFFFFFF"/>
      </patternFill>
    </fill>
    <fill>
      <patternFill patternType="solid">
        <fgColor rgb="FF886666"/>
        <bgColor rgb="FF886666"/>
      </patternFill>
    </fill>
    <fill>
      <patternFill patternType="solid">
        <fgColor rgb="FFE06666"/>
        <bgColor rgb="FFE06666"/>
      </patternFill>
    </fill>
    <fill>
      <patternFill patternType="solid">
        <fgColor rgb="FF6FA8DC"/>
        <bgColor rgb="FF6FA8DC"/>
      </patternFill>
    </fill>
    <fill>
      <patternFill patternType="solid">
        <fgColor rgb="FFFFE599"/>
        <bgColor rgb="FFFFE599"/>
      </patternFill>
    </fill>
    <fill>
      <patternFill patternType="solid">
        <fgColor rgb="FFA70088"/>
        <bgColor rgb="FFA70088"/>
      </patternFill>
    </fill>
    <fill>
      <patternFill patternType="solid">
        <fgColor rgb="FFF57262"/>
        <bgColor rgb="FFF57262"/>
      </patternFill>
    </fill>
    <fill>
      <patternFill patternType="solid">
        <fgColor rgb="FFF1C232"/>
        <bgColor rgb="FFF1C232"/>
      </patternFill>
    </fill>
    <fill>
      <patternFill patternType="solid">
        <fgColor rgb="FF4D003E"/>
        <bgColor rgb="FF4D003E"/>
      </patternFill>
    </fill>
    <fill>
      <patternFill patternType="solid">
        <fgColor rgb="FFB96055"/>
        <bgColor rgb="FFB96055"/>
      </patternFill>
    </fill>
    <fill>
      <patternFill patternType="solid">
        <fgColor rgb="FFAF933D"/>
        <bgColor rgb="FFAF933D"/>
      </patternFill>
    </fill>
    <fill>
      <patternFill patternType="solid">
        <fgColor rgb="FF4095FF"/>
        <bgColor rgb="FF4095FF"/>
      </patternFill>
    </fill>
    <fill>
      <patternFill patternType="solid">
        <fgColor rgb="FFCDECFF"/>
        <bgColor rgb="FFCDECFF"/>
      </patternFill>
    </fill>
    <fill>
      <patternFill patternType="solid">
        <fgColor rgb="FFDEEFEF"/>
        <bgColor rgb="FFDEEFEF"/>
      </patternFill>
    </fill>
    <fill>
      <patternFill patternType="solid">
        <fgColor rgb="FF990000"/>
        <bgColor rgb="FF990000"/>
      </patternFill>
    </fill>
    <fill>
      <patternFill patternType="solid">
        <fgColor rgb="FFFF00FF"/>
        <bgColor rgb="FFFF00FF"/>
      </patternFill>
    </fill>
    <fill>
      <patternFill patternType="solid">
        <fgColor rgb="FF441133"/>
        <bgColor rgb="FF441133"/>
      </patternFill>
    </fill>
    <fill>
      <patternFill patternType="solid">
        <fgColor rgb="FF151515"/>
        <bgColor rgb="FF151515"/>
      </patternFill>
    </fill>
    <fill>
      <patternFill patternType="solid">
        <fgColor rgb="FFA4C2F4"/>
        <bgColor rgb="FFA4C2F4"/>
      </patternFill>
    </fill>
    <fill>
      <patternFill patternType="solid">
        <fgColor rgb="FF363636"/>
        <bgColor rgb="FF363636"/>
      </patternFill>
    </fill>
    <fill>
      <patternFill patternType="solid">
        <fgColor rgb="FFEA9999"/>
        <bgColor rgb="FFEA9999"/>
      </patternFill>
    </fill>
    <fill>
      <patternFill patternType="solid">
        <fgColor rgb="FF93C47D"/>
        <bgColor rgb="FF93C47D"/>
      </patternFill>
    </fill>
    <fill>
      <patternFill patternType="solid">
        <fgColor rgb="FF8992F4"/>
        <bgColor rgb="FF8992F4"/>
      </patternFill>
    </fill>
    <fill>
      <patternFill patternType="solid">
        <fgColor rgb="FFFDFF99"/>
        <bgColor rgb="FFFDFF99"/>
      </patternFill>
    </fill>
    <fill>
      <patternFill patternType="solid">
        <fgColor rgb="FFFFF2CC"/>
        <bgColor rgb="FFFFF2CC"/>
      </patternFill>
    </fill>
    <fill>
      <patternFill patternType="solid">
        <fgColor rgb="FFCFE2F3"/>
        <bgColor rgb="FFCFE2F3"/>
      </patternFill>
    </fill>
    <fill>
      <patternFill patternType="solid">
        <fgColor rgb="FF0000FF"/>
        <bgColor rgb="FF0000FF"/>
      </patternFill>
    </fill>
    <fill>
      <patternFill patternType="solid">
        <fgColor rgb="FF674EA7"/>
        <bgColor rgb="FF674EA7"/>
      </patternFill>
    </fill>
    <fill>
      <patternFill patternType="solid">
        <fgColor rgb="FFFF3333"/>
        <bgColor rgb="FFFF3333"/>
      </patternFill>
    </fill>
    <fill>
      <patternFill patternType="solid">
        <fgColor rgb="FFF6B26B"/>
        <bgColor rgb="FFF6B26B"/>
      </patternFill>
    </fill>
    <fill>
      <patternFill patternType="solid">
        <fgColor rgb="FFFFD966"/>
        <bgColor rgb="FFFFD966"/>
      </patternFill>
    </fill>
    <fill>
      <patternFill patternType="solid">
        <fgColor rgb="FF741B47"/>
        <bgColor rgb="FF741B47"/>
      </patternFill>
    </fill>
    <fill>
      <patternFill patternType="solid">
        <fgColor rgb="FF666666"/>
        <bgColor rgb="FF666666"/>
      </patternFill>
    </fill>
    <fill>
      <patternFill patternType="solid">
        <fgColor rgb="FFCC66CC"/>
        <bgColor rgb="FFCC66CC"/>
      </patternFill>
    </fill>
    <fill>
      <patternFill patternType="solid">
        <fgColor rgb="FFCC4125"/>
        <bgColor rgb="FFCC4125"/>
      </patternFill>
    </fill>
    <fill>
      <patternFill patternType="solid">
        <fgColor rgb="FFCC0000"/>
        <bgColor rgb="FFCC0000"/>
      </patternFill>
    </fill>
    <fill>
      <patternFill patternType="solid">
        <fgColor rgb="FFA61C00"/>
        <bgColor rgb="FFA61C00"/>
      </patternFill>
    </fill>
    <fill>
      <patternFill patternType="solid">
        <fgColor rgb="FFCC00CC"/>
        <bgColor rgb="FFCC00CC"/>
      </patternFill>
    </fill>
    <fill>
      <patternFill patternType="solid">
        <fgColor rgb="FF113377"/>
        <bgColor rgb="FF113377"/>
      </patternFill>
    </fill>
    <fill>
      <patternFill patternType="solid">
        <fgColor rgb="FF7700CC"/>
        <bgColor rgb="FF7700CC"/>
      </patternFill>
    </fill>
    <fill>
      <patternFill patternType="solid">
        <fgColor rgb="FF85200C"/>
        <bgColor rgb="FF85200C"/>
      </patternFill>
    </fill>
    <fill>
      <patternFill patternType="solid">
        <fgColor rgb="FF00003B"/>
        <bgColor rgb="FF00003B"/>
      </patternFill>
    </fill>
    <fill>
      <patternFill patternType="solid">
        <fgColor rgb="FF660066"/>
        <bgColor rgb="FF660066"/>
      </patternFill>
    </fill>
    <fill>
      <patternFill patternType="solid">
        <fgColor rgb="FF660000"/>
        <bgColor rgb="FF660000"/>
      </patternFill>
    </fill>
    <fill>
      <patternFill patternType="solid">
        <fgColor rgb="FFE01F78"/>
        <bgColor rgb="FFE01F78"/>
      </patternFill>
    </fill>
    <fill>
      <patternFill patternType="solid">
        <fgColor rgb="FFCC99FF"/>
        <bgColor rgb="FFCC99FF"/>
      </patternFill>
    </fill>
    <fill>
      <patternFill patternType="solid">
        <fgColor rgb="FF882233"/>
        <bgColor rgb="FF882233"/>
      </patternFill>
    </fill>
    <fill>
      <patternFill patternType="solid">
        <fgColor rgb="FF9966AA"/>
        <bgColor rgb="FF9966AA"/>
      </patternFill>
    </fill>
    <fill>
      <patternFill patternType="solid">
        <fgColor rgb="FF0000B3"/>
        <bgColor rgb="FF0000B3"/>
      </patternFill>
    </fill>
    <fill>
      <patternFill patternType="solid">
        <fgColor rgb="FFCCBB99"/>
        <bgColor rgb="FFCCBB99"/>
      </patternFill>
    </fill>
    <fill>
      <patternFill patternType="solid">
        <fgColor rgb="FF00CE57"/>
        <bgColor rgb="FF00CE57"/>
      </patternFill>
    </fill>
    <fill>
      <patternFill patternType="solid">
        <fgColor rgb="FF8EDAAE"/>
        <bgColor rgb="FF8EDAAE"/>
      </patternFill>
    </fill>
    <fill>
      <patternFill patternType="solid">
        <fgColor rgb="FF684C9B"/>
        <bgColor rgb="FF684C9B"/>
      </patternFill>
    </fill>
    <fill>
      <patternFill patternType="solid">
        <fgColor rgb="FFC27BA0"/>
        <bgColor rgb="FFC27BA0"/>
      </patternFill>
    </fill>
    <fill>
      <patternFill patternType="solid">
        <fgColor rgb="FF4BB879"/>
        <bgColor rgb="FF4BB879"/>
      </patternFill>
    </fill>
    <fill>
      <patternFill patternType="solid">
        <fgColor rgb="FF03BB5F"/>
        <bgColor rgb="FF03BB5F"/>
      </patternFill>
    </fill>
    <fill>
      <patternFill patternType="solid">
        <fgColor rgb="FFCB7000"/>
        <bgColor rgb="FFCB7000"/>
      </patternFill>
    </fill>
    <fill>
      <patternFill patternType="solid">
        <fgColor rgb="FF00FFFF"/>
        <bgColor rgb="FF00FFFF"/>
      </patternFill>
    </fill>
    <fill>
      <patternFill patternType="solid">
        <fgColor rgb="FF20124D"/>
        <bgColor rgb="FF20124D"/>
      </patternFill>
    </fill>
    <fill>
      <patternFill patternType="solid">
        <fgColor rgb="FF001DCC"/>
        <bgColor rgb="FF001DCC"/>
      </patternFill>
    </fill>
    <fill>
      <patternFill patternType="solid">
        <fgColor rgb="FFCC3300"/>
        <bgColor rgb="FFCC3300"/>
      </patternFill>
    </fill>
    <fill>
      <patternFill patternType="solid">
        <fgColor rgb="FF448877"/>
        <bgColor rgb="FF448877"/>
      </patternFill>
    </fill>
    <fill>
      <patternFill patternType="solid">
        <fgColor rgb="FFFFFF00"/>
        <bgColor rgb="FFFFFF00"/>
      </patternFill>
    </fill>
    <fill>
      <patternFill patternType="solid">
        <fgColor rgb="FF222222"/>
        <bgColor rgb="FF222222"/>
      </patternFill>
    </fill>
    <fill>
      <patternFill patternType="solid">
        <fgColor rgb="FF3D85C6"/>
        <bgColor rgb="FF3D85C6"/>
      </patternFill>
    </fill>
    <fill>
      <patternFill patternType="solid">
        <fgColor rgb="FF1155CC"/>
        <bgColor rgb="FF1155CC"/>
      </patternFill>
    </fill>
    <fill>
      <patternFill patternType="solid">
        <fgColor rgb="FF220011"/>
        <bgColor rgb="FF220011"/>
      </patternFill>
    </fill>
    <fill>
      <patternFill patternType="solid">
        <fgColor rgb="FF00CCFF"/>
        <bgColor rgb="FF00CCFF"/>
      </patternFill>
    </fill>
    <fill>
      <patternFill patternType="solid">
        <fgColor rgb="FFFF9900"/>
        <bgColor rgb="FFFF9900"/>
      </patternFill>
    </fill>
    <fill>
      <patternFill patternType="solid">
        <fgColor rgb="FF38761D"/>
        <bgColor rgb="FF38761D"/>
      </patternFill>
    </fill>
    <fill>
      <patternFill patternType="solid">
        <fgColor rgb="FFA64D79"/>
        <bgColor rgb="FFA64D79"/>
      </patternFill>
    </fill>
    <fill>
      <patternFill patternType="solid">
        <fgColor rgb="FFBF9000"/>
        <bgColor rgb="FFBF9000"/>
      </patternFill>
    </fill>
    <fill>
      <patternFill patternType="solid">
        <fgColor rgb="FF3333CC"/>
        <bgColor rgb="FF3333CC"/>
      </patternFill>
    </fill>
    <fill>
      <patternFill patternType="solid">
        <fgColor rgb="FF6D9EEB"/>
        <bgColor rgb="FF6D9EEB"/>
      </patternFill>
    </fill>
    <fill>
      <patternFill patternType="solid">
        <fgColor rgb="FFFF2299"/>
        <bgColor rgb="FFFF2299"/>
      </patternFill>
    </fill>
    <fill>
      <patternFill patternType="solid">
        <fgColor rgb="FF440066"/>
        <bgColor rgb="FF440066"/>
      </patternFill>
    </fill>
    <fill>
      <patternFill patternType="solid">
        <fgColor rgb="FF45818E"/>
        <bgColor rgb="FF45818E"/>
      </patternFill>
    </fill>
    <fill>
      <patternFill patternType="solid">
        <fgColor rgb="FF44FF44"/>
        <bgColor rgb="FF44FF44"/>
      </patternFill>
    </fill>
    <fill>
      <patternFill patternType="solid">
        <fgColor rgb="FFAA3377"/>
        <bgColor rgb="FFAA3377"/>
      </patternFill>
    </fill>
    <fill>
      <patternFill patternType="solid">
        <fgColor rgb="FFC0C0C0"/>
        <bgColor rgb="FFC0C0C0"/>
      </patternFill>
    </fill>
    <fill>
      <patternFill patternType="solid">
        <fgColor rgb="FF9900FF"/>
        <bgColor rgb="FF9900FF"/>
      </patternFill>
    </fill>
    <fill>
      <patternFill patternType="solid">
        <fgColor rgb="FF34A853"/>
        <bgColor rgb="FF34A853"/>
      </patternFill>
    </fill>
    <fill>
      <patternFill patternType="solid">
        <fgColor rgb="FFEBFFEB"/>
        <bgColor rgb="FFEBFFEB"/>
      </patternFill>
    </fill>
    <fill>
      <patternFill patternType="solid">
        <fgColor rgb="FFD7FFD7"/>
        <bgColor rgb="FFD7FFD7"/>
      </patternFill>
    </fill>
    <fill>
      <patternFill patternType="solid">
        <fgColor rgb="FF99FF99"/>
        <bgColor rgb="FF99FF99"/>
      </patternFill>
    </fill>
    <fill>
      <patternFill patternType="solid">
        <fgColor rgb="FFCCFFCC"/>
        <bgColor rgb="FFCCFFCC"/>
      </patternFill>
    </fill>
    <fill>
      <patternFill patternType="solid">
        <fgColor rgb="FFC2FFC2"/>
        <bgColor rgb="FFC2FFC2"/>
      </patternFill>
    </fill>
    <fill>
      <patternFill patternType="solid">
        <fgColor rgb="FFF3F3F3"/>
        <bgColor rgb="FFF3F3F3"/>
      </patternFill>
    </fill>
    <fill>
      <patternFill patternType="solid">
        <fgColor rgb="FFA9A9A9"/>
        <bgColor rgb="FFA9A9A9"/>
      </patternFill>
    </fill>
    <fill>
      <patternFill patternType="solid">
        <fgColor rgb="FFF9CB9C"/>
        <bgColor rgb="FFF9CB9C"/>
      </patternFill>
    </fill>
    <fill>
      <patternFill patternType="solid">
        <fgColor rgb="FFAC4C1A"/>
        <bgColor rgb="FFAC4C1A"/>
      </patternFill>
    </fill>
    <fill>
      <patternFill patternType="solid">
        <fgColor rgb="FFCCAACC"/>
        <bgColor rgb="FFCCAACC"/>
      </patternFill>
    </fill>
    <fill>
      <patternFill patternType="solid">
        <fgColor rgb="FFFFF4F4"/>
        <bgColor rgb="FFFFF4F4"/>
      </patternFill>
    </fill>
    <fill>
      <patternFill patternType="solid">
        <fgColor rgb="FFF5FFF5"/>
        <bgColor rgb="FFF5FFF5"/>
      </patternFill>
    </fill>
    <fill>
      <patternFill patternType="solid">
        <fgColor rgb="FFE1FFE1"/>
        <bgColor rgb="FFE1FFE1"/>
      </patternFill>
    </fill>
    <fill>
      <patternFill patternType="solid">
        <fgColor rgb="FFB8FFB8"/>
        <bgColor rgb="FFB8FFB8"/>
      </patternFill>
    </fill>
    <fill>
      <patternFill patternType="solid">
        <fgColor rgb="FFAEFFAE"/>
        <bgColor rgb="FFAEFFAE"/>
      </patternFill>
    </fill>
    <fill>
      <patternFill patternType="solid">
        <fgColor rgb="FF577E45"/>
        <bgColor rgb="FF577E45"/>
      </patternFill>
    </fill>
    <fill>
      <patternFill patternType="solid">
        <fgColor rgb="FF111111"/>
        <bgColor rgb="FF111111"/>
      </patternFill>
    </fill>
    <fill>
      <patternFill patternType="solid">
        <fgColor rgb="FF337733"/>
        <bgColor rgb="FF337733"/>
      </patternFill>
    </fill>
    <fill>
      <patternFill patternType="solid">
        <fgColor rgb="FFD0A77C"/>
        <bgColor rgb="FFD0A77C"/>
      </patternFill>
    </fill>
    <fill>
      <patternFill patternType="solid">
        <fgColor rgb="FFB6D7A8"/>
        <bgColor rgb="FFB6D7A8"/>
      </patternFill>
    </fill>
    <fill>
      <patternFill patternType="solid">
        <fgColor rgb="FFD4E7CB"/>
        <bgColor rgb="FFD4E7CB"/>
      </patternFill>
    </fill>
    <fill>
      <patternFill patternType="solid">
        <fgColor rgb="FFDBEBD4"/>
        <bgColor rgb="FFDBEBD4"/>
      </patternFill>
    </fill>
    <fill>
      <patternFill patternType="solid">
        <fgColor rgb="FFF8FBF7"/>
        <bgColor rgb="FFF8FBF7"/>
      </patternFill>
    </fill>
    <fill>
      <patternFill patternType="solid">
        <fgColor rgb="FF00C01D"/>
        <bgColor rgb="FF00C01D"/>
      </patternFill>
    </fill>
    <fill>
      <patternFill patternType="solid">
        <fgColor rgb="FF88FFFF"/>
        <bgColor rgb="FF88FFFF"/>
      </patternFill>
    </fill>
    <fill>
      <patternFill patternType="solid">
        <fgColor rgb="FF11FFFF"/>
        <bgColor rgb="FF11FFFF"/>
      </patternFill>
    </fill>
    <fill>
      <patternFill patternType="solid">
        <fgColor rgb="FFFF66FF"/>
        <bgColor rgb="FFFF66FF"/>
      </patternFill>
    </fill>
    <fill>
      <patternFill patternType="solid">
        <fgColor rgb="FF9A5105"/>
        <bgColor rgb="FF9A5105"/>
      </patternFill>
    </fill>
    <fill>
      <patternFill patternType="solid">
        <fgColor rgb="FFFFCCAA"/>
        <bgColor rgb="FFFFCCAA"/>
      </patternFill>
    </fill>
    <fill>
      <patternFill patternType="solid">
        <fgColor rgb="FFCCAAAA"/>
        <bgColor rgb="FFCCAAAA"/>
      </patternFill>
    </fill>
    <fill>
      <patternFill patternType="solid">
        <fgColor rgb="FFB9DAB0"/>
        <bgColor rgb="FFB9DAB0"/>
      </patternFill>
    </fill>
    <fill>
      <patternFill patternType="solid">
        <fgColor rgb="FF662213"/>
        <bgColor rgb="FF662213"/>
      </patternFill>
    </fill>
    <fill>
      <patternFill patternType="solid">
        <fgColor rgb="FF4E7644"/>
        <bgColor rgb="FF4E7644"/>
      </patternFill>
    </fill>
    <fill>
      <patternFill patternType="solid">
        <fgColor rgb="FF603913"/>
        <bgColor rgb="FF603913"/>
      </patternFill>
    </fill>
    <fill>
      <patternFill patternType="solid">
        <fgColor rgb="FFE8C084"/>
        <bgColor rgb="FFE8C084"/>
      </patternFill>
    </fill>
    <fill>
      <patternFill patternType="solid">
        <fgColor rgb="FF694566"/>
        <bgColor rgb="FF694566"/>
      </patternFill>
    </fill>
    <fill>
      <patternFill patternType="solid">
        <fgColor rgb="FFEAB7DF"/>
        <bgColor rgb="FFEAB7DF"/>
      </patternFill>
    </fill>
    <fill>
      <patternFill patternType="solid">
        <fgColor rgb="FF732828"/>
        <bgColor rgb="FF732828"/>
      </patternFill>
    </fill>
    <fill>
      <patternFill patternType="solid">
        <fgColor rgb="FF252525"/>
        <bgColor rgb="FF252525"/>
      </patternFill>
    </fill>
    <fill>
      <patternFill patternType="solid">
        <fgColor rgb="FF1C4587"/>
        <bgColor rgb="FF1C4587"/>
      </patternFill>
    </fill>
    <fill>
      <patternFill patternType="solid">
        <fgColor rgb="FFCBA873"/>
        <bgColor rgb="FFCBA873"/>
      </patternFill>
    </fill>
    <fill>
      <patternFill patternType="solid">
        <fgColor rgb="FF134F5C"/>
        <bgColor rgb="FF134F5C"/>
      </patternFill>
    </fill>
    <fill>
      <patternFill patternType="solid">
        <fgColor rgb="FF663604"/>
        <bgColor rgb="FF663604"/>
      </patternFill>
    </fill>
    <fill>
      <patternFill patternType="solid">
        <fgColor rgb="FF073763"/>
        <bgColor rgb="FF073763"/>
      </patternFill>
    </fill>
    <fill>
      <patternFill patternType="solid">
        <fgColor rgb="FFFEACEC"/>
        <bgColor rgb="FFFEACEC"/>
      </patternFill>
    </fill>
    <fill>
      <patternFill patternType="solid">
        <fgColor rgb="FFFCE5CD"/>
        <bgColor rgb="FFFCE5CD"/>
      </patternFill>
    </fill>
    <fill>
      <patternFill patternType="solid">
        <fgColor rgb="FF8A0070"/>
        <bgColor rgb="FF8A0070"/>
      </patternFill>
    </fill>
    <fill>
      <patternFill patternType="solid">
        <fgColor rgb="FFA2967E"/>
        <bgColor rgb="FFA2967E"/>
      </patternFill>
    </fill>
    <fill>
      <patternFill patternType="solid">
        <fgColor rgb="FFD6C7A7"/>
        <bgColor rgb="FFD6C7A7"/>
      </patternFill>
    </fill>
    <fill>
      <patternFill patternType="solid">
        <fgColor rgb="FFBFD8EA"/>
        <bgColor rgb="FFBFD8EA"/>
      </patternFill>
    </fill>
    <fill>
      <patternFill patternType="solid">
        <fgColor rgb="FF7FA8ED"/>
        <bgColor rgb="FF7FA8ED"/>
      </patternFill>
    </fill>
    <fill>
      <patternFill patternType="solid">
        <fgColor rgb="FFFCE5BD"/>
        <bgColor rgb="FFFCE5BD"/>
      </patternFill>
    </fill>
    <fill>
      <patternFill patternType="solid">
        <fgColor rgb="FF5D381A"/>
        <bgColor rgb="FF5D381A"/>
      </patternFill>
    </fill>
    <fill>
      <patternFill patternType="solid">
        <fgColor rgb="FFC5CAA6"/>
        <bgColor rgb="FFC5CAA6"/>
      </patternFill>
    </fill>
    <fill>
      <patternFill patternType="solid">
        <fgColor rgb="FFE1CDA0"/>
        <bgColor rgb="FFE1CDA0"/>
      </patternFill>
    </fill>
    <fill>
      <patternFill patternType="solid">
        <fgColor rgb="FF7A0063"/>
        <bgColor rgb="FF7A0063"/>
      </patternFill>
    </fill>
    <fill>
      <patternFill patternType="solid">
        <fgColor rgb="FF500040"/>
        <bgColor rgb="FF500040"/>
      </patternFill>
    </fill>
    <fill>
      <patternFill patternType="solid">
        <fgColor rgb="FF572D02"/>
        <bgColor rgb="FF572D02"/>
      </patternFill>
    </fill>
    <fill>
      <patternFill patternType="solid">
        <fgColor rgb="FF402000"/>
        <bgColor rgb="FF402000"/>
      </patternFill>
    </fill>
    <fill>
      <patternFill patternType="solid">
        <fgColor rgb="FF502901"/>
        <bgColor rgb="FF502901"/>
      </patternFill>
    </fill>
    <fill>
      <patternFill patternType="solid">
        <fgColor rgb="FF7F6000"/>
        <bgColor rgb="FF7F6000"/>
      </patternFill>
    </fill>
    <fill>
      <patternFill patternType="solid">
        <fgColor rgb="FF979797"/>
        <bgColor rgb="FF979797"/>
      </patternFill>
    </fill>
    <fill>
      <patternFill patternType="solid">
        <fgColor rgb="FF410000"/>
        <bgColor rgb="FF410000"/>
      </patternFill>
    </fill>
    <fill>
      <patternFill patternType="solid">
        <fgColor rgb="FF252243"/>
        <bgColor rgb="FF252243"/>
      </patternFill>
    </fill>
    <fill>
      <patternFill patternType="solid">
        <fgColor rgb="FF2957A7"/>
        <bgColor rgb="FF2957A7"/>
      </patternFill>
    </fill>
    <fill>
      <patternFill patternType="solid">
        <fgColor rgb="FF1F3F0F"/>
        <bgColor rgb="FF1F3F0F"/>
      </patternFill>
    </fill>
    <fill>
      <patternFill patternType="solid">
        <fgColor rgb="FF573717"/>
        <bgColor rgb="FF573717"/>
      </patternFill>
    </fill>
    <fill>
      <patternFill patternType="solid">
        <fgColor rgb="FF412911"/>
        <bgColor rgb="FF412911"/>
      </patternFill>
    </fill>
    <fill>
      <patternFill patternType="solid">
        <fgColor rgb="FF56412C"/>
        <bgColor rgb="FF56412C"/>
      </patternFill>
    </fill>
    <fill>
      <patternFill patternType="solid">
        <fgColor rgb="FF423222"/>
        <bgColor rgb="FF423222"/>
      </patternFill>
    </fill>
    <fill>
      <patternFill patternType="solid">
        <fgColor rgb="FF564B40"/>
        <bgColor rgb="FF564B40"/>
      </patternFill>
    </fill>
    <fill>
      <patternFill patternType="solid">
        <fgColor rgb="FF433B33"/>
        <bgColor rgb="FF433B33"/>
      </patternFill>
    </fill>
    <fill>
      <patternFill patternType="solid">
        <fgColor rgb="FF366C1A"/>
        <bgColor rgb="FF366C1A"/>
      </patternFill>
    </fill>
    <fill>
      <patternFill patternType="solid">
        <fgColor rgb="FF332C26"/>
        <bgColor rgb="FF332C26"/>
      </patternFill>
    </fill>
    <fill>
      <patternFill patternType="solid">
        <fgColor rgb="FF1F1F1F"/>
        <bgColor rgb="FF1F1F1F"/>
      </patternFill>
    </fill>
    <fill>
      <patternFill patternType="solid">
        <fgColor rgb="FF62574B"/>
        <bgColor rgb="FF62574B"/>
      </patternFill>
    </fill>
    <fill>
      <patternFill patternType="solid">
        <fgColor rgb="FF4D453D"/>
        <bgColor rgb="FF4D453D"/>
      </patternFill>
    </fill>
    <fill>
      <patternFill patternType="solid">
        <fgColor rgb="FF7A6E62"/>
        <bgColor rgb="FF7A6E62"/>
      </patternFill>
    </fill>
    <fill>
      <patternFill patternType="solid">
        <fgColor rgb="FF6E6257"/>
        <bgColor rgb="FF6E6257"/>
      </patternFill>
    </fill>
    <fill>
      <patternFill patternType="solid">
        <fgColor rgb="FF54504C"/>
        <bgColor rgb="FF54504C"/>
      </patternFill>
    </fill>
    <fill>
      <patternFill patternType="solid">
        <fgColor rgb="FF605951"/>
        <bgColor rgb="FF605951"/>
      </patternFill>
    </fill>
    <fill>
      <patternFill patternType="solid">
        <fgColor rgb="FF4C4A48"/>
        <bgColor rgb="FF4C4A48"/>
      </patternFill>
    </fill>
    <fill>
      <patternFill patternType="solid">
        <fgColor rgb="FF2B2B2B"/>
        <bgColor rgb="FF2B2B2B"/>
      </patternFill>
    </fill>
    <fill>
      <patternFill patternType="solid">
        <fgColor rgb="FF9A9187"/>
        <bgColor rgb="FF9A9187"/>
      </patternFill>
    </fill>
    <fill>
      <patternFill patternType="solid">
        <fgColor rgb="FF413D3B"/>
        <bgColor rgb="FF413D3B"/>
      </patternFill>
    </fill>
    <fill>
      <patternFill patternType="solid">
        <fgColor rgb="FF4F3F3F"/>
        <bgColor rgb="FF4F3F3F"/>
      </patternFill>
    </fill>
    <fill>
      <patternFill patternType="solid">
        <fgColor rgb="FF51464B"/>
        <bgColor rgb="FF51464B"/>
      </patternFill>
    </fill>
    <fill>
      <patternFill patternType="solid">
        <fgColor rgb="FF0B5394"/>
        <bgColor rgb="FF0B5394"/>
      </patternFill>
    </fill>
    <fill>
      <patternFill patternType="solid">
        <fgColor rgb="FF76A5AF"/>
        <bgColor rgb="FF76A5AF"/>
      </patternFill>
    </fill>
    <fill>
      <patternFill patternType="solid">
        <fgColor rgb="FF394734"/>
        <bgColor rgb="FF394734"/>
      </patternFill>
    </fill>
    <fill>
      <patternFill patternType="solid">
        <fgColor rgb="FF222720"/>
        <bgColor rgb="FF222720"/>
      </patternFill>
    </fill>
    <fill>
      <patternFill patternType="solid">
        <fgColor rgb="FF32312E"/>
        <bgColor rgb="FF32312E"/>
      </patternFill>
    </fill>
    <fill>
      <patternFill patternType="solid">
        <fgColor rgb="FF413C3D"/>
        <bgColor rgb="FF413C3D"/>
      </patternFill>
    </fill>
    <fill>
      <patternFill patternType="solid">
        <fgColor rgb="FF3F393B"/>
        <bgColor rgb="FF3F393B"/>
      </patternFill>
    </fill>
    <fill>
      <patternFill patternType="solid">
        <fgColor rgb="FF352E2F"/>
        <bgColor rgb="FF352E2F"/>
      </patternFill>
    </fill>
    <fill>
      <patternFill patternType="solid">
        <fgColor rgb="FF4A4144"/>
        <bgColor rgb="FF4A4144"/>
      </patternFill>
    </fill>
    <fill>
      <patternFill patternType="solid">
        <fgColor rgb="FF2B2324"/>
        <bgColor rgb="FF2B2324"/>
      </patternFill>
    </fill>
    <fill>
      <patternFill patternType="solid">
        <fgColor rgb="FF423C3E"/>
        <bgColor rgb="FF423C3E"/>
      </patternFill>
    </fill>
    <fill>
      <patternFill patternType="solid">
        <fgColor rgb="FF211818"/>
        <bgColor rgb="FF211818"/>
      </patternFill>
    </fill>
    <fill>
      <patternFill patternType="solid">
        <fgColor rgb="FF3B3737"/>
        <bgColor rgb="FF3B3737"/>
      </patternFill>
    </fill>
    <fill>
      <patternFill patternType="solid">
        <fgColor rgb="FFEBC4D1"/>
        <bgColor rgb="FFEBC4D1"/>
      </patternFill>
    </fill>
    <fill>
      <patternFill patternType="solid">
        <fgColor rgb="FFB78D63"/>
        <bgColor rgb="FFB78D63"/>
      </patternFill>
    </fill>
    <fill>
      <patternFill patternType="solid">
        <fgColor rgb="FFCB9474"/>
        <bgColor rgb="FFCB9474"/>
      </patternFill>
    </fill>
    <fill>
      <patternFill patternType="solid">
        <fgColor rgb="FFDB4E0A"/>
        <bgColor rgb="FFDB4E0A"/>
      </patternFill>
    </fill>
    <fill>
      <patternFill patternType="solid">
        <fgColor rgb="FFE8BD91"/>
        <bgColor rgb="FFE8BD91"/>
      </patternFill>
    </fill>
    <fill>
      <patternFill patternType="solid">
        <fgColor rgb="FF2A2A2A"/>
        <bgColor rgb="FF2A2A2A"/>
      </patternFill>
    </fill>
    <fill>
      <patternFill patternType="solid">
        <fgColor rgb="FFCB9C8E"/>
        <bgColor rgb="FFCB9C8E"/>
      </patternFill>
    </fill>
    <fill>
      <patternFill patternType="solid">
        <fgColor rgb="FFAB7C61"/>
        <bgColor rgb="FFAB7C61"/>
      </patternFill>
    </fill>
    <fill>
      <patternFill patternType="solid">
        <fgColor rgb="FFA6795E"/>
        <bgColor rgb="FFA6795E"/>
      </patternFill>
    </fill>
    <fill>
      <patternFill patternType="solid">
        <fgColor rgb="FF8E7CC3"/>
        <bgColor rgb="FF8E7CC3"/>
      </patternFill>
    </fill>
    <fill>
      <patternFill patternType="solid">
        <fgColor rgb="FF009898"/>
        <bgColor rgb="FF009898"/>
      </patternFill>
    </fill>
    <fill>
      <patternFill patternType="solid">
        <fgColor rgb="FFA87A60"/>
        <bgColor rgb="FFA87A60"/>
      </patternFill>
    </fill>
    <fill>
      <patternFill patternType="solid">
        <fgColor rgb="FFB79572"/>
        <bgColor rgb="FFB79572"/>
      </patternFill>
    </fill>
    <fill>
      <patternFill patternType="solid">
        <fgColor rgb="FFA23907"/>
        <bgColor rgb="FFA23907"/>
      </patternFill>
    </fill>
    <fill>
      <patternFill patternType="solid">
        <fgColor rgb="FFC6F4EF"/>
        <bgColor rgb="FFC6F4EF"/>
      </patternFill>
    </fill>
    <fill>
      <patternFill patternType="solid">
        <fgColor rgb="FFD9D7B6"/>
        <bgColor rgb="FFD9D7B6"/>
      </patternFill>
    </fill>
    <fill>
      <patternFill patternType="solid">
        <fgColor rgb="FF343434"/>
        <bgColor rgb="FF343434"/>
      </patternFill>
    </fill>
    <fill>
      <patternFill patternType="solid">
        <fgColor rgb="FF9E7C68"/>
        <bgColor rgb="FF9E7C68"/>
      </patternFill>
    </fill>
    <fill>
      <patternFill patternType="solid">
        <fgColor rgb="FFCBA96A"/>
        <bgColor rgb="FFCBA96A"/>
      </patternFill>
    </fill>
    <fill>
      <patternFill patternType="solid">
        <fgColor rgb="FF2C2C2C"/>
        <bgColor rgb="FF2C2C2C"/>
      </patternFill>
    </fill>
    <fill>
      <patternFill patternType="solid">
        <fgColor rgb="FFBCBA9D"/>
        <bgColor rgb="FFBCBA9D"/>
      </patternFill>
    </fill>
    <fill>
      <patternFill patternType="solid">
        <fgColor rgb="FF9A5331"/>
        <bgColor rgb="FF9A5331"/>
      </patternFill>
    </fill>
    <fill>
      <patternFill patternType="solid">
        <fgColor rgb="FFB4A7D6"/>
        <bgColor rgb="FFB4A7D6"/>
      </patternFill>
    </fill>
    <fill>
      <patternFill patternType="solid">
        <fgColor rgb="FF292929"/>
        <bgColor rgb="FF292929"/>
      </patternFill>
    </fill>
    <fill>
      <patternFill patternType="solid">
        <fgColor rgb="FF6E3B23"/>
        <bgColor rgb="FF6E3B23"/>
      </patternFill>
    </fill>
    <fill>
      <patternFill patternType="solid">
        <fgColor rgb="FF4E2918"/>
        <bgColor rgb="FF4E2918"/>
      </patternFill>
    </fill>
    <fill>
      <patternFill patternType="solid">
        <fgColor rgb="FF836A50"/>
        <bgColor rgb="FF836A50"/>
      </patternFill>
    </fill>
    <fill>
      <patternFill patternType="solid">
        <fgColor rgb="FFFCCC9B"/>
        <bgColor rgb="FFFCCC9B"/>
      </patternFill>
    </fill>
    <fill>
      <patternFill patternType="solid">
        <fgColor rgb="FFC29C76"/>
        <bgColor rgb="FFC29C76"/>
      </patternFill>
    </fill>
    <fill>
      <patternFill patternType="solid">
        <fgColor rgb="FFDAB085"/>
        <bgColor rgb="FFDAB085"/>
      </patternFill>
    </fill>
    <fill>
      <patternFill patternType="solid">
        <fgColor rgb="FFA78765"/>
        <bgColor rgb="FFA78765"/>
      </patternFill>
    </fill>
    <fill>
      <patternFill patternType="solid">
        <fgColor rgb="FF522B03"/>
        <bgColor rgb="FF522B03"/>
      </patternFill>
    </fill>
    <fill>
      <patternFill patternType="solid">
        <fgColor rgb="FF994141"/>
        <bgColor rgb="FF994141"/>
      </patternFill>
    </fill>
    <fill>
      <patternFill patternType="solid">
        <fgColor rgb="FF6A4223"/>
        <bgColor rgb="FF6A4223"/>
      </patternFill>
    </fill>
    <fill>
      <patternFill patternType="solid">
        <fgColor rgb="FF4C2702"/>
        <bgColor rgb="FF4C2702"/>
      </patternFill>
    </fill>
    <fill>
      <patternFill patternType="solid">
        <fgColor rgb="FF5F3103"/>
        <bgColor rgb="FF5F3103"/>
      </patternFill>
    </fill>
    <fill>
      <patternFill patternType="solid">
        <fgColor rgb="FFC7A078"/>
        <bgColor rgb="FFC7A078"/>
      </patternFill>
    </fill>
    <fill>
      <patternFill patternType="solid">
        <fgColor rgb="FF221111"/>
        <bgColor rgb="FF221111"/>
      </patternFill>
    </fill>
    <fill>
      <patternFill patternType="solid">
        <fgColor rgb="FFEDD3D3"/>
        <bgColor rgb="FFEDD3D3"/>
      </patternFill>
    </fill>
    <fill>
      <patternFill patternType="solid">
        <fgColor rgb="FF552222"/>
        <bgColor rgb="FF552222"/>
      </patternFill>
    </fill>
    <fill>
      <patternFill patternType="solid">
        <fgColor rgb="FFCC9999"/>
        <bgColor rgb="FFCC9999"/>
      </patternFill>
    </fill>
    <fill>
      <patternFill patternType="solid">
        <fgColor rgb="FFBD650A"/>
        <bgColor rgb="FFBD650A"/>
      </patternFill>
    </fill>
    <fill>
      <patternFill patternType="solid">
        <fgColor rgb="FF875A58"/>
        <bgColor rgb="FF875A58"/>
      </patternFill>
    </fill>
    <fill>
      <patternFill patternType="solid">
        <fgColor rgb="FFB57976"/>
        <bgColor rgb="FFB57976"/>
      </patternFill>
    </fill>
    <fill>
      <patternFill patternType="solid">
        <fgColor rgb="FFAF5C07"/>
        <bgColor rgb="FFAF5C07"/>
      </patternFill>
    </fill>
    <fill>
      <patternFill patternType="solid">
        <fgColor rgb="FF9C5206"/>
        <bgColor rgb="FF9C5206"/>
      </patternFill>
    </fill>
    <fill>
      <patternFill patternType="solid">
        <fgColor rgb="FF8B4905"/>
        <bgColor rgb="FF8B4905"/>
      </patternFill>
    </fill>
    <fill>
      <patternFill patternType="solid">
        <fgColor rgb="FF311515"/>
        <bgColor rgb="FF311515"/>
      </patternFill>
    </fill>
    <fill>
      <patternFill patternType="solid">
        <fgColor rgb="FFBBBBBB"/>
        <bgColor rgb="FFBBBBBB"/>
      </patternFill>
    </fill>
    <fill>
      <patternFill patternType="solid">
        <fgColor rgb="FF4477BB"/>
        <bgColor rgb="FF4477BB"/>
      </patternFill>
    </fill>
    <fill>
      <patternFill patternType="solid">
        <fgColor rgb="FFAAAAAA"/>
        <bgColor rgb="FFAAAAAA"/>
      </patternFill>
    </fill>
    <fill>
      <patternFill patternType="solid">
        <fgColor rgb="FF4D85E2"/>
        <bgColor rgb="FF4D85E2"/>
      </patternFill>
    </fill>
    <fill>
      <patternFill patternType="solid">
        <fgColor rgb="FFDDDDDD"/>
        <bgColor rgb="FFDDDDDD"/>
      </patternFill>
    </fill>
    <fill>
      <patternFill patternType="solid">
        <fgColor rgb="FF7E95BC"/>
        <bgColor rgb="FF7E95BC"/>
      </patternFill>
    </fill>
    <fill>
      <patternFill patternType="solid">
        <fgColor rgb="FF7E7E7E"/>
        <bgColor rgb="FF7E7E7E"/>
      </patternFill>
    </fill>
    <fill>
      <patternFill patternType="solid">
        <fgColor rgb="FF502B04"/>
        <bgColor rgb="FF502B04"/>
      </patternFill>
    </fill>
    <fill>
      <patternFill patternType="solid">
        <fgColor rgb="FFCC88CC"/>
        <bgColor rgb="FFCC88CC"/>
      </patternFill>
    </fill>
    <fill>
      <patternFill patternType="solid">
        <fgColor rgb="FFCFCFCF"/>
        <bgColor rgb="FFCFCFCF"/>
      </patternFill>
    </fill>
    <fill>
      <patternFill patternType="solid">
        <fgColor rgb="FF743A3A"/>
        <bgColor rgb="FF743A3A"/>
      </patternFill>
    </fill>
    <fill>
      <patternFill patternType="solid">
        <fgColor rgb="FF3A3A3A"/>
        <bgColor rgb="FF3A3A3A"/>
      </patternFill>
    </fill>
    <fill>
      <patternFill patternType="solid">
        <fgColor rgb="FF351C75"/>
        <bgColor rgb="FF351C75"/>
      </patternFill>
    </fill>
    <fill>
      <patternFill patternType="solid">
        <fgColor rgb="FFAF7070"/>
        <bgColor rgb="FFAF7070"/>
      </patternFill>
    </fill>
    <fill>
      <patternFill patternType="solid">
        <fgColor rgb="FF9A9A9A"/>
        <bgColor rgb="FF9A9A9A"/>
      </patternFill>
    </fill>
    <fill>
      <patternFill patternType="solid">
        <fgColor rgb="FF9C6464"/>
        <bgColor rgb="FF9C6464"/>
      </patternFill>
    </fill>
    <fill>
      <patternFill patternType="solid">
        <fgColor rgb="FFBDBDBD"/>
        <bgColor rgb="FFBDBDBD"/>
      </patternFill>
    </fill>
    <fill>
      <patternFill patternType="solid">
        <fgColor rgb="FFAD8F8F"/>
        <bgColor rgb="FFAD8F8F"/>
      </patternFill>
    </fill>
    <fill>
      <patternFill patternType="solid">
        <fgColor rgb="FFAA40FF"/>
        <bgColor rgb="FFAA40FF"/>
      </patternFill>
    </fill>
    <fill>
      <patternFill patternType="solid">
        <fgColor rgb="FF9C7B7B"/>
        <bgColor rgb="FF9C7B7B"/>
      </patternFill>
    </fill>
    <fill>
      <patternFill patternType="solid">
        <fgColor rgb="FF816E6E"/>
        <bgColor rgb="FF816E6E"/>
      </patternFill>
    </fill>
    <fill>
      <patternFill patternType="solid">
        <fgColor rgb="FF2C1313"/>
        <bgColor rgb="FF2C1313"/>
      </patternFill>
    </fill>
    <fill>
      <patternFill patternType="solid">
        <fgColor rgb="FF815050"/>
        <bgColor rgb="FF815050"/>
      </patternFill>
    </fill>
    <fill>
      <patternFill patternType="solid">
        <fgColor rgb="FF7E1A1A"/>
        <bgColor rgb="FF7E1A1A"/>
      </patternFill>
    </fill>
    <fill>
      <patternFill patternType="solid">
        <fgColor rgb="FF724A4A"/>
        <bgColor rgb="FF724A4A"/>
      </patternFill>
    </fill>
    <fill>
      <patternFill patternType="solid">
        <fgColor rgb="FF855656"/>
        <bgColor rgb="FF855656"/>
      </patternFill>
    </fill>
    <fill>
      <patternFill patternType="solid">
        <fgColor rgb="FF141414"/>
        <bgColor rgb="FF141414"/>
      </patternFill>
    </fill>
    <fill>
      <patternFill patternType="solid">
        <fgColor rgb="FF525252"/>
        <bgColor rgb="FF525252"/>
      </patternFill>
    </fill>
    <fill>
      <patternFill patternType="solid">
        <fgColor rgb="FF8B7054"/>
        <bgColor rgb="FF8B7054"/>
      </patternFill>
    </fill>
    <fill>
      <patternFill patternType="solid">
        <fgColor rgb="FFFF9A00"/>
        <bgColor rgb="FFFF9A00"/>
      </patternFill>
    </fill>
    <fill>
      <patternFill patternType="solid">
        <fgColor rgb="FF545454"/>
        <bgColor rgb="FF545454"/>
      </patternFill>
    </fill>
    <fill>
      <patternFill patternType="solid">
        <fgColor rgb="FFE0C983"/>
        <bgColor rgb="FFE0C983"/>
      </patternFill>
    </fill>
    <fill>
      <patternFill patternType="solid">
        <fgColor rgb="FFA65E03"/>
        <bgColor rgb="FFA65E03"/>
      </patternFill>
    </fill>
    <fill>
      <patternFill patternType="solid">
        <fgColor rgb="FF888888"/>
        <bgColor rgb="FF888888"/>
      </patternFill>
    </fill>
    <fill>
      <patternFill patternType="solid">
        <fgColor rgb="FF777766"/>
        <bgColor rgb="FF777766"/>
      </patternFill>
    </fill>
    <fill>
      <patternFill patternType="solid">
        <fgColor rgb="FF8C8C82"/>
        <bgColor rgb="FF8C8C82"/>
      </patternFill>
    </fill>
    <fill>
      <patternFill patternType="solid">
        <fgColor rgb="FFC9AFAF"/>
        <bgColor rgb="FFC9AFAF"/>
      </patternFill>
    </fill>
    <fill>
      <patternFill patternType="solid">
        <fgColor rgb="FF543412"/>
        <bgColor rgb="FF543412"/>
      </patternFill>
    </fill>
    <fill>
      <patternFill patternType="solid">
        <fgColor rgb="FF856B6B"/>
        <bgColor rgb="FF856B6B"/>
      </patternFill>
    </fill>
    <fill>
      <patternFill patternType="solid">
        <fgColor rgb="FFBAA188"/>
        <bgColor rgb="FFBAA188"/>
      </patternFill>
    </fill>
    <fill>
      <patternFill patternType="solid">
        <fgColor rgb="FF8C9C8B"/>
        <bgColor rgb="FF8C9C8B"/>
      </patternFill>
    </fill>
    <fill>
      <patternFill patternType="solid">
        <fgColor rgb="FF888866"/>
        <bgColor rgb="FF888866"/>
      </patternFill>
    </fill>
    <fill>
      <patternFill patternType="solid">
        <fgColor rgb="FF3F3E3E"/>
        <bgColor rgb="FF3F3E3E"/>
      </patternFill>
    </fill>
    <fill>
      <patternFill patternType="solid">
        <fgColor rgb="FF99DC7B"/>
        <bgColor rgb="FF99DC7B"/>
      </patternFill>
    </fill>
    <fill>
      <patternFill patternType="solid">
        <fgColor rgb="FF666655"/>
        <bgColor rgb="FF666655"/>
      </patternFill>
    </fill>
    <fill>
      <patternFill patternType="solid">
        <fgColor rgb="FF525243"/>
        <bgColor rgb="FF525243"/>
      </patternFill>
    </fill>
    <fill>
      <patternFill patternType="solid">
        <fgColor rgb="FFD0E0E3"/>
        <bgColor rgb="FFD0E0E3"/>
      </patternFill>
    </fill>
    <fill>
      <patternFill patternType="solid">
        <fgColor rgb="FF924A00"/>
        <bgColor rgb="FF924A00"/>
      </patternFill>
    </fill>
    <fill>
      <patternFill patternType="solid">
        <fgColor rgb="FFC2C2C2"/>
        <bgColor rgb="FFC2C2C2"/>
      </patternFill>
    </fill>
    <fill>
      <patternFill patternType="solid">
        <fgColor rgb="FF667777"/>
        <bgColor rgb="FF667777"/>
      </patternFill>
    </fill>
    <fill>
      <patternFill patternType="solid">
        <fgColor rgb="FFCEE0FF"/>
        <bgColor rgb="FFCEE0FF"/>
      </patternFill>
    </fill>
    <fill>
      <patternFill patternType="solid">
        <fgColor rgb="FFC3D9FF"/>
        <bgColor rgb="FFC3D9FF"/>
      </patternFill>
    </fill>
    <fill>
      <patternFill patternType="solid">
        <fgColor rgb="FF333333"/>
        <bgColor rgb="FF333333"/>
      </patternFill>
    </fill>
    <fill>
      <patternFill patternType="solid">
        <fgColor rgb="FF9C9C9C"/>
        <bgColor rgb="FF9C9C9C"/>
      </patternFill>
    </fill>
    <fill>
      <patternFill patternType="solid">
        <fgColor rgb="FFB4A1A1"/>
        <bgColor rgb="FFB4A1A1"/>
      </patternFill>
    </fill>
    <fill>
      <patternFill patternType="solid">
        <fgColor rgb="FF77AA66"/>
        <bgColor rgb="FF77AA66"/>
      </patternFill>
    </fill>
    <fill>
      <patternFill patternType="solid">
        <fgColor rgb="FF77BB66"/>
        <bgColor rgb="FF77BB66"/>
      </patternFill>
    </fill>
    <fill>
      <patternFill patternType="solid">
        <fgColor rgb="FF779966"/>
        <bgColor rgb="FF779966"/>
      </patternFill>
    </fill>
    <fill>
      <patternFill patternType="solid">
        <fgColor rgb="FF4DE6E6"/>
        <bgColor rgb="FF4DE6E6"/>
      </patternFill>
    </fill>
    <fill>
      <patternFill patternType="solid">
        <fgColor rgb="FFE38625"/>
        <bgColor rgb="FFE38625"/>
      </patternFill>
    </fill>
    <fill>
      <patternFill patternType="solid">
        <fgColor rgb="FF8C8C81"/>
        <bgColor rgb="FF8C8C81"/>
      </patternFill>
    </fill>
    <fill>
      <patternFill patternType="solid">
        <fgColor rgb="FFB3B19B"/>
        <bgColor rgb="FFB3B19B"/>
      </patternFill>
    </fill>
    <fill>
      <patternFill patternType="solid">
        <fgColor rgb="FFCA18CA"/>
        <bgColor rgb="FFCA18CA"/>
      </patternFill>
    </fill>
    <fill>
      <patternFill patternType="solid">
        <fgColor rgb="FF992899"/>
        <bgColor rgb="FF992899"/>
      </patternFill>
    </fill>
    <fill>
      <patternFill patternType="solid">
        <fgColor rgb="FF662466"/>
        <bgColor rgb="FF662466"/>
      </patternFill>
    </fill>
    <fill>
      <patternFill patternType="solid">
        <fgColor rgb="FFAA48AA"/>
        <bgColor rgb="FFAA48AA"/>
      </patternFill>
    </fill>
    <fill>
      <patternFill patternType="solid">
        <fgColor rgb="FFCBA379"/>
        <bgColor rgb="FFCBA379"/>
      </patternFill>
    </fill>
    <fill>
      <patternFill patternType="solid">
        <fgColor rgb="FFD6B99A"/>
        <bgColor rgb="FFD6B99A"/>
      </patternFill>
    </fill>
    <fill>
      <patternFill patternType="solid">
        <fgColor rgb="FF624039"/>
        <bgColor rgb="FF624039"/>
      </patternFill>
    </fill>
    <fill>
      <patternFill patternType="solid">
        <fgColor rgb="FF866963"/>
        <bgColor rgb="FF866963"/>
      </patternFill>
    </fill>
    <fill>
      <patternFill patternType="solid">
        <fgColor rgb="FFAB9278"/>
        <bgColor rgb="FFAB9278"/>
      </patternFill>
    </fill>
    <fill>
      <patternFill patternType="solid">
        <fgColor rgb="FF75483F"/>
        <bgColor rgb="FF75483F"/>
      </patternFill>
    </fill>
    <fill>
      <patternFill patternType="solid">
        <fgColor rgb="FF922323"/>
        <bgColor rgb="FF922323"/>
      </patternFill>
    </fill>
    <fill>
      <patternFill patternType="solid">
        <fgColor rgb="FF563C36"/>
        <bgColor rgb="FF563C36"/>
      </patternFill>
    </fill>
    <fill>
      <patternFill patternType="solid">
        <fgColor rgb="FF915448"/>
        <bgColor rgb="FF915448"/>
      </patternFill>
    </fill>
    <fill>
      <patternFill patternType="solid">
        <fgColor rgb="FFAD5D4D"/>
        <bgColor rgb="FFAD5D4D"/>
      </patternFill>
    </fill>
    <fill>
      <patternFill patternType="solid">
        <fgColor rgb="FFB19476"/>
        <bgColor rgb="FFB19476"/>
      </patternFill>
    </fill>
    <fill>
      <patternFill patternType="solid">
        <fgColor rgb="FF660011"/>
        <bgColor rgb="FF660011"/>
      </patternFill>
    </fill>
    <fill>
      <patternFill patternType="solid">
        <fgColor rgb="FF441B1B"/>
        <bgColor rgb="FF441B1B"/>
      </patternFill>
    </fill>
    <fill>
      <patternFill patternType="solid">
        <fgColor rgb="FF5D2222"/>
        <bgColor rgb="FF5D2222"/>
      </patternFill>
    </fill>
    <fill>
      <patternFill patternType="solid">
        <fgColor rgb="FF86643F"/>
        <bgColor rgb="FF86643F"/>
      </patternFill>
    </fill>
    <fill>
      <patternFill patternType="solid">
        <fgColor rgb="FF702525"/>
        <bgColor rgb="FF702525"/>
      </patternFill>
    </fill>
    <fill>
      <patternFill patternType="solid">
        <fgColor rgb="FF707070"/>
        <bgColor rgb="FF707070"/>
      </patternFill>
    </fill>
    <fill>
      <patternFill patternType="solid">
        <fgColor rgb="FF8B8B8B"/>
        <bgColor rgb="FF8B8B8B"/>
      </patternFill>
    </fill>
    <fill>
      <patternFill patternType="solid">
        <fgColor rgb="FF443A3A"/>
        <bgColor rgb="FF443A3A"/>
      </patternFill>
    </fill>
    <fill>
      <patternFill patternType="solid">
        <fgColor rgb="FFC9C7AA"/>
        <bgColor rgb="FFC9C7AA"/>
      </patternFill>
    </fill>
    <fill>
      <patternFill patternType="solid">
        <fgColor rgb="FF393939"/>
        <bgColor rgb="FF393939"/>
      </patternFill>
    </fill>
    <fill>
      <patternFill patternType="solid">
        <fgColor rgb="FF5D5D5D"/>
        <bgColor rgb="FF5D5D5D"/>
      </patternFill>
    </fill>
    <fill>
      <patternFill patternType="solid">
        <fgColor rgb="FFE3009B"/>
        <bgColor rgb="FFE3009B"/>
      </patternFill>
    </fill>
    <fill>
      <patternFill patternType="solid">
        <fgColor rgb="FFA4FFA4"/>
        <bgColor rgb="FFA4FFA4"/>
      </patternFill>
    </fill>
    <fill>
      <patternFill patternType="solid">
        <fgColor rgb="FFFFEAEA"/>
        <bgColor rgb="FFFFEAEA"/>
      </patternFill>
    </fill>
    <fill>
      <patternFill patternType="solid">
        <fgColor rgb="FFFFE0E0"/>
        <bgColor rgb="FFFFE0E0"/>
      </patternFill>
    </fill>
    <fill>
      <patternFill patternType="solid">
        <fgColor rgb="FF50A070"/>
        <bgColor rgb="FF50A070"/>
      </patternFill>
    </fill>
    <fill>
      <patternFill patternType="solid">
        <fgColor rgb="FFFFD6D6"/>
        <bgColor rgb="FFFFD6D6"/>
      </patternFill>
    </fill>
    <fill>
      <patternFill patternType="solid">
        <fgColor rgb="FF1C4999"/>
        <bgColor rgb="FF1C4999"/>
      </patternFill>
    </fill>
    <fill>
      <patternFill patternType="solid">
        <fgColor rgb="FF7700F3"/>
        <bgColor rgb="FF7700F3"/>
      </patternFill>
    </fill>
    <fill>
      <patternFill patternType="solid">
        <fgColor rgb="FF8419F4"/>
        <bgColor rgb="FF8419F4"/>
      </patternFill>
    </fill>
    <fill>
      <patternFill patternType="solid">
        <fgColor rgb="FF9F4CF6"/>
        <bgColor rgb="FF9F4CF6"/>
      </patternFill>
    </fill>
    <fill>
      <patternFill patternType="solid">
        <fgColor rgb="FF9232F5"/>
        <bgColor rgb="FF9232F5"/>
      </patternFill>
    </fill>
    <fill>
      <patternFill patternType="solid">
        <fgColor rgb="FFDCDDDE"/>
        <bgColor rgb="FFDCDDDE"/>
      </patternFill>
    </fill>
    <fill>
      <patternFill patternType="solid">
        <fgColor rgb="FFFF8888"/>
        <bgColor rgb="FFFF8888"/>
      </patternFill>
    </fill>
  </fills>
  <borders count="111">
    <border/>
    <border>
      <left style="thin">
        <color rgb="FF000000"/>
      </left>
      <right style="thin">
        <color rgb="FF000000"/>
      </right>
      <top style="thin">
        <color rgb="FF000000"/>
      </top>
      <bottom style="thin">
        <color rgb="FF000000"/>
      </bottom>
    </border>
    <border>
      <right/>
    </border>
    <border>
      <left style="thick">
        <color rgb="FF000000"/>
      </left>
      <right style="thick">
        <color rgb="FF000000"/>
      </right>
      <top style="thick">
        <color rgb="FF000000"/>
      </top>
      <bottom style="thick">
        <color rgb="FF000000"/>
      </bottom>
    </border>
    <border>
      <left style="thin">
        <color rgb="FF783F04"/>
      </left>
      <right style="thin">
        <color rgb="FF783F04"/>
      </right>
      <top style="thin">
        <color rgb="FF783F04"/>
      </top>
      <bottom style="thin">
        <color rgb="FF783F04"/>
      </bottom>
    </border>
    <border>
      <bottom style="dotted">
        <color rgb="FFFF0000"/>
      </bottom>
    </border>
    <border>
      <left style="thin">
        <color rgb="FFFFFFFF"/>
      </left>
      <right style="thin">
        <color rgb="FFFFFFFF"/>
      </right>
      <top style="thin">
        <color rgb="FFFFFFFF"/>
      </top>
      <bottom style="thin">
        <color rgb="FFFFFFFF"/>
      </bottom>
    </border>
    <border>
      <left style="thin">
        <color rgb="FF000000"/>
      </left>
      <right style="thin">
        <color rgb="FF000000"/>
      </right>
      <top style="thin">
        <color rgb="FF000000"/>
      </top>
    </border>
    <border>
      <bottom style="thin">
        <color rgb="FFFFFFFF"/>
      </bottom>
    </border>
    <border>
      <right style="thin">
        <color rgb="FFFFFFFF"/>
      </right>
    </border>
    <border>
      <right style="thin">
        <color rgb="FFFFFFFF"/>
      </right>
      <bottom style="thin">
        <color rgb="FFFFFFFF"/>
      </bottom>
    </border>
    <border>
      <right style="thin">
        <color rgb="FF000000"/>
      </right>
      <top style="thin">
        <color rgb="FF000000"/>
      </top>
      <bottom style="thin">
        <color rgb="FF000000"/>
      </bottom>
    </border>
    <border>
      <top style="thin">
        <color rgb="FF000000"/>
      </top>
      <bottom style="thin">
        <color rgb="FF000000"/>
      </bottom>
    </border>
    <border>
      <bottom style="thin">
        <color rgb="FF000000"/>
      </bottom>
    </border>
    <border>
      <top style="thin">
        <color rgb="FF000000"/>
      </top>
    </border>
    <border>
      <right/>
      <top style="thin">
        <color rgb="FF000000"/>
      </top>
      <bottom style="thin">
        <color rgb="FF000000"/>
      </bottom>
    </border>
    <border>
      <right/>
      <top style="double">
        <color rgb="FF000000"/>
      </top>
      <bottom style="double">
        <color rgb="FF000000"/>
      </bottom>
    </border>
    <border>
      <top style="double">
        <color rgb="FF000000"/>
      </top>
      <bottom style="double">
        <color rgb="FF000000"/>
      </bottom>
    </border>
    <border>
      <bottom style="double">
        <color rgb="FF000000"/>
      </bottom>
    </border>
    <border>
      <right/>
      <bottom style="double">
        <color rgb="FF000000"/>
      </bottom>
    </border>
    <border>
      <bottom style="thick">
        <color rgb="FF000000"/>
      </bottom>
    </border>
    <border>
      <top style="thick">
        <color rgb="FF000000"/>
      </top>
    </border>
    <border>
      <left style="thick">
        <color rgb="FF000000"/>
      </left>
    </border>
    <border>
      <right style="thick">
        <color rgb="FF000000"/>
      </right>
      <top style="thick">
        <color rgb="FF000000"/>
      </top>
    </border>
    <border>
      <left style="thick">
        <color rgb="FF000000"/>
      </left>
      <top style="thick">
        <color rgb="FF000000"/>
      </top>
    </border>
    <border>
      <left style="thick">
        <color rgb="FF000000"/>
      </left>
      <right style="thick">
        <color rgb="FF000000"/>
      </right>
    </border>
    <border>
      <right style="thick">
        <color rgb="FF000000"/>
      </right>
    </border>
    <border>
      <left style="thick">
        <color rgb="FF000000"/>
      </left>
      <right style="thick">
        <color rgb="FF000000"/>
      </right>
      <bottom style="thick">
        <color rgb="FF000000"/>
      </bottom>
    </border>
    <border>
      <left style="thick">
        <color rgb="FF000000"/>
      </left>
      <bottom style="thick">
        <color rgb="FF000000"/>
      </bottom>
    </border>
    <border>
      <right style="thick">
        <color rgb="FF000000"/>
      </right>
      <bottom style="thick">
        <color rgb="FF000000"/>
      </bottom>
    </border>
    <border>
      <left style="thick">
        <color rgb="FF666666"/>
      </left>
      <top style="thick">
        <color rgb="FF666666"/>
      </top>
    </border>
    <border>
      <top style="thick">
        <color rgb="FF666666"/>
      </top>
    </border>
    <border>
      <right style="thick">
        <color rgb="FF666666"/>
      </right>
      <top style="thick">
        <color rgb="FF666666"/>
      </top>
    </border>
    <border>
      <left style="thick">
        <color rgb="FF666666"/>
      </left>
    </border>
    <border>
      <right style="thick">
        <color rgb="FF666666"/>
      </right>
    </border>
    <border>
      <left style="thick">
        <color rgb="FF666666"/>
      </left>
      <bottom style="thick">
        <color rgb="FF666666"/>
      </bottom>
    </border>
    <border>
      <bottom style="thick">
        <color rgb="FF666666"/>
      </bottom>
    </border>
    <border>
      <right style="thick">
        <color rgb="FF666666"/>
      </right>
      <bottom style="thick">
        <color rgb="FF666666"/>
      </bottom>
    </border>
    <border>
      <left style="thick">
        <color rgb="FF00FF00"/>
      </left>
      <right style="thick">
        <color rgb="FF00FF00"/>
      </right>
      <top style="thick">
        <color rgb="FF00FF00"/>
      </top>
      <bottom style="thick">
        <color rgb="FF00FF00"/>
      </bottom>
    </border>
    <border>
      <left style="thick">
        <color rgb="FFFF0000"/>
      </left>
      <top style="thick">
        <color rgb="FFFF0000"/>
      </top>
    </border>
    <border>
      <top style="thick">
        <color rgb="FFFF0000"/>
      </top>
    </border>
    <border>
      <right style="thick">
        <color rgb="FFFF0000"/>
      </right>
      <top style="thick">
        <color rgb="FFFF0000"/>
      </top>
    </border>
    <border>
      <left style="thin">
        <color rgb="FF000000"/>
      </left>
      <top style="thin">
        <color rgb="FF000000"/>
      </top>
      <bottom style="thin">
        <color rgb="FF000000"/>
      </bottom>
    </border>
    <border>
      <left style="thick">
        <color rgb="FF000000"/>
      </left>
      <right style="thick">
        <color rgb="FFFF0000"/>
      </right>
      <top style="thick">
        <color rgb="FFFF0000"/>
      </top>
    </border>
    <border>
      <left style="thick">
        <color rgb="FFFF0000"/>
      </left>
    </border>
    <border>
      <right style="thick">
        <color rgb="FFFF0000"/>
      </right>
    </border>
    <border>
      <left style="thick">
        <color rgb="FFFF0000"/>
      </left>
      <top style="thick">
        <color rgb="FF000000"/>
      </top>
      <bottom style="thick">
        <color rgb="FFFF0000"/>
      </bottom>
    </border>
    <border>
      <right style="thick">
        <color rgb="FF000000"/>
      </right>
      <top style="thick">
        <color rgb="FF000000"/>
      </top>
      <bottom style="thick">
        <color rgb="FFFF0000"/>
      </bottom>
    </border>
    <border>
      <bottom style="thick">
        <color rgb="FFFF0000"/>
      </bottom>
    </border>
    <border>
      <left style="thick">
        <color rgb="FF000000"/>
      </left>
      <right style="thick">
        <color rgb="FFFF0000"/>
      </right>
      <bottom style="thick">
        <color rgb="FFFF0000"/>
      </bottom>
    </border>
    <border>
      <left style="thick">
        <color rgb="FFFF0000"/>
      </left>
      <bottom style="thick">
        <color rgb="FFFF0000"/>
      </bottom>
    </border>
    <border>
      <right style="thick">
        <color rgb="FFFF0000"/>
      </right>
      <bottom style="thick">
        <color rgb="FFFF0000"/>
      </bottom>
    </border>
    <border>
      <left style="medium">
        <color rgb="FF000000"/>
      </left>
      <top style="medium">
        <color rgb="FF000000"/>
      </top>
    </border>
    <border>
      <right style="medium">
        <color rgb="FF000000"/>
      </right>
      <top style="medium">
        <color rgb="FF000000"/>
      </top>
    </border>
    <border>
      <left style="medium">
        <color rgb="FF000000"/>
      </left>
      <bottom style="medium">
        <color rgb="FF000000"/>
      </bottom>
    </border>
    <border>
      <right style="medium">
        <color rgb="FF000000"/>
      </right>
      <bottom style="medium">
        <color rgb="FF000000"/>
      </bottom>
    </border>
    <border>
      <left style="thick">
        <color rgb="FFB45F06"/>
      </left>
      <top style="thick">
        <color rgb="FFB45F06"/>
      </top>
    </border>
    <border>
      <left style="thick">
        <color rgb="FFB45F06"/>
      </left>
    </border>
    <border>
      <left style="thick">
        <color rgb="FF999999"/>
      </left>
      <top style="thick">
        <color rgb="FF999999"/>
      </top>
    </border>
    <border>
      <left style="thick">
        <color rgb="FF999999"/>
      </left>
    </border>
    <border>
      <left style="thick">
        <color rgb="FFCCCCCC"/>
      </left>
    </border>
    <border>
      <right style="thick">
        <color rgb="FF999999"/>
      </right>
      <top style="thick">
        <color rgb="FF999999"/>
      </top>
    </border>
    <border>
      <right style="thick">
        <color rgb="FF999999"/>
      </right>
    </border>
    <border>
      <right style="thick">
        <color rgb="FFB7B7B7"/>
      </right>
    </border>
    <border>
      <bottom style="thick">
        <color rgb="FFCCCCCC"/>
      </bottom>
    </border>
    <border>
      <right style="medium">
        <color rgb="FF76A5AF"/>
      </right>
    </border>
    <border>
      <left style="thick">
        <color rgb="FF76A5AF"/>
      </left>
    </border>
    <border>
      <right style="thick">
        <color rgb="FF76A5AF"/>
      </right>
    </border>
    <border>
      <left style="thin">
        <color rgb="FF76A5AF"/>
      </left>
    </border>
    <border>
      <left style="medium">
        <color rgb="FF76A5AF"/>
      </left>
    </border>
    <border>
      <right style="thick">
        <color rgb="FF660000"/>
      </right>
      <bottom style="thick">
        <color rgb="FF660000"/>
      </bottom>
    </border>
    <border>
      <right style="thick">
        <color rgb="FF660000"/>
      </right>
    </border>
    <border>
      <left style="thick">
        <color rgb="FF9900FF"/>
      </left>
      <right style="thick">
        <color rgb="FF9900FF"/>
      </right>
      <top style="thick">
        <color rgb="FF9900FF"/>
      </top>
      <bottom style="thick">
        <color rgb="FF9900FF"/>
      </bottom>
    </border>
    <border>
      <top style="thick">
        <color rgb="FF999999"/>
      </top>
    </border>
    <border>
      <left style="thick">
        <color rgb="FF999999"/>
      </left>
      <bottom style="thick">
        <color rgb="FF999999"/>
      </bottom>
    </border>
    <border>
      <bottom style="thick">
        <color rgb="FF999999"/>
      </bottom>
    </border>
    <border>
      <left style="thick">
        <color rgb="FFC9DAF8"/>
      </left>
      <right style="thick">
        <color rgb="FFC9DAF8"/>
      </right>
      <top style="thick">
        <color rgb="FFC9DAF8"/>
      </top>
      <bottom style="thick">
        <color rgb="FFC9DAF8"/>
      </bottom>
    </border>
    <border>
      <left style="thick">
        <color rgb="FF434343"/>
      </left>
      <top style="thick">
        <color rgb="FF434343"/>
      </top>
    </border>
    <border>
      <top style="thick">
        <color rgb="FF434343"/>
      </top>
    </border>
    <border>
      <right style="thick">
        <color rgb="FF434343"/>
      </right>
      <top style="thick">
        <color rgb="FF434343"/>
      </top>
    </border>
    <border>
      <left style="thick">
        <color rgb="FF434343"/>
      </left>
    </border>
    <border>
      <right style="thick">
        <color rgb="FF434343"/>
      </right>
    </border>
    <border>
      <left style="thick">
        <color rgb="FF434343"/>
      </left>
      <bottom style="thick">
        <color rgb="FF434343"/>
      </bottom>
    </border>
    <border>
      <bottom style="thick">
        <color rgb="FF434343"/>
      </bottom>
    </border>
    <border>
      <right style="thick">
        <color rgb="FF434343"/>
      </right>
      <bottom style="thick">
        <color rgb="FF434343"/>
      </bottom>
    </border>
    <border>
      <top style="thick">
        <color rgb="FFB45F06"/>
      </top>
    </border>
    <border>
      <left style="medium">
        <color rgb="FF000000"/>
      </left>
      <right style="medium">
        <color rgb="FF000000"/>
      </right>
    </border>
    <border>
      <bottom style="medium">
        <color rgb="FF000000"/>
      </bottom>
    </border>
    <border>
      <left style="thick">
        <color rgb="FFFFFF00"/>
      </left>
      <top style="thick">
        <color rgb="FFFFFF00"/>
      </top>
    </border>
    <border>
      <right style="thick">
        <color rgb="FFFFFF00"/>
      </right>
      <top style="thick">
        <color rgb="FFFFFF00"/>
      </top>
    </border>
    <border>
      <left style="thick">
        <color rgb="FFFFFF00"/>
      </left>
      <bottom style="thick">
        <color rgb="FFFFFF00"/>
      </bottom>
    </border>
    <border>
      <right style="thick">
        <color rgb="FFFFFF00"/>
      </right>
      <bottom style="thick">
        <color rgb="FFFFFF00"/>
      </bottom>
    </border>
    <border>
      <right style="thick">
        <color rgb="FF666677"/>
      </right>
    </border>
    <border>
      <left style="thick">
        <color rgb="FF666677"/>
      </left>
    </border>
    <border>
      <left style="thick">
        <color rgb="FF00FFFF"/>
      </left>
      <right style="thick">
        <color rgb="FF00FFFF"/>
      </right>
      <top style="thick">
        <color rgb="FF00FFFF"/>
      </top>
      <bottom style="thick">
        <color rgb="FF00FFFF"/>
      </bottom>
    </border>
    <border>
      <right style="thick">
        <color rgb="FFD6B99A"/>
      </right>
    </border>
    <border>
      <left style="thick">
        <color rgb="FFD6B99A"/>
      </left>
    </border>
    <border>
      <left style="thick">
        <color rgb="FFD6B99A"/>
      </left>
      <bottom style="thick">
        <color rgb="FFD6B99A"/>
      </bottom>
    </border>
    <border>
      <bottom style="thick">
        <color rgb="FFD6B99A"/>
      </bottom>
    </border>
    <border>
      <right style="thick">
        <color rgb="FFD6B99A"/>
      </right>
      <bottom style="thick">
        <color rgb="FFD6B99A"/>
      </bottom>
    </border>
    <border>
      <left style="thick">
        <color rgb="FF00FFFF"/>
      </left>
      <top style="thick">
        <color rgb="FF00FFFF"/>
      </top>
    </border>
    <border>
      <top style="thick">
        <color rgb="FF00FFFF"/>
      </top>
    </border>
    <border>
      <right style="thick">
        <color rgb="FF00FFFF"/>
      </right>
      <top style="thick">
        <color rgb="FF00FFFF"/>
      </top>
    </border>
    <border>
      <left style="thick">
        <color rgb="FF00FFFF"/>
      </left>
    </border>
    <border>
      <right style="thick">
        <color rgb="FF00FFFF"/>
      </right>
    </border>
    <border>
      <left style="thick">
        <color rgb="FF00FFFF"/>
      </left>
      <bottom style="thick">
        <color rgb="FF00FFFF"/>
      </bottom>
    </border>
    <border>
      <right style="thick">
        <color rgb="FF00FFFF"/>
      </right>
      <bottom style="thick">
        <color rgb="FF00FFFF"/>
      </bottom>
    </border>
    <border>
      <bottom style="thick">
        <color rgb="FF00FFFF"/>
      </bottom>
    </border>
    <border>
      <right/>
      <bottom style="thick">
        <color rgb="FF000000"/>
      </bottom>
    </border>
    <border>
      <top style="thick">
        <color rgb="FF000000"/>
      </top>
      <bottom style="thick">
        <color rgb="FF000000"/>
      </bottom>
    </border>
    <border>
      <left/>
    </border>
  </borders>
  <cellStyleXfs count="1">
    <xf borderId="0" fillId="0" fontId="0" numFmtId="0" applyAlignment="1" applyFont="1"/>
  </cellStyleXfs>
  <cellXfs count="2831">
    <xf borderId="0" fillId="0" fontId="0" numFmtId="0" xfId="0" applyAlignment="1" applyFont="1">
      <alignment readingOrder="0" shrinkToFit="0" vertical="bottom" wrapText="0"/>
    </xf>
    <xf borderId="1" fillId="2" fontId="1" numFmtId="0" xfId="0" applyAlignment="1" applyBorder="1" applyFill="1" applyFont="1">
      <alignment readingOrder="0" vertical="top"/>
    </xf>
    <xf borderId="1" fillId="2" fontId="2" numFmtId="0" xfId="0" applyBorder="1" applyFont="1"/>
    <xf borderId="1" fillId="2" fontId="3" numFmtId="0" xfId="0" applyAlignment="1" applyBorder="1" applyFont="1">
      <alignment horizontal="right" readingOrder="0" vertical="top"/>
    </xf>
    <xf borderId="1" fillId="2" fontId="4" numFmtId="0" xfId="0" applyAlignment="1" applyBorder="1" applyFont="1">
      <alignment horizontal="center" readingOrder="0" vertical="bottom"/>
    </xf>
    <xf borderId="1" fillId="2" fontId="5" numFmtId="0" xfId="0" applyAlignment="1" applyBorder="1" applyFont="1">
      <alignment horizontal="center" readingOrder="0" vertical="center"/>
    </xf>
    <xf borderId="1" fillId="2" fontId="6" numFmtId="0" xfId="0" applyAlignment="1" applyBorder="1" applyFont="1">
      <alignment horizontal="center" readingOrder="0" vertical="top"/>
    </xf>
    <xf borderId="1" fillId="2" fontId="2" numFmtId="0" xfId="0" applyAlignment="1" applyBorder="1" applyFont="1">
      <alignment readingOrder="0"/>
    </xf>
    <xf borderId="1" fillId="2" fontId="1" numFmtId="0" xfId="0" applyAlignment="1" applyBorder="1" applyFont="1">
      <alignment horizontal="center" readingOrder="0" vertical="center"/>
    </xf>
    <xf borderId="1" fillId="2" fontId="1" numFmtId="0" xfId="0" applyAlignment="1" applyBorder="1" applyFont="1">
      <alignment readingOrder="0"/>
    </xf>
    <xf borderId="1" fillId="2" fontId="1" numFmtId="0" xfId="0" applyAlignment="1" applyBorder="1" applyFont="1">
      <alignment horizontal="right" readingOrder="0"/>
    </xf>
    <xf borderId="0" fillId="0" fontId="7" numFmtId="0" xfId="0" applyAlignment="1" applyFont="1">
      <alignment horizontal="center" readingOrder="0" vertical="center"/>
    </xf>
    <xf borderId="0" fillId="0" fontId="8" numFmtId="0" xfId="0" applyAlignment="1" applyFont="1">
      <alignment readingOrder="0"/>
    </xf>
    <xf borderId="0" fillId="0" fontId="2" numFmtId="0" xfId="0" applyAlignment="1" applyFont="1">
      <alignment readingOrder="0"/>
    </xf>
    <xf borderId="0" fillId="3" fontId="8" numFmtId="0" xfId="0" applyAlignment="1" applyFill="1" applyFont="1">
      <alignment readingOrder="0"/>
    </xf>
    <xf borderId="0" fillId="3" fontId="2" numFmtId="0" xfId="0" applyFont="1"/>
    <xf borderId="0" fillId="0" fontId="2" numFmtId="0" xfId="0" applyAlignment="1" applyFont="1">
      <alignment readingOrder="0" shrinkToFit="0" wrapText="1"/>
    </xf>
    <xf borderId="0" fillId="0" fontId="9" numFmtId="0" xfId="0" applyAlignment="1" applyFont="1">
      <alignment readingOrder="0"/>
    </xf>
    <xf borderId="0" fillId="0" fontId="10" numFmtId="0" xfId="0" applyAlignment="1" applyFont="1">
      <alignment readingOrder="0"/>
    </xf>
    <xf borderId="0" fillId="3" fontId="11" numFmtId="0" xfId="0" applyAlignment="1" applyFont="1">
      <alignment horizontal="left" readingOrder="0"/>
    </xf>
    <xf borderId="0" fillId="4" fontId="12" numFmtId="0" xfId="0" applyAlignment="1" applyFill="1" applyFont="1">
      <alignment readingOrder="0"/>
    </xf>
    <xf borderId="0" fillId="4" fontId="2" numFmtId="0" xfId="0" applyFont="1"/>
    <xf borderId="0" fillId="4" fontId="12" numFmtId="0" xfId="0" applyAlignment="1" applyFont="1">
      <alignment horizontal="right" readingOrder="0"/>
    </xf>
    <xf borderId="0" fillId="5" fontId="2" numFmtId="0" xfId="0" applyFill="1" applyFont="1"/>
    <xf borderId="0" fillId="2" fontId="2" numFmtId="0" xfId="0" applyFont="1"/>
    <xf borderId="0" fillId="6" fontId="2" numFmtId="0" xfId="0" applyFill="1" applyFont="1"/>
    <xf borderId="0" fillId="7" fontId="2" numFmtId="0" xfId="0" applyFill="1" applyFont="1"/>
    <xf borderId="0" fillId="8" fontId="13" numFmtId="0" xfId="0" applyAlignment="1" applyFill="1" applyFont="1">
      <alignment readingOrder="0"/>
    </xf>
    <xf borderId="0" fillId="9" fontId="2" numFmtId="0" xfId="0" applyFill="1" applyFont="1"/>
    <xf borderId="0" fillId="10" fontId="2" numFmtId="0" xfId="0" applyFill="1" applyFont="1"/>
    <xf borderId="0" fillId="11" fontId="2" numFmtId="0" xfId="0" applyFill="1" applyFont="1"/>
    <xf borderId="0" fillId="12" fontId="13" numFmtId="0" xfId="0" applyAlignment="1" applyFill="1" applyFont="1">
      <alignment readingOrder="0"/>
    </xf>
    <xf borderId="0" fillId="13" fontId="2" numFmtId="0" xfId="0" applyFill="1" applyFont="1"/>
    <xf borderId="0" fillId="14" fontId="2" numFmtId="0" xfId="0" applyFill="1" applyFont="1"/>
    <xf borderId="0" fillId="15" fontId="2" numFmtId="0" xfId="0" applyFill="1" applyFont="1"/>
    <xf borderId="0" fillId="0" fontId="14" numFmtId="0" xfId="0" applyAlignment="1" applyFont="1">
      <alignment shrinkToFit="0" vertical="bottom" wrapText="1"/>
    </xf>
    <xf borderId="0" fillId="0" fontId="14" numFmtId="0" xfId="0" applyAlignment="1" applyFont="1">
      <alignment vertical="bottom"/>
    </xf>
    <xf borderId="0" fillId="0" fontId="14" numFmtId="0" xfId="0" applyAlignment="1" applyFont="1">
      <alignment vertical="bottom"/>
    </xf>
    <xf borderId="0" fillId="0" fontId="14" numFmtId="0" xfId="0" applyAlignment="1" applyFont="1">
      <alignment horizontal="center" vertical="bottom"/>
    </xf>
    <xf borderId="0" fillId="16" fontId="14" numFmtId="0" xfId="0" applyAlignment="1" applyFill="1" applyFont="1">
      <alignment horizontal="center" vertical="bottom"/>
    </xf>
    <xf borderId="0" fillId="11" fontId="14" numFmtId="0" xfId="0" applyAlignment="1" applyFont="1">
      <alignment vertical="bottom"/>
    </xf>
    <xf borderId="0" fillId="0" fontId="14" numFmtId="0" xfId="0" applyAlignment="1" applyFont="1">
      <alignment readingOrder="0" vertical="bottom"/>
    </xf>
    <xf borderId="0" fillId="0" fontId="14" numFmtId="0" xfId="0" applyAlignment="1" applyFont="1">
      <alignment horizontal="center"/>
    </xf>
    <xf borderId="0" fillId="0" fontId="14" numFmtId="0" xfId="0" applyAlignment="1" applyFont="1">
      <alignment horizontal="center" vertical="bottom"/>
    </xf>
    <xf borderId="0" fillId="16" fontId="14" numFmtId="0" xfId="0" applyAlignment="1" applyFont="1">
      <alignment horizontal="center" vertical="bottom"/>
    </xf>
    <xf borderId="0" fillId="0" fontId="14" numFmtId="0" xfId="0" applyAlignment="1" applyFont="1">
      <alignment readingOrder="0" shrinkToFit="0" vertical="bottom" wrapText="1"/>
    </xf>
    <xf borderId="0" fillId="0" fontId="15" numFmtId="0" xfId="0" applyAlignment="1" applyFont="1">
      <alignment readingOrder="0" vertical="bottom"/>
    </xf>
    <xf borderId="0" fillId="0" fontId="15" numFmtId="0" xfId="0" applyAlignment="1" applyFont="1">
      <alignment vertical="bottom"/>
    </xf>
    <xf borderId="0" fillId="0" fontId="15" numFmtId="0" xfId="0" applyAlignment="1" applyFont="1">
      <alignment vertical="bottom"/>
    </xf>
    <xf borderId="0" fillId="0" fontId="14" numFmtId="0" xfId="0" applyAlignment="1" applyFont="1">
      <alignment readingOrder="0" vertical="bottom"/>
    </xf>
    <xf borderId="0" fillId="2" fontId="12" numFmtId="0" xfId="0" applyAlignment="1" applyFont="1">
      <alignment readingOrder="0" vertical="top"/>
    </xf>
    <xf borderId="0" fillId="2" fontId="12" numFmtId="0" xfId="0" applyAlignment="1" applyFont="1">
      <alignment horizontal="right" readingOrder="0" vertical="top"/>
    </xf>
    <xf borderId="0" fillId="17" fontId="2" numFmtId="0" xfId="0" applyFill="1" applyFont="1"/>
    <xf borderId="0" fillId="18" fontId="2" numFmtId="0" xfId="0" applyAlignment="1" applyFill="1" applyFont="1">
      <alignment readingOrder="0"/>
    </xf>
    <xf borderId="0" fillId="19" fontId="2" numFmtId="0" xfId="0" applyFill="1" applyFont="1"/>
    <xf borderId="0" fillId="20" fontId="2" numFmtId="0" xfId="0" applyFill="1" applyFont="1"/>
    <xf borderId="0" fillId="0" fontId="2" numFmtId="0" xfId="0" applyAlignment="1" applyFont="1">
      <alignment horizontal="right" readingOrder="0"/>
    </xf>
    <xf borderId="0" fillId="2" fontId="12" numFmtId="0" xfId="0" applyAlignment="1" applyFont="1">
      <alignment readingOrder="0"/>
    </xf>
    <xf borderId="0" fillId="2" fontId="12" numFmtId="0" xfId="0" applyAlignment="1" applyFont="1">
      <alignment horizontal="right" readingOrder="0"/>
    </xf>
    <xf borderId="0" fillId="10" fontId="2" numFmtId="0" xfId="0" applyAlignment="1" applyFont="1">
      <alignment horizontal="center" readingOrder="0" vertical="center"/>
    </xf>
    <xf borderId="0" fillId="12" fontId="2" numFmtId="0" xfId="0" applyFont="1"/>
    <xf borderId="0" fillId="0" fontId="8" numFmtId="0" xfId="0" applyAlignment="1" applyFont="1">
      <alignment horizontal="center" readingOrder="0"/>
    </xf>
    <xf borderId="0" fillId="0" fontId="8" numFmtId="0" xfId="0" applyAlignment="1" applyFont="1">
      <alignment horizontal="center" readingOrder="0" vertical="center"/>
    </xf>
    <xf borderId="0" fillId="0" fontId="2" numFmtId="0" xfId="0" applyAlignment="1" applyFont="1">
      <alignment horizontal="center" readingOrder="0" vertical="center"/>
    </xf>
    <xf borderId="0" fillId="21" fontId="2" numFmtId="0" xfId="0" applyFill="1" applyFont="1"/>
    <xf borderId="0" fillId="12" fontId="2" numFmtId="0" xfId="0" applyAlignment="1" applyFont="1">
      <alignment readingOrder="0"/>
    </xf>
    <xf borderId="0" fillId="22" fontId="2" numFmtId="0" xfId="0" applyFill="1" applyFont="1"/>
    <xf borderId="0" fillId="23" fontId="2" numFmtId="0" xfId="0" applyFill="1" applyFont="1"/>
    <xf borderId="0" fillId="0" fontId="2" numFmtId="0" xfId="0" applyAlignment="1" applyFont="1">
      <alignment readingOrder="0" textRotation="180"/>
    </xf>
    <xf borderId="0" fillId="0" fontId="2" numFmtId="0" xfId="0" applyAlignment="1" applyFont="1">
      <alignment horizontal="left" readingOrder="0" shrinkToFit="0" wrapText="1"/>
    </xf>
    <xf borderId="0" fillId="11" fontId="2" numFmtId="0" xfId="0" applyAlignment="1" applyFont="1">
      <alignment readingOrder="0"/>
    </xf>
    <xf borderId="0" fillId="0" fontId="2" numFmtId="0" xfId="0" applyAlignment="1" applyFont="1">
      <alignment horizontal="center" readingOrder="0"/>
    </xf>
    <xf borderId="0" fillId="24" fontId="16" numFmtId="0" xfId="0" applyAlignment="1" applyFill="1" applyFont="1">
      <alignment horizontal="center" readingOrder="0"/>
    </xf>
    <xf borderId="0" fillId="0" fontId="17" numFmtId="0" xfId="0" applyAlignment="1" applyFont="1">
      <alignment readingOrder="0" shrinkToFit="0" wrapText="0"/>
    </xf>
    <xf borderId="0" fillId="0" fontId="2" numFmtId="0" xfId="0" applyAlignment="1" applyFont="1">
      <alignment readingOrder="0" shrinkToFit="0" wrapText="0"/>
    </xf>
    <xf borderId="0" fillId="0" fontId="8" numFmtId="0" xfId="0" applyAlignment="1" applyFont="1">
      <alignment readingOrder="0" shrinkToFit="0" wrapText="0"/>
    </xf>
    <xf borderId="0" fillId="0" fontId="18" numFmtId="0" xfId="0" applyAlignment="1" applyFont="1">
      <alignment readingOrder="0"/>
    </xf>
    <xf borderId="0" fillId="0" fontId="19" numFmtId="0" xfId="0" applyAlignment="1" applyFont="1">
      <alignment readingOrder="0"/>
    </xf>
    <xf borderId="0" fillId="0" fontId="20" numFmtId="0" xfId="0" applyAlignment="1" applyFont="1">
      <alignment readingOrder="0"/>
    </xf>
    <xf borderId="0" fillId="0" fontId="21" numFmtId="0" xfId="0" applyAlignment="1" applyFont="1">
      <alignment readingOrder="0"/>
    </xf>
    <xf borderId="0" fillId="0" fontId="22" numFmtId="0" xfId="0" applyAlignment="1" applyFont="1">
      <alignment readingOrder="0"/>
    </xf>
    <xf borderId="0" fillId="0" fontId="23" numFmtId="0" xfId="0" applyAlignment="1" applyFont="1">
      <alignment readingOrder="0"/>
    </xf>
    <xf borderId="0" fillId="0" fontId="24" numFmtId="0" xfId="0" applyAlignment="1" applyFont="1">
      <alignment readingOrder="0"/>
    </xf>
    <xf borderId="0" fillId="0" fontId="25" numFmtId="0" xfId="0" applyAlignment="1" applyFont="1">
      <alignment readingOrder="0"/>
    </xf>
    <xf borderId="0" fillId="0" fontId="26" numFmtId="0" xfId="0" applyAlignment="1" applyFont="1">
      <alignment vertical="bottom"/>
    </xf>
    <xf borderId="0" fillId="0" fontId="27" numFmtId="0" xfId="0" applyAlignment="1" applyFont="1">
      <alignment vertical="bottom"/>
    </xf>
    <xf borderId="0" fillId="0" fontId="14" numFmtId="0" xfId="0" applyAlignment="1" applyFont="1">
      <alignment vertical="bottom"/>
    </xf>
    <xf borderId="0" fillId="0" fontId="14" numFmtId="0" xfId="0" applyAlignment="1" applyFont="1">
      <alignment horizontal="left" vertical="bottom"/>
    </xf>
    <xf borderId="0" fillId="0" fontId="27" numFmtId="0" xfId="0" applyAlignment="1" applyFont="1">
      <alignment readingOrder="0" vertical="bottom"/>
    </xf>
    <xf borderId="0" fillId="0" fontId="26" numFmtId="0" xfId="0" applyAlignment="1" applyFont="1">
      <alignment readingOrder="0" vertical="bottom"/>
    </xf>
    <xf borderId="0" fillId="0" fontId="28" numFmtId="0" xfId="0" applyAlignment="1" applyFont="1">
      <alignment vertical="bottom"/>
    </xf>
    <xf borderId="0" fillId="0" fontId="27" numFmtId="0" xfId="0" applyAlignment="1" applyFont="1">
      <alignment readingOrder="0" vertical="bottom"/>
    </xf>
    <xf borderId="0" fillId="25" fontId="14" numFmtId="0" xfId="0" applyAlignment="1" applyFill="1" applyFont="1">
      <alignment readingOrder="0"/>
    </xf>
    <xf borderId="0" fillId="26" fontId="2" numFmtId="0" xfId="0" applyAlignment="1" applyFill="1" applyFont="1">
      <alignment readingOrder="0"/>
    </xf>
    <xf borderId="0" fillId="27" fontId="2" numFmtId="0" xfId="0" applyAlignment="1" applyFill="1" applyFont="1">
      <alignment readingOrder="0"/>
    </xf>
    <xf borderId="0" fillId="28" fontId="2" numFmtId="0" xfId="0" applyAlignment="1" applyFill="1" applyFont="1">
      <alignment readingOrder="0"/>
    </xf>
    <xf borderId="0" fillId="3" fontId="2" numFmtId="0" xfId="0" applyAlignment="1" applyFont="1">
      <alignment readingOrder="0"/>
    </xf>
    <xf borderId="0" fillId="29" fontId="2" numFmtId="0" xfId="0" applyAlignment="1" applyFill="1" applyFont="1">
      <alignment readingOrder="0"/>
    </xf>
    <xf borderId="0" fillId="20" fontId="2" numFmtId="0" xfId="0" applyAlignment="1" applyFont="1">
      <alignment readingOrder="0"/>
    </xf>
    <xf borderId="0" fillId="30" fontId="14" numFmtId="0" xfId="0" applyAlignment="1" applyFill="1" applyFont="1">
      <alignment readingOrder="0" vertical="bottom"/>
    </xf>
    <xf borderId="0" fillId="31" fontId="2" numFmtId="0" xfId="0" applyFill="1" applyFont="1"/>
    <xf borderId="0" fillId="32" fontId="2" numFmtId="0" xfId="0" applyAlignment="1" applyFill="1" applyFont="1">
      <alignment readingOrder="0"/>
    </xf>
    <xf borderId="0" fillId="17" fontId="2" numFmtId="0" xfId="0" applyAlignment="1" applyFont="1">
      <alignment readingOrder="0"/>
    </xf>
    <xf borderId="0" fillId="33" fontId="14" numFmtId="0" xfId="0" applyAlignment="1" applyFill="1" applyFont="1">
      <alignment readingOrder="0" vertical="bottom"/>
    </xf>
    <xf borderId="0" fillId="34" fontId="14" numFmtId="0" xfId="0" applyAlignment="1" applyFill="1" applyFont="1">
      <alignment vertical="bottom"/>
    </xf>
    <xf borderId="0" fillId="35" fontId="2" numFmtId="0" xfId="0" applyAlignment="1" applyFill="1" applyFont="1">
      <alignment readingOrder="0"/>
    </xf>
    <xf borderId="0" fillId="36" fontId="2" numFmtId="0" xfId="0" applyAlignment="1" applyFill="1" applyFont="1">
      <alignment readingOrder="0"/>
    </xf>
    <xf borderId="2" fillId="0" fontId="14" numFmtId="0" xfId="0" applyAlignment="1" applyBorder="1" applyFont="1">
      <alignment readingOrder="0" shrinkToFit="0" vertical="bottom" wrapText="0"/>
    </xf>
    <xf borderId="0" fillId="37" fontId="14" numFmtId="0" xfId="0" applyAlignment="1" applyFill="1" applyFont="1">
      <alignment vertical="bottom"/>
    </xf>
    <xf borderId="0" fillId="0" fontId="29" numFmtId="0" xfId="0" applyAlignment="1" applyFont="1">
      <alignment readingOrder="0" vertical="bottom"/>
    </xf>
    <xf borderId="0" fillId="38" fontId="2" numFmtId="0" xfId="0" applyFill="1" applyFont="1"/>
    <xf borderId="0" fillId="9" fontId="2" numFmtId="0" xfId="0" applyAlignment="1" applyFont="1">
      <alignment readingOrder="0"/>
    </xf>
    <xf borderId="0" fillId="16" fontId="2" numFmtId="0" xfId="0" applyFont="1"/>
    <xf borderId="0" fillId="39" fontId="2" numFmtId="0" xfId="0" applyAlignment="1" applyFill="1" applyFont="1">
      <alignment readingOrder="0"/>
    </xf>
    <xf borderId="0" fillId="40" fontId="2" numFmtId="0" xfId="0" applyAlignment="1" applyFill="1" applyFont="1">
      <alignment readingOrder="0"/>
    </xf>
    <xf borderId="0" fillId="41" fontId="30" numFmtId="0" xfId="0" applyAlignment="1" applyFill="1" applyFont="1">
      <alignment horizontal="center" readingOrder="0" vertical="center"/>
    </xf>
    <xf borderId="0" fillId="42" fontId="2" numFmtId="0" xfId="0" applyAlignment="1" applyFill="1" applyFont="1">
      <alignment readingOrder="0"/>
    </xf>
    <xf borderId="0" fillId="19" fontId="2" numFmtId="0" xfId="0" applyAlignment="1" applyFont="1">
      <alignment readingOrder="0"/>
    </xf>
    <xf borderId="0" fillId="43" fontId="12" numFmtId="0" xfId="0" applyAlignment="1" applyFill="1" applyFont="1">
      <alignment readingOrder="0"/>
    </xf>
    <xf borderId="0" fillId="44" fontId="2" numFmtId="0" xfId="0" applyAlignment="1" applyFill="1" applyFont="1">
      <alignment horizontal="left" readingOrder="0" vertical="bottom"/>
    </xf>
    <xf borderId="0" fillId="45" fontId="2" numFmtId="0" xfId="0" applyAlignment="1" applyFill="1" applyFont="1">
      <alignment horizontal="left" readingOrder="0" vertical="bottom"/>
    </xf>
    <xf borderId="0" fillId="46" fontId="2" numFmtId="0" xfId="0" applyAlignment="1" applyFill="1" applyFont="1">
      <alignment horizontal="left" readingOrder="0" vertical="bottom"/>
    </xf>
    <xf borderId="0" fillId="47" fontId="2" numFmtId="0" xfId="0" applyAlignment="1" applyFill="1" applyFont="1">
      <alignment horizontal="left" vertical="bottom"/>
    </xf>
    <xf borderId="3" fillId="48" fontId="2" numFmtId="0" xfId="0" applyAlignment="1" applyBorder="1" applyFill="1" applyFont="1">
      <alignment readingOrder="0"/>
    </xf>
    <xf borderId="0" fillId="0" fontId="17" numFmtId="0" xfId="0" applyAlignment="1" applyFont="1">
      <alignment readingOrder="0"/>
    </xf>
    <xf borderId="0" fillId="49" fontId="2" numFmtId="0" xfId="0" applyAlignment="1" applyFill="1" applyFont="1">
      <alignment readingOrder="0"/>
    </xf>
    <xf borderId="0" fillId="49" fontId="2" numFmtId="0" xfId="0" applyFont="1"/>
    <xf borderId="0" fillId="50" fontId="2" numFmtId="0" xfId="0" applyFill="1" applyFont="1"/>
    <xf borderId="0" fillId="50" fontId="2" numFmtId="0" xfId="0" applyAlignment="1" applyFont="1">
      <alignment readingOrder="0"/>
    </xf>
    <xf borderId="0" fillId="0" fontId="29" numFmtId="0" xfId="0" applyAlignment="1" applyFont="1">
      <alignment readingOrder="0" shrinkToFit="0" vertical="bottom" wrapText="0"/>
    </xf>
    <xf borderId="2" fillId="0" fontId="29" numFmtId="0" xfId="0" applyAlignment="1" applyBorder="1" applyFont="1">
      <alignment readingOrder="0" shrinkToFit="0" vertical="bottom" wrapText="0"/>
    </xf>
    <xf borderId="2" fillId="0" fontId="2" numFmtId="0" xfId="0" applyBorder="1" applyFont="1"/>
    <xf borderId="0" fillId="0" fontId="31" numFmtId="0" xfId="0" applyAlignment="1" applyFont="1">
      <alignment readingOrder="0"/>
    </xf>
    <xf borderId="0" fillId="0" fontId="32" numFmtId="0" xfId="0" applyAlignment="1" applyFont="1">
      <alignment horizontal="right" readingOrder="0"/>
    </xf>
    <xf borderId="0" fillId="0" fontId="33" numFmtId="0" xfId="0" applyAlignment="1" applyFont="1">
      <alignment readingOrder="0"/>
    </xf>
    <xf borderId="0" fillId="0" fontId="34" numFmtId="0" xfId="0" applyAlignment="1" applyFont="1">
      <alignment readingOrder="0"/>
    </xf>
    <xf borderId="0" fillId="0" fontId="2" numFmtId="0" xfId="0" applyAlignment="1" applyFont="1">
      <alignment horizontal="left" readingOrder="0"/>
    </xf>
    <xf borderId="0" fillId="0" fontId="35" numFmtId="0" xfId="0" applyFont="1"/>
    <xf borderId="0" fillId="0" fontId="2" numFmtId="0" xfId="0" applyAlignment="1" applyFont="1">
      <alignment readingOrder="0"/>
    </xf>
    <xf borderId="0" fillId="0" fontId="36" numFmtId="0" xfId="0" applyAlignment="1" applyFont="1">
      <alignment readingOrder="0"/>
    </xf>
    <xf borderId="0" fillId="0" fontId="12" numFmtId="0" xfId="0" applyAlignment="1" applyFont="1">
      <alignment readingOrder="0"/>
    </xf>
    <xf borderId="0" fillId="0" fontId="37" numFmtId="0" xfId="0" applyAlignment="1" applyFont="1">
      <alignment readingOrder="0"/>
    </xf>
    <xf borderId="0" fillId="0" fontId="38" numFmtId="0" xfId="0" applyAlignment="1" applyFont="1">
      <alignment readingOrder="0"/>
    </xf>
    <xf borderId="0" fillId="0" fontId="39" numFmtId="0" xfId="0" applyAlignment="1" applyFont="1">
      <alignment readingOrder="0"/>
    </xf>
    <xf borderId="0" fillId="0" fontId="40" numFmtId="0" xfId="0" applyAlignment="1" applyFont="1">
      <alignment readingOrder="0"/>
    </xf>
    <xf borderId="0" fillId="0" fontId="41" numFmtId="0" xfId="0" applyAlignment="1" applyFont="1">
      <alignment readingOrder="0"/>
    </xf>
    <xf borderId="0" fillId="0" fontId="42" numFmtId="0" xfId="0" applyAlignment="1" applyFont="1">
      <alignment readingOrder="0"/>
    </xf>
    <xf borderId="0" fillId="24" fontId="16" numFmtId="0" xfId="0" applyAlignment="1" applyFont="1">
      <alignment horizontal="left" readingOrder="0"/>
    </xf>
    <xf borderId="0" fillId="3" fontId="43" numFmtId="0" xfId="0" applyAlignment="1" applyFont="1">
      <alignment readingOrder="0" vertical="bottom"/>
    </xf>
    <xf borderId="0" fillId="3" fontId="29" numFmtId="0" xfId="0" applyAlignment="1" applyFont="1">
      <alignment vertical="bottom"/>
    </xf>
    <xf borderId="0" fillId="3" fontId="29" numFmtId="0" xfId="0" applyAlignment="1" applyFont="1">
      <alignment horizontal="center" readingOrder="0" vertical="center"/>
    </xf>
    <xf borderId="0" fillId="3" fontId="29" numFmtId="0" xfId="0" applyAlignment="1" applyFont="1">
      <alignment horizontal="center" readingOrder="0" vertical="bottom"/>
    </xf>
    <xf borderId="0" fillId="3" fontId="44" numFmtId="0" xfId="0" applyAlignment="1" applyFont="1">
      <alignment readingOrder="0" vertical="bottom"/>
    </xf>
    <xf borderId="0" fillId="13" fontId="14" numFmtId="0" xfId="0" applyAlignment="1" applyFont="1">
      <alignment readingOrder="0" vertical="bottom"/>
    </xf>
    <xf borderId="0" fillId="13" fontId="14" numFmtId="0" xfId="0" applyAlignment="1" applyFont="1">
      <alignment vertical="bottom"/>
    </xf>
    <xf borderId="0" fillId="24" fontId="16" numFmtId="0" xfId="0" applyAlignment="1" applyFont="1">
      <alignment readingOrder="0"/>
    </xf>
    <xf borderId="0" fillId="3" fontId="45" numFmtId="0" xfId="0" applyAlignment="1" applyFont="1">
      <alignment readingOrder="0" vertical="bottom"/>
    </xf>
    <xf borderId="0" fillId="3" fontId="46" numFmtId="0" xfId="0" applyAlignment="1" applyFont="1">
      <alignment readingOrder="0" vertical="bottom"/>
    </xf>
    <xf borderId="0" fillId="3" fontId="47" numFmtId="0" xfId="0" applyAlignment="1" applyFont="1">
      <alignment readingOrder="0" vertical="bottom"/>
    </xf>
    <xf borderId="0" fillId="3" fontId="48" numFmtId="0" xfId="0" applyAlignment="1" applyFont="1">
      <alignment readingOrder="0" vertical="bottom"/>
    </xf>
    <xf borderId="0" fillId="3" fontId="49" numFmtId="0" xfId="0" applyAlignment="1" applyFont="1">
      <alignment readingOrder="0" vertical="bottom"/>
    </xf>
    <xf borderId="0" fillId="3" fontId="50" numFmtId="0" xfId="0" applyAlignment="1" applyFont="1">
      <alignment readingOrder="0" vertical="bottom"/>
    </xf>
    <xf borderId="0" fillId="3" fontId="51" numFmtId="0" xfId="0" applyAlignment="1" applyFont="1">
      <alignment readingOrder="0" vertical="bottom"/>
    </xf>
    <xf borderId="0" fillId="3" fontId="45" numFmtId="0" xfId="0" applyAlignment="1" applyFont="1">
      <alignment horizontal="center" readingOrder="0" vertical="center"/>
    </xf>
    <xf borderId="0" fillId="3" fontId="52" numFmtId="0" xfId="0" applyAlignment="1" applyFont="1">
      <alignment horizontal="center" readingOrder="0" vertical="center"/>
    </xf>
    <xf borderId="0" fillId="0" fontId="13" numFmtId="0" xfId="0" applyAlignment="1" applyFont="1">
      <alignment readingOrder="0"/>
    </xf>
    <xf borderId="0" fillId="3" fontId="47" numFmtId="0" xfId="0" applyAlignment="1" applyFont="1">
      <alignment horizontal="center" readingOrder="0" vertical="center"/>
    </xf>
    <xf borderId="0" fillId="3" fontId="53" numFmtId="0" xfId="0" applyAlignment="1" applyFont="1">
      <alignment horizontal="center" readingOrder="0" vertical="center"/>
    </xf>
    <xf borderId="0" fillId="0" fontId="54" numFmtId="0" xfId="0" applyAlignment="1" applyFont="1">
      <alignment readingOrder="0"/>
    </xf>
    <xf borderId="0" fillId="3" fontId="29" numFmtId="0" xfId="0" applyAlignment="1" applyFont="1">
      <alignment readingOrder="0" vertical="bottom"/>
    </xf>
    <xf borderId="0" fillId="3" fontId="14" numFmtId="0" xfId="0" applyAlignment="1" applyFont="1">
      <alignment vertical="bottom"/>
    </xf>
    <xf borderId="0" fillId="15" fontId="29" numFmtId="0" xfId="0" applyAlignment="1" applyFont="1">
      <alignment horizontal="center" readingOrder="0" vertical="bottom"/>
    </xf>
    <xf borderId="0" fillId="15" fontId="45" numFmtId="0" xfId="0" applyAlignment="1" applyFont="1">
      <alignment horizontal="center" readingOrder="0" vertical="bottom"/>
    </xf>
    <xf borderId="0" fillId="13" fontId="14" numFmtId="0" xfId="0" applyAlignment="1" applyFont="1">
      <alignment vertical="bottom"/>
    </xf>
    <xf borderId="0" fillId="0" fontId="55" numFmtId="0" xfId="0" applyAlignment="1" applyFont="1">
      <alignment readingOrder="0"/>
    </xf>
    <xf borderId="0" fillId="11" fontId="29" numFmtId="0" xfId="0" applyAlignment="1" applyFont="1">
      <alignment vertical="bottom"/>
    </xf>
    <xf borderId="0" fillId="11" fontId="14" numFmtId="0" xfId="0" applyAlignment="1" applyFont="1">
      <alignment vertical="bottom"/>
    </xf>
    <xf borderId="0" fillId="11" fontId="29" numFmtId="0" xfId="0" applyAlignment="1" applyFont="1">
      <alignment horizontal="center" readingOrder="0" vertical="center"/>
    </xf>
    <xf borderId="0" fillId="15" fontId="29" numFmtId="0" xfId="0" applyAlignment="1" applyFont="1">
      <alignment horizontal="center" vertical="bottom"/>
    </xf>
    <xf borderId="0" fillId="15" fontId="45" numFmtId="0" xfId="0" applyAlignment="1" applyFont="1">
      <alignment horizontal="center" vertical="bottom"/>
    </xf>
    <xf borderId="0" fillId="13" fontId="14" numFmtId="0" xfId="0" applyAlignment="1" applyFont="1">
      <alignment shrinkToFit="0" vertical="bottom" wrapText="0"/>
    </xf>
    <xf borderId="0" fillId="13" fontId="14" numFmtId="0" xfId="0" applyAlignment="1" applyFont="1">
      <alignment vertical="bottom"/>
    </xf>
    <xf borderId="0" fillId="0" fontId="56" numFmtId="0" xfId="0" applyAlignment="1" applyFont="1">
      <alignment readingOrder="0" shrinkToFit="0" vertical="bottom" wrapText="0"/>
    </xf>
    <xf borderId="0" fillId="13" fontId="14" numFmtId="0" xfId="0" applyAlignment="1" applyFont="1">
      <alignment vertical="bottom"/>
    </xf>
    <xf borderId="0" fillId="13" fontId="16" numFmtId="0" xfId="0" applyAlignment="1" applyFont="1">
      <alignment horizontal="left" readingOrder="0"/>
    </xf>
    <xf borderId="0" fillId="13" fontId="14" numFmtId="0" xfId="0" applyAlignment="1" applyFont="1">
      <alignment readingOrder="0" shrinkToFit="0" vertical="bottom" wrapText="0"/>
    </xf>
    <xf borderId="0" fillId="11" fontId="29" numFmtId="0" xfId="0" applyAlignment="1" applyFont="1">
      <alignment shrinkToFit="0" vertical="bottom" wrapText="0"/>
    </xf>
    <xf borderId="0" fillId="0" fontId="57" numFmtId="0" xfId="0" applyAlignment="1" applyFont="1">
      <alignment readingOrder="0"/>
    </xf>
    <xf borderId="0" fillId="15" fontId="58" numFmtId="0" xfId="0" applyAlignment="1" applyFont="1">
      <alignment horizontal="center" readingOrder="0" vertical="bottom"/>
    </xf>
    <xf borderId="0" fillId="15" fontId="58" numFmtId="0" xfId="0" applyAlignment="1" applyFont="1">
      <alignment horizontal="center" vertical="bottom"/>
    </xf>
    <xf borderId="0" fillId="13" fontId="14" numFmtId="0" xfId="0" applyAlignment="1" applyFont="1">
      <alignment readingOrder="0" vertical="bottom"/>
    </xf>
    <xf borderId="0" fillId="3" fontId="29" numFmtId="0" xfId="0" applyAlignment="1" applyFont="1">
      <alignment shrinkToFit="0" vertical="bottom" wrapText="0"/>
    </xf>
    <xf borderId="0" fillId="3" fontId="14" numFmtId="0" xfId="0" applyAlignment="1" applyFont="1">
      <alignment vertical="bottom"/>
    </xf>
    <xf borderId="0" fillId="0" fontId="14" numFmtId="0" xfId="0" applyAlignment="1" applyFont="1">
      <alignment vertical="bottom"/>
    </xf>
    <xf borderId="0" fillId="0" fontId="56" numFmtId="0" xfId="0" applyAlignment="1" applyFont="1">
      <alignment vertical="bottom"/>
    </xf>
    <xf borderId="0" fillId="11" fontId="29" numFmtId="0" xfId="0" applyAlignment="1" applyFont="1">
      <alignment readingOrder="0" shrinkToFit="0" vertical="bottom" wrapText="0"/>
    </xf>
    <xf borderId="0" fillId="15" fontId="29" numFmtId="0" xfId="0" applyAlignment="1" applyFont="1">
      <alignment horizontal="center" readingOrder="0" vertical="bottom"/>
    </xf>
    <xf borderId="0" fillId="0" fontId="59" numFmtId="0" xfId="0" applyAlignment="1" applyFont="1">
      <alignment readingOrder="0"/>
    </xf>
    <xf borderId="0" fillId="15" fontId="47" numFmtId="0" xfId="0" applyAlignment="1" applyFont="1">
      <alignment horizontal="center" readingOrder="0" vertical="bottom"/>
    </xf>
    <xf borderId="0" fillId="15" fontId="47" numFmtId="0" xfId="0" applyAlignment="1" applyFont="1">
      <alignment horizontal="center" vertical="bottom"/>
    </xf>
    <xf borderId="0" fillId="11" fontId="29" numFmtId="0" xfId="0" applyAlignment="1" applyFont="1">
      <alignment readingOrder="0" vertical="bottom"/>
    </xf>
    <xf borderId="0" fillId="3" fontId="14" numFmtId="0" xfId="0" applyAlignment="1" applyFont="1">
      <alignment vertical="bottom"/>
    </xf>
    <xf borderId="0" fillId="3" fontId="29" numFmtId="0" xfId="0" applyAlignment="1" applyFont="1">
      <alignment readingOrder="0" shrinkToFit="0" vertical="bottom" wrapText="0"/>
    </xf>
    <xf borderId="0" fillId="0" fontId="60" numFmtId="0" xfId="0" applyAlignment="1" applyFont="1">
      <alignment readingOrder="0"/>
    </xf>
    <xf borderId="0" fillId="15" fontId="61" numFmtId="0" xfId="0" applyAlignment="1" applyFont="1">
      <alignment horizontal="center" readingOrder="0" vertical="bottom"/>
    </xf>
    <xf borderId="0" fillId="13" fontId="29" numFmtId="0" xfId="0" applyAlignment="1" applyFont="1">
      <alignment horizontal="center" readingOrder="0" vertical="center"/>
    </xf>
    <xf borderId="0" fillId="15" fontId="61" numFmtId="0" xfId="0" applyAlignment="1" applyFont="1">
      <alignment horizontal="center" vertical="bottom"/>
    </xf>
    <xf borderId="2" fillId="3" fontId="29" numFmtId="0" xfId="0" applyAlignment="1" applyBorder="1" applyFont="1">
      <alignment shrinkToFit="0" vertical="bottom" wrapText="0"/>
    </xf>
    <xf borderId="0" fillId="3" fontId="14" numFmtId="0" xfId="0" applyAlignment="1" applyFont="1">
      <alignment vertical="bottom"/>
    </xf>
    <xf borderId="0" fillId="15" fontId="29" numFmtId="0" xfId="0" applyAlignment="1" applyFont="1">
      <alignment horizontal="center" vertical="bottom"/>
    </xf>
    <xf borderId="0" fillId="15" fontId="61" numFmtId="0" xfId="0" applyAlignment="1" applyFont="1">
      <alignment horizontal="center" vertical="bottom"/>
    </xf>
    <xf borderId="2" fillId="13" fontId="14" numFmtId="0" xfId="0" applyAlignment="1" applyBorder="1" applyFont="1">
      <alignment shrinkToFit="0" vertical="bottom" wrapText="0"/>
    </xf>
    <xf borderId="2" fillId="13" fontId="14" numFmtId="0" xfId="0" applyAlignment="1" applyBorder="1" applyFont="1">
      <alignment vertical="bottom"/>
    </xf>
    <xf borderId="2" fillId="0" fontId="56" numFmtId="0" xfId="0" applyAlignment="1" applyBorder="1" applyFont="1">
      <alignment shrinkToFit="0" vertical="bottom" wrapText="0"/>
    </xf>
    <xf borderId="2" fillId="3" fontId="29" numFmtId="0" xfId="0" applyAlignment="1" applyBorder="1" applyFont="1">
      <alignment readingOrder="0" shrinkToFit="0" vertical="bottom" wrapText="0"/>
    </xf>
    <xf borderId="2" fillId="0" fontId="56" numFmtId="0" xfId="0" applyAlignment="1" applyBorder="1" applyFont="1">
      <alignment readingOrder="0" shrinkToFit="0" vertical="bottom" wrapText="0"/>
    </xf>
    <xf borderId="0" fillId="0" fontId="62" numFmtId="0" xfId="0" applyAlignment="1" applyFont="1">
      <alignment readingOrder="0"/>
    </xf>
    <xf borderId="0" fillId="15" fontId="11" numFmtId="0" xfId="0" applyAlignment="1" applyFont="1">
      <alignment horizontal="center" readingOrder="0" vertical="bottom"/>
    </xf>
    <xf borderId="0" fillId="3" fontId="29" numFmtId="0" xfId="0" applyAlignment="1" applyFont="1">
      <alignment vertical="bottom"/>
    </xf>
    <xf borderId="0" fillId="15" fontId="51" numFmtId="0" xfId="0" applyAlignment="1" applyFont="1">
      <alignment horizontal="center" vertical="bottom"/>
    </xf>
    <xf borderId="2" fillId="3" fontId="29" numFmtId="0" xfId="0" applyAlignment="1" applyBorder="1" applyFont="1">
      <alignment shrinkToFit="0" vertical="bottom" wrapText="0"/>
    </xf>
    <xf borderId="0" fillId="3" fontId="14" numFmtId="0" xfId="0" applyAlignment="1" applyFont="1">
      <alignment vertical="bottom"/>
    </xf>
    <xf borderId="0" fillId="15" fontId="29" numFmtId="0" xfId="0" applyAlignment="1" applyFont="1">
      <alignment horizontal="center" vertical="bottom"/>
    </xf>
    <xf borderId="0" fillId="15" fontId="11" numFmtId="0" xfId="0" applyAlignment="1" applyFont="1">
      <alignment horizontal="center" vertical="bottom"/>
    </xf>
    <xf borderId="2" fillId="13" fontId="14" numFmtId="0" xfId="0" applyAlignment="1" applyBorder="1" applyFont="1">
      <alignment shrinkToFit="0" vertical="bottom" wrapText="0"/>
    </xf>
    <xf borderId="2" fillId="13" fontId="14" numFmtId="0" xfId="0" applyAlignment="1" applyBorder="1" applyFont="1">
      <alignment vertical="bottom"/>
    </xf>
    <xf borderId="0" fillId="13" fontId="14" numFmtId="0" xfId="0" applyAlignment="1" applyFont="1">
      <alignment vertical="bottom"/>
    </xf>
    <xf borderId="2" fillId="3" fontId="29" numFmtId="0" xfId="0" applyAlignment="1" applyBorder="1" applyFont="1">
      <alignment readingOrder="0" shrinkToFit="0" vertical="bottom" wrapText="0"/>
    </xf>
    <xf borderId="0" fillId="13" fontId="14" numFmtId="0" xfId="0" applyAlignment="1" applyFont="1">
      <alignment readingOrder="0" shrinkToFit="0" vertical="bottom" wrapText="0"/>
    </xf>
    <xf borderId="0" fillId="13" fontId="14" numFmtId="0" xfId="0" applyAlignment="1" applyFont="1">
      <alignment shrinkToFit="0" vertical="bottom" wrapText="0"/>
    </xf>
    <xf borderId="0" fillId="3" fontId="29" numFmtId="0" xfId="0" applyAlignment="1" applyFont="1">
      <alignment vertical="bottom"/>
    </xf>
    <xf borderId="0" fillId="8" fontId="29" numFmtId="0" xfId="0" applyAlignment="1" applyFont="1">
      <alignment readingOrder="0" vertical="bottom"/>
    </xf>
    <xf borderId="0" fillId="8" fontId="29" numFmtId="0" xfId="0" applyAlignment="1" applyFont="1">
      <alignment vertical="bottom"/>
    </xf>
    <xf borderId="0" fillId="15" fontId="56" numFmtId="0" xfId="0" applyAlignment="1" applyFont="1">
      <alignment readingOrder="0" vertical="bottom"/>
    </xf>
    <xf borderId="0" fillId="15" fontId="29" numFmtId="0" xfId="0" applyAlignment="1" applyFont="1">
      <alignment vertical="bottom"/>
    </xf>
    <xf borderId="0" fillId="15" fontId="14" numFmtId="0" xfId="0" applyAlignment="1" applyFont="1">
      <alignment vertical="bottom"/>
    </xf>
    <xf borderId="0" fillId="16" fontId="14" numFmtId="0" xfId="0" applyAlignment="1" applyFont="1">
      <alignment horizontal="center" readingOrder="0" vertical="center"/>
    </xf>
    <xf borderId="0" fillId="8" fontId="14" numFmtId="0" xfId="0" applyAlignment="1" applyFont="1">
      <alignment vertical="bottom"/>
    </xf>
    <xf borderId="2" fillId="15" fontId="56" numFmtId="0" xfId="0" applyAlignment="1" applyBorder="1" applyFont="1">
      <alignment shrinkToFit="0" vertical="bottom" wrapText="0"/>
    </xf>
    <xf borderId="0" fillId="15" fontId="14" numFmtId="0" xfId="0" applyAlignment="1" applyFont="1">
      <alignment vertical="bottom"/>
    </xf>
    <xf borderId="0" fillId="8" fontId="29" numFmtId="0" xfId="0" applyAlignment="1" applyFont="1">
      <alignment vertical="bottom"/>
    </xf>
    <xf borderId="0" fillId="15" fontId="56" numFmtId="0" xfId="0" applyAlignment="1" applyFont="1">
      <alignment vertical="bottom"/>
    </xf>
    <xf borderId="2" fillId="13" fontId="14" numFmtId="0" xfId="0" applyAlignment="1" applyBorder="1" applyFont="1">
      <alignment readingOrder="0" shrinkToFit="0" vertical="bottom" wrapText="0"/>
    </xf>
    <xf borderId="2" fillId="13" fontId="14" numFmtId="0" xfId="0" applyAlignment="1" applyBorder="1" applyFont="1">
      <alignment vertical="bottom"/>
    </xf>
    <xf borderId="0" fillId="13" fontId="14" numFmtId="0" xfId="0" applyAlignment="1" applyFont="1">
      <alignment readingOrder="0" vertical="bottom"/>
    </xf>
    <xf borderId="0" fillId="0" fontId="29" numFmtId="0" xfId="0" applyAlignment="1" applyFont="1">
      <alignment vertical="bottom"/>
    </xf>
    <xf borderId="0" fillId="16" fontId="14" numFmtId="0" xfId="0" applyAlignment="1" applyFont="1">
      <alignment horizontal="center" readingOrder="0" vertical="bottom"/>
    </xf>
    <xf borderId="0" fillId="3" fontId="29" numFmtId="0" xfId="0" applyAlignment="1" applyFont="1">
      <alignment horizontal="center" vertical="bottom"/>
    </xf>
    <xf borderId="0" fillId="3" fontId="63" numFmtId="0" xfId="0" applyAlignment="1" applyFont="1">
      <alignment horizontal="center" vertical="bottom"/>
    </xf>
    <xf borderId="0" fillId="16" fontId="14" numFmtId="0" xfId="0" applyAlignment="1" applyFont="1">
      <alignment horizontal="center" readingOrder="0"/>
    </xf>
    <xf borderId="0" fillId="3" fontId="29" numFmtId="0" xfId="0" applyAlignment="1" applyFont="1">
      <alignment horizontal="center"/>
    </xf>
    <xf borderId="0" fillId="3" fontId="29" numFmtId="0" xfId="0" applyAlignment="1" applyFont="1">
      <alignment horizontal="center" readingOrder="0"/>
    </xf>
    <xf borderId="2" fillId="15" fontId="56" numFmtId="0" xfId="0" applyAlignment="1" applyBorder="1" applyFont="1">
      <alignment readingOrder="0" shrinkToFit="0" vertical="bottom" wrapText="0"/>
    </xf>
    <xf borderId="2" fillId="15" fontId="14" numFmtId="0" xfId="0" applyAlignment="1" applyBorder="1" applyFont="1">
      <alignment vertical="bottom"/>
    </xf>
    <xf borderId="2" fillId="15" fontId="14" numFmtId="0" xfId="0" applyAlignment="1" applyBorder="1" applyFont="1">
      <alignment vertical="bottom"/>
    </xf>
    <xf borderId="0" fillId="3" fontId="63" numFmtId="0" xfId="0" applyAlignment="1" applyFont="1">
      <alignment horizontal="center" readingOrder="0" vertical="bottom"/>
    </xf>
    <xf borderId="0" fillId="3" fontId="63" numFmtId="0" xfId="0" applyAlignment="1" applyFont="1">
      <alignment horizontal="center" readingOrder="0"/>
    </xf>
    <xf borderId="0" fillId="15" fontId="56" numFmtId="0" xfId="0" applyAlignment="1" applyFont="1">
      <alignment readingOrder="0" vertical="bottom"/>
    </xf>
    <xf borderId="0" fillId="0" fontId="29" numFmtId="0" xfId="0" applyAlignment="1" applyFont="1">
      <alignment vertical="bottom"/>
    </xf>
    <xf borderId="0" fillId="15" fontId="29" numFmtId="0" xfId="0" applyAlignment="1" applyFont="1">
      <alignment readingOrder="0" vertical="bottom"/>
    </xf>
    <xf borderId="0" fillId="13" fontId="64" numFmtId="0" xfId="0" applyAlignment="1" applyFont="1">
      <alignment readingOrder="0" vertical="bottom"/>
    </xf>
    <xf borderId="0" fillId="0" fontId="65" numFmtId="0" xfId="0" applyAlignment="1" applyFont="1">
      <alignment readingOrder="0"/>
    </xf>
    <xf borderId="0" fillId="13" fontId="66" numFmtId="0" xfId="0" applyAlignment="1" applyFont="1">
      <alignment readingOrder="0" vertical="bottom"/>
    </xf>
    <xf borderId="0" fillId="0" fontId="67" numFmtId="0" xfId="0" applyAlignment="1" applyFont="1">
      <alignment readingOrder="0"/>
    </xf>
    <xf borderId="0" fillId="13" fontId="64" numFmtId="0" xfId="0" applyAlignment="1" applyFont="1">
      <alignment readingOrder="0" vertical="bottom"/>
    </xf>
    <xf borderId="0" fillId="13" fontId="64" numFmtId="0" xfId="0" applyAlignment="1" applyFont="1">
      <alignment vertical="bottom"/>
    </xf>
    <xf borderId="0" fillId="0" fontId="68" numFmtId="0" xfId="0" applyAlignment="1" applyFont="1">
      <alignment readingOrder="0"/>
    </xf>
    <xf borderId="0" fillId="0" fontId="2" numFmtId="0" xfId="0" applyAlignment="1" applyFont="1">
      <alignment readingOrder="0" vertical="top"/>
    </xf>
    <xf borderId="0" fillId="0" fontId="2" numFmtId="0" xfId="0" applyAlignment="1" applyFont="1">
      <alignment vertical="top"/>
    </xf>
    <xf borderId="0" fillId="0" fontId="56" numFmtId="0" xfId="0" applyAlignment="1" applyFont="1">
      <alignment readingOrder="0" vertical="top"/>
    </xf>
    <xf borderId="0" fillId="0" fontId="69" numFmtId="0" xfId="0" applyAlignment="1" applyFont="1">
      <alignment vertical="bottom"/>
    </xf>
    <xf borderId="0" fillId="0" fontId="14" numFmtId="0" xfId="0" applyAlignment="1" applyFont="1">
      <alignment horizontal="right" readingOrder="0" vertical="bottom"/>
    </xf>
    <xf borderId="0" fillId="0" fontId="13" numFmtId="0" xfId="0" applyAlignment="1" applyFont="1">
      <alignment readingOrder="0" vertical="top"/>
    </xf>
    <xf borderId="0" fillId="0" fontId="12" numFmtId="0" xfId="0" applyAlignment="1" applyFont="1">
      <alignment horizontal="center" readingOrder="0" vertical="top"/>
    </xf>
    <xf borderId="0" fillId="3" fontId="29" numFmtId="0" xfId="0" applyAlignment="1" applyFont="1">
      <alignment readingOrder="0" vertical="bottom"/>
    </xf>
    <xf borderId="0" fillId="15" fontId="29" numFmtId="0" xfId="0" applyAlignment="1" applyFont="1">
      <alignment horizontal="center" readingOrder="0" vertical="bottom"/>
    </xf>
    <xf borderId="0" fillId="0" fontId="56" numFmtId="0" xfId="0" applyAlignment="1" applyFont="1">
      <alignment readingOrder="0" vertical="top"/>
    </xf>
    <xf borderId="0" fillId="0" fontId="14" numFmtId="0" xfId="0" applyAlignment="1" applyFont="1">
      <alignment vertical="top"/>
    </xf>
    <xf borderId="0" fillId="0" fontId="14" numFmtId="0" xfId="0" applyAlignment="1" applyFont="1">
      <alignment vertical="top"/>
    </xf>
    <xf borderId="0" fillId="3" fontId="29" numFmtId="0" xfId="0" applyAlignment="1" applyFont="1">
      <alignment vertical="bottom"/>
    </xf>
    <xf borderId="0" fillId="0" fontId="56" numFmtId="0" xfId="0" applyAlignment="1" applyFont="1">
      <alignment vertical="top"/>
    </xf>
    <xf borderId="2" fillId="0" fontId="56" numFmtId="0" xfId="0" applyAlignment="1" applyBorder="1" applyFont="1">
      <alignment shrinkToFit="0" vertical="top" wrapText="0"/>
    </xf>
    <xf borderId="2" fillId="0" fontId="14" numFmtId="0" xfId="0" applyAlignment="1" applyBorder="1" applyFont="1">
      <alignment vertical="bottom"/>
    </xf>
    <xf borderId="0" fillId="3" fontId="29" numFmtId="0" xfId="0" applyAlignment="1" applyFont="1">
      <alignment shrinkToFit="0" vertical="bottom" wrapText="0"/>
    </xf>
    <xf borderId="0" fillId="15" fontId="29" numFmtId="0" xfId="0" applyAlignment="1" applyFont="1">
      <alignment horizontal="center" vertical="bottom"/>
    </xf>
    <xf borderId="0" fillId="15" fontId="29" numFmtId="0" xfId="0" applyAlignment="1" applyFont="1">
      <alignment horizontal="center" vertical="bottom"/>
    </xf>
    <xf borderId="0" fillId="13" fontId="14" numFmtId="0" xfId="0" applyAlignment="1" applyFont="1">
      <alignment readingOrder="0" shrinkToFit="0" vertical="bottom" wrapText="0"/>
    </xf>
    <xf borderId="0" fillId="13" fontId="14" numFmtId="0" xfId="0" applyAlignment="1" applyFont="1">
      <alignment shrinkToFit="0" vertical="bottom" wrapText="0"/>
    </xf>
    <xf borderId="0" fillId="0" fontId="56" numFmtId="0" xfId="0" applyAlignment="1" applyFont="1">
      <alignment shrinkToFit="0" vertical="top" wrapText="0"/>
    </xf>
    <xf borderId="0" fillId="3" fontId="29" numFmtId="0" xfId="0" applyAlignment="1" applyFont="1">
      <alignment vertical="bottom"/>
    </xf>
    <xf borderId="0" fillId="3" fontId="29" numFmtId="0" xfId="0" applyAlignment="1" applyFont="1">
      <alignment shrinkToFit="0" vertical="bottom" wrapText="0"/>
    </xf>
    <xf borderId="0" fillId="13" fontId="14" numFmtId="0" xfId="0" applyAlignment="1" applyFont="1">
      <alignment shrinkToFit="0" vertical="bottom" wrapText="0"/>
    </xf>
    <xf borderId="0" fillId="0" fontId="70" numFmtId="0" xfId="0" applyAlignment="1" applyFont="1">
      <alignment readingOrder="0" vertical="bottom"/>
    </xf>
    <xf borderId="0" fillId="13" fontId="14" numFmtId="0" xfId="0" applyAlignment="1" applyFont="1">
      <alignment horizontal="left" readingOrder="0" shrinkToFit="0" vertical="bottom" wrapText="0"/>
    </xf>
    <xf borderId="0" fillId="13" fontId="14" numFmtId="0" xfId="0" applyAlignment="1" applyFont="1">
      <alignment horizontal="left" vertical="bottom"/>
    </xf>
    <xf borderId="2" fillId="13" fontId="16" numFmtId="0" xfId="0" applyAlignment="1" applyBorder="1" applyFont="1">
      <alignment readingOrder="0" shrinkToFit="0" vertical="bottom" wrapText="0"/>
    </xf>
    <xf borderId="0" fillId="3" fontId="29" numFmtId="0" xfId="0" applyAlignment="1" applyFont="1">
      <alignment vertical="bottom"/>
    </xf>
    <xf borderId="0" fillId="0" fontId="56" numFmtId="0" xfId="0" applyAlignment="1" applyFont="1">
      <alignment vertical="top"/>
    </xf>
    <xf borderId="2" fillId="13" fontId="14" numFmtId="0" xfId="0" applyAlignment="1" applyBorder="1" applyFont="1">
      <alignment readingOrder="0" shrinkToFit="0" vertical="bottom" wrapText="0"/>
    </xf>
    <xf borderId="0" fillId="0" fontId="14" numFmtId="0" xfId="0" applyAlignment="1" applyFont="1">
      <alignment readingOrder="0" vertical="top"/>
    </xf>
    <xf borderId="0" fillId="13" fontId="29" numFmtId="0" xfId="0" applyAlignment="1" applyFont="1">
      <alignment horizontal="center" readingOrder="0" vertical="bottom"/>
    </xf>
    <xf borderId="0" fillId="13" fontId="29" numFmtId="0" xfId="0" applyAlignment="1" applyFont="1">
      <alignment horizontal="center" vertical="bottom"/>
    </xf>
    <xf borderId="0" fillId="13" fontId="29" numFmtId="0" xfId="0" applyAlignment="1" applyFont="1">
      <alignment horizontal="center"/>
    </xf>
    <xf borderId="0" fillId="0" fontId="27" numFmtId="0" xfId="0" applyAlignment="1" applyFont="1">
      <alignment vertical="bottom"/>
    </xf>
    <xf borderId="2" fillId="0" fontId="29" numFmtId="0" xfId="0" applyAlignment="1" applyBorder="1" applyFont="1">
      <alignment readingOrder="0" shrinkToFit="0" vertical="bottom" wrapText="0"/>
    </xf>
    <xf borderId="2" fillId="0" fontId="14" numFmtId="0" xfId="0" applyAlignment="1" applyBorder="1" applyFont="1">
      <alignment readingOrder="0" shrinkToFit="0" vertical="bottom" wrapText="0"/>
    </xf>
    <xf borderId="2" fillId="0" fontId="14" numFmtId="0" xfId="0" applyAlignment="1" applyBorder="1" applyFont="1">
      <alignment vertical="bottom"/>
    </xf>
    <xf borderId="2" fillId="0" fontId="56" numFmtId="0" xfId="0" applyAlignment="1" applyBorder="1" applyFont="1">
      <alignment readingOrder="0" vertical="top"/>
    </xf>
    <xf borderId="0" fillId="0" fontId="14" numFmtId="0" xfId="0" applyAlignment="1" applyFont="1">
      <alignment vertical="bottom"/>
    </xf>
    <xf borderId="2" fillId="0" fontId="56" numFmtId="0" xfId="0" applyAlignment="1" applyBorder="1" applyFont="1">
      <alignment shrinkToFit="0" vertical="top" wrapText="0"/>
    </xf>
    <xf borderId="0" fillId="13" fontId="29" numFmtId="0" xfId="0" applyAlignment="1" applyFont="1">
      <alignment horizontal="center"/>
    </xf>
    <xf borderId="0" fillId="13" fontId="16" numFmtId="0" xfId="0" applyAlignment="1" applyFont="1">
      <alignment readingOrder="0" vertical="bottom"/>
    </xf>
    <xf borderId="0" fillId="0" fontId="29" numFmtId="0" xfId="0" applyAlignment="1" applyFont="1">
      <alignment readingOrder="0" vertical="top"/>
    </xf>
    <xf borderId="2" fillId="3" fontId="29" numFmtId="0" xfId="0" applyAlignment="1" applyBorder="1" applyFont="1">
      <alignment shrinkToFit="0" vertical="bottom" wrapText="0"/>
    </xf>
    <xf borderId="0" fillId="24" fontId="71" numFmtId="0" xfId="0" applyAlignment="1" applyFont="1">
      <alignment horizontal="left" readingOrder="0"/>
    </xf>
    <xf borderId="2" fillId="13" fontId="14" numFmtId="0" xfId="0" applyAlignment="1" applyBorder="1" applyFont="1">
      <alignment shrinkToFit="0" vertical="bottom" wrapText="0"/>
    </xf>
    <xf borderId="0" fillId="0" fontId="56" numFmtId="0" xfId="0" applyAlignment="1" applyFont="1">
      <alignment vertical="bottom"/>
    </xf>
    <xf borderId="0" fillId="11" fontId="29" numFmtId="0" xfId="0" applyAlignment="1" applyFont="1">
      <alignment vertical="bottom"/>
    </xf>
    <xf borderId="0" fillId="13" fontId="29" numFmtId="0" xfId="0" applyAlignment="1" applyFont="1">
      <alignment horizontal="center"/>
    </xf>
    <xf borderId="0" fillId="13" fontId="29" numFmtId="0" xfId="0" applyAlignment="1" applyFont="1">
      <alignment horizontal="center" shrinkToFit="0" wrapText="0"/>
    </xf>
    <xf borderId="0" fillId="0" fontId="8" numFmtId="0" xfId="0" applyAlignment="1" applyFont="1">
      <alignment readingOrder="0" vertical="top"/>
    </xf>
    <xf borderId="0" fillId="11" fontId="29" numFmtId="0" xfId="0" applyAlignment="1" applyFont="1">
      <alignment readingOrder="0" vertical="bottom"/>
    </xf>
    <xf borderId="0" fillId="13" fontId="14" numFmtId="0" xfId="0" applyAlignment="1" applyFont="1">
      <alignment readingOrder="0" shrinkToFit="0" vertical="bottom" wrapText="0"/>
    </xf>
    <xf borderId="0" fillId="15" fontId="72" numFmtId="0" xfId="0" applyAlignment="1" applyFont="1">
      <alignment readingOrder="0" vertical="bottom"/>
    </xf>
    <xf borderId="0" fillId="3" fontId="73" numFmtId="0" xfId="0" applyAlignment="1" applyFont="1">
      <alignment readingOrder="0" vertical="bottom"/>
    </xf>
    <xf borderId="0" fillId="0" fontId="74" numFmtId="0" xfId="0" applyAlignment="1" applyFont="1">
      <alignment horizontal="center" vertical="bottom"/>
    </xf>
    <xf borderId="0" fillId="0" fontId="75" numFmtId="0" xfId="0" applyAlignment="1" applyFont="1">
      <alignment readingOrder="0" vertical="bottom"/>
    </xf>
    <xf borderId="0" fillId="0" fontId="14" numFmtId="0" xfId="0" applyAlignment="1" applyFont="1">
      <alignment readingOrder="0" vertical="bottom"/>
    </xf>
    <xf borderId="0" fillId="0" fontId="76" numFmtId="0" xfId="0" applyAlignment="1" applyFont="1">
      <alignment vertical="bottom"/>
    </xf>
    <xf borderId="0" fillId="2" fontId="14" numFmtId="0" xfId="0" applyAlignment="1" applyFont="1">
      <alignment vertical="bottom"/>
    </xf>
    <xf borderId="0" fillId="2" fontId="74" numFmtId="0" xfId="0" applyAlignment="1" applyFont="1">
      <alignment horizontal="center" vertical="bottom"/>
    </xf>
    <xf borderId="0" fillId="2" fontId="74" numFmtId="0" xfId="0" applyAlignment="1" applyFont="1">
      <alignment horizontal="center" readingOrder="0" vertical="bottom"/>
    </xf>
    <xf borderId="0" fillId="14" fontId="29" numFmtId="0" xfId="0" applyAlignment="1" applyFont="1">
      <alignment readingOrder="0" vertical="bottom"/>
    </xf>
    <xf borderId="0" fillId="14" fontId="14" numFmtId="0" xfId="0" applyAlignment="1" applyFont="1">
      <alignment vertical="bottom"/>
    </xf>
    <xf borderId="0" fillId="14" fontId="29" numFmtId="0" xfId="0" applyAlignment="1" applyFont="1">
      <alignment horizontal="center" vertical="bottom"/>
    </xf>
    <xf borderId="0" fillId="14" fontId="29" numFmtId="0" xfId="0" applyAlignment="1" applyFont="1">
      <alignment horizontal="center" vertical="center"/>
    </xf>
    <xf borderId="0" fillId="2" fontId="77" numFmtId="0" xfId="0" applyAlignment="1" applyFont="1">
      <alignment horizontal="center" readingOrder="0" vertical="center"/>
    </xf>
    <xf borderId="0" fillId="15" fontId="29" numFmtId="0" xfId="0" applyAlignment="1" applyFont="1">
      <alignment horizontal="center" vertical="bottom"/>
    </xf>
    <xf borderId="0" fillId="15" fontId="47" numFmtId="0" xfId="0" applyAlignment="1" applyFont="1">
      <alignment horizontal="center" vertical="bottom"/>
    </xf>
    <xf borderId="0" fillId="51" fontId="29" numFmtId="0" xfId="0" applyAlignment="1" applyFill="1" applyFont="1">
      <alignment vertical="bottom"/>
    </xf>
    <xf borderId="0" fillId="51" fontId="14" numFmtId="0" xfId="0" applyAlignment="1" applyFont="1">
      <alignment vertical="bottom"/>
    </xf>
    <xf borderId="0" fillId="15" fontId="14" numFmtId="0" xfId="0" applyAlignment="1" applyFont="1">
      <alignment vertical="bottom"/>
    </xf>
    <xf borderId="0" fillId="15" fontId="14" numFmtId="0" xfId="0" applyAlignment="1" applyFont="1">
      <alignment vertical="bottom"/>
    </xf>
    <xf borderId="0" fillId="3" fontId="78" numFmtId="0" xfId="0" applyAlignment="1" applyFont="1">
      <alignment vertical="bottom"/>
    </xf>
    <xf borderId="0" fillId="15" fontId="29" numFmtId="0" xfId="0" applyAlignment="1" applyFont="1">
      <alignment shrinkToFit="0" vertical="bottom" wrapText="0"/>
    </xf>
    <xf borderId="0" fillId="3" fontId="29" numFmtId="0" xfId="0" applyAlignment="1" applyFont="1">
      <alignment horizontal="center" vertical="bottom"/>
    </xf>
    <xf borderId="0" fillId="2" fontId="14" numFmtId="0" xfId="0" applyAlignment="1" applyFont="1">
      <alignment horizontal="center" vertical="center"/>
    </xf>
    <xf borderId="0" fillId="13" fontId="14" numFmtId="0" xfId="0" applyAlignment="1" applyFont="1">
      <alignment shrinkToFit="0" vertical="bottom" wrapText="0"/>
    </xf>
    <xf borderId="0" fillId="13" fontId="29" numFmtId="0" xfId="0" applyAlignment="1" applyFont="1">
      <alignment horizontal="center" vertical="bottom"/>
    </xf>
    <xf borderId="0" fillId="2" fontId="14" numFmtId="0" xfId="0" applyAlignment="1" applyFont="1">
      <alignment readingOrder="0" vertical="bottom"/>
    </xf>
    <xf borderId="2" fillId="52" fontId="14" numFmtId="0" xfId="0" applyAlignment="1" applyBorder="1" applyFill="1" applyFont="1">
      <alignment readingOrder="0" shrinkToFit="0" vertical="bottom" wrapText="0"/>
    </xf>
    <xf borderId="0" fillId="53" fontId="2" numFmtId="0" xfId="0" applyAlignment="1" applyFill="1" applyFont="1">
      <alignment readingOrder="0"/>
    </xf>
    <xf borderId="0" fillId="11" fontId="79" numFmtId="0" xfId="0" applyAlignment="1" applyFont="1">
      <alignment readingOrder="0" vertical="bottom"/>
    </xf>
    <xf borderId="0" fillId="17" fontId="14" numFmtId="0" xfId="0" applyAlignment="1" applyFont="1">
      <alignment readingOrder="0" shrinkToFit="0" vertical="bottom" wrapText="0"/>
    </xf>
    <xf borderId="0" fillId="54" fontId="15" numFmtId="0" xfId="0" applyAlignment="1" applyFill="1" applyFont="1">
      <alignment readingOrder="0" vertical="bottom"/>
    </xf>
    <xf borderId="4" fillId="6" fontId="80" numFmtId="0" xfId="0" applyAlignment="1" applyBorder="1" applyFont="1">
      <alignment horizontal="center" readingOrder="0" vertical="bottom"/>
    </xf>
    <xf borderId="0" fillId="55" fontId="81" numFmtId="0" xfId="0" applyAlignment="1" applyFill="1" applyFont="1">
      <alignment horizontal="center" readingOrder="0" vertical="center"/>
    </xf>
    <xf borderId="0" fillId="56" fontId="15" numFmtId="0" xfId="0" applyAlignment="1" applyFill="1" applyFont="1">
      <alignment readingOrder="0" vertical="bottom"/>
    </xf>
    <xf borderId="0" fillId="2" fontId="29" numFmtId="0" xfId="0" applyAlignment="1" applyFont="1">
      <alignment horizontal="center" vertical="bottom"/>
    </xf>
    <xf borderId="0" fillId="13" fontId="29" numFmtId="0" xfId="0" applyAlignment="1" applyFont="1">
      <alignment horizontal="center" vertical="bottom"/>
    </xf>
    <xf borderId="0" fillId="0" fontId="14" numFmtId="0" xfId="0" applyAlignment="1" applyFont="1">
      <alignment horizontal="center" readingOrder="0" vertical="center"/>
    </xf>
    <xf borderId="0" fillId="0" fontId="14" numFmtId="0" xfId="0" applyAlignment="1" applyFont="1">
      <alignment horizontal="center" vertical="center"/>
    </xf>
    <xf borderId="0" fillId="16" fontId="14" numFmtId="0" xfId="0" applyAlignment="1" applyFont="1">
      <alignment horizontal="center" vertical="bottom"/>
    </xf>
    <xf borderId="0" fillId="3" fontId="29" numFmtId="0" xfId="0" applyAlignment="1" applyFont="1">
      <alignment horizontal="center" vertical="bottom"/>
    </xf>
    <xf borderId="0" fillId="3" fontId="63" numFmtId="0" xfId="0" applyAlignment="1" applyFont="1">
      <alignment horizontal="center" vertical="bottom"/>
    </xf>
    <xf borderId="0" fillId="9" fontId="82" numFmtId="0" xfId="0" applyAlignment="1" applyFont="1">
      <alignment horizontal="center" readingOrder="0" shrinkToFit="0" vertical="bottom" wrapText="0"/>
    </xf>
    <xf borderId="0" fillId="31" fontId="14" numFmtId="0" xfId="0" applyAlignment="1" applyFont="1">
      <alignment readingOrder="0" vertical="bottom"/>
    </xf>
    <xf borderId="0" fillId="8" fontId="83" numFmtId="0" xfId="0" applyAlignment="1" applyFont="1">
      <alignment horizontal="center" readingOrder="0" shrinkToFit="0" vertical="bottom" wrapText="0"/>
    </xf>
    <xf borderId="0" fillId="23" fontId="83" numFmtId="0" xfId="0" applyAlignment="1" applyFont="1">
      <alignment horizontal="center" readingOrder="0" shrinkToFit="0" vertical="bottom" wrapText="0"/>
    </xf>
    <xf borderId="0" fillId="31" fontId="15" numFmtId="0" xfId="0" applyAlignment="1" applyFont="1">
      <alignment readingOrder="0" vertical="bottom"/>
    </xf>
    <xf borderId="0" fillId="23" fontId="84" numFmtId="0" xfId="0" applyAlignment="1" applyFont="1">
      <alignment horizontal="center" readingOrder="0" vertical="center"/>
    </xf>
    <xf borderId="0" fillId="57" fontId="85" numFmtId="0" xfId="0" applyAlignment="1" applyFill="1" applyFont="1">
      <alignment horizontal="center" readingOrder="0" shrinkToFit="0" vertical="center" wrapText="0"/>
    </xf>
    <xf borderId="0" fillId="58" fontId="14" numFmtId="0" xfId="0" applyAlignment="1" applyFill="1" applyFont="1">
      <alignment horizontal="center" readingOrder="0" vertical="center"/>
    </xf>
    <xf borderId="0" fillId="2" fontId="14" numFmtId="0" xfId="0" applyAlignment="1" applyFont="1">
      <alignment vertical="bottom"/>
    </xf>
    <xf borderId="0" fillId="31" fontId="86" numFmtId="0" xfId="0" applyAlignment="1" applyFont="1">
      <alignment horizontal="center" readingOrder="0" vertical="center"/>
    </xf>
    <xf borderId="0" fillId="59" fontId="87" numFmtId="0" xfId="0" applyAlignment="1" applyFill="1" applyFont="1">
      <alignment horizontal="center" readingOrder="0"/>
    </xf>
    <xf borderId="0" fillId="60" fontId="14" numFmtId="0" xfId="0" applyAlignment="1" applyFill="1" applyFont="1">
      <alignment readingOrder="0" vertical="bottom"/>
    </xf>
    <xf borderId="0" fillId="61" fontId="88" numFmtId="0" xfId="0" applyAlignment="1" applyFill="1" applyFont="1">
      <alignment horizontal="center" readingOrder="0" vertical="center"/>
    </xf>
    <xf borderId="0" fillId="3" fontId="29" numFmtId="0" xfId="0" applyAlignment="1" applyFont="1">
      <alignment vertical="bottom"/>
    </xf>
    <xf borderId="0" fillId="15" fontId="29" numFmtId="0" xfId="0" applyAlignment="1" applyFont="1">
      <alignment horizontal="center" vertical="bottom"/>
    </xf>
    <xf borderId="0" fillId="15" fontId="45" numFmtId="0" xfId="0" applyAlignment="1" applyFont="1">
      <alignment horizontal="center" vertical="bottom"/>
    </xf>
    <xf borderId="0" fillId="2" fontId="74" numFmtId="0" xfId="0" applyAlignment="1" applyFont="1">
      <alignment shrinkToFit="0" vertical="bottom" wrapText="0"/>
    </xf>
    <xf borderId="0" fillId="15" fontId="56" numFmtId="0" xfId="0" applyAlignment="1" applyFont="1">
      <alignment shrinkToFit="0" vertical="bottom" wrapText="0"/>
    </xf>
    <xf borderId="0" fillId="2" fontId="81" numFmtId="0" xfId="0" applyAlignment="1" applyFont="1">
      <alignment readingOrder="0" vertical="bottom"/>
    </xf>
    <xf borderId="0" fillId="13" fontId="14" numFmtId="0" xfId="0" applyAlignment="1" applyFont="1">
      <alignment shrinkToFit="0" vertical="bottom" wrapText="0"/>
    </xf>
    <xf borderId="0" fillId="15" fontId="29" numFmtId="0" xfId="0" applyAlignment="1" applyFont="1">
      <alignment vertical="bottom"/>
    </xf>
    <xf borderId="0" fillId="13" fontId="66" numFmtId="0" xfId="0" applyAlignment="1" applyFont="1">
      <alignment vertical="bottom"/>
    </xf>
    <xf borderId="0" fillId="13" fontId="64" numFmtId="0" xfId="0" applyAlignment="1" applyFont="1">
      <alignment vertical="bottom"/>
    </xf>
    <xf borderId="0" fillId="2" fontId="16" numFmtId="0" xfId="0" applyAlignment="1" applyFont="1">
      <alignment vertical="bottom"/>
    </xf>
    <xf borderId="0" fillId="15" fontId="11" numFmtId="0" xfId="0" applyAlignment="1" applyFont="1">
      <alignment horizontal="center" readingOrder="0" vertical="bottom"/>
    </xf>
    <xf borderId="0" fillId="2" fontId="16" numFmtId="0" xfId="0" applyAlignment="1" applyFont="1">
      <alignment horizontal="center" vertical="center"/>
    </xf>
    <xf borderId="0" fillId="62" fontId="11" numFmtId="0" xfId="0" applyAlignment="1" applyFill="1" applyFont="1">
      <alignment horizontal="center" readingOrder="0" vertical="center"/>
    </xf>
    <xf borderId="0" fillId="13" fontId="16" numFmtId="0" xfId="0" applyAlignment="1" applyFont="1">
      <alignment vertical="bottom"/>
    </xf>
    <xf borderId="0" fillId="63" fontId="89" numFmtId="0" xfId="0" applyAlignment="1" applyFill="1" applyFont="1">
      <alignment horizontal="center" vertical="bottom"/>
    </xf>
    <xf borderId="0" fillId="64" fontId="89" numFmtId="0" xfId="0" applyAlignment="1" applyFill="1" applyFont="1">
      <alignment horizontal="center" vertical="bottom"/>
    </xf>
    <xf borderId="0" fillId="17" fontId="90" numFmtId="0" xfId="0" applyAlignment="1" applyFont="1">
      <alignment horizontal="center" vertical="bottom"/>
    </xf>
    <xf borderId="0" fillId="65" fontId="81" numFmtId="0" xfId="0" applyAlignment="1" applyFill="1" applyFont="1">
      <alignment readingOrder="0" vertical="bottom"/>
    </xf>
    <xf borderId="0" fillId="51" fontId="29" numFmtId="0" xfId="0" applyAlignment="1" applyFont="1">
      <alignment shrinkToFit="0" vertical="bottom" wrapText="0"/>
    </xf>
    <xf borderId="0" fillId="51" fontId="14" numFmtId="0" xfId="0" applyAlignment="1" applyFont="1">
      <alignment vertical="bottom"/>
    </xf>
    <xf borderId="0" fillId="15" fontId="56" numFmtId="164" xfId="0" applyAlignment="1" applyFont="1" applyNumberFormat="1">
      <alignment shrinkToFit="0" vertical="bottom" wrapText="0"/>
    </xf>
    <xf borderId="0" fillId="2" fontId="91" numFmtId="0" xfId="0" applyAlignment="1" applyFont="1">
      <alignment horizontal="center" vertical="top"/>
    </xf>
    <xf borderId="0" fillId="13" fontId="14" numFmtId="0" xfId="0" applyAlignment="1" applyFont="1">
      <alignment vertical="bottom"/>
    </xf>
    <xf borderId="0" fillId="13" fontId="66" numFmtId="0" xfId="0" applyAlignment="1" applyFont="1">
      <alignment vertical="bottom"/>
    </xf>
    <xf borderId="0" fillId="13" fontId="64" numFmtId="0" xfId="0" applyAlignment="1" applyFont="1">
      <alignment vertical="bottom"/>
    </xf>
    <xf borderId="2" fillId="0" fontId="29" numFmtId="0" xfId="0" applyAlignment="1" applyBorder="1" applyFont="1">
      <alignment shrinkToFit="0" vertical="bottom" wrapText="0"/>
    </xf>
    <xf borderId="0" fillId="0" fontId="29" numFmtId="0" xfId="0" applyAlignment="1" applyFont="1">
      <alignment vertical="bottom"/>
    </xf>
    <xf borderId="2" fillId="0" fontId="29" numFmtId="0" xfId="0" applyAlignment="1" applyBorder="1" applyFont="1">
      <alignment shrinkToFit="0" vertical="bottom" wrapText="0"/>
    </xf>
    <xf borderId="0" fillId="2" fontId="74" numFmtId="0" xfId="0" applyAlignment="1" applyFont="1">
      <alignment readingOrder="0" vertical="bottom"/>
    </xf>
    <xf borderId="0" fillId="13" fontId="66" numFmtId="0" xfId="0" applyAlignment="1" applyFont="1">
      <alignment shrinkToFit="0" vertical="bottom" wrapText="0"/>
    </xf>
    <xf borderId="2" fillId="0" fontId="72" numFmtId="0" xfId="0" applyAlignment="1" applyBorder="1" applyFont="1">
      <alignment readingOrder="0" shrinkToFit="0" vertical="bottom" wrapText="0"/>
    </xf>
    <xf borderId="0" fillId="0" fontId="11" numFmtId="0" xfId="0" applyAlignment="1" applyFont="1">
      <alignment readingOrder="0" vertical="bottom"/>
    </xf>
    <xf borderId="0" fillId="9" fontId="29" numFmtId="0" xfId="0" applyAlignment="1" applyFont="1">
      <alignment vertical="bottom"/>
    </xf>
    <xf borderId="0" fillId="9" fontId="14" numFmtId="0" xfId="0" applyAlignment="1" applyFont="1">
      <alignment vertical="bottom"/>
    </xf>
    <xf borderId="0" fillId="56" fontId="14" numFmtId="0" xfId="0" applyAlignment="1" applyFont="1">
      <alignment vertical="bottom"/>
    </xf>
    <xf borderId="0" fillId="13" fontId="14" numFmtId="0" xfId="0" applyAlignment="1" applyFont="1">
      <alignment vertical="bottom"/>
    </xf>
    <xf borderId="0" fillId="13" fontId="64" numFmtId="0" xfId="0" applyAlignment="1" applyFont="1">
      <alignment vertical="bottom"/>
    </xf>
    <xf borderId="0" fillId="51" fontId="29" numFmtId="0" xfId="0" applyAlignment="1" applyFont="1">
      <alignment readingOrder="0" vertical="bottom"/>
    </xf>
    <xf borderId="0" fillId="15" fontId="56" numFmtId="0" xfId="0" applyAlignment="1" applyFont="1">
      <alignment readingOrder="0" shrinkToFit="0" vertical="bottom" wrapText="0"/>
    </xf>
    <xf borderId="0" fillId="9" fontId="14" numFmtId="0" xfId="0" applyAlignment="1" applyFont="1">
      <alignment horizontal="center" vertical="center"/>
    </xf>
    <xf borderId="0" fillId="24" fontId="14" numFmtId="0" xfId="0" applyAlignment="1" applyFont="1">
      <alignment horizontal="center" vertical="center"/>
    </xf>
    <xf borderId="0" fillId="15" fontId="29" numFmtId="0" xfId="0" applyAlignment="1" applyFont="1">
      <alignment vertical="bottom"/>
    </xf>
    <xf borderId="0" fillId="13" fontId="14" numFmtId="0" xfId="0" applyAlignment="1" applyFont="1">
      <alignment vertical="bottom"/>
    </xf>
    <xf borderId="0" fillId="13" fontId="66" numFmtId="0" xfId="0" applyAlignment="1" applyFont="1">
      <alignment readingOrder="0" shrinkToFit="0" vertical="bottom" wrapText="0"/>
    </xf>
    <xf borderId="0" fillId="0" fontId="14" numFmtId="0" xfId="0" applyAlignment="1" applyFont="1">
      <alignment readingOrder="0" shrinkToFit="0" vertical="top" wrapText="1"/>
    </xf>
    <xf borderId="0" fillId="13" fontId="14" numFmtId="0" xfId="0" applyAlignment="1" applyFont="1">
      <alignment readingOrder="0" vertical="bottom"/>
    </xf>
    <xf borderId="0" fillId="13" fontId="64" numFmtId="0" xfId="0" applyAlignment="1" applyFont="1">
      <alignment vertical="bottom"/>
    </xf>
    <xf borderId="0" fillId="13" fontId="29" numFmtId="0" xfId="0" applyAlignment="1" applyFont="1">
      <alignment horizontal="center" vertical="bottom"/>
    </xf>
    <xf borderId="0" fillId="3" fontId="92" numFmtId="0" xfId="0" applyAlignment="1" applyFont="1">
      <alignment shrinkToFit="0" vertical="bottom" wrapText="0"/>
    </xf>
    <xf borderId="0" fillId="3" fontId="93" numFmtId="0" xfId="0" applyAlignment="1" applyFont="1">
      <alignment horizontal="center" vertical="bottom"/>
    </xf>
    <xf borderId="0" fillId="62" fontId="11" numFmtId="0" xfId="0" applyAlignment="1" applyFont="1">
      <alignment horizontal="center" vertical="bottom"/>
    </xf>
    <xf borderId="0" fillId="2" fontId="94" numFmtId="0" xfId="0" applyAlignment="1" applyFont="1">
      <alignment readingOrder="0" vertical="bottom"/>
    </xf>
    <xf borderId="0" fillId="51" fontId="29" numFmtId="0" xfId="0" applyAlignment="1" applyFont="1">
      <alignment shrinkToFit="0" vertical="bottom" wrapText="0"/>
    </xf>
    <xf borderId="0" fillId="15" fontId="56" numFmtId="0" xfId="0" applyAlignment="1" applyFont="1">
      <alignment shrinkToFit="0" vertical="bottom" wrapText="0"/>
    </xf>
    <xf borderId="2" fillId="3" fontId="95" numFmtId="0" xfId="0" applyAlignment="1" applyBorder="1" applyFont="1">
      <alignment readingOrder="0" shrinkToFit="0" vertical="bottom" wrapText="0"/>
    </xf>
    <xf borderId="2" fillId="15" fontId="29" numFmtId="0" xfId="0" applyAlignment="1" applyBorder="1" applyFont="1">
      <alignment readingOrder="0" shrinkToFit="0" vertical="bottom" wrapText="0"/>
    </xf>
    <xf borderId="0" fillId="13" fontId="96" numFmtId="0" xfId="0" applyAlignment="1" applyFont="1">
      <alignment readingOrder="0" shrinkToFit="0" vertical="bottom" wrapText="0"/>
    </xf>
    <xf borderId="0" fillId="13" fontId="29" numFmtId="0" xfId="0" applyAlignment="1" applyFont="1">
      <alignment horizontal="center" vertical="bottom"/>
    </xf>
    <xf borderId="2" fillId="14" fontId="14" numFmtId="0" xfId="0" applyAlignment="1" applyBorder="1" applyFont="1">
      <alignment readingOrder="0" shrinkToFit="0" vertical="bottom" wrapText="0"/>
    </xf>
    <xf borderId="0" fillId="31" fontId="97" numFmtId="0" xfId="0" applyAlignment="1" applyFont="1">
      <alignment readingOrder="0" vertical="bottom"/>
    </xf>
    <xf borderId="0" fillId="59" fontId="98" numFmtId="0" xfId="0" applyAlignment="1" applyFont="1">
      <alignment readingOrder="0" shrinkToFit="0" vertical="bottom" wrapText="0"/>
    </xf>
    <xf borderId="0" fillId="9" fontId="99" numFmtId="0" xfId="0" applyAlignment="1" applyFont="1">
      <alignment horizontal="center" readingOrder="0" vertical="center"/>
    </xf>
    <xf borderId="0" fillId="66" fontId="100" numFmtId="0" xfId="0" applyAlignment="1" applyFill="1" applyFont="1">
      <alignment horizontal="center" readingOrder="0" vertical="center"/>
    </xf>
    <xf borderId="0" fillId="19" fontId="101" numFmtId="0" xfId="0" applyAlignment="1" applyFont="1">
      <alignment horizontal="center" readingOrder="0" shrinkToFit="0" vertical="center" wrapText="0"/>
    </xf>
    <xf borderId="0" fillId="3" fontId="63" numFmtId="0" xfId="0" applyAlignment="1" applyFont="1">
      <alignment horizontal="center" vertical="bottom"/>
    </xf>
    <xf borderId="0" fillId="3" fontId="29" numFmtId="0" xfId="0" applyAlignment="1" applyFont="1">
      <alignment horizontal="center" readingOrder="0" vertical="bottom"/>
    </xf>
    <xf borderId="0" fillId="13" fontId="102" numFmtId="0" xfId="0" applyAlignment="1" applyFont="1">
      <alignment readingOrder="0" vertical="bottom"/>
    </xf>
    <xf borderId="2" fillId="13" fontId="29" numFmtId="0" xfId="0" applyAlignment="1" applyBorder="1" applyFont="1">
      <alignment horizontal="center" readingOrder="0" shrinkToFit="0" vertical="center" wrapText="0"/>
    </xf>
    <xf borderId="0" fillId="42" fontId="103" numFmtId="0" xfId="0" applyAlignment="1" applyFont="1">
      <alignment horizontal="center" readingOrder="0" shrinkToFit="0" vertical="center" wrapText="0"/>
    </xf>
    <xf borderId="0" fillId="67" fontId="39" numFmtId="0" xfId="0" applyAlignment="1" applyFill="1" applyFont="1">
      <alignment horizontal="center" readingOrder="0" vertical="center"/>
    </xf>
    <xf borderId="0" fillId="2" fontId="104" numFmtId="0" xfId="0" applyAlignment="1" applyFont="1">
      <alignment horizontal="center" readingOrder="0" vertical="center"/>
    </xf>
    <xf borderId="0" fillId="68" fontId="105" numFmtId="0" xfId="0" applyAlignment="1" applyFill="1" applyFont="1">
      <alignment horizontal="center" readingOrder="0" shrinkToFit="0" vertical="center" wrapText="0"/>
    </xf>
    <xf borderId="0" fillId="69" fontId="91" numFmtId="0" xfId="0" applyAlignment="1" applyFill="1" applyFont="1">
      <alignment horizontal="center" readingOrder="0" shrinkToFit="0" vertical="center" wrapText="0"/>
    </xf>
    <xf borderId="0" fillId="61" fontId="2" numFmtId="0" xfId="0" applyAlignment="1" applyFont="1">
      <alignment readingOrder="0" shrinkToFit="0" wrapText="0"/>
    </xf>
    <xf borderId="0" fillId="16" fontId="106" numFmtId="0" xfId="0" applyAlignment="1" applyFont="1">
      <alignment horizontal="center" readingOrder="0" vertical="center"/>
    </xf>
    <xf borderId="0" fillId="51" fontId="107" numFmtId="0" xfId="0" applyAlignment="1" applyFont="1">
      <alignment horizontal="center" readingOrder="0" shrinkToFit="0" vertical="center" wrapText="0"/>
    </xf>
    <xf borderId="0" fillId="24" fontId="16" numFmtId="0" xfId="0" applyAlignment="1" applyFont="1">
      <alignment shrinkToFit="0" vertical="bottom" wrapText="0"/>
    </xf>
    <xf borderId="0" fillId="51" fontId="29" numFmtId="0" xfId="0" applyAlignment="1" applyFont="1">
      <alignment readingOrder="0" vertical="bottom"/>
    </xf>
    <xf borderId="0" fillId="15" fontId="108" numFmtId="0" xfId="0" applyAlignment="1" applyFont="1">
      <alignment horizontal="left" readingOrder="0"/>
    </xf>
    <xf borderId="0" fillId="13" fontId="66" numFmtId="0" xfId="0" applyAlignment="1" applyFont="1">
      <alignment vertical="bottom"/>
    </xf>
    <xf borderId="0" fillId="13" fontId="66" numFmtId="0" xfId="0" applyAlignment="1" applyFont="1">
      <alignment readingOrder="0" vertical="bottom"/>
    </xf>
    <xf borderId="0" fillId="3" fontId="109" numFmtId="0" xfId="0" applyAlignment="1" applyFont="1">
      <alignment vertical="bottom"/>
    </xf>
    <xf borderId="0" fillId="15" fontId="29" numFmtId="0" xfId="0" applyAlignment="1" applyFont="1">
      <alignment horizontal="center" vertical="bottom"/>
    </xf>
    <xf borderId="0" fillId="70" fontId="110" numFmtId="0" xfId="0" applyAlignment="1" applyFill="1" applyFont="1">
      <alignment readingOrder="0"/>
    </xf>
    <xf borderId="0" fillId="71" fontId="14" numFmtId="0" xfId="0" applyAlignment="1" applyFill="1" applyFont="1">
      <alignment readingOrder="0" vertical="bottom"/>
    </xf>
    <xf borderId="0" fillId="72" fontId="81" numFmtId="0" xfId="0" applyAlignment="1" applyFill="1" applyFont="1">
      <alignment vertical="bottom"/>
    </xf>
    <xf borderId="0" fillId="73" fontId="98" numFmtId="0" xfId="0" applyAlignment="1" applyFill="1" applyFont="1">
      <alignment readingOrder="0" vertical="bottom"/>
    </xf>
    <xf borderId="0" fillId="12" fontId="14" numFmtId="0" xfId="0" applyAlignment="1" applyFont="1">
      <alignment readingOrder="0" vertical="bottom"/>
    </xf>
    <xf borderId="0" fillId="17" fontId="111" numFmtId="0" xfId="0" applyAlignment="1" applyFont="1">
      <alignment horizontal="center" readingOrder="0" vertical="bottom"/>
    </xf>
    <xf borderId="0" fillId="2" fontId="74" numFmtId="0" xfId="0" applyAlignment="1" applyFont="1">
      <alignment readingOrder="0" vertical="bottom"/>
    </xf>
    <xf borderId="0" fillId="15" fontId="112" numFmtId="0" xfId="0" applyAlignment="1" applyFont="1">
      <alignment readingOrder="0" shrinkToFit="0" vertical="bottom" wrapText="0"/>
    </xf>
    <xf borderId="0" fillId="13" fontId="66" numFmtId="0" xfId="0" applyAlignment="1" applyFont="1">
      <alignment readingOrder="0" shrinkToFit="0" vertical="bottom" wrapText="0"/>
    </xf>
    <xf borderId="0" fillId="15" fontId="108" numFmtId="0" xfId="0" applyAlignment="1" applyFont="1">
      <alignment shrinkToFit="0" vertical="bottom" wrapText="0"/>
    </xf>
    <xf borderId="0" fillId="0" fontId="29" numFmtId="0" xfId="0" applyAlignment="1" applyFont="1">
      <alignment readingOrder="0" vertical="bottom"/>
    </xf>
    <xf borderId="0" fillId="15" fontId="56" numFmtId="0" xfId="0" applyAlignment="1" applyFont="1">
      <alignment readingOrder="0" shrinkToFit="0" vertical="bottom" wrapText="0"/>
    </xf>
    <xf borderId="0" fillId="3" fontId="29" numFmtId="0" xfId="0" applyAlignment="1" applyFont="1">
      <alignment readingOrder="0" shrinkToFit="0" vertical="bottom" wrapText="0"/>
    </xf>
    <xf borderId="0" fillId="0" fontId="14" numFmtId="0" xfId="0" applyAlignment="1" applyFont="1">
      <alignment horizontal="left" readingOrder="0" shrinkToFit="0" vertical="top" wrapText="1"/>
    </xf>
    <xf borderId="0" fillId="13" fontId="64" numFmtId="0" xfId="0" applyAlignment="1" applyFont="1">
      <alignment readingOrder="0" vertical="bottom"/>
    </xf>
    <xf borderId="0" fillId="3" fontId="113" numFmtId="0" xfId="0" applyAlignment="1" applyFont="1">
      <alignment readingOrder="0" vertical="bottom"/>
    </xf>
    <xf borderId="0" fillId="3" fontId="114" numFmtId="0" xfId="0" applyAlignment="1" applyFont="1">
      <alignment horizontal="center" readingOrder="0"/>
    </xf>
    <xf borderId="0" fillId="3" fontId="109" numFmtId="0" xfId="0" applyAlignment="1" applyFont="1">
      <alignment readingOrder="0" vertical="bottom"/>
    </xf>
    <xf borderId="0" fillId="3" fontId="29" numFmtId="0" xfId="0" applyAlignment="1" applyFont="1">
      <alignment shrinkToFit="0" vertical="bottom" wrapText="0"/>
    </xf>
    <xf borderId="0" fillId="15" fontId="11" numFmtId="0" xfId="0" applyAlignment="1" applyFont="1">
      <alignment horizontal="center" vertical="bottom"/>
    </xf>
    <xf borderId="0" fillId="2" fontId="74" numFmtId="0" xfId="0" applyAlignment="1" applyFont="1">
      <alignment shrinkToFit="0" vertical="bottom" wrapText="0"/>
    </xf>
    <xf borderId="0" fillId="74" fontId="11" numFmtId="0" xfId="0" applyAlignment="1" applyFill="1" applyFont="1">
      <alignment vertical="bottom"/>
    </xf>
    <xf borderId="0" fillId="74" fontId="11" numFmtId="0" xfId="0" applyAlignment="1" applyFont="1">
      <alignment shrinkToFit="0" vertical="bottom" wrapText="0"/>
    </xf>
    <xf borderId="0" fillId="74" fontId="14" numFmtId="0" xfId="0" applyAlignment="1" applyFont="1">
      <alignment vertical="bottom"/>
    </xf>
    <xf borderId="0" fillId="75" fontId="14" numFmtId="0" xfId="0" applyAlignment="1" applyFill="1" applyFont="1">
      <alignment readingOrder="0" shrinkToFit="0" vertical="bottom" wrapText="0"/>
    </xf>
    <xf borderId="0" fillId="75" fontId="14" numFmtId="0" xfId="0" applyAlignment="1" applyFont="1">
      <alignment vertical="bottom"/>
    </xf>
    <xf borderId="0" fillId="75" fontId="14" numFmtId="0" xfId="0" applyAlignment="1" applyFont="1">
      <alignment vertical="bottom"/>
    </xf>
    <xf borderId="0" fillId="45" fontId="14" numFmtId="0" xfId="0" applyAlignment="1" applyFont="1">
      <alignment readingOrder="0" vertical="bottom"/>
    </xf>
    <xf borderId="0" fillId="56" fontId="14" numFmtId="0" xfId="0" applyAlignment="1" applyFont="1">
      <alignment readingOrder="0" vertical="bottom"/>
    </xf>
    <xf borderId="0" fillId="6" fontId="14" numFmtId="0" xfId="0" applyAlignment="1" applyFont="1">
      <alignment readingOrder="0" shrinkToFit="0" vertical="bottom" wrapText="0"/>
    </xf>
    <xf borderId="0" fillId="76" fontId="115" numFmtId="0" xfId="0" applyAlignment="1" applyFill="1" applyFont="1">
      <alignment horizontal="center" readingOrder="0"/>
    </xf>
    <xf borderId="0" fillId="2" fontId="116" numFmtId="0" xfId="0" applyAlignment="1" applyFont="1">
      <alignment horizontal="center" readingOrder="0" vertical="center"/>
    </xf>
    <xf borderId="0" fillId="3" fontId="63" numFmtId="0" xfId="0" applyAlignment="1" applyFont="1">
      <alignment horizontal="center" vertical="bottom"/>
    </xf>
    <xf borderId="0" fillId="75" fontId="14" numFmtId="0" xfId="0" applyAlignment="1" applyFont="1">
      <alignment readingOrder="0" shrinkToFit="0" vertical="bottom" wrapText="0"/>
    </xf>
    <xf borderId="0" fillId="75" fontId="29" numFmtId="0" xfId="0" applyAlignment="1" applyFont="1">
      <alignment horizontal="center" readingOrder="0" vertical="bottom"/>
    </xf>
    <xf borderId="5" fillId="0" fontId="14" numFmtId="0" xfId="0" applyAlignment="1" applyBorder="1" applyFont="1">
      <alignment horizontal="center" readingOrder="0" vertical="bottom"/>
    </xf>
    <xf borderId="0" fillId="77" fontId="14" numFmtId="0" xfId="0" applyAlignment="1" applyFill="1" applyFont="1">
      <alignment readingOrder="0" vertical="bottom"/>
    </xf>
    <xf borderId="0" fillId="59" fontId="117" numFmtId="0" xfId="0" applyAlignment="1" applyFont="1">
      <alignment horizontal="center" vertical="bottom"/>
    </xf>
    <xf borderId="0" fillId="28" fontId="118" numFmtId="0" xfId="0" applyAlignment="1" applyFont="1">
      <alignment horizontal="center" readingOrder="0" vertical="center"/>
    </xf>
    <xf borderId="0" fillId="78" fontId="29" numFmtId="0" xfId="0" applyAlignment="1" applyFill="1" applyFont="1">
      <alignment readingOrder="0" vertical="bottom"/>
    </xf>
    <xf borderId="0" fillId="78" fontId="14" numFmtId="0" xfId="0" applyAlignment="1" applyFont="1">
      <alignment vertical="bottom"/>
    </xf>
    <xf borderId="0" fillId="78" fontId="29" numFmtId="0" xfId="0" applyAlignment="1" applyFont="1">
      <alignment horizontal="center" vertical="bottom"/>
    </xf>
    <xf borderId="0" fillId="23" fontId="119" numFmtId="0" xfId="0" applyAlignment="1" applyFont="1">
      <alignment horizontal="center" readingOrder="0" vertical="center"/>
    </xf>
    <xf borderId="0" fillId="2" fontId="120" numFmtId="0" xfId="0" applyAlignment="1" applyFont="1">
      <alignment horizontal="center" readingOrder="0" shrinkToFit="0" vertical="bottom" wrapText="0"/>
    </xf>
    <xf borderId="0" fillId="3" fontId="29" numFmtId="0" xfId="0" applyAlignment="1" applyFont="1">
      <alignment vertical="bottom"/>
    </xf>
    <xf borderId="0" fillId="15" fontId="47" numFmtId="0" xfId="0" applyAlignment="1" applyFont="1">
      <alignment horizontal="center" vertical="bottom"/>
    </xf>
    <xf borderId="0" fillId="51" fontId="29" numFmtId="0" xfId="0" applyAlignment="1" applyFont="1">
      <alignment vertical="bottom"/>
    </xf>
    <xf borderId="0" fillId="15" fontId="56" numFmtId="0" xfId="0" applyAlignment="1" applyFont="1">
      <alignment shrinkToFit="0" vertical="bottom" wrapText="0"/>
    </xf>
    <xf borderId="0" fillId="15" fontId="29" numFmtId="0" xfId="0" applyAlignment="1" applyFont="1">
      <alignment vertical="bottom"/>
    </xf>
    <xf borderId="0" fillId="70" fontId="121" numFmtId="0" xfId="0" applyAlignment="1" applyFont="1">
      <alignment vertical="bottom"/>
    </xf>
    <xf borderId="0" fillId="72" fontId="81" numFmtId="0" xfId="0" applyAlignment="1" applyFont="1">
      <alignment vertical="bottom"/>
    </xf>
    <xf borderId="0" fillId="62" fontId="11" numFmtId="0" xfId="0" applyAlignment="1" applyFont="1">
      <alignment horizontal="center" vertical="bottom"/>
    </xf>
    <xf borderId="0" fillId="79" fontId="14" numFmtId="0" xfId="0" applyAlignment="1" applyFill="1" applyFont="1">
      <alignment vertical="bottom"/>
    </xf>
    <xf borderId="0" fillId="3" fontId="29" numFmtId="0" xfId="0" applyAlignment="1" applyFont="1">
      <alignment shrinkToFit="0" vertical="bottom" wrapText="0"/>
    </xf>
    <xf borderId="0" fillId="15" fontId="61" numFmtId="0" xfId="0" applyAlignment="1" applyFont="1">
      <alignment horizontal="center" vertical="bottom"/>
    </xf>
    <xf borderId="0" fillId="15" fontId="29" numFmtId="0" xfId="0" applyAlignment="1" applyFont="1">
      <alignment vertical="bottom"/>
    </xf>
    <xf borderId="0" fillId="13" fontId="66" numFmtId="0" xfId="0" applyAlignment="1" applyFont="1">
      <alignment shrinkToFit="0" vertical="bottom" wrapText="0"/>
    </xf>
    <xf borderId="0" fillId="15" fontId="56" numFmtId="0" xfId="0" applyAlignment="1" applyFont="1">
      <alignment shrinkToFit="0" vertical="bottom" wrapText="0"/>
    </xf>
    <xf borderId="0" fillId="2" fontId="14" numFmtId="0" xfId="0" applyAlignment="1" applyFont="1">
      <alignment vertical="bottom"/>
    </xf>
    <xf borderId="0" fillId="51" fontId="29" numFmtId="0" xfId="0" applyAlignment="1" applyFont="1">
      <alignment shrinkToFit="0" vertical="bottom" wrapText="0"/>
    </xf>
    <xf borderId="0" fillId="2" fontId="14" numFmtId="0" xfId="0" applyAlignment="1" applyFont="1">
      <alignment vertical="top"/>
    </xf>
    <xf borderId="0" fillId="13" fontId="29" numFmtId="0" xfId="0" applyAlignment="1" applyFont="1">
      <alignment horizontal="center" readingOrder="0" vertical="bottom"/>
    </xf>
    <xf borderId="0" fillId="13" fontId="66" numFmtId="0" xfId="0" applyAlignment="1" applyFont="1">
      <alignment shrinkToFit="0" vertical="bottom" wrapText="0"/>
    </xf>
    <xf borderId="0" fillId="13" fontId="16" numFmtId="0" xfId="0" applyAlignment="1" applyFont="1">
      <alignment vertical="bottom"/>
    </xf>
    <xf borderId="0" fillId="80" fontId="29" numFmtId="0" xfId="0" applyAlignment="1" applyFill="1" applyFont="1">
      <alignment vertical="bottom"/>
    </xf>
    <xf borderId="0" fillId="80" fontId="11" numFmtId="0" xfId="0" applyAlignment="1" applyFont="1">
      <alignment shrinkToFit="0" vertical="bottom" wrapText="0"/>
    </xf>
    <xf borderId="0" fillId="80" fontId="14" numFmtId="0" xfId="0" applyAlignment="1" applyFont="1">
      <alignment vertical="bottom"/>
    </xf>
    <xf borderId="0" fillId="80" fontId="122" numFmtId="0" xfId="0" applyAlignment="1" applyFont="1">
      <alignment horizontal="center"/>
    </xf>
    <xf borderId="0" fillId="80" fontId="11" numFmtId="0" xfId="0" applyAlignment="1" applyFont="1">
      <alignment horizontal="center" vertical="bottom"/>
    </xf>
    <xf borderId="0" fillId="53" fontId="14" numFmtId="0" xfId="0" applyAlignment="1" applyFont="1">
      <alignment shrinkToFit="0" vertical="bottom" wrapText="0"/>
    </xf>
    <xf borderId="0" fillId="53" fontId="14" numFmtId="0" xfId="0" applyAlignment="1" applyFont="1">
      <alignment vertical="bottom"/>
    </xf>
    <xf borderId="0" fillId="53" fontId="14" numFmtId="0" xfId="0" applyAlignment="1" applyFont="1">
      <alignment vertical="bottom"/>
    </xf>
    <xf borderId="0" fillId="53" fontId="14" numFmtId="0" xfId="0" applyAlignment="1" applyFont="1">
      <alignment readingOrder="0" shrinkToFit="0" vertical="bottom" wrapText="0"/>
    </xf>
    <xf borderId="0" fillId="15" fontId="47" numFmtId="0" xfId="0" applyAlignment="1" applyFont="1">
      <alignment horizontal="center" vertical="bottom"/>
    </xf>
    <xf borderId="0" fillId="51" fontId="29" numFmtId="0" xfId="0" applyAlignment="1" applyFont="1">
      <alignment shrinkToFit="0" vertical="bottom" wrapText="0"/>
    </xf>
    <xf borderId="0" fillId="3" fontId="44" numFmtId="0" xfId="0" applyAlignment="1" applyFont="1">
      <alignment readingOrder="0" vertical="bottom"/>
    </xf>
    <xf borderId="0" fillId="39" fontId="2" numFmtId="0" xfId="0" applyAlignment="1" applyFont="1">
      <alignment readingOrder="0" shrinkToFit="0" wrapText="0"/>
    </xf>
    <xf borderId="0" fillId="13" fontId="14" numFmtId="0" xfId="0" applyAlignment="1" applyFont="1">
      <alignment horizontal="center" readingOrder="0" vertical="bottom"/>
    </xf>
    <xf borderId="0" fillId="81" fontId="123" numFmtId="0" xfId="0" applyAlignment="1" applyFill="1" applyFont="1">
      <alignment horizontal="center" readingOrder="0" vertical="center"/>
    </xf>
    <xf borderId="0" fillId="82" fontId="124" numFmtId="0" xfId="0" applyAlignment="1" applyFill="1" applyFont="1">
      <alignment horizontal="center" readingOrder="0" vertical="center"/>
    </xf>
    <xf borderId="6" fillId="83" fontId="125" numFmtId="0" xfId="0" applyAlignment="1" applyBorder="1" applyFill="1" applyFont="1">
      <alignment horizontal="center" readingOrder="0" vertical="center"/>
    </xf>
    <xf borderId="0" fillId="16" fontId="126" numFmtId="0" xfId="0" applyAlignment="1" applyFont="1">
      <alignment horizontal="center" readingOrder="0" vertical="center"/>
    </xf>
    <xf borderId="0" fillId="84" fontId="127" numFmtId="0" xfId="0" applyAlignment="1" applyFill="1" applyFont="1">
      <alignment horizontal="center"/>
    </xf>
    <xf borderId="0" fillId="85" fontId="128" numFmtId="0" xfId="0" applyAlignment="1" applyFill="1" applyFont="1">
      <alignment horizontal="center" readingOrder="0" vertical="center"/>
    </xf>
    <xf borderId="0" fillId="2" fontId="74" numFmtId="0" xfId="0" applyAlignment="1" applyFont="1">
      <alignment vertical="bottom"/>
    </xf>
    <xf borderId="0" fillId="15" fontId="56" numFmtId="0" xfId="0" applyAlignment="1" applyFont="1">
      <alignment vertical="bottom"/>
    </xf>
    <xf borderId="0" fillId="3" fontId="14" numFmtId="0" xfId="0" applyAlignment="1" applyFont="1">
      <alignment readingOrder="0" shrinkToFit="0" vertical="bottom" wrapText="0"/>
    </xf>
    <xf borderId="0" fillId="15" fontId="56" numFmtId="164" xfId="0" applyAlignment="1" applyFont="1" applyNumberFormat="1">
      <alignment shrinkToFit="0" vertical="bottom" wrapText="0"/>
    </xf>
    <xf borderId="0" fillId="13" fontId="66" numFmtId="0" xfId="0" applyAlignment="1" applyFont="1">
      <alignment shrinkToFit="0" vertical="bottom" wrapText="0"/>
    </xf>
    <xf borderId="0" fillId="13" fontId="129" numFmtId="0" xfId="0" applyAlignment="1" applyFont="1">
      <alignment readingOrder="0" vertical="bottom"/>
    </xf>
    <xf borderId="0" fillId="51" fontId="29" numFmtId="0" xfId="0" applyAlignment="1" applyFont="1">
      <alignment vertical="bottom"/>
    </xf>
    <xf borderId="0" fillId="15" fontId="56" numFmtId="0" xfId="0" applyAlignment="1" applyFont="1">
      <alignment vertical="bottom"/>
    </xf>
    <xf borderId="0" fillId="13" fontId="130" numFmtId="0" xfId="0" applyAlignment="1" applyFont="1">
      <alignment vertical="bottom"/>
    </xf>
    <xf borderId="2" fillId="3" fontId="44" numFmtId="0" xfId="0" applyAlignment="1" applyBorder="1" applyFont="1">
      <alignment shrinkToFit="0" vertical="bottom" wrapText="0"/>
    </xf>
    <xf borderId="0" fillId="3" fontId="131" numFmtId="0" xfId="0" applyAlignment="1" applyFont="1">
      <alignment horizontal="center" readingOrder="0" vertical="bottom"/>
    </xf>
    <xf borderId="2" fillId="13" fontId="29" numFmtId="0" xfId="0" applyAlignment="1" applyBorder="1" applyFont="1">
      <alignment horizontal="center" readingOrder="0" vertical="bottom"/>
    </xf>
    <xf borderId="7" fillId="2" fontId="14" numFmtId="0" xfId="0" applyAlignment="1" applyBorder="1" applyFont="1">
      <alignment vertical="bottom"/>
    </xf>
    <xf borderId="0" fillId="2" fontId="14" numFmtId="0" xfId="0" applyAlignment="1" applyFont="1">
      <alignment vertical="bottom"/>
    </xf>
    <xf borderId="0" fillId="3" fontId="132" numFmtId="0" xfId="0" applyAlignment="1" applyFont="1">
      <alignment vertical="bottom"/>
    </xf>
    <xf borderId="0" fillId="15" fontId="29" numFmtId="0" xfId="0" applyAlignment="1" applyFont="1">
      <alignment readingOrder="0" shrinkToFit="0" vertical="bottom" wrapText="0"/>
    </xf>
    <xf borderId="0" fillId="15" fontId="14" numFmtId="0" xfId="0" applyAlignment="1" applyFont="1">
      <alignment vertical="bottom"/>
    </xf>
    <xf borderId="0" fillId="13" fontId="16" numFmtId="0" xfId="0" applyAlignment="1" applyFont="1">
      <alignment readingOrder="0" shrinkToFit="0" vertical="bottom" wrapText="0"/>
    </xf>
    <xf borderId="0" fillId="13" fontId="133" numFmtId="0" xfId="0" applyAlignment="1" applyFont="1">
      <alignment horizontal="center" vertical="bottom"/>
    </xf>
    <xf borderId="0" fillId="9" fontId="134" numFmtId="0" xfId="0" applyAlignment="1" applyFont="1">
      <alignment horizontal="center" readingOrder="0" vertical="center"/>
    </xf>
    <xf borderId="0" fillId="16" fontId="14" numFmtId="0" xfId="0" applyAlignment="1" applyFont="1">
      <alignment horizontal="center" readingOrder="0" vertical="bottom"/>
    </xf>
    <xf borderId="0" fillId="3" fontId="29" numFmtId="0" xfId="0" applyAlignment="1" applyFont="1">
      <alignment horizontal="center" vertical="bottom"/>
    </xf>
    <xf borderId="0" fillId="3" fontId="29" numFmtId="0" xfId="0" applyAlignment="1" applyFont="1">
      <alignment horizontal="center" vertical="bottom"/>
    </xf>
    <xf borderId="0" fillId="3" fontId="11" numFmtId="0" xfId="0" applyAlignment="1" applyFont="1">
      <alignment readingOrder="0" shrinkToFit="0" vertical="bottom" wrapText="0"/>
    </xf>
    <xf borderId="0" fillId="13" fontId="66" numFmtId="0" xfId="0" applyAlignment="1" applyFont="1">
      <alignment vertical="bottom"/>
    </xf>
    <xf borderId="0" fillId="3" fontId="29" numFmtId="0" xfId="0" applyAlignment="1" applyFont="1">
      <alignment shrinkToFit="0" vertical="bottom" wrapText="0"/>
    </xf>
    <xf borderId="0" fillId="15" fontId="61" numFmtId="0" xfId="0" applyAlignment="1" applyFont="1">
      <alignment horizontal="center" vertical="bottom"/>
    </xf>
    <xf borderId="0" fillId="13" fontId="64" numFmtId="0" xfId="0" applyAlignment="1" applyFont="1">
      <alignment vertical="bottom"/>
    </xf>
    <xf borderId="0" fillId="13" fontId="16" numFmtId="0" xfId="0" applyAlignment="1" applyFont="1">
      <alignment readingOrder="0" shrinkToFit="0" vertical="bottom" wrapText="0"/>
    </xf>
    <xf borderId="2" fillId="15" fontId="56" numFmtId="0" xfId="0" applyAlignment="1" applyBorder="1" applyFont="1">
      <alignment shrinkToFit="0" vertical="bottom" wrapText="0"/>
    </xf>
    <xf borderId="0" fillId="3" fontId="135" numFmtId="0" xfId="0" applyAlignment="1" applyFont="1">
      <alignment readingOrder="0" vertical="bottom"/>
    </xf>
    <xf borderId="0" fillId="3" fontId="29" numFmtId="0" xfId="0" applyAlignment="1" applyFont="1">
      <alignment horizontal="center" vertical="bottom"/>
    </xf>
    <xf borderId="0" fillId="2" fontId="74" numFmtId="0" xfId="0" applyAlignment="1" applyFont="1">
      <alignment readingOrder="0" shrinkToFit="0" vertical="bottom" wrapText="0"/>
    </xf>
    <xf borderId="0" fillId="3" fontId="136" numFmtId="0" xfId="0" applyAlignment="1" applyFont="1">
      <alignment vertical="bottom"/>
    </xf>
    <xf borderId="0" fillId="13" fontId="29" numFmtId="0" xfId="0" applyAlignment="1" applyFont="1">
      <alignment horizontal="center" readingOrder="0" vertical="bottom"/>
    </xf>
    <xf borderId="0" fillId="54" fontId="137" numFmtId="0" xfId="0" applyAlignment="1" applyFont="1">
      <alignment horizontal="center" readingOrder="0" vertical="top"/>
    </xf>
    <xf borderId="0" fillId="3" fontId="29" numFmtId="0" xfId="0" applyAlignment="1" applyFont="1">
      <alignment horizontal="center" readingOrder="0" vertical="bottom"/>
    </xf>
    <xf borderId="0" fillId="86" fontId="138" numFmtId="0" xfId="0" applyAlignment="1" applyFill="1" applyFont="1">
      <alignment horizontal="center" readingOrder="0" vertical="center"/>
    </xf>
    <xf borderId="0" fillId="13" fontId="66" numFmtId="0" xfId="0" applyAlignment="1" applyFont="1">
      <alignment readingOrder="0" vertical="bottom"/>
    </xf>
    <xf borderId="0" fillId="13" fontId="64" numFmtId="0" xfId="0" applyAlignment="1" applyFont="1">
      <alignment readingOrder="0" vertical="bottom"/>
    </xf>
    <xf borderId="0" fillId="51" fontId="29" numFmtId="0" xfId="0" applyAlignment="1" applyFont="1">
      <alignment readingOrder="0" shrinkToFit="0" vertical="bottom" wrapText="0"/>
    </xf>
    <xf borderId="0" fillId="51" fontId="29" numFmtId="0" xfId="0" applyAlignment="1" applyFont="1">
      <alignment shrinkToFit="0" vertical="bottom" wrapText="0"/>
    </xf>
    <xf borderId="0" fillId="15" fontId="29" numFmtId="0" xfId="0" applyAlignment="1" applyFont="1">
      <alignment vertical="bottom"/>
    </xf>
    <xf borderId="0" fillId="13" fontId="66" numFmtId="0" xfId="0" applyAlignment="1" applyFont="1">
      <alignment vertical="bottom"/>
    </xf>
    <xf borderId="0" fillId="3" fontId="46" numFmtId="0" xfId="0" applyAlignment="1" applyFont="1">
      <alignment readingOrder="0" vertical="bottom"/>
    </xf>
    <xf borderId="0" fillId="3" fontId="139" numFmtId="0" xfId="0" applyAlignment="1" applyFont="1">
      <alignment horizontal="center" readingOrder="0" vertical="bottom"/>
    </xf>
    <xf borderId="0" fillId="13" fontId="29" numFmtId="0" xfId="0" applyAlignment="1" applyFont="1">
      <alignment horizontal="center" readingOrder="0" vertical="center"/>
    </xf>
    <xf borderId="0" fillId="59" fontId="29" numFmtId="0" xfId="0" applyAlignment="1" applyFont="1">
      <alignment readingOrder="0" vertical="bottom"/>
    </xf>
    <xf borderId="0" fillId="59" fontId="14" numFmtId="0" xfId="0" applyAlignment="1" applyFont="1">
      <alignment vertical="bottom"/>
    </xf>
    <xf borderId="2" fillId="15" fontId="56" numFmtId="0" xfId="0" applyAlignment="1" applyBorder="1" applyFont="1">
      <alignment readingOrder="0" shrinkToFit="0" vertical="bottom" wrapText="0"/>
    </xf>
    <xf borderId="0" fillId="3" fontId="47" numFmtId="0" xfId="0" applyAlignment="1" applyFont="1">
      <alignment readingOrder="0" vertical="bottom"/>
    </xf>
    <xf borderId="2" fillId="13" fontId="16" numFmtId="0" xfId="0" applyAlignment="1" applyBorder="1" applyFont="1">
      <alignment readingOrder="0" shrinkToFit="0" vertical="bottom" wrapText="0"/>
    </xf>
    <xf borderId="0" fillId="9" fontId="12" numFmtId="0" xfId="0" applyAlignment="1" applyFont="1">
      <alignment readingOrder="0" shrinkToFit="0" wrapText="0"/>
    </xf>
    <xf borderId="0" fillId="59" fontId="74" numFmtId="0" xfId="0" applyAlignment="1" applyFont="1">
      <alignment readingOrder="0" vertical="bottom"/>
    </xf>
    <xf borderId="0" fillId="51" fontId="29" numFmtId="0" xfId="0" applyAlignment="1" applyFont="1">
      <alignment horizontal="center" readingOrder="0" vertical="center"/>
    </xf>
    <xf borderId="0" fillId="87" fontId="140" numFmtId="0" xfId="0" applyAlignment="1" applyFill="1" applyFont="1">
      <alignment horizontal="center" readingOrder="0" vertical="bottom"/>
    </xf>
    <xf borderId="0" fillId="16" fontId="16" numFmtId="0" xfId="0" applyAlignment="1" applyFont="1">
      <alignment horizontal="center" readingOrder="0" vertical="bottom"/>
    </xf>
    <xf borderId="2" fillId="12" fontId="14" numFmtId="0" xfId="0" applyAlignment="1" applyBorder="1" applyFont="1">
      <alignment readingOrder="0" shrinkToFit="0" vertical="bottom" wrapText="0"/>
    </xf>
    <xf borderId="0" fillId="88" fontId="14" numFmtId="0" xfId="0" applyAlignment="1" applyFill="1" applyFont="1">
      <alignment readingOrder="0" vertical="bottom"/>
    </xf>
    <xf borderId="0" fillId="13" fontId="66" numFmtId="0" xfId="0" applyAlignment="1" applyFont="1">
      <alignment vertical="bottom"/>
    </xf>
    <xf borderId="2" fillId="59" fontId="29" numFmtId="0" xfId="0" applyAlignment="1" applyBorder="1" applyFont="1">
      <alignment readingOrder="0" shrinkToFit="0" vertical="bottom" wrapText="0"/>
    </xf>
    <xf borderId="2" fillId="59" fontId="11" numFmtId="0" xfId="0" applyAlignment="1" applyBorder="1" applyFont="1">
      <alignment readingOrder="0" shrinkToFit="0" vertical="bottom" wrapText="0"/>
    </xf>
    <xf borderId="2" fillId="13" fontId="16" numFmtId="0" xfId="0" applyAlignment="1" applyBorder="1" applyFont="1">
      <alignment shrinkToFit="0" vertical="bottom" wrapText="0"/>
    </xf>
    <xf borderId="2" fillId="13" fontId="66" numFmtId="0" xfId="0" applyAlignment="1" applyBorder="1" applyFont="1">
      <alignment readingOrder="0" shrinkToFit="0" vertical="bottom" wrapText="0"/>
    </xf>
    <xf borderId="0" fillId="13" fontId="64" numFmtId="0" xfId="0" applyAlignment="1" applyFont="1">
      <alignment vertical="bottom"/>
    </xf>
    <xf borderId="0" fillId="3" fontId="141" numFmtId="0" xfId="0" applyAlignment="1" applyFont="1">
      <alignment readingOrder="0" vertical="bottom"/>
    </xf>
    <xf borderId="0" fillId="3" fontId="141" numFmtId="0" xfId="0" applyAlignment="1" applyFont="1">
      <alignment horizontal="center" readingOrder="0" vertical="bottom"/>
    </xf>
    <xf borderId="0" fillId="31" fontId="29" numFmtId="0" xfId="0" applyAlignment="1" applyFont="1">
      <alignment readingOrder="0" vertical="bottom"/>
    </xf>
    <xf borderId="0" fillId="31" fontId="29" numFmtId="0" xfId="0" applyAlignment="1" applyFont="1">
      <alignment vertical="bottom"/>
    </xf>
    <xf borderId="0" fillId="31" fontId="14" numFmtId="0" xfId="0" applyAlignment="1" applyFont="1">
      <alignment vertical="bottom"/>
    </xf>
    <xf borderId="0" fillId="2" fontId="142" numFmtId="0" xfId="0" applyAlignment="1" applyFont="1">
      <alignment horizontal="center" readingOrder="0" vertical="center"/>
    </xf>
    <xf borderId="0" fillId="2" fontId="143" numFmtId="0" xfId="0" applyAlignment="1" applyFont="1">
      <alignment horizontal="center" readingOrder="0" vertical="center"/>
    </xf>
    <xf borderId="0" fillId="15" fontId="61" numFmtId="0" xfId="0" applyAlignment="1" applyFont="1">
      <alignment horizontal="center" vertical="bottom"/>
    </xf>
    <xf borderId="2" fillId="15" fontId="144" numFmtId="0" xfId="0" applyAlignment="1" applyBorder="1" applyFont="1">
      <alignment readingOrder="0" shrinkToFit="0" vertical="bottom" wrapText="0"/>
    </xf>
    <xf borderId="0" fillId="3" fontId="47" numFmtId="0" xfId="0" applyAlignment="1" applyFont="1">
      <alignment vertical="bottom"/>
    </xf>
    <xf borderId="0" fillId="3" fontId="145" numFmtId="0" xfId="0" applyAlignment="1" applyFont="1">
      <alignment vertical="bottom"/>
    </xf>
    <xf borderId="0" fillId="13" fontId="146" numFmtId="0" xfId="0" applyAlignment="1" applyFont="1">
      <alignment horizontal="center" readingOrder="0" vertical="center"/>
    </xf>
    <xf borderId="0" fillId="7" fontId="147" numFmtId="0" xfId="0" applyAlignment="1" applyFont="1">
      <alignment horizontal="center" readingOrder="0" vertical="center"/>
    </xf>
    <xf borderId="0" fillId="2" fontId="148" numFmtId="0" xfId="0" applyAlignment="1" applyFont="1">
      <alignment horizontal="center" readingOrder="0" vertical="center"/>
    </xf>
    <xf borderId="0" fillId="89" fontId="133" numFmtId="0" xfId="0" applyAlignment="1" applyFill="1" applyFont="1">
      <alignment horizontal="center" readingOrder="0" vertical="center"/>
    </xf>
    <xf borderId="0" fillId="90" fontId="149" numFmtId="0" xfId="0" applyAlignment="1" applyFill="1" applyFont="1">
      <alignment horizontal="center" readingOrder="0" vertical="center"/>
    </xf>
    <xf borderId="0" fillId="9" fontId="150" numFmtId="0" xfId="0" applyAlignment="1" applyFont="1">
      <alignment horizontal="center" readingOrder="0" vertical="center"/>
    </xf>
    <xf borderId="2" fillId="51" fontId="29" numFmtId="0" xfId="0" applyAlignment="1" applyBorder="1" applyFont="1">
      <alignment readingOrder="0" shrinkToFit="0" vertical="bottom" wrapText="0"/>
    </xf>
    <xf borderId="0" fillId="51" fontId="14" numFmtId="0" xfId="0" applyAlignment="1" applyFont="1">
      <alignment vertical="bottom"/>
    </xf>
    <xf borderId="0" fillId="13" fontId="66" numFmtId="0" xfId="0" applyAlignment="1" applyFont="1">
      <alignment vertical="bottom"/>
    </xf>
    <xf borderId="0" fillId="91" fontId="81" numFmtId="0" xfId="0" applyAlignment="1" applyFill="1" applyFont="1">
      <alignment readingOrder="0" vertical="bottom"/>
    </xf>
    <xf borderId="0" fillId="15" fontId="45" numFmtId="0" xfId="0" applyAlignment="1" applyFont="1">
      <alignment horizontal="center" vertical="bottom"/>
    </xf>
    <xf borderId="0" fillId="3" fontId="51" numFmtId="0" xfId="0" applyAlignment="1" applyFont="1">
      <alignment readingOrder="0" vertical="bottom"/>
    </xf>
    <xf borderId="2" fillId="51" fontId="29" numFmtId="0" xfId="0" applyAlignment="1" applyBorder="1" applyFont="1">
      <alignment readingOrder="0" shrinkToFit="0" vertical="bottom" wrapText="0"/>
    </xf>
    <xf borderId="0" fillId="15" fontId="29" numFmtId="0" xfId="0" applyAlignment="1" applyFont="1">
      <alignment vertical="bottom"/>
    </xf>
    <xf borderId="2" fillId="3" fontId="151" numFmtId="0" xfId="0" applyAlignment="1" applyBorder="1" applyFont="1">
      <alignment shrinkToFit="0" vertical="bottom" wrapText="0"/>
    </xf>
    <xf borderId="0" fillId="3" fontId="152" numFmtId="0" xfId="0" applyAlignment="1" applyFont="1">
      <alignment horizontal="center" readingOrder="0" vertical="bottom"/>
    </xf>
    <xf borderId="2" fillId="13" fontId="102" numFmtId="0" xfId="0" applyAlignment="1" applyBorder="1" applyFont="1">
      <alignment readingOrder="0" shrinkToFit="0" vertical="bottom" wrapText="0"/>
    </xf>
    <xf borderId="0" fillId="14" fontId="153" numFmtId="0" xfId="0" applyAlignment="1" applyFont="1">
      <alignment readingOrder="0" vertical="bottom"/>
    </xf>
    <xf borderId="0" fillId="15" fontId="51" numFmtId="0" xfId="0" applyAlignment="1" applyFont="1">
      <alignment horizontal="center" vertical="bottom"/>
    </xf>
    <xf borderId="0" fillId="39" fontId="154" numFmtId="0" xfId="0" applyAlignment="1" applyFont="1">
      <alignment readingOrder="0" vertical="bottom"/>
    </xf>
    <xf borderId="2" fillId="59" fontId="29" numFmtId="0" xfId="0" applyAlignment="1" applyBorder="1" applyFont="1">
      <alignment vertical="bottom"/>
    </xf>
    <xf borderId="2" fillId="15" fontId="56" numFmtId="0" xfId="0" applyAlignment="1" applyBorder="1" applyFont="1">
      <alignment shrinkToFit="0" vertical="bottom" wrapText="0"/>
    </xf>
    <xf borderId="0" fillId="9" fontId="79" numFmtId="0" xfId="0" applyAlignment="1" applyFont="1">
      <alignment vertical="bottom"/>
    </xf>
    <xf borderId="2" fillId="14" fontId="153" numFmtId="0" xfId="0" applyAlignment="1" applyBorder="1" applyFont="1">
      <alignment shrinkToFit="0" vertical="bottom" wrapText="0"/>
    </xf>
    <xf borderId="2" fillId="15" fontId="29" numFmtId="0" xfId="0" applyAlignment="1" applyBorder="1" applyFont="1">
      <alignment shrinkToFit="0" vertical="bottom" wrapText="0"/>
    </xf>
    <xf borderId="2" fillId="13" fontId="14" numFmtId="0" xfId="0" applyAlignment="1" applyBorder="1" applyFont="1">
      <alignment shrinkToFit="0" vertical="bottom" wrapText="0"/>
    </xf>
    <xf borderId="2" fillId="39" fontId="14" numFmtId="0" xfId="0" applyAlignment="1" applyBorder="1" applyFont="1">
      <alignment readingOrder="0" shrinkToFit="0" vertical="bottom" wrapText="0"/>
    </xf>
    <xf borderId="0" fillId="8" fontId="14" numFmtId="0" xfId="0" applyAlignment="1" applyFont="1">
      <alignment readingOrder="0" shrinkToFit="0" vertical="bottom" wrapText="0"/>
    </xf>
    <xf borderId="0" fillId="51" fontId="14" numFmtId="0" xfId="0" applyAlignment="1" applyFont="1">
      <alignment readingOrder="0" vertical="bottom"/>
    </xf>
    <xf borderId="0" fillId="23" fontId="14" numFmtId="0" xfId="0" applyAlignment="1" applyFont="1">
      <alignment readingOrder="0" vertical="bottom"/>
    </xf>
    <xf borderId="2" fillId="13" fontId="122" numFmtId="0" xfId="0" applyAlignment="1" applyBorder="1" applyFont="1">
      <alignment horizontal="center" vertical="bottom"/>
    </xf>
    <xf borderId="0" fillId="13" fontId="155" numFmtId="0" xfId="0" applyAlignment="1" applyFont="1">
      <alignment horizontal="center" readingOrder="0" vertical="bottom"/>
    </xf>
    <xf borderId="0" fillId="2" fontId="29" numFmtId="0" xfId="0" applyAlignment="1" applyFont="1">
      <alignment readingOrder="0" vertical="bottom"/>
    </xf>
    <xf borderId="0" fillId="11" fontId="74" numFmtId="0" xfId="0" applyAlignment="1" applyFont="1">
      <alignment vertical="bottom"/>
    </xf>
    <xf borderId="2" fillId="8" fontId="29" numFmtId="0" xfId="0" applyAlignment="1" applyBorder="1" applyFont="1">
      <alignment shrinkToFit="0" vertical="bottom" wrapText="0"/>
    </xf>
    <xf borderId="0" fillId="8" fontId="14" numFmtId="0" xfId="0" applyAlignment="1" applyFont="1">
      <alignment vertical="bottom"/>
    </xf>
    <xf borderId="2" fillId="15" fontId="56" numFmtId="0" xfId="0" applyAlignment="1" applyBorder="1" applyFont="1">
      <alignment shrinkToFit="0" vertical="bottom" wrapText="0"/>
    </xf>
    <xf borderId="0" fillId="11" fontId="156" numFmtId="0" xfId="0" applyAlignment="1" applyFont="1">
      <alignment vertical="bottom"/>
    </xf>
    <xf borderId="0" fillId="92" fontId="74" numFmtId="0" xfId="0" applyAlignment="1" applyFill="1" applyFont="1">
      <alignment vertical="bottom"/>
    </xf>
    <xf borderId="2" fillId="59" fontId="11" numFmtId="0" xfId="0" applyAlignment="1" applyBorder="1" applyFont="1">
      <alignment shrinkToFit="0" vertical="bottom" wrapText="0"/>
    </xf>
    <xf borderId="0" fillId="50" fontId="156" numFmtId="0" xfId="0" applyAlignment="1" applyFont="1">
      <alignment vertical="bottom"/>
    </xf>
    <xf borderId="0" fillId="13" fontId="64" numFmtId="0" xfId="0" applyAlignment="1" applyFont="1">
      <alignment vertical="bottom"/>
    </xf>
    <xf borderId="0" fillId="88" fontId="74" numFmtId="0" xfId="0" applyAlignment="1" applyFont="1">
      <alignment vertical="bottom"/>
    </xf>
    <xf borderId="2" fillId="13" fontId="29" numFmtId="0" xfId="0" applyAlignment="1" applyBorder="1" applyFont="1">
      <alignment horizontal="center" shrinkToFit="0" vertical="bottom" wrapText="0"/>
    </xf>
    <xf borderId="0" fillId="93" fontId="156" numFmtId="0" xfId="0" applyAlignment="1" applyFill="1" applyFont="1">
      <alignment vertical="bottom"/>
    </xf>
    <xf borderId="0" fillId="13" fontId="16" numFmtId="0" xfId="0" applyAlignment="1" applyFont="1">
      <alignment vertical="bottom"/>
    </xf>
    <xf borderId="0" fillId="45" fontId="29" numFmtId="0" xfId="0" applyAlignment="1" applyFont="1">
      <alignment horizontal="center" vertical="bottom"/>
    </xf>
    <xf borderId="0" fillId="81" fontId="29" numFmtId="0" xfId="0" applyAlignment="1" applyFont="1">
      <alignment horizontal="center" vertical="bottom"/>
    </xf>
    <xf borderId="0" fillId="31" fontId="11" numFmtId="0" xfId="0" applyAlignment="1" applyFont="1">
      <alignment horizontal="center" vertical="bottom"/>
    </xf>
    <xf borderId="0" fillId="94" fontId="29" numFmtId="0" xfId="0" applyAlignment="1" applyFill="1" applyFont="1">
      <alignment horizontal="center" vertical="bottom"/>
    </xf>
    <xf borderId="0" fillId="7" fontId="74" numFmtId="0" xfId="0" applyAlignment="1" applyFont="1">
      <alignment vertical="bottom"/>
    </xf>
    <xf borderId="2" fillId="8" fontId="11" numFmtId="0" xfId="0" applyAlignment="1" applyBorder="1" applyFont="1">
      <alignment vertical="bottom"/>
    </xf>
    <xf borderId="0" fillId="3" fontId="157" numFmtId="0" xfId="0" applyAlignment="1" applyFont="1">
      <alignment horizontal="center" vertical="bottom"/>
    </xf>
    <xf borderId="0" fillId="95" fontId="48" numFmtId="0" xfId="0" applyAlignment="1" applyFill="1" applyFont="1">
      <alignment readingOrder="0" vertical="bottom"/>
    </xf>
    <xf borderId="2" fillId="69" fontId="29" numFmtId="0" xfId="0" applyAlignment="1" applyBorder="1" applyFont="1">
      <alignment shrinkToFit="0" vertical="bottom" wrapText="0"/>
    </xf>
    <xf borderId="0" fillId="69" fontId="14" numFmtId="0" xfId="0" applyAlignment="1" applyFont="1">
      <alignment vertical="bottom"/>
    </xf>
    <xf borderId="0" fillId="3" fontId="158" numFmtId="0" xfId="0" applyAlignment="1" applyFont="1">
      <alignment horizontal="center" vertical="bottom"/>
    </xf>
    <xf borderId="0" fillId="13" fontId="159" numFmtId="0" xfId="0" applyAlignment="1" applyFont="1">
      <alignment shrinkToFit="0" vertical="bottom" wrapText="0"/>
    </xf>
    <xf borderId="0" fillId="3" fontId="46" numFmtId="0" xfId="0" applyAlignment="1" applyFont="1">
      <alignment horizontal="center" vertical="bottom"/>
    </xf>
    <xf borderId="2" fillId="13" fontId="102" numFmtId="0" xfId="0" applyAlignment="1" applyBorder="1" applyFont="1">
      <alignment shrinkToFit="0" vertical="bottom" wrapText="0"/>
    </xf>
    <xf borderId="0" fillId="3" fontId="160" numFmtId="0" xfId="0" applyAlignment="1" applyFont="1">
      <alignment horizontal="center" vertical="bottom"/>
    </xf>
    <xf borderId="0" fillId="69" fontId="11" numFmtId="0" xfId="0" applyAlignment="1" applyFont="1">
      <alignment vertical="bottom"/>
    </xf>
    <xf borderId="0" fillId="3" fontId="161" numFmtId="0" xfId="0" applyAlignment="1" applyFont="1">
      <alignment vertical="bottom"/>
    </xf>
    <xf borderId="0" fillId="51" fontId="162" numFmtId="0" xfId="0" applyAlignment="1" applyFont="1">
      <alignment readingOrder="0" vertical="bottom"/>
    </xf>
    <xf borderId="0" fillId="96" fontId="74" numFmtId="0" xfId="0" applyAlignment="1" applyFill="1" applyFont="1">
      <alignment vertical="bottom"/>
    </xf>
    <xf borderId="0" fillId="96" fontId="14" numFmtId="0" xfId="0" applyAlignment="1" applyFont="1">
      <alignment vertical="bottom"/>
    </xf>
    <xf borderId="0" fillId="3" fontId="109" numFmtId="0" xfId="0" applyAlignment="1" applyFont="1">
      <alignment horizontal="center" vertical="bottom"/>
    </xf>
    <xf borderId="2" fillId="13" fontId="153" numFmtId="0" xfId="0" applyAlignment="1" applyBorder="1" applyFont="1">
      <alignment horizontal="center" vertical="bottom"/>
    </xf>
    <xf borderId="2" fillId="13" fontId="161" numFmtId="0" xfId="0" applyAlignment="1" applyBorder="1" applyFont="1">
      <alignment horizontal="center" vertical="bottom"/>
    </xf>
    <xf borderId="0" fillId="26" fontId="29" numFmtId="0" xfId="0" applyAlignment="1" applyFont="1">
      <alignment vertical="bottom"/>
    </xf>
    <xf borderId="0" fillId="26" fontId="14" numFmtId="0" xfId="0" applyAlignment="1" applyFont="1">
      <alignment vertical="bottom"/>
    </xf>
    <xf borderId="0" fillId="26" fontId="156" numFmtId="0" xfId="0" applyAlignment="1" applyFont="1">
      <alignment horizontal="right" readingOrder="0" vertical="bottom"/>
    </xf>
    <xf borderId="0" fillId="15" fontId="11" numFmtId="0" xfId="0" applyAlignment="1" applyFont="1">
      <alignment shrinkToFit="0" vertical="bottom" wrapText="0"/>
    </xf>
    <xf borderId="0" fillId="2" fontId="79" numFmtId="0" xfId="0" applyAlignment="1" applyFont="1">
      <alignment shrinkToFit="0" vertical="bottom" wrapText="0"/>
    </xf>
    <xf borderId="0" fillId="15" fontId="56" numFmtId="0" xfId="0" applyAlignment="1" applyFont="1">
      <alignment shrinkToFit="0" vertical="bottom" wrapText="0"/>
    </xf>
    <xf borderId="0" fillId="13" fontId="16" numFmtId="0" xfId="0" applyAlignment="1" applyFont="1">
      <alignment horizontal="left" readingOrder="0"/>
    </xf>
    <xf borderId="0" fillId="26" fontId="11" numFmtId="0" xfId="0" applyAlignment="1" applyFont="1">
      <alignment vertical="bottom"/>
    </xf>
    <xf borderId="0" fillId="26" fontId="29" numFmtId="0" xfId="0" applyAlignment="1" applyFont="1">
      <alignment horizontal="center" vertical="bottom"/>
    </xf>
    <xf borderId="0" fillId="97" fontId="29" numFmtId="0" xfId="0" applyAlignment="1" applyFill="1" applyFont="1">
      <alignment horizontal="center" vertical="bottom"/>
    </xf>
    <xf borderId="0" fillId="97" fontId="14" numFmtId="0" xfId="0" applyAlignment="1" applyFont="1">
      <alignment vertical="bottom"/>
    </xf>
    <xf borderId="0" fillId="97" fontId="29" numFmtId="0" xfId="0" applyAlignment="1" applyFont="1">
      <alignment shrinkToFit="0" vertical="bottom" wrapText="0"/>
    </xf>
    <xf borderId="0" fillId="39" fontId="14" numFmtId="0" xfId="0" applyAlignment="1" applyFont="1">
      <alignment readingOrder="0" vertical="bottom"/>
    </xf>
    <xf borderId="0" fillId="8" fontId="14" numFmtId="0" xfId="0" applyAlignment="1" applyFont="1">
      <alignment readingOrder="0" vertical="bottom"/>
    </xf>
    <xf borderId="0" fillId="54" fontId="14" numFmtId="0" xfId="0" applyAlignment="1" applyFont="1">
      <alignment readingOrder="0" shrinkToFit="0" vertical="bottom" wrapText="0"/>
    </xf>
    <xf borderId="0" fillId="16" fontId="14" numFmtId="0" xfId="0" applyAlignment="1" applyFont="1">
      <alignment horizontal="center" readingOrder="0"/>
    </xf>
    <xf borderId="0" fillId="3" fontId="29" numFmtId="0" xfId="0" applyAlignment="1" applyFont="1">
      <alignment horizontal="center"/>
    </xf>
    <xf borderId="0" fillId="3" fontId="29" numFmtId="0" xfId="0" applyAlignment="1" applyFont="1">
      <alignment horizontal="center"/>
    </xf>
    <xf borderId="0" fillId="3" fontId="63" numFmtId="0" xfId="0" applyAlignment="1" applyFont="1">
      <alignment horizontal="center"/>
    </xf>
    <xf borderId="0" fillId="98" fontId="163" numFmtId="0" xfId="0" applyAlignment="1" applyFill="1" applyFont="1">
      <alignment horizontal="center" readingOrder="0" shrinkToFit="0" vertical="center" wrapText="0"/>
    </xf>
    <xf borderId="0" fillId="50" fontId="164" numFmtId="0" xfId="0" applyAlignment="1" applyFont="1">
      <alignment horizontal="center" readingOrder="0" vertical="bottom"/>
    </xf>
    <xf borderId="6" fillId="2" fontId="165" numFmtId="0" xfId="0" applyAlignment="1" applyBorder="1" applyFont="1">
      <alignment horizontal="center" readingOrder="0" vertical="center"/>
    </xf>
    <xf borderId="0" fillId="51" fontId="166" numFmtId="0" xfId="0" applyAlignment="1" applyFont="1">
      <alignment horizontal="center" readingOrder="0" shrinkToFit="0" vertical="center" wrapText="0"/>
    </xf>
    <xf borderId="0" fillId="91" fontId="167" numFmtId="0" xfId="0" applyAlignment="1" applyFont="1">
      <alignment horizontal="center" readingOrder="0" vertical="center"/>
    </xf>
    <xf borderId="0" fillId="13" fontId="102" numFmtId="0" xfId="0" applyAlignment="1" applyFont="1">
      <alignment readingOrder="0" shrinkToFit="0" vertical="bottom" wrapText="0"/>
    </xf>
    <xf borderId="0" fillId="11" fontId="168" numFmtId="0" xfId="0" applyAlignment="1" applyFont="1">
      <alignment horizontal="center" readingOrder="0" vertical="center"/>
    </xf>
    <xf borderId="0" fillId="59" fontId="169" numFmtId="0" xfId="0" applyAlignment="1" applyFont="1">
      <alignment readingOrder="0"/>
    </xf>
    <xf borderId="0" fillId="97" fontId="156" numFmtId="0" xfId="0" applyAlignment="1" applyFont="1">
      <alignment shrinkToFit="0" vertical="bottom" wrapText="0"/>
    </xf>
    <xf borderId="0" fillId="97" fontId="14" numFmtId="0" xfId="0" applyAlignment="1" applyFont="1">
      <alignment vertical="bottom"/>
    </xf>
    <xf borderId="0" fillId="97" fontId="29" numFmtId="0" xfId="0" applyAlignment="1" applyFont="1">
      <alignment horizontal="right" readingOrder="0" vertical="bottom"/>
    </xf>
    <xf borderId="0" fillId="60" fontId="64" numFmtId="0" xfId="0" applyAlignment="1" applyFont="1">
      <alignment readingOrder="0" vertical="bottom"/>
    </xf>
    <xf borderId="0" fillId="26" fontId="16" numFmtId="0" xfId="0" applyAlignment="1" applyFont="1">
      <alignment horizontal="center" readingOrder="0" shrinkToFit="0" vertical="bottom" wrapText="0"/>
    </xf>
    <xf borderId="0" fillId="7" fontId="170" numFmtId="0" xfId="0" applyAlignment="1" applyFont="1">
      <alignment horizontal="center" readingOrder="0" vertical="bottom"/>
    </xf>
    <xf borderId="0" fillId="77" fontId="171" numFmtId="0" xfId="0" applyAlignment="1" applyFont="1">
      <alignment horizontal="center" readingOrder="0" vertical="center"/>
    </xf>
    <xf borderId="0" fillId="8" fontId="172" numFmtId="0" xfId="0" applyAlignment="1" applyFont="1">
      <alignment horizontal="center" readingOrder="0" vertical="bottom"/>
    </xf>
    <xf borderId="0" fillId="26" fontId="2" numFmtId="0" xfId="0" applyAlignment="1" applyFont="1">
      <alignment horizontal="center" readingOrder="0" shrinkToFit="0" vertical="center" wrapText="0"/>
    </xf>
    <xf borderId="2" fillId="12" fontId="14" numFmtId="0" xfId="0" applyAlignment="1" applyBorder="1" applyFont="1">
      <alignment vertical="bottom"/>
    </xf>
    <xf borderId="0" fillId="72" fontId="81" numFmtId="0" xfId="0" applyAlignment="1" applyFont="1">
      <alignment readingOrder="0" vertical="bottom"/>
    </xf>
    <xf borderId="0" fillId="99" fontId="2" numFmtId="0" xfId="0" applyAlignment="1" applyFill="1" applyFont="1">
      <alignment readingOrder="0"/>
    </xf>
    <xf borderId="0" fillId="13" fontId="29" numFmtId="0" xfId="0" applyAlignment="1" applyFont="1">
      <alignment horizontal="center" vertical="bottom"/>
    </xf>
    <xf borderId="2" fillId="3" fontId="29" numFmtId="0" xfId="0" applyAlignment="1" applyBorder="1" applyFont="1">
      <alignment shrinkToFit="0" vertical="bottom" wrapText="0"/>
    </xf>
    <xf borderId="0" fillId="0" fontId="14" numFmtId="0" xfId="0" applyAlignment="1" applyFont="1">
      <alignment readingOrder="0" shrinkToFit="0" vertical="top" wrapText="1"/>
    </xf>
    <xf borderId="0" fillId="14" fontId="173" numFmtId="0" xfId="0" applyAlignment="1" applyFont="1">
      <alignment shrinkToFit="0" vertical="bottom" wrapText="0"/>
    </xf>
    <xf borderId="0" fillId="14" fontId="14" numFmtId="0" xfId="0" applyAlignment="1" applyFont="1">
      <alignment vertical="bottom"/>
    </xf>
    <xf borderId="0" fillId="14" fontId="174" numFmtId="0" xfId="0" applyAlignment="1" applyFont="1">
      <alignment horizontal="center" vertical="bottom"/>
    </xf>
    <xf borderId="0" fillId="2" fontId="125" numFmtId="0" xfId="0" applyAlignment="1" applyFont="1">
      <alignment horizontal="center" readingOrder="0" vertical="bottom"/>
    </xf>
    <xf borderId="0" fillId="14" fontId="109" numFmtId="0" xfId="0" applyAlignment="1" applyFont="1">
      <alignment horizontal="center" vertical="center"/>
    </xf>
    <xf borderId="0" fillId="15" fontId="11" numFmtId="0" xfId="0" applyAlignment="1" applyFont="1">
      <alignment horizontal="center" vertical="bottom"/>
    </xf>
    <xf borderId="0" fillId="3" fontId="175" numFmtId="0" xfId="0" applyAlignment="1" applyFont="1">
      <alignment readingOrder="0" vertical="bottom"/>
    </xf>
    <xf borderId="0" fillId="15" fontId="29" numFmtId="0" xfId="0" applyAlignment="1" applyFont="1">
      <alignment readingOrder="0" vertical="bottom"/>
    </xf>
    <xf borderId="0" fillId="45" fontId="176" numFmtId="0" xfId="0" applyAlignment="1" applyFont="1">
      <alignment horizontal="center" readingOrder="0" vertical="center"/>
    </xf>
    <xf borderId="0" fillId="100" fontId="14" numFmtId="0" xfId="0" applyAlignment="1" applyFill="1" applyFont="1">
      <alignment readingOrder="0" vertical="bottom"/>
    </xf>
    <xf borderId="0" fillId="3" fontId="29" numFmtId="0" xfId="0" applyAlignment="1" applyFont="1">
      <alignment horizontal="center" vertical="bottom"/>
    </xf>
    <xf borderId="0" fillId="81" fontId="177" numFmtId="0" xfId="0" applyAlignment="1" applyFont="1">
      <alignment horizontal="center" readingOrder="0" vertical="center"/>
    </xf>
    <xf borderId="0" fillId="15" fontId="61" numFmtId="0" xfId="0" applyAlignment="1" applyFont="1">
      <alignment horizontal="center" vertical="bottom"/>
    </xf>
    <xf borderId="0" fillId="2" fontId="178" numFmtId="0" xfId="0" applyAlignment="1" applyFont="1">
      <alignment horizontal="center" readingOrder="0" vertical="center"/>
    </xf>
    <xf borderId="0" fillId="51" fontId="29" numFmtId="0" xfId="0" applyAlignment="1" applyFont="1">
      <alignment readingOrder="0" vertical="bottom"/>
    </xf>
    <xf borderId="0" fillId="15" fontId="56" numFmtId="0" xfId="0" applyAlignment="1" applyFont="1">
      <alignment shrinkToFit="0" vertical="bottom" wrapText="0"/>
    </xf>
    <xf borderId="0" fillId="13" fontId="66" numFmtId="0" xfId="0" applyAlignment="1" applyFont="1">
      <alignment readingOrder="0" vertical="bottom"/>
    </xf>
    <xf borderId="2" fillId="3" fontId="179" numFmtId="0" xfId="0" applyAlignment="1" applyBorder="1" applyFont="1">
      <alignment shrinkToFit="0" vertical="bottom" wrapText="0"/>
    </xf>
    <xf borderId="0" fillId="3" fontId="180" numFmtId="0" xfId="0" applyAlignment="1" applyFont="1">
      <alignment horizontal="center" readingOrder="0" vertical="bottom"/>
    </xf>
    <xf borderId="0" fillId="13" fontId="14" numFmtId="0" xfId="0" applyAlignment="1" applyFont="1">
      <alignment shrinkToFit="0" vertical="bottom" wrapText="0"/>
    </xf>
    <xf borderId="0" fillId="13" fontId="29" numFmtId="0" xfId="0" applyAlignment="1" applyFont="1">
      <alignment horizontal="center" readingOrder="0" vertical="center"/>
    </xf>
    <xf borderId="0" fillId="13" fontId="29" numFmtId="0" xfId="0" applyAlignment="1" applyFont="1">
      <alignment horizontal="center" readingOrder="0"/>
    </xf>
    <xf borderId="0" fillId="3" fontId="181" numFmtId="0" xfId="0" applyAlignment="1" applyFont="1">
      <alignment readingOrder="0" vertical="bottom"/>
    </xf>
    <xf borderId="8" fillId="2" fontId="14" numFmtId="0" xfId="0" applyAlignment="1" applyBorder="1" applyFont="1">
      <alignment vertical="bottom"/>
    </xf>
    <xf borderId="2" fillId="52" fontId="14" numFmtId="0" xfId="0" applyAlignment="1" applyBorder="1" applyFont="1">
      <alignment vertical="bottom"/>
    </xf>
    <xf borderId="0" fillId="31" fontId="15" numFmtId="0" xfId="0" applyAlignment="1" applyFont="1">
      <alignment vertical="bottom"/>
    </xf>
    <xf borderId="9" fillId="8" fontId="83" numFmtId="0" xfId="0" applyAlignment="1" applyBorder="1" applyFont="1">
      <alignment horizontal="center" vertical="bottom"/>
    </xf>
    <xf borderId="10" fillId="2" fontId="165" numFmtId="0" xfId="0" applyAlignment="1" applyBorder="1" applyFont="1">
      <alignment horizontal="center" vertical="bottom"/>
    </xf>
    <xf borderId="0" fillId="101" fontId="84" numFmtId="0" xfId="0" applyAlignment="1" applyFill="1" applyFont="1">
      <alignment horizontal="center" readingOrder="0" vertical="center"/>
    </xf>
    <xf borderId="0" fillId="60" fontId="14" numFmtId="0" xfId="0" applyAlignment="1" applyFont="1">
      <alignment vertical="bottom"/>
    </xf>
    <xf borderId="0" fillId="24" fontId="14" numFmtId="0" xfId="0" applyAlignment="1" applyFont="1">
      <alignment vertical="bottom"/>
    </xf>
    <xf borderId="0" fillId="3" fontId="14" numFmtId="0" xfId="0" applyAlignment="1" applyFont="1">
      <alignment vertical="bottom"/>
    </xf>
    <xf borderId="0" fillId="71" fontId="14" numFmtId="0" xfId="0" applyAlignment="1" applyFont="1">
      <alignment vertical="bottom"/>
    </xf>
    <xf borderId="0" fillId="102" fontId="14" numFmtId="0" xfId="0" applyAlignment="1" applyFill="1" applyFont="1">
      <alignment readingOrder="0" vertical="bottom"/>
    </xf>
    <xf borderId="0" fillId="51" fontId="14" numFmtId="0" xfId="0" applyAlignment="1" applyFont="1">
      <alignment vertical="bottom"/>
    </xf>
    <xf borderId="0" fillId="13" fontId="16" numFmtId="0" xfId="0" applyAlignment="1" applyFont="1">
      <alignment vertical="bottom"/>
    </xf>
    <xf borderId="0" fillId="13" fontId="182" numFmtId="0" xfId="0" applyAlignment="1" applyFont="1">
      <alignment vertical="bottom"/>
    </xf>
    <xf borderId="0" fillId="9" fontId="14" numFmtId="0" xfId="0" applyAlignment="1" applyFont="1">
      <alignment vertical="bottom"/>
    </xf>
    <xf borderId="0" fillId="9" fontId="14" numFmtId="0" xfId="0" applyAlignment="1" applyFont="1">
      <alignment vertical="bottom"/>
    </xf>
    <xf borderId="0" fillId="56" fontId="14" numFmtId="0" xfId="0" applyAlignment="1" applyFont="1">
      <alignment vertical="bottom"/>
    </xf>
    <xf borderId="0" fillId="56" fontId="14" numFmtId="0" xfId="0" applyAlignment="1" applyFont="1">
      <alignment vertical="bottom"/>
    </xf>
    <xf borderId="0" fillId="3" fontId="181" numFmtId="0" xfId="0" applyAlignment="1" applyFont="1">
      <alignment vertical="bottom"/>
    </xf>
    <xf borderId="0" fillId="2" fontId="14" numFmtId="0" xfId="0" applyAlignment="1" applyFont="1">
      <alignment horizontal="right" readingOrder="0" vertical="bottom"/>
    </xf>
    <xf borderId="0" fillId="15" fontId="45" numFmtId="0" xfId="0" applyAlignment="1" applyFont="1">
      <alignment horizontal="center" vertical="bottom"/>
    </xf>
    <xf borderId="0" fillId="2" fontId="74" numFmtId="0" xfId="0" applyAlignment="1" applyFont="1">
      <alignment vertical="bottom"/>
    </xf>
    <xf borderId="2" fillId="3" fontId="63" numFmtId="0" xfId="0" applyAlignment="1" applyBorder="1" applyFont="1">
      <alignment readingOrder="0" shrinkToFit="0" vertical="bottom" wrapText="0"/>
    </xf>
    <xf borderId="2" fillId="15" fontId="14" numFmtId="0" xfId="0" applyAlignment="1" applyBorder="1" applyFont="1">
      <alignment vertical="bottom"/>
    </xf>
    <xf borderId="0" fillId="2" fontId="14" numFmtId="0" xfId="0" applyFont="1"/>
    <xf borderId="0" fillId="2" fontId="183" numFmtId="0" xfId="0" applyAlignment="1" applyFont="1">
      <alignment horizontal="center" readingOrder="0" vertical="center"/>
    </xf>
    <xf borderId="0" fillId="15" fontId="29" numFmtId="0" xfId="0" applyAlignment="1" applyFont="1">
      <alignment horizontal="center" readingOrder="0" vertical="bottom"/>
    </xf>
    <xf borderId="0" fillId="15" fontId="47" numFmtId="0" xfId="0" applyAlignment="1" applyFont="1">
      <alignment horizontal="center" vertical="bottom"/>
    </xf>
    <xf borderId="0" fillId="13" fontId="66" numFmtId="0" xfId="0" applyAlignment="1" applyFont="1">
      <alignment vertical="bottom"/>
    </xf>
    <xf borderId="0" fillId="15" fontId="11" numFmtId="0" xfId="0" applyAlignment="1" applyFont="1">
      <alignment horizontal="center" vertical="bottom"/>
    </xf>
    <xf borderId="0" fillId="3" fontId="29" numFmtId="0" xfId="0" applyAlignment="1" applyFont="1">
      <alignment horizontal="center" vertical="center"/>
    </xf>
    <xf borderId="2" fillId="3" fontId="184" numFmtId="0" xfId="0" applyAlignment="1" applyBorder="1" applyFont="1">
      <alignment readingOrder="0" shrinkToFit="0" vertical="bottom" wrapText="0"/>
    </xf>
    <xf borderId="0" fillId="3" fontId="185" numFmtId="0" xfId="0" applyAlignment="1" applyFont="1">
      <alignment horizontal="center" readingOrder="0" vertical="bottom"/>
    </xf>
    <xf borderId="0" fillId="3" fontId="109" numFmtId="0" xfId="0" applyAlignment="1" applyFont="1">
      <alignment readingOrder="0" vertical="bottom"/>
    </xf>
    <xf borderId="0" fillId="13" fontId="186" numFmtId="0" xfId="0" applyAlignment="1" applyFont="1">
      <alignment readingOrder="0" vertical="bottom"/>
    </xf>
    <xf borderId="0" fillId="103" fontId="187" numFmtId="0" xfId="0" applyAlignment="1" applyFill="1" applyFont="1">
      <alignment horizontal="left" readingOrder="0"/>
    </xf>
    <xf borderId="0" fillId="104" fontId="74" numFmtId="0" xfId="0" applyAlignment="1" applyFill="1" applyFont="1">
      <alignment vertical="bottom"/>
    </xf>
    <xf borderId="0" fillId="104" fontId="14" numFmtId="0" xfId="0" applyAlignment="1" applyFont="1">
      <alignment vertical="bottom"/>
    </xf>
    <xf borderId="0" fillId="17" fontId="188" numFmtId="0" xfId="0" applyAlignment="1" applyFont="1">
      <alignment horizontal="center" readingOrder="0" vertical="center"/>
    </xf>
    <xf borderId="0" fillId="61" fontId="133" numFmtId="0" xfId="0" applyAlignment="1" applyFont="1">
      <alignment horizontal="center" readingOrder="0" vertical="center"/>
    </xf>
    <xf borderId="0" fillId="61" fontId="189" numFmtId="0" xfId="0" applyAlignment="1" applyFont="1">
      <alignment horizontal="center" readingOrder="0" vertical="center"/>
    </xf>
    <xf borderId="0" fillId="3" fontId="63" numFmtId="0" xfId="0" applyAlignment="1" applyFont="1">
      <alignment horizontal="center" readingOrder="0" vertical="bottom"/>
    </xf>
    <xf borderId="0" fillId="13" fontId="29" numFmtId="0" xfId="0" applyAlignment="1" applyFont="1">
      <alignment horizontal="center" vertical="bottom"/>
    </xf>
    <xf borderId="0" fillId="9" fontId="190" numFmtId="0" xfId="0" applyAlignment="1" applyFont="1">
      <alignment horizontal="center" readingOrder="0" vertical="center"/>
    </xf>
    <xf borderId="0" fillId="51" fontId="29" numFmtId="0" xfId="0" applyAlignment="1" applyFont="1">
      <alignment readingOrder="0" shrinkToFit="0" vertical="bottom" wrapText="0"/>
    </xf>
    <xf borderId="0" fillId="13" fontId="66" numFmtId="0" xfId="0" applyAlignment="1" applyFont="1">
      <alignment readingOrder="0" shrinkToFit="0" vertical="bottom" wrapText="0"/>
    </xf>
    <xf borderId="0" fillId="15" fontId="56" numFmtId="0" xfId="0" applyAlignment="1" applyFont="1">
      <alignment vertical="bottom"/>
    </xf>
    <xf borderId="0" fillId="9" fontId="14" numFmtId="0" xfId="0" applyAlignment="1" applyFont="1">
      <alignment vertical="bottom"/>
    </xf>
    <xf borderId="0" fillId="62" fontId="11" numFmtId="0" xfId="0" applyAlignment="1" applyFont="1">
      <alignment horizontal="center" vertical="bottom"/>
    </xf>
    <xf borderId="0" fillId="3" fontId="73" numFmtId="0" xfId="0" applyAlignment="1" applyFont="1">
      <alignment vertical="bottom"/>
    </xf>
    <xf borderId="0" fillId="3" fontId="191" numFmtId="0" xfId="0" applyAlignment="1" applyFont="1">
      <alignment horizontal="center" vertical="bottom"/>
    </xf>
    <xf borderId="0" fillId="39" fontId="74" numFmtId="0" xfId="0" applyAlignment="1" applyFont="1">
      <alignment horizontal="center" readingOrder="0" vertical="bottom"/>
    </xf>
    <xf borderId="0" fillId="13" fontId="102" numFmtId="0" xfId="0" applyAlignment="1" applyFont="1">
      <alignment shrinkToFit="0" vertical="bottom" wrapText="0"/>
    </xf>
    <xf borderId="0" fillId="0" fontId="14" numFmtId="0" xfId="0" applyFont="1"/>
    <xf borderId="2" fillId="77" fontId="29" numFmtId="0" xfId="0" applyAlignment="1" applyBorder="1" applyFont="1">
      <alignment readingOrder="0" shrinkToFit="0" vertical="bottom" wrapText="0"/>
    </xf>
    <xf borderId="0" fillId="77" fontId="14" numFmtId="0" xfId="0" applyAlignment="1" applyFont="1">
      <alignment vertical="bottom"/>
    </xf>
    <xf borderId="0" fillId="105" fontId="192" numFmtId="0" xfId="0" applyAlignment="1" applyFill="1" applyFont="1">
      <alignment shrinkToFit="0" vertical="bottom" wrapText="0"/>
    </xf>
    <xf borderId="0" fillId="105" fontId="14" numFmtId="0" xfId="0" applyAlignment="1" applyFont="1">
      <alignment vertical="bottom"/>
    </xf>
    <xf borderId="0" fillId="15" fontId="29" numFmtId="0" xfId="0" applyAlignment="1" applyFont="1">
      <alignment shrinkToFit="0" vertical="bottom" wrapText="0"/>
    </xf>
    <xf borderId="0" fillId="13" fontId="102" numFmtId="0" xfId="0" applyAlignment="1" applyFont="1">
      <alignment readingOrder="0" vertical="bottom"/>
    </xf>
    <xf borderId="0" fillId="77" fontId="29" numFmtId="0" xfId="0" applyAlignment="1" applyFont="1">
      <alignment shrinkToFit="0" vertical="bottom" wrapText="0"/>
    </xf>
    <xf borderId="0" fillId="77" fontId="14" numFmtId="0" xfId="0" applyAlignment="1" applyFont="1">
      <alignment vertical="bottom"/>
    </xf>
    <xf borderId="0" fillId="59" fontId="29" numFmtId="0" xfId="0" applyAlignment="1" applyFont="1">
      <alignment shrinkToFit="0" vertical="bottom" wrapText="0"/>
    </xf>
    <xf borderId="0" fillId="59" fontId="14" numFmtId="0" xfId="0" applyAlignment="1" applyFont="1">
      <alignment vertical="bottom"/>
    </xf>
    <xf borderId="2" fillId="13" fontId="130" numFmtId="0" xfId="0" applyAlignment="1" applyBorder="1" applyFont="1">
      <alignment readingOrder="0" shrinkToFit="0" vertical="bottom" wrapText="0"/>
    </xf>
    <xf borderId="0" fillId="13" fontId="16" numFmtId="0" xfId="0" applyAlignment="1" applyFont="1">
      <alignment readingOrder="0" shrinkToFit="0" vertical="bottom" wrapText="0"/>
    </xf>
    <xf borderId="2" fillId="59" fontId="29" numFmtId="0" xfId="0" applyAlignment="1" applyBorder="1" applyFont="1">
      <alignment shrinkToFit="0" vertical="bottom" wrapText="0"/>
    </xf>
    <xf borderId="0" fillId="59" fontId="14" numFmtId="0" xfId="0" applyAlignment="1" applyFont="1">
      <alignment vertical="bottom"/>
    </xf>
    <xf borderId="0" fillId="77" fontId="29" numFmtId="0" xfId="0" applyAlignment="1" applyFont="1">
      <alignment vertical="bottom"/>
    </xf>
    <xf borderId="0" fillId="3" fontId="193" numFmtId="0" xfId="0" applyAlignment="1" applyFont="1">
      <alignment shrinkToFit="0" vertical="bottom" wrapText="0"/>
    </xf>
    <xf borderId="0" fillId="3" fontId="193" numFmtId="0" xfId="0" applyAlignment="1" applyFont="1">
      <alignment horizontal="center" vertical="bottom"/>
    </xf>
    <xf borderId="0" fillId="31" fontId="29" numFmtId="0" xfId="0" applyAlignment="1" applyFont="1">
      <alignment vertical="bottom"/>
    </xf>
    <xf borderId="0" fillId="31" fontId="29" numFmtId="0" xfId="0" applyAlignment="1" applyFont="1">
      <alignment vertical="bottom"/>
    </xf>
    <xf borderId="0" fillId="31" fontId="14" numFmtId="0" xfId="0" applyAlignment="1" applyFont="1">
      <alignment vertical="bottom"/>
    </xf>
    <xf borderId="0" fillId="54" fontId="29" numFmtId="0" xfId="0" applyAlignment="1" applyFont="1">
      <alignment horizontal="center" vertical="bottom"/>
    </xf>
    <xf borderId="0" fillId="48" fontId="14" numFmtId="0" xfId="0" applyAlignment="1" applyFont="1">
      <alignment shrinkToFit="0" vertical="bottom" wrapText="0"/>
    </xf>
    <xf borderId="0" fillId="48" fontId="14" numFmtId="0" xfId="0" applyAlignment="1" applyFont="1">
      <alignment vertical="bottom"/>
    </xf>
    <xf borderId="0" fillId="14" fontId="14" numFmtId="0" xfId="0" applyAlignment="1" applyFont="1">
      <alignment vertical="bottom"/>
    </xf>
    <xf borderId="0" fillId="3" fontId="194" numFmtId="0" xfId="0" applyAlignment="1" applyFont="1">
      <alignment shrinkToFit="0" vertical="bottom" wrapText="0"/>
    </xf>
    <xf borderId="0" fillId="2" fontId="14" numFmtId="0" xfId="0" applyAlignment="1" applyFont="1">
      <alignment horizontal="center" vertical="bottom"/>
    </xf>
    <xf borderId="0" fillId="52" fontId="14" numFmtId="0" xfId="0" applyAlignment="1" applyFont="1">
      <alignment vertical="bottom"/>
    </xf>
    <xf borderId="0" fillId="97" fontId="14" numFmtId="0" xfId="0" applyAlignment="1" applyFont="1">
      <alignment vertical="bottom"/>
    </xf>
    <xf borderId="0" fillId="100" fontId="29" numFmtId="0" xfId="0" applyAlignment="1" applyFont="1">
      <alignment vertical="bottom"/>
    </xf>
    <xf borderId="0" fillId="17" fontId="14" numFmtId="0" xfId="0" applyAlignment="1" applyFont="1">
      <alignment shrinkToFit="0" vertical="bottom" wrapText="0"/>
    </xf>
    <xf borderId="0" fillId="0" fontId="14" numFmtId="0" xfId="0" applyAlignment="1" applyFont="1">
      <alignment horizontal="center" readingOrder="0" vertical="center"/>
    </xf>
    <xf borderId="0" fillId="0" fontId="14" numFmtId="0" xfId="0" applyAlignment="1" applyFont="1">
      <alignment horizontal="center" vertical="center"/>
    </xf>
    <xf borderId="0" fillId="3" fontId="11" numFmtId="0" xfId="0" applyAlignment="1" applyFont="1">
      <alignment horizontal="center" vertical="bottom"/>
    </xf>
    <xf borderId="0" fillId="31" fontId="15" numFmtId="0" xfId="0" applyAlignment="1" applyFont="1">
      <alignment vertical="bottom"/>
    </xf>
    <xf borderId="0" fillId="23" fontId="84" numFmtId="0" xfId="0" applyAlignment="1" applyFont="1">
      <alignment horizontal="center" vertical="bottom"/>
    </xf>
    <xf borderId="0" fillId="22" fontId="195" numFmtId="0" xfId="0" applyAlignment="1" applyFont="1">
      <alignment horizontal="center" readingOrder="0" vertical="center"/>
    </xf>
    <xf borderId="0" fillId="0" fontId="14" numFmtId="0" xfId="0" applyAlignment="1" applyFont="1">
      <alignment horizontal="center" readingOrder="0" vertical="center"/>
    </xf>
    <xf borderId="0" fillId="0" fontId="14" numFmtId="0" xfId="0" applyAlignment="1" applyFont="1">
      <alignment horizontal="center" vertical="center"/>
    </xf>
    <xf borderId="0" fillId="24" fontId="14" numFmtId="0" xfId="0" applyAlignment="1" applyFont="1">
      <alignment vertical="bottom"/>
    </xf>
    <xf borderId="0" fillId="2" fontId="16" numFmtId="0" xfId="0" applyAlignment="1" applyFont="1">
      <alignment horizontal="center" vertical="bottom"/>
    </xf>
    <xf borderId="0" fillId="51" fontId="29" numFmtId="0" xfId="0" applyAlignment="1" applyFont="1">
      <alignment vertical="bottom"/>
    </xf>
    <xf borderId="0" fillId="0" fontId="29" numFmtId="0" xfId="0" applyAlignment="1" applyFont="1">
      <alignment shrinkToFit="0" vertical="bottom" wrapText="0"/>
    </xf>
    <xf borderId="0" fillId="0" fontId="29" numFmtId="0" xfId="0" applyAlignment="1" applyFont="1">
      <alignment readingOrder="0" shrinkToFit="0" vertical="bottom" wrapText="0"/>
    </xf>
    <xf borderId="0" fillId="2" fontId="14" numFmtId="0" xfId="0" applyAlignment="1" applyFont="1">
      <alignment readingOrder="0" vertical="bottom"/>
    </xf>
    <xf borderId="0" fillId="0" fontId="29" numFmtId="0" xfId="0" applyAlignment="1" applyFont="1">
      <alignment shrinkToFit="0" vertical="bottom" wrapText="0"/>
    </xf>
    <xf borderId="0" fillId="0" fontId="29" numFmtId="0" xfId="0" applyAlignment="1" applyFont="1">
      <alignment readingOrder="0" shrinkToFit="0" vertical="bottom" wrapText="0"/>
    </xf>
    <xf borderId="0" fillId="0" fontId="29" numFmtId="0" xfId="0" applyAlignment="1" applyFont="1">
      <alignment readingOrder="0" vertical="bottom"/>
    </xf>
    <xf borderId="0" fillId="106" fontId="14" numFmtId="0" xfId="0" applyAlignment="1" applyFill="1" applyFont="1">
      <alignment horizontal="center" vertical="bottom"/>
    </xf>
    <xf borderId="0" fillId="107" fontId="14" numFmtId="0" xfId="0" applyAlignment="1" applyFill="1" applyFont="1">
      <alignment horizontal="center" vertical="bottom"/>
    </xf>
    <xf borderId="0" fillId="108" fontId="14" numFmtId="0" xfId="0" applyAlignment="1" applyFill="1" applyFont="1">
      <alignment horizontal="center" vertical="bottom"/>
    </xf>
    <xf borderId="0" fillId="109" fontId="14" numFmtId="0" xfId="0" applyAlignment="1" applyFill="1" applyFont="1">
      <alignment horizontal="center" vertical="bottom"/>
    </xf>
    <xf borderId="0" fillId="3" fontId="196" numFmtId="0" xfId="0" applyAlignment="1" applyFont="1">
      <alignment vertical="bottom"/>
    </xf>
    <xf borderId="0" fillId="3" fontId="197" numFmtId="0" xfId="0" applyAlignment="1" applyFont="1">
      <alignment horizontal="center" vertical="bottom"/>
    </xf>
    <xf borderId="0" fillId="110" fontId="14" numFmtId="0" xfId="0" applyAlignment="1" applyFill="1" applyFont="1">
      <alignment horizontal="center" vertical="bottom"/>
    </xf>
    <xf borderId="1" fillId="2" fontId="14" numFmtId="0" xfId="0" applyAlignment="1" applyBorder="1" applyFont="1">
      <alignment vertical="bottom"/>
    </xf>
    <xf borderId="11" fillId="2" fontId="198" numFmtId="0" xfId="0" applyAlignment="1" applyBorder="1" applyFont="1">
      <alignment shrinkToFit="0" vertical="bottom" wrapText="0"/>
    </xf>
    <xf borderId="0" fillId="2" fontId="74" numFmtId="0" xfId="0" applyAlignment="1" applyFont="1">
      <alignment readingOrder="0" shrinkToFit="0" vertical="bottom" wrapText="0"/>
    </xf>
    <xf borderId="0" fillId="2" fontId="81" numFmtId="0" xfId="0" applyAlignment="1" applyFont="1">
      <alignment vertical="bottom"/>
    </xf>
    <xf borderId="0" fillId="3" fontId="63" numFmtId="0" xfId="0" applyAlignment="1" applyFont="1">
      <alignment readingOrder="0" shrinkToFit="0" vertical="bottom" wrapText="0"/>
    </xf>
    <xf borderId="0" fillId="13" fontId="0" numFmtId="0" xfId="0" applyAlignment="1" applyFont="1">
      <alignment horizontal="left" readingOrder="0"/>
    </xf>
    <xf borderId="0" fillId="61" fontId="14" numFmtId="0" xfId="0" applyAlignment="1" applyFont="1">
      <alignment vertical="bottom"/>
    </xf>
    <xf borderId="0" fillId="7" fontId="199" numFmtId="0" xfId="0" applyAlignment="1" applyFont="1">
      <alignment vertical="bottom"/>
    </xf>
    <xf borderId="0" fillId="50" fontId="81" numFmtId="0" xfId="0" applyAlignment="1" applyFont="1">
      <alignment vertical="bottom"/>
    </xf>
    <xf borderId="0" fillId="111" fontId="80" numFmtId="0" xfId="0" applyAlignment="1" applyFill="1" applyFont="1">
      <alignment horizontal="center" readingOrder="0" vertical="center"/>
    </xf>
    <xf borderId="0" fillId="13" fontId="29" numFmtId="0" xfId="0" applyAlignment="1" applyFont="1">
      <alignment horizontal="center" readingOrder="0" vertical="bottom"/>
    </xf>
    <xf borderId="0" fillId="112" fontId="84" numFmtId="0" xfId="0" applyAlignment="1" applyFill="1" applyFont="1">
      <alignment horizontal="center" readingOrder="0" vertical="center"/>
    </xf>
    <xf borderId="0" fillId="2" fontId="89" numFmtId="0" xfId="0" applyAlignment="1" applyFont="1">
      <alignment horizontal="center" readingOrder="0" vertical="center"/>
    </xf>
    <xf borderId="0" fillId="24" fontId="14" numFmtId="0" xfId="0" applyAlignment="1" applyFont="1">
      <alignment vertical="bottom"/>
    </xf>
    <xf borderId="0" fillId="51" fontId="11" numFmtId="0" xfId="0" applyAlignment="1" applyFont="1">
      <alignment shrinkToFit="0" vertical="bottom" wrapText="0"/>
    </xf>
    <xf borderId="0" fillId="13" fontId="16" numFmtId="0" xfId="0" applyAlignment="1" applyFont="1">
      <alignment shrinkToFit="0" vertical="bottom" wrapText="0"/>
    </xf>
    <xf borderId="0" fillId="13" fontId="29" numFmtId="0" xfId="0" applyAlignment="1" applyFont="1">
      <alignment horizontal="center"/>
    </xf>
    <xf borderId="0" fillId="0" fontId="29" numFmtId="0" xfId="0" applyAlignment="1" applyFont="1">
      <alignment readingOrder="0" shrinkToFit="0" vertical="bottom" wrapText="0"/>
    </xf>
    <xf borderId="0" fillId="15" fontId="56" numFmtId="0" xfId="0" applyAlignment="1" applyFont="1">
      <alignment readingOrder="0" shrinkToFit="0" vertical="bottom" wrapText="0"/>
    </xf>
    <xf borderId="0" fillId="0" fontId="29" numFmtId="0" xfId="0" applyAlignment="1" applyFont="1">
      <alignment shrinkToFit="0" vertical="bottom" wrapText="0"/>
    </xf>
    <xf borderId="0" fillId="0" fontId="72" numFmtId="0" xfId="0" applyAlignment="1" applyFont="1">
      <alignment readingOrder="0" shrinkToFit="0" vertical="bottom" wrapText="0"/>
    </xf>
    <xf borderId="0" fillId="0" fontId="29" numFmtId="0" xfId="0" applyAlignment="1" applyFont="1">
      <alignment readingOrder="0" vertical="bottom"/>
    </xf>
    <xf borderId="0" fillId="51" fontId="29" numFmtId="0" xfId="0" applyAlignment="1" applyFont="1">
      <alignment readingOrder="0" shrinkToFit="0" vertical="bottom" wrapText="0"/>
    </xf>
    <xf borderId="0" fillId="3" fontId="200" numFmtId="0" xfId="0" applyAlignment="1" applyFont="1">
      <alignment readingOrder="0" shrinkToFit="0" vertical="bottom" wrapText="0"/>
    </xf>
    <xf borderId="0" fillId="3" fontId="200" numFmtId="0" xfId="0" applyAlignment="1" applyFont="1">
      <alignment horizontal="center" readingOrder="0" vertical="bottom"/>
    </xf>
    <xf borderId="0" fillId="13" fontId="201" numFmtId="0" xfId="0" applyAlignment="1" applyFont="1">
      <alignment horizontal="left" readingOrder="0"/>
    </xf>
    <xf borderId="0" fillId="13" fontId="96" numFmtId="0" xfId="0" applyAlignment="1" applyFont="1">
      <alignment horizontal="left" readingOrder="0"/>
    </xf>
    <xf borderId="0" fillId="3" fontId="202" numFmtId="0" xfId="0" applyAlignment="1" applyFont="1">
      <alignment shrinkToFit="0" vertical="bottom" wrapText="0"/>
    </xf>
    <xf borderId="0" fillId="13" fontId="203" numFmtId="0" xfId="0" applyAlignment="1" applyFont="1">
      <alignment horizontal="center" vertical="bottom"/>
    </xf>
    <xf borderId="0" fillId="77" fontId="29" numFmtId="0" xfId="0" applyAlignment="1" applyFont="1">
      <alignment readingOrder="0" vertical="bottom"/>
    </xf>
    <xf borderId="0" fillId="13" fontId="16" numFmtId="0" xfId="0" applyAlignment="1" applyFont="1">
      <alignment shrinkToFit="0" vertical="bottom" wrapText="0"/>
    </xf>
    <xf borderId="0" fillId="0" fontId="29" numFmtId="0" xfId="0" applyAlignment="1" applyFont="1">
      <alignment shrinkToFit="0" vertical="bottom" wrapText="0"/>
    </xf>
    <xf borderId="0" fillId="59" fontId="29" numFmtId="0" xfId="0" applyAlignment="1" applyFont="1">
      <alignment vertical="bottom"/>
    </xf>
    <xf borderId="0" fillId="59" fontId="29" numFmtId="0" xfId="0" applyAlignment="1" applyFont="1">
      <alignment shrinkToFit="0" vertical="bottom" wrapText="0"/>
    </xf>
    <xf borderId="0" fillId="13" fontId="157" numFmtId="0" xfId="0" applyAlignment="1" applyFont="1">
      <alignment horizontal="center" vertical="bottom"/>
    </xf>
    <xf borderId="0" fillId="15" fontId="45" numFmtId="0" xfId="0" applyAlignment="1" applyFont="1">
      <alignment horizontal="center" vertical="bottom"/>
    </xf>
    <xf borderId="0" fillId="3" fontId="109" numFmtId="0" xfId="0" applyAlignment="1" applyFont="1">
      <alignment readingOrder="0" shrinkToFit="0" vertical="bottom" wrapText="0"/>
    </xf>
    <xf borderId="0" fillId="52" fontId="14" numFmtId="0" xfId="0" applyAlignment="1" applyFont="1">
      <alignment vertical="bottom"/>
    </xf>
    <xf borderId="0" fillId="91" fontId="14" numFmtId="0" xfId="0" applyAlignment="1" applyFont="1">
      <alignment vertical="bottom"/>
    </xf>
    <xf borderId="11" fillId="2" fontId="204" numFmtId="0" xfId="0" applyAlignment="1" applyBorder="1" applyFont="1">
      <alignment vertical="bottom"/>
    </xf>
    <xf borderId="1" fillId="24" fontId="64" numFmtId="0" xfId="0" applyAlignment="1" applyBorder="1" applyFont="1">
      <alignment vertical="bottom"/>
    </xf>
    <xf borderId="7" fillId="113" fontId="205" numFmtId="0" xfId="0" applyAlignment="1" applyBorder="1" applyFill="1" applyFont="1">
      <alignment horizontal="center" vertical="bottom"/>
    </xf>
    <xf borderId="1" fillId="83" fontId="125" numFmtId="0" xfId="0" applyAlignment="1" applyBorder="1" applyFont="1">
      <alignment horizontal="center" vertical="bottom"/>
    </xf>
    <xf borderId="0" fillId="3" fontId="63" numFmtId="0" xfId="0" applyAlignment="1" applyFont="1">
      <alignment horizontal="center" vertical="bottom"/>
    </xf>
    <xf borderId="0" fillId="2" fontId="102" numFmtId="0" xfId="0" applyAlignment="1" applyFont="1">
      <alignment horizontal="center" vertical="bottom"/>
    </xf>
    <xf borderId="0" fillId="13" fontId="206" numFmtId="0" xfId="0" applyAlignment="1" applyFont="1">
      <alignment readingOrder="0" vertical="bottom"/>
    </xf>
    <xf borderId="0" fillId="31" fontId="15" numFmtId="0" xfId="0" applyAlignment="1" applyFont="1">
      <alignment vertical="bottom"/>
    </xf>
    <xf borderId="0" fillId="84" fontId="127" numFmtId="0" xfId="0" applyAlignment="1" applyFont="1">
      <alignment horizontal="center" vertical="bottom"/>
    </xf>
    <xf borderId="0" fillId="100" fontId="207" numFmtId="0" xfId="0" applyAlignment="1" applyFont="1">
      <alignment horizontal="center" readingOrder="0" vertical="center"/>
    </xf>
    <xf borderId="0" fillId="8" fontId="208" numFmtId="0" xfId="0" applyAlignment="1" applyFont="1">
      <alignment horizontal="center" readingOrder="0" vertical="center"/>
    </xf>
    <xf borderId="0" fillId="114" fontId="209" numFmtId="0" xfId="0" applyAlignment="1" applyFill="1" applyFont="1">
      <alignment horizontal="center" readingOrder="0" shrinkToFit="0" vertical="center" wrapText="0"/>
    </xf>
    <xf borderId="0" fillId="2" fontId="81" numFmtId="0" xfId="0" applyAlignment="1" applyFont="1">
      <alignment readingOrder="0" shrinkToFit="0" vertical="bottom" wrapText="0"/>
    </xf>
    <xf borderId="0" fillId="72" fontId="81" numFmtId="0" xfId="0" applyAlignment="1" applyFont="1">
      <alignment vertical="bottom"/>
    </xf>
    <xf borderId="0" fillId="115" fontId="14" numFmtId="0" xfId="0" applyAlignment="1" applyFill="1" applyFont="1">
      <alignment readingOrder="0" vertical="bottom"/>
    </xf>
    <xf borderId="0" fillId="51" fontId="29" numFmtId="0" xfId="0" applyAlignment="1" applyFont="1">
      <alignment shrinkToFit="0" vertical="bottom" wrapText="0"/>
    </xf>
    <xf borderId="0" fillId="13" fontId="66" numFmtId="0" xfId="0" applyAlignment="1" applyFont="1">
      <alignment shrinkToFit="0" vertical="bottom" wrapText="0"/>
    </xf>
    <xf borderId="0" fillId="2" fontId="157" numFmtId="0" xfId="0" applyAlignment="1" applyFont="1">
      <alignment vertical="bottom"/>
    </xf>
    <xf borderId="0" fillId="13" fontId="210" numFmtId="0" xfId="0" applyAlignment="1" applyFont="1">
      <alignment vertical="bottom"/>
    </xf>
    <xf borderId="0" fillId="2" fontId="102" numFmtId="0" xfId="0" applyAlignment="1" applyFont="1">
      <alignment readingOrder="0" shrinkToFit="0" vertical="bottom" wrapText="0"/>
    </xf>
    <xf borderId="0" fillId="2" fontId="102" numFmtId="0" xfId="0" applyAlignment="1" applyFont="1">
      <alignment readingOrder="0" vertical="bottom"/>
    </xf>
    <xf borderId="0" fillId="2" fontId="51" numFmtId="0" xfId="0" applyAlignment="1" applyFont="1">
      <alignment readingOrder="0" vertical="bottom"/>
    </xf>
    <xf borderId="0" fillId="3" fontId="109" numFmtId="0" xfId="0" applyAlignment="1" applyFont="1">
      <alignment vertical="bottom"/>
    </xf>
    <xf borderId="0" fillId="3" fontId="211" numFmtId="0" xfId="0" applyAlignment="1" applyFont="1">
      <alignment horizontal="center" vertical="bottom"/>
    </xf>
    <xf borderId="0" fillId="15" fontId="212" numFmtId="0" xfId="0" applyAlignment="1" applyFont="1">
      <alignment shrinkToFit="0" vertical="bottom" wrapText="0"/>
    </xf>
    <xf borderId="0" fillId="56" fontId="74" numFmtId="0" xfId="0" applyAlignment="1" applyFont="1">
      <alignment shrinkToFit="0" vertical="bottom" wrapText="0"/>
    </xf>
    <xf borderId="0" fillId="56" fontId="74" numFmtId="0" xfId="0" applyAlignment="1" applyFont="1">
      <alignment shrinkToFit="0" vertical="bottom" wrapText="0"/>
    </xf>
    <xf borderId="0" fillId="108" fontId="14" numFmtId="0" xfId="0" applyAlignment="1" applyFont="1">
      <alignment horizontal="center" readingOrder="0" vertical="bottom"/>
    </xf>
    <xf borderId="0" fillId="106" fontId="14" numFmtId="0" xfId="0" applyAlignment="1" applyFont="1">
      <alignment horizontal="center"/>
    </xf>
    <xf borderId="0" fillId="107" fontId="14" numFmtId="0" xfId="0" applyAlignment="1" applyFont="1">
      <alignment horizontal="center"/>
    </xf>
    <xf borderId="0" fillId="16" fontId="14" numFmtId="0" xfId="0" applyAlignment="1" applyFont="1">
      <alignment horizontal="center" vertical="bottom"/>
    </xf>
    <xf borderId="0" fillId="107" fontId="14" numFmtId="0" xfId="0" applyAlignment="1" applyFont="1">
      <alignment horizontal="center" vertical="bottom"/>
    </xf>
    <xf borderId="0" fillId="109" fontId="14" numFmtId="0" xfId="0" applyAlignment="1" applyFont="1">
      <alignment horizontal="center"/>
    </xf>
    <xf borderId="0" fillId="2" fontId="81" numFmtId="0" xfId="0" applyAlignment="1" applyFont="1">
      <alignment shrinkToFit="0" vertical="bottom" wrapText="0"/>
    </xf>
    <xf borderId="0" fillId="116" fontId="14" numFmtId="0" xfId="0" applyAlignment="1" applyFill="1" applyFont="1">
      <alignment horizontal="center"/>
    </xf>
    <xf borderId="0" fillId="108" fontId="14" numFmtId="0" xfId="0" applyAlignment="1" applyFont="1">
      <alignment horizontal="center" vertical="bottom"/>
    </xf>
    <xf borderId="0" fillId="117" fontId="14" numFmtId="0" xfId="0" applyAlignment="1" applyFill="1" applyFont="1">
      <alignment horizontal="center"/>
    </xf>
    <xf borderId="0" fillId="118" fontId="14" numFmtId="0" xfId="0" applyAlignment="1" applyFill="1" applyFont="1">
      <alignment horizontal="center"/>
    </xf>
    <xf borderId="0" fillId="106" fontId="14" numFmtId="0" xfId="0" applyAlignment="1" applyFont="1">
      <alignment horizontal="center"/>
    </xf>
    <xf borderId="0" fillId="119" fontId="14" numFmtId="0" xfId="0" applyAlignment="1" applyFill="1" applyFont="1">
      <alignment horizontal="center"/>
    </xf>
    <xf borderId="0" fillId="120" fontId="14" numFmtId="0" xfId="0" applyAlignment="1" applyFill="1" applyFont="1">
      <alignment horizontal="center"/>
    </xf>
    <xf borderId="0" fillId="13" fontId="102" numFmtId="0" xfId="0" applyAlignment="1" applyFont="1">
      <alignment vertical="bottom"/>
    </xf>
    <xf borderId="0" fillId="0" fontId="14" numFmtId="0" xfId="0" applyFont="1"/>
    <xf borderId="0" fillId="3" fontId="213" numFmtId="0" xfId="0" applyAlignment="1" applyFont="1">
      <alignment horizontal="center" vertical="bottom"/>
    </xf>
    <xf borderId="0" fillId="56" fontId="74" numFmtId="0" xfId="0" applyAlignment="1" applyFont="1">
      <alignment readingOrder="0" shrinkToFit="0" vertical="bottom" wrapText="0"/>
    </xf>
    <xf borderId="0" fillId="24" fontId="14" numFmtId="0" xfId="0" applyAlignment="1" applyFont="1">
      <alignment horizontal="center" readingOrder="0" vertical="bottom"/>
    </xf>
    <xf borderId="0" fillId="24" fontId="14" numFmtId="0" xfId="0" applyAlignment="1" applyFont="1">
      <alignment horizontal="center"/>
    </xf>
    <xf borderId="0" fillId="24" fontId="14" numFmtId="0" xfId="0" applyAlignment="1" applyFont="1">
      <alignment horizontal="center"/>
    </xf>
    <xf borderId="0" fillId="24" fontId="14" numFmtId="0" xfId="0" applyAlignment="1" applyFont="1">
      <alignment horizontal="center" readingOrder="0"/>
    </xf>
    <xf borderId="0" fillId="16" fontId="14" numFmtId="0" xfId="0" applyAlignment="1" applyFont="1">
      <alignment horizontal="center" vertical="bottom"/>
    </xf>
    <xf borderId="0" fillId="24" fontId="14" numFmtId="0" xfId="0" applyAlignment="1" applyFont="1">
      <alignment horizontal="center" readingOrder="0" vertical="bottom"/>
    </xf>
    <xf borderId="0" fillId="2" fontId="16" numFmtId="0" xfId="0" applyAlignment="1" applyFont="1">
      <alignment horizontal="center"/>
    </xf>
    <xf borderId="0" fillId="62" fontId="11" numFmtId="0" xfId="0" applyAlignment="1" applyFont="1">
      <alignment horizontal="center"/>
    </xf>
    <xf borderId="0" fillId="3" fontId="29" numFmtId="0" xfId="0" applyAlignment="1" applyFont="1">
      <alignment readingOrder="0" vertical="bottom"/>
    </xf>
    <xf borderId="0" fillId="13" fontId="64" numFmtId="0" xfId="0" applyAlignment="1" applyFont="1">
      <alignment readingOrder="0" shrinkToFit="0" vertical="bottom" wrapText="0"/>
    </xf>
    <xf borderId="0" fillId="0" fontId="2" numFmtId="0" xfId="0" applyAlignment="1" applyFont="1">
      <alignment readingOrder="0" shrinkToFit="0" vertical="top" wrapText="1"/>
    </xf>
    <xf borderId="0" fillId="14" fontId="109" numFmtId="0" xfId="0" applyAlignment="1" applyFont="1">
      <alignment horizontal="center" readingOrder="0" vertical="center"/>
    </xf>
    <xf borderId="0" fillId="77" fontId="29" numFmtId="0" xfId="0" applyAlignment="1" applyFont="1">
      <alignment readingOrder="0" vertical="bottom"/>
    </xf>
    <xf borderId="0" fillId="3" fontId="214" numFmtId="0" xfId="0" applyAlignment="1" applyFont="1">
      <alignment shrinkToFit="0" vertical="bottom" wrapText="0"/>
    </xf>
    <xf borderId="2" fillId="14" fontId="14" numFmtId="0" xfId="0" applyAlignment="1" applyBorder="1" applyFont="1">
      <alignment vertical="bottom"/>
    </xf>
    <xf borderId="0" fillId="111" fontId="14" numFmtId="0" xfId="0" applyAlignment="1" applyFont="1">
      <alignment vertical="bottom"/>
    </xf>
    <xf borderId="0" fillId="31" fontId="97" numFmtId="0" xfId="0" applyAlignment="1" applyFont="1">
      <alignment vertical="bottom"/>
    </xf>
    <xf borderId="0" fillId="70" fontId="121" numFmtId="0" xfId="0" applyAlignment="1" applyFont="1">
      <alignment vertical="bottom"/>
    </xf>
    <xf borderId="0" fillId="59" fontId="29" numFmtId="0" xfId="0" applyAlignment="1" applyFont="1">
      <alignment readingOrder="0" vertical="bottom"/>
    </xf>
    <xf borderId="0" fillId="3" fontId="74" numFmtId="0" xfId="0" applyAlignment="1" applyFont="1">
      <alignment readingOrder="0" shrinkToFit="0" vertical="bottom" wrapText="0"/>
    </xf>
    <xf borderId="0" fillId="3" fontId="79" numFmtId="0" xfId="0" applyAlignment="1" applyFont="1">
      <alignment horizontal="center" readingOrder="0" vertical="bottom"/>
    </xf>
    <xf borderId="0" fillId="13" fontId="215" numFmtId="0" xfId="0" applyAlignment="1" applyFont="1">
      <alignment readingOrder="0" shrinkToFit="0" vertical="bottom" wrapText="0"/>
    </xf>
    <xf borderId="0" fillId="14" fontId="14" numFmtId="0" xfId="0" applyAlignment="1" applyFont="1">
      <alignment vertical="bottom"/>
    </xf>
    <xf borderId="0" fillId="0" fontId="216" numFmtId="0" xfId="0" applyAlignment="1" applyFont="1">
      <alignment horizontal="center" readingOrder="0" vertical="center"/>
    </xf>
    <xf borderId="0" fillId="15" fontId="58" numFmtId="0" xfId="0" applyAlignment="1" applyFont="1">
      <alignment horizontal="center" vertical="bottom"/>
    </xf>
    <xf borderId="0" fillId="72" fontId="81" numFmtId="0" xfId="0" applyAlignment="1" applyFont="1">
      <alignment vertical="bottom"/>
    </xf>
    <xf borderId="0" fillId="3" fontId="49" numFmtId="0" xfId="0" applyAlignment="1" applyFont="1">
      <alignment readingOrder="0" vertical="bottom"/>
    </xf>
    <xf borderId="0" fillId="3" fontId="217" numFmtId="0" xfId="0" applyAlignment="1" applyFont="1">
      <alignment horizontal="center" readingOrder="0" vertical="bottom"/>
    </xf>
    <xf borderId="0" fillId="3" fontId="45" numFmtId="0" xfId="0" applyAlignment="1" applyFont="1">
      <alignment shrinkToFit="0" vertical="bottom" wrapText="0"/>
    </xf>
    <xf borderId="1" fillId="67" fontId="218" numFmtId="0" xfId="0" applyAlignment="1" applyBorder="1" applyFont="1">
      <alignment horizontal="center" vertical="bottom"/>
    </xf>
    <xf borderId="0" fillId="11" fontId="219" numFmtId="0" xfId="0" applyAlignment="1" applyFont="1">
      <alignment horizontal="center" vertical="bottom"/>
    </xf>
    <xf borderId="0" fillId="94" fontId="220" numFmtId="0" xfId="0" applyAlignment="1" applyFont="1">
      <alignment vertical="bottom"/>
    </xf>
    <xf borderId="0" fillId="89" fontId="133" numFmtId="0" xfId="0" applyAlignment="1" applyFont="1">
      <alignment horizontal="center" vertical="bottom"/>
    </xf>
    <xf borderId="0" fillId="121" fontId="221" numFmtId="0" xfId="0" applyAlignment="1" applyFill="1" applyFont="1">
      <alignment horizontal="center" readingOrder="0" vertical="center"/>
    </xf>
    <xf borderId="0" fillId="56" fontId="16" numFmtId="0" xfId="0" applyAlignment="1" applyFont="1">
      <alignment readingOrder="0" shrinkToFit="0" vertical="bottom" wrapText="0"/>
    </xf>
    <xf borderId="0" fillId="51" fontId="11" numFmtId="0" xfId="0" applyAlignment="1" applyFont="1">
      <alignment shrinkToFit="0" vertical="bottom" wrapText="0"/>
    </xf>
    <xf borderId="0" fillId="3" fontId="214" numFmtId="0" xfId="0" applyAlignment="1" applyFont="1">
      <alignment vertical="bottom"/>
    </xf>
    <xf borderId="0" fillId="3" fontId="222" numFmtId="0" xfId="0" applyAlignment="1" applyFont="1">
      <alignment horizontal="center" vertical="bottom"/>
    </xf>
    <xf borderId="0" fillId="14" fontId="29" numFmtId="0" xfId="0" applyAlignment="1" applyFont="1">
      <alignment horizontal="center" readingOrder="0" vertical="center"/>
    </xf>
    <xf borderId="0" fillId="2" fontId="125" numFmtId="0" xfId="0" applyAlignment="1" applyFont="1">
      <alignment horizontal="center" readingOrder="0" vertical="center"/>
    </xf>
    <xf borderId="0" fillId="2" fontId="74" numFmtId="0" xfId="0" applyAlignment="1" applyFont="1">
      <alignment readingOrder="0" shrinkToFit="0" vertical="bottom" wrapText="0"/>
    </xf>
    <xf borderId="0" fillId="59" fontId="74" numFmtId="0" xfId="0" applyAlignment="1" applyFont="1">
      <alignment vertical="bottom"/>
    </xf>
    <xf borderId="0" fillId="14" fontId="14" numFmtId="0" xfId="0" applyAlignment="1" applyFont="1">
      <alignment horizontal="center" vertical="bottom"/>
    </xf>
    <xf borderId="0" fillId="31" fontId="14" numFmtId="0" xfId="0" applyAlignment="1" applyFont="1">
      <alignment vertical="bottom"/>
    </xf>
    <xf borderId="0" fillId="16" fontId="14" numFmtId="0" xfId="0" applyAlignment="1" applyFont="1">
      <alignment horizontal="center" readingOrder="0" vertical="bottom"/>
    </xf>
    <xf borderId="0" fillId="3" fontId="29" numFmtId="0" xfId="0" applyAlignment="1" applyFont="1">
      <alignment horizontal="center" readingOrder="0" vertical="bottom"/>
    </xf>
    <xf borderId="0" fillId="13" fontId="157" numFmtId="0" xfId="0" applyAlignment="1" applyFont="1">
      <alignment horizontal="center" readingOrder="0" vertical="center"/>
    </xf>
    <xf borderId="0" fillId="0" fontId="29" numFmtId="0" xfId="0" applyAlignment="1" applyFont="1">
      <alignment vertical="bottom"/>
    </xf>
    <xf borderId="0" fillId="3" fontId="11" numFmtId="0" xfId="0" applyAlignment="1" applyFont="1">
      <alignment readingOrder="0" vertical="bottom"/>
    </xf>
    <xf borderId="0" fillId="3" fontId="203" numFmtId="0" xfId="0" applyAlignment="1" applyFont="1">
      <alignment horizontal="center" readingOrder="0" vertical="bottom"/>
    </xf>
    <xf borderId="0" fillId="3" fontId="158" numFmtId="0" xfId="0" applyAlignment="1" applyFont="1">
      <alignment shrinkToFit="0" vertical="bottom" wrapText="0"/>
    </xf>
    <xf borderId="0" fillId="0" fontId="14" numFmtId="0" xfId="0" applyAlignment="1" applyFont="1">
      <alignment horizontal="center" vertical="bottom"/>
    </xf>
    <xf borderId="0" fillId="0" fontId="14" numFmtId="0" xfId="0" applyAlignment="1" applyFont="1">
      <alignment horizontal="center" vertical="bottom"/>
    </xf>
    <xf borderId="0" fillId="13" fontId="66" numFmtId="0" xfId="0" applyAlignment="1" applyFont="1">
      <alignment shrinkToFit="0" vertical="bottom" wrapText="0"/>
    </xf>
    <xf borderId="0" fillId="3" fontId="223" numFmtId="0" xfId="0" applyAlignment="1" applyFont="1">
      <alignment shrinkToFit="0" vertical="bottom" wrapText="0"/>
    </xf>
    <xf borderId="0" fillId="3" fontId="224" numFmtId="0" xfId="0" applyAlignment="1" applyFont="1">
      <alignment horizontal="center" vertical="bottom"/>
    </xf>
    <xf borderId="0" fillId="31" fontId="29" numFmtId="0" xfId="0" applyAlignment="1" applyFont="1">
      <alignment vertical="bottom"/>
    </xf>
    <xf borderId="0" fillId="54" fontId="29" numFmtId="0" xfId="0" applyAlignment="1" applyFont="1">
      <alignment horizontal="center" vertical="bottom"/>
    </xf>
    <xf borderId="0" fillId="62" fontId="29" numFmtId="0" xfId="0" applyAlignment="1" applyFont="1">
      <alignment horizontal="center" vertical="bottom"/>
    </xf>
    <xf borderId="0" fillId="48" fontId="14" numFmtId="0" xfId="0" applyAlignment="1" applyFont="1">
      <alignment readingOrder="0" shrinkToFit="0" vertical="bottom" wrapText="0"/>
    </xf>
    <xf borderId="0" fillId="2" fontId="133" numFmtId="0" xfId="0" applyAlignment="1" applyFont="1">
      <alignment horizontal="center" vertical="top"/>
    </xf>
    <xf borderId="0" fillId="48" fontId="14" numFmtId="0" xfId="0" applyAlignment="1" applyFont="1">
      <alignment shrinkToFit="0" vertical="bottom" wrapText="0"/>
    </xf>
    <xf borderId="0" fillId="2" fontId="74" numFmtId="0" xfId="0" applyAlignment="1" applyFont="1">
      <alignment shrinkToFit="0" vertical="bottom" wrapText="0"/>
    </xf>
    <xf borderId="0" fillId="11" fontId="14" numFmtId="0" xfId="0" applyAlignment="1" applyFont="1">
      <alignment vertical="bottom"/>
    </xf>
    <xf borderId="0" fillId="17" fontId="14" numFmtId="0" xfId="0" applyAlignment="1" applyFont="1">
      <alignment vertical="bottom"/>
    </xf>
    <xf borderId="0" fillId="53" fontId="14" numFmtId="0" xfId="0" applyAlignment="1" applyFont="1">
      <alignment vertical="bottom"/>
    </xf>
    <xf borderId="0" fillId="122" fontId="225" numFmtId="0" xfId="0" applyAlignment="1" applyFill="1" applyFont="1">
      <alignment horizontal="center" vertical="bottom"/>
    </xf>
    <xf borderId="0" fillId="81" fontId="14" numFmtId="0" xfId="0" applyAlignment="1" applyFont="1">
      <alignment vertical="bottom"/>
    </xf>
    <xf borderId="0" fillId="0" fontId="29" numFmtId="0" xfId="0" applyAlignment="1" applyFont="1">
      <alignment vertical="bottom"/>
    </xf>
    <xf borderId="0" fillId="0" fontId="14" numFmtId="0" xfId="0" applyAlignment="1" applyFont="1">
      <alignment shrinkToFit="0" vertical="top" wrapText="1"/>
    </xf>
    <xf borderId="0" fillId="9" fontId="74" numFmtId="0" xfId="0" applyAlignment="1" applyFont="1">
      <alignment shrinkToFit="0" vertical="bottom" wrapText="0"/>
    </xf>
    <xf borderId="0" fillId="14" fontId="29" numFmtId="0" xfId="0" applyAlignment="1" applyFont="1">
      <alignment vertical="bottom"/>
    </xf>
    <xf borderId="0" fillId="3" fontId="11" numFmtId="0" xfId="0" applyAlignment="1" applyFont="1">
      <alignment vertical="bottom"/>
    </xf>
    <xf borderId="0" fillId="0" fontId="226" numFmtId="0" xfId="0" applyAlignment="1" applyFont="1">
      <alignment horizontal="center" vertical="bottom"/>
    </xf>
    <xf borderId="0" fillId="0" fontId="226" numFmtId="0" xfId="0" applyAlignment="1" applyFont="1">
      <alignment horizontal="center" readingOrder="0" vertical="bottom"/>
    </xf>
    <xf borderId="0" fillId="0" fontId="227" numFmtId="0" xfId="0" applyAlignment="1" applyFont="1">
      <alignment horizontal="center" readingOrder="0" vertical="bottom"/>
    </xf>
    <xf borderId="0" fillId="15" fontId="45" numFmtId="0" xfId="0" applyAlignment="1" applyFont="1">
      <alignment horizontal="center" vertical="bottom"/>
    </xf>
    <xf borderId="0" fillId="3" fontId="228" numFmtId="0" xfId="0" applyAlignment="1" applyFont="1">
      <alignment readingOrder="0" vertical="bottom"/>
    </xf>
    <xf borderId="0" fillId="13" fontId="133" numFmtId="0" xfId="0" applyAlignment="1" applyFont="1">
      <alignment horizontal="center" readingOrder="0" vertical="center"/>
    </xf>
    <xf borderId="0" fillId="91" fontId="14" numFmtId="0" xfId="0" applyAlignment="1" applyFont="1">
      <alignment readingOrder="0" vertical="bottom"/>
    </xf>
    <xf borderId="0" fillId="123" fontId="229" numFmtId="0" xfId="0" applyAlignment="1" applyFill="1" applyFont="1">
      <alignment horizontal="center" readingOrder="0" vertical="bottom"/>
    </xf>
    <xf borderId="0" fillId="3" fontId="63" numFmtId="0" xfId="0" applyAlignment="1" applyFont="1">
      <alignment horizontal="center" readingOrder="0" vertical="bottom"/>
    </xf>
    <xf borderId="0" fillId="91" fontId="81" numFmtId="0" xfId="0" applyAlignment="1" applyFont="1">
      <alignment vertical="bottom"/>
    </xf>
    <xf borderId="0" fillId="3" fontId="29" numFmtId="0" xfId="0" applyAlignment="1" applyFont="1">
      <alignment readingOrder="0" vertical="bottom"/>
    </xf>
    <xf borderId="0" fillId="13" fontId="130" numFmtId="0" xfId="0" applyAlignment="1" applyFont="1">
      <alignment vertical="bottom"/>
    </xf>
    <xf borderId="0" fillId="15" fontId="14" numFmtId="0" xfId="0" applyAlignment="1" applyFont="1">
      <alignment vertical="bottom"/>
    </xf>
    <xf borderId="2" fillId="13" fontId="14" numFmtId="0" xfId="0" applyAlignment="1" applyBorder="1" applyFont="1">
      <alignment readingOrder="0" vertical="bottom"/>
    </xf>
    <xf borderId="0" fillId="2" fontId="102" numFmtId="0" xfId="0" applyAlignment="1" applyFont="1">
      <alignment shrinkToFit="0" vertical="bottom" wrapText="0"/>
    </xf>
    <xf borderId="0" fillId="2" fontId="102" numFmtId="0" xfId="0" applyAlignment="1" applyFont="1">
      <alignment vertical="bottom"/>
    </xf>
    <xf borderId="0" fillId="51" fontId="11" numFmtId="0" xfId="0" applyAlignment="1" applyFont="1">
      <alignment readingOrder="0" vertical="bottom"/>
    </xf>
    <xf borderId="0" fillId="15" fontId="29" numFmtId="0" xfId="0" applyAlignment="1" applyFont="1">
      <alignment vertical="bottom"/>
    </xf>
    <xf borderId="0" fillId="13" fontId="130" numFmtId="0" xfId="0" applyAlignment="1" applyFont="1">
      <alignment vertical="bottom"/>
    </xf>
    <xf borderId="0" fillId="13" fontId="130" numFmtId="0" xfId="0" applyAlignment="1" applyFont="1">
      <alignment readingOrder="0" vertical="bottom"/>
    </xf>
    <xf borderId="0" fillId="3" fontId="230" numFmtId="0" xfId="0" applyAlignment="1" applyFont="1">
      <alignment readingOrder="0" vertical="bottom"/>
    </xf>
    <xf borderId="0" fillId="3" fontId="231" numFmtId="0" xfId="0" applyAlignment="1" applyFont="1">
      <alignment horizontal="center" readingOrder="0" vertical="center"/>
    </xf>
    <xf borderId="0" fillId="2" fontId="232" numFmtId="0" xfId="0" applyAlignment="1" applyFont="1">
      <alignment horizontal="right" readingOrder="0"/>
    </xf>
    <xf borderId="0" fillId="2" fontId="74" numFmtId="0" xfId="0" applyAlignment="1" applyFont="1">
      <alignment horizontal="center" vertical="bottom"/>
    </xf>
    <xf borderId="0" fillId="14" fontId="29" numFmtId="0" xfId="0" applyAlignment="1" applyFont="1">
      <alignment readingOrder="0" vertical="bottom"/>
    </xf>
    <xf borderId="0" fillId="14" fontId="29" numFmtId="0" xfId="0" applyAlignment="1" applyFont="1">
      <alignment horizontal="center" vertical="bottom"/>
    </xf>
    <xf borderId="2" fillId="15" fontId="29" numFmtId="0" xfId="0" applyAlignment="1" applyBorder="1" applyFont="1">
      <alignment shrinkToFit="0" vertical="bottom" wrapText="0"/>
    </xf>
    <xf borderId="0" fillId="13" fontId="29" numFmtId="0" xfId="0" applyAlignment="1" applyFont="1">
      <alignment horizontal="center"/>
    </xf>
    <xf borderId="0" fillId="52" fontId="14" numFmtId="0" xfId="0" applyAlignment="1" applyFont="1">
      <alignment readingOrder="0" vertical="bottom"/>
    </xf>
    <xf borderId="0" fillId="87" fontId="233" numFmtId="0" xfId="0" applyAlignment="1" applyFont="1">
      <alignment horizontal="center" readingOrder="0" vertical="center"/>
    </xf>
    <xf borderId="0" fillId="3" fontId="29" numFmtId="0" xfId="0" applyAlignment="1" applyFont="1">
      <alignment horizontal="center" vertical="bottom"/>
    </xf>
    <xf borderId="0" fillId="77" fontId="234" numFmtId="0" xfId="0" applyAlignment="1" applyFont="1">
      <alignment horizontal="center" readingOrder="0" vertical="center"/>
    </xf>
    <xf borderId="0" fillId="124" fontId="235" numFmtId="0" xfId="0" applyAlignment="1" applyFill="1" applyFont="1">
      <alignment horizontal="center" readingOrder="0" vertical="center"/>
    </xf>
    <xf borderId="2" fillId="15" fontId="236" numFmtId="0" xfId="0" applyAlignment="1" applyBorder="1" applyFont="1">
      <alignment readingOrder="0" shrinkToFit="0" vertical="bottom" wrapText="0"/>
    </xf>
    <xf borderId="2" fillId="13" fontId="66" numFmtId="0" xfId="0" applyAlignment="1" applyBorder="1" applyFont="1">
      <alignment shrinkToFit="0" vertical="bottom" wrapText="0"/>
    </xf>
    <xf borderId="0" fillId="80" fontId="237" numFmtId="0" xfId="0" applyAlignment="1" applyFont="1">
      <alignment readingOrder="0"/>
    </xf>
    <xf borderId="0" fillId="103" fontId="108" numFmtId="0" xfId="0" applyAlignment="1" applyFont="1">
      <alignment shrinkToFit="0" vertical="bottom" wrapText="0"/>
    </xf>
    <xf borderId="0" fillId="0" fontId="14" numFmtId="0" xfId="0" applyAlignment="1" applyFont="1">
      <alignment horizontal="center" readingOrder="0" vertical="bottom"/>
    </xf>
    <xf borderId="0" fillId="13" fontId="238" numFmtId="0" xfId="0" applyAlignment="1" applyFont="1">
      <alignment vertical="bottom"/>
    </xf>
    <xf borderId="0" fillId="125" fontId="14" numFmtId="0" xfId="0" applyAlignment="1" applyFill="1" applyFont="1">
      <alignment horizontal="center" vertical="bottom"/>
    </xf>
    <xf borderId="0" fillId="126" fontId="14" numFmtId="0" xfId="0" applyAlignment="1" applyFill="1" applyFont="1">
      <alignment horizontal="center" readingOrder="0" vertical="bottom"/>
    </xf>
    <xf borderId="0" fillId="127" fontId="14" numFmtId="0" xfId="0" applyAlignment="1" applyFill="1" applyFont="1">
      <alignment horizontal="center" vertical="bottom"/>
    </xf>
    <xf borderId="0" fillId="128" fontId="14" numFmtId="0" xfId="0" applyAlignment="1" applyFill="1" applyFont="1">
      <alignment horizontal="center" readingOrder="0" vertical="bottom"/>
    </xf>
    <xf borderId="2" fillId="3" fontId="239" numFmtId="0" xfId="0" applyAlignment="1" applyBorder="1" applyFont="1">
      <alignment readingOrder="0" shrinkToFit="0" vertical="bottom" wrapText="0"/>
    </xf>
    <xf borderId="0" fillId="3" fontId="240" numFmtId="0" xfId="0" applyAlignment="1" applyFont="1">
      <alignment horizontal="center" readingOrder="0"/>
    </xf>
    <xf borderId="0" fillId="3" fontId="241" numFmtId="0" xfId="0" applyAlignment="1" applyFont="1">
      <alignment vertical="bottom"/>
    </xf>
    <xf borderId="0" fillId="51" fontId="29" numFmtId="0" xfId="0" applyAlignment="1" applyFont="1">
      <alignment readingOrder="0" vertical="bottom"/>
    </xf>
    <xf borderId="0" fillId="13" fontId="102" numFmtId="0" xfId="0" applyAlignment="1" applyFont="1">
      <alignment readingOrder="0" vertical="bottom"/>
    </xf>
    <xf borderId="0" fillId="24" fontId="14" numFmtId="0" xfId="0" applyAlignment="1" applyFont="1">
      <alignment horizontal="center" vertical="bottom"/>
    </xf>
    <xf borderId="0" fillId="127" fontId="14" numFmtId="0" xfId="0" applyAlignment="1" applyFont="1">
      <alignment horizontal="center" readingOrder="0" vertical="bottom"/>
    </xf>
    <xf borderId="0" fillId="13" fontId="242" numFmtId="0" xfId="0" applyAlignment="1" applyFont="1">
      <alignment readingOrder="0" vertical="bottom"/>
    </xf>
    <xf borderId="0" fillId="13" fontId="243" numFmtId="0" xfId="0" applyAlignment="1" applyFont="1">
      <alignment horizontal="center" readingOrder="0"/>
    </xf>
    <xf borderId="2" fillId="15" fontId="56" numFmtId="0" xfId="0" applyAlignment="1" applyBorder="1" applyFont="1">
      <alignment readingOrder="0" vertical="bottom"/>
    </xf>
    <xf borderId="0" fillId="3" fontId="244" numFmtId="0" xfId="0" applyAlignment="1" applyFont="1">
      <alignment vertical="bottom"/>
    </xf>
    <xf borderId="0" fillId="13" fontId="245" numFmtId="0" xfId="0" applyAlignment="1" applyFont="1">
      <alignment horizontal="center" readingOrder="0" vertical="bottom"/>
    </xf>
    <xf borderId="0" fillId="13" fontId="66" numFmtId="0" xfId="0" applyAlignment="1" applyFont="1">
      <alignment shrinkToFit="0" vertical="bottom" wrapText="0"/>
    </xf>
    <xf borderId="0" fillId="51" fontId="29" numFmtId="0" xfId="0" applyAlignment="1" applyFont="1">
      <alignment vertical="bottom"/>
    </xf>
    <xf borderId="0" fillId="0" fontId="14" numFmtId="0" xfId="0" applyAlignment="1" applyFont="1">
      <alignment horizontal="left" readingOrder="0" shrinkToFit="0" vertical="top" wrapText="1"/>
    </xf>
    <xf borderId="2" fillId="3" fontId="246" numFmtId="0" xfId="0" applyAlignment="1" applyBorder="1" applyFont="1">
      <alignment readingOrder="0" shrinkToFit="0" vertical="bottom" wrapText="0"/>
    </xf>
    <xf borderId="0" fillId="3" fontId="247" numFmtId="0" xfId="0" applyAlignment="1" applyFont="1">
      <alignment horizontal="center" readingOrder="0"/>
    </xf>
    <xf borderId="0" fillId="2" fontId="16" numFmtId="0" xfId="0" applyAlignment="1" applyFont="1">
      <alignment horizontal="right" readingOrder="0" vertical="bottom"/>
    </xf>
    <xf borderId="0" fillId="14" fontId="11" numFmtId="0" xfId="0" applyAlignment="1" applyFont="1">
      <alignment vertical="bottom"/>
    </xf>
    <xf borderId="2" fillId="3" fontId="248" numFmtId="0" xfId="0" applyAlignment="1" applyBorder="1" applyFont="1">
      <alignment readingOrder="0" shrinkToFit="0" vertical="bottom" wrapText="0"/>
    </xf>
    <xf borderId="2" fillId="2" fontId="14" numFmtId="0" xfId="0" applyAlignment="1" applyBorder="1" applyFont="1">
      <alignment vertical="bottom"/>
    </xf>
    <xf borderId="0" fillId="16" fontId="14" numFmtId="0" xfId="0" applyAlignment="1" applyFont="1">
      <alignment horizontal="center" readingOrder="0" vertical="bottom"/>
    </xf>
    <xf borderId="0" fillId="111" fontId="72" numFmtId="0" xfId="0" applyAlignment="1" applyFont="1">
      <alignment horizontal="center" readingOrder="0" vertical="bottom"/>
    </xf>
    <xf borderId="0" fillId="129" fontId="14" numFmtId="0" xfId="0" applyAlignment="1" applyFill="1" applyFont="1">
      <alignment readingOrder="0" vertical="bottom"/>
    </xf>
    <xf borderId="0" fillId="2" fontId="64" numFmtId="0" xfId="0" applyAlignment="1" applyFont="1">
      <alignment readingOrder="0" vertical="bottom"/>
    </xf>
    <xf borderId="0" fillId="3" fontId="249" numFmtId="0" xfId="0" applyAlignment="1" applyFont="1">
      <alignment readingOrder="0" vertical="bottom"/>
    </xf>
    <xf borderId="0" fillId="3" fontId="250" numFmtId="0" xfId="0" applyAlignment="1" applyFont="1">
      <alignment horizontal="center" readingOrder="0"/>
    </xf>
    <xf borderId="0" fillId="2" fontId="74" numFmtId="0" xfId="0" applyAlignment="1" applyFont="1">
      <alignment shrinkToFit="0" vertical="bottom" wrapText="0"/>
    </xf>
    <xf borderId="0" fillId="3" fontId="158" numFmtId="0" xfId="0" applyAlignment="1" applyFont="1">
      <alignment vertical="bottom"/>
    </xf>
    <xf borderId="0" fillId="15" fontId="58" numFmtId="0" xfId="0" applyAlignment="1" applyFont="1">
      <alignment horizontal="center" vertical="bottom"/>
    </xf>
    <xf borderId="0" fillId="15" fontId="251" numFmtId="0" xfId="0" applyAlignment="1" applyFont="1">
      <alignment vertical="bottom"/>
    </xf>
    <xf borderId="0" fillId="3" fontId="252" numFmtId="0" xfId="0" applyAlignment="1" applyFont="1">
      <alignment vertical="bottom"/>
    </xf>
    <xf borderId="0" fillId="3" fontId="253" numFmtId="0" xfId="0" applyAlignment="1" applyFont="1">
      <alignment horizontal="center" readingOrder="0" vertical="bottom"/>
    </xf>
    <xf borderId="0" fillId="31" fontId="29" numFmtId="0" xfId="0" applyAlignment="1" applyFont="1">
      <alignment vertical="bottom"/>
    </xf>
    <xf borderId="2" fillId="2" fontId="81" numFmtId="0" xfId="0" applyAlignment="1" applyBorder="1" applyFont="1">
      <alignment shrinkToFit="0" vertical="bottom" wrapText="0"/>
    </xf>
    <xf borderId="0" fillId="15" fontId="58" numFmtId="0" xfId="0" applyAlignment="1" applyFont="1">
      <alignment horizontal="center" vertical="bottom"/>
    </xf>
    <xf borderId="0" fillId="3" fontId="254" numFmtId="0" xfId="0" applyAlignment="1" applyFont="1">
      <alignment vertical="bottom"/>
    </xf>
    <xf borderId="2" fillId="13" fontId="14" numFmtId="0" xfId="0" applyAlignment="1" applyBorder="1" applyFont="1">
      <alignment vertical="bottom"/>
    </xf>
    <xf borderId="2" fillId="13" fontId="29" numFmtId="0" xfId="0" applyAlignment="1" applyBorder="1" applyFont="1">
      <alignment horizontal="center" readingOrder="0" vertical="center"/>
    </xf>
    <xf borderId="2" fillId="15" fontId="56" numFmtId="0" xfId="0" applyAlignment="1" applyBorder="1" applyFont="1">
      <alignment readingOrder="0" vertical="bottom"/>
    </xf>
    <xf borderId="2" fillId="3" fontId="254" numFmtId="0" xfId="0" applyAlignment="1" applyBorder="1" applyFont="1">
      <alignment shrinkToFit="0" vertical="bottom" wrapText="0"/>
    </xf>
    <xf borderId="0" fillId="3" fontId="255" numFmtId="0" xfId="0" applyAlignment="1" applyFont="1">
      <alignment horizontal="center" readingOrder="0" vertical="bottom"/>
    </xf>
    <xf borderId="0" fillId="15" fontId="256" numFmtId="0" xfId="0" applyAlignment="1" applyFont="1">
      <alignment shrinkToFit="0" vertical="bottom" wrapText="0"/>
    </xf>
    <xf borderId="0" fillId="3" fontId="46" numFmtId="0" xfId="0" applyAlignment="1" applyFont="1">
      <alignment shrinkToFit="0" vertical="bottom" wrapText="0"/>
    </xf>
    <xf borderId="0" fillId="2" fontId="257" numFmtId="0" xfId="0" applyAlignment="1" applyFont="1">
      <alignment horizontal="center" readingOrder="0" shrinkToFit="0" vertical="center" wrapText="0"/>
    </xf>
    <xf borderId="0" fillId="0" fontId="201" numFmtId="0" xfId="0" applyAlignment="1" applyFont="1">
      <alignment readingOrder="0" shrinkToFit="0" vertical="top" wrapText="1"/>
    </xf>
    <xf borderId="0" fillId="15" fontId="258" numFmtId="0" xfId="0" applyAlignment="1" applyFont="1">
      <alignment shrinkToFit="0" vertical="bottom" wrapText="0"/>
    </xf>
    <xf borderId="0" fillId="15" fontId="259" numFmtId="0" xfId="0" applyAlignment="1" applyFont="1">
      <alignment horizontal="center" readingOrder="0" vertical="bottom"/>
    </xf>
    <xf borderId="0" fillId="2" fontId="74" numFmtId="0" xfId="0" applyAlignment="1" applyFont="1">
      <alignment horizontal="center" readingOrder="0" vertical="bottom"/>
    </xf>
    <xf borderId="0" fillId="3" fontId="260" numFmtId="0" xfId="0" applyAlignment="1" applyFont="1">
      <alignment shrinkToFit="0" vertical="bottom" wrapText="0"/>
    </xf>
    <xf borderId="0" fillId="14" fontId="261" numFmtId="0" xfId="0" applyAlignment="1" applyFont="1">
      <alignment horizontal="center" readingOrder="0" vertical="center"/>
    </xf>
    <xf borderId="0" fillId="9" fontId="262" numFmtId="0" xfId="0" applyAlignment="1" applyFont="1">
      <alignment horizontal="center" readingOrder="0" vertical="center"/>
    </xf>
    <xf borderId="0" fillId="7" fontId="263" numFmtId="0" xfId="0" applyAlignment="1" applyFont="1">
      <alignment horizontal="center" readingOrder="0" vertical="center"/>
    </xf>
    <xf borderId="0" fillId="3" fontId="264" numFmtId="0" xfId="0" applyAlignment="1" applyFont="1">
      <alignment shrinkToFit="0" vertical="bottom" wrapText="0"/>
    </xf>
    <xf borderId="0" fillId="3" fontId="265" numFmtId="0" xfId="0" applyAlignment="1" applyFont="1">
      <alignment horizontal="center" vertical="bottom"/>
    </xf>
    <xf borderId="0" fillId="16" fontId="2" numFmtId="0" xfId="0" applyAlignment="1" applyFont="1">
      <alignment horizontal="center" readingOrder="0" vertical="center"/>
    </xf>
    <xf borderId="0" fillId="14" fontId="8" numFmtId="0" xfId="0" applyAlignment="1" applyFont="1">
      <alignment readingOrder="0"/>
    </xf>
    <xf borderId="0" fillId="14" fontId="2" numFmtId="0" xfId="0" applyAlignment="1" applyFont="1">
      <alignment horizontal="center" readingOrder="0" vertical="center"/>
    </xf>
    <xf borderId="12" fillId="12" fontId="14" numFmtId="0" xfId="0" applyAlignment="1" applyBorder="1" applyFont="1">
      <alignment readingOrder="0" vertical="bottom"/>
    </xf>
    <xf borderId="12" fillId="0" fontId="14" numFmtId="0" xfId="0" applyAlignment="1" applyBorder="1" applyFont="1">
      <alignment readingOrder="0" shrinkToFit="0" vertical="bottom" wrapText="1"/>
    </xf>
    <xf borderId="12" fillId="0" fontId="14" numFmtId="0" xfId="0" applyAlignment="1" applyBorder="1" applyFont="1">
      <alignment horizontal="center" readingOrder="0" vertical="bottom"/>
    </xf>
    <xf borderId="12" fillId="16" fontId="14" numFmtId="0" xfId="0" applyAlignment="1" applyBorder="1" applyFont="1">
      <alignment horizontal="center" readingOrder="0" vertical="bottom"/>
    </xf>
    <xf borderId="13" fillId="130" fontId="14" numFmtId="0" xfId="0" applyAlignment="1" applyBorder="1" applyFill="1" applyFont="1">
      <alignment horizontal="center" readingOrder="0" vertical="bottom"/>
    </xf>
    <xf borderId="12" fillId="0" fontId="92" numFmtId="0" xfId="0" applyAlignment="1" applyBorder="1" applyFont="1">
      <alignment readingOrder="0" shrinkToFit="0" vertical="bottom" wrapText="1"/>
    </xf>
    <xf borderId="12" fillId="0" fontId="29" numFmtId="0" xfId="0" applyAlignment="1" applyBorder="1" applyFont="1">
      <alignment readingOrder="0" vertical="bottom"/>
    </xf>
    <xf borderId="12" fillId="0" fontId="29" numFmtId="0" xfId="0" applyAlignment="1" applyBorder="1" applyFont="1">
      <alignment readingOrder="0" vertical="bottom"/>
    </xf>
    <xf borderId="14" fillId="12" fontId="14" numFmtId="0" xfId="0" applyAlignment="1" applyBorder="1" applyFont="1">
      <alignment readingOrder="0" vertical="bottom"/>
    </xf>
    <xf borderId="14" fillId="0" fontId="14" numFmtId="0" xfId="0" applyAlignment="1" applyBorder="1" applyFont="1">
      <alignment readingOrder="0" shrinkToFit="0" vertical="bottom" wrapText="1"/>
    </xf>
    <xf borderId="14" fillId="0" fontId="158" numFmtId="0" xfId="0" applyAlignment="1" applyBorder="1" applyFont="1">
      <alignment readingOrder="0" shrinkToFit="0" vertical="bottom" wrapText="1"/>
    </xf>
    <xf borderId="14" fillId="131" fontId="14" numFmtId="0" xfId="0" applyAlignment="1" applyBorder="1" applyFill="1" applyFont="1">
      <alignment horizontal="center" readingOrder="0" vertical="bottom"/>
    </xf>
    <xf borderId="14" fillId="16" fontId="14" numFmtId="0" xfId="0" applyAlignment="1" applyBorder="1" applyFont="1">
      <alignment horizontal="center" readingOrder="0" vertical="bottom"/>
    </xf>
    <xf borderId="14" fillId="0" fontId="14" numFmtId="0" xfId="0" applyAlignment="1" applyBorder="1" applyFont="1">
      <alignment horizontal="center" readingOrder="0" vertical="bottom"/>
    </xf>
    <xf borderId="14" fillId="130" fontId="14" numFmtId="0" xfId="0" applyAlignment="1" applyBorder="1" applyFont="1">
      <alignment horizontal="center" readingOrder="0" vertical="bottom"/>
    </xf>
    <xf borderId="14" fillId="0" fontId="266" numFmtId="0" xfId="0" applyAlignment="1" applyBorder="1" applyFont="1">
      <alignment readingOrder="0" shrinkToFit="0" wrapText="1"/>
    </xf>
    <xf borderId="0" fillId="0" fontId="14" numFmtId="0" xfId="0" applyAlignment="1" applyFont="1">
      <alignment readingOrder="0" vertical="bottom"/>
    </xf>
    <xf borderId="14" fillId="0" fontId="29" numFmtId="0" xfId="0" applyAlignment="1" applyBorder="1" applyFont="1">
      <alignment readingOrder="0" vertical="bottom"/>
    </xf>
    <xf borderId="12" fillId="12" fontId="14" numFmtId="0" xfId="0" applyAlignment="1" applyBorder="1" applyFont="1">
      <alignment vertical="bottom"/>
    </xf>
    <xf borderId="12" fillId="0" fontId="14" numFmtId="0" xfId="0" applyAlignment="1" applyBorder="1" applyFont="1">
      <alignment shrinkToFit="0" vertical="bottom" wrapText="1"/>
    </xf>
    <xf borderId="12" fillId="130" fontId="14" numFmtId="0" xfId="0" applyAlignment="1" applyBorder="1" applyFont="1">
      <alignment horizontal="center" vertical="bottom"/>
    </xf>
    <xf borderId="12" fillId="16" fontId="14" numFmtId="0" xfId="0" applyAlignment="1" applyBorder="1" applyFont="1">
      <alignment horizontal="center" vertical="bottom"/>
    </xf>
    <xf borderId="12" fillId="0" fontId="14" numFmtId="0" xfId="0" applyAlignment="1" applyBorder="1" applyFont="1">
      <alignment horizontal="center" readingOrder="0" vertical="bottom"/>
    </xf>
    <xf borderId="12" fillId="16" fontId="14" numFmtId="0" xfId="0" applyAlignment="1" applyBorder="1" applyFont="1">
      <alignment horizontal="center" readingOrder="0" vertical="bottom"/>
    </xf>
    <xf borderId="12" fillId="0" fontId="267" numFmtId="0" xfId="0" applyAlignment="1" applyBorder="1" applyFont="1">
      <alignment shrinkToFit="0" vertical="bottom" wrapText="1"/>
    </xf>
    <xf borderId="12" fillId="24" fontId="14" numFmtId="0" xfId="0" applyAlignment="1" applyBorder="1" applyFont="1">
      <alignment readingOrder="0" vertical="bottom"/>
    </xf>
    <xf borderId="12" fillId="0" fontId="29" numFmtId="0" xfId="0" applyAlignment="1" applyBorder="1" applyFont="1">
      <alignment vertical="bottom"/>
    </xf>
    <xf borderId="13" fillId="0" fontId="14" numFmtId="0" xfId="0" applyAlignment="1" applyBorder="1" applyFont="1">
      <alignment readingOrder="0" shrinkToFit="0" vertical="bottom" wrapText="1"/>
    </xf>
    <xf borderId="12" fillId="130" fontId="14" numFmtId="0" xfId="0" applyAlignment="1" applyBorder="1" applyFont="1">
      <alignment horizontal="center" readingOrder="0" vertical="bottom"/>
    </xf>
    <xf borderId="13" fillId="0" fontId="44" numFmtId="0" xfId="0" applyAlignment="1" applyBorder="1" applyFont="1">
      <alignment readingOrder="0" shrinkToFit="0" vertical="bottom" wrapText="1"/>
    </xf>
    <xf borderId="14" fillId="0" fontId="14" numFmtId="0" xfId="0" applyAlignment="1" applyBorder="1" applyFont="1">
      <alignment readingOrder="0" vertical="bottom"/>
    </xf>
    <xf borderId="12" fillId="0" fontId="51" numFmtId="0" xfId="0" applyAlignment="1" applyBorder="1" applyFont="1">
      <alignment readingOrder="0" vertical="bottom"/>
    </xf>
    <xf borderId="12" fillId="0" fontId="268" numFmtId="0" xfId="0" applyAlignment="1" applyBorder="1" applyFont="1">
      <alignment readingOrder="0" shrinkToFit="0" wrapText="1"/>
    </xf>
    <xf borderId="12" fillId="0" fontId="14" numFmtId="0" xfId="0" applyAlignment="1" applyBorder="1" applyFont="1">
      <alignment readingOrder="0" vertical="bottom"/>
    </xf>
    <xf borderId="13" fillId="12" fontId="14" numFmtId="0" xfId="0" applyAlignment="1" applyBorder="1" applyFont="1">
      <alignment readingOrder="0" vertical="bottom"/>
    </xf>
    <xf borderId="13" fillId="45" fontId="14" numFmtId="0" xfId="0" applyAlignment="1" applyBorder="1" applyFont="1">
      <alignment horizontal="center" readingOrder="0" vertical="bottom"/>
    </xf>
    <xf borderId="13" fillId="130" fontId="14" numFmtId="0" xfId="0" applyAlignment="1" applyBorder="1" applyFont="1">
      <alignment horizontal="center" readingOrder="0" vertical="bottom"/>
    </xf>
    <xf borderId="13" fillId="0" fontId="14" numFmtId="0" xfId="0" applyAlignment="1" applyBorder="1" applyFont="1">
      <alignment horizontal="center" readingOrder="0" vertical="bottom"/>
    </xf>
    <xf borderId="13" fillId="16" fontId="14" numFmtId="0" xfId="0" applyAlignment="1" applyBorder="1" applyFont="1">
      <alignment horizontal="center" readingOrder="0" vertical="bottom"/>
    </xf>
    <xf borderId="13" fillId="0" fontId="269" numFmtId="0" xfId="0" applyAlignment="1" applyBorder="1" applyFont="1">
      <alignment readingOrder="0" shrinkToFit="0" wrapText="1"/>
    </xf>
    <xf borderId="13" fillId="0" fontId="29" numFmtId="0" xfId="0" applyAlignment="1" applyBorder="1" applyFont="1">
      <alignment readingOrder="0" vertical="bottom"/>
    </xf>
    <xf borderId="12" fillId="0" fontId="270" numFmtId="0" xfId="0" applyAlignment="1" applyBorder="1" applyFont="1">
      <alignment readingOrder="0" shrinkToFit="0" wrapText="1"/>
    </xf>
    <xf borderId="12" fillId="0" fontId="2" numFmtId="0" xfId="0" applyBorder="1" applyFont="1"/>
    <xf borderId="12" fillId="0" fontId="271" numFmtId="0" xfId="0" applyAlignment="1" applyBorder="1" applyFont="1">
      <alignment readingOrder="0" shrinkToFit="0" wrapText="1"/>
    </xf>
    <xf borderId="12" fillId="0" fontId="14" numFmtId="0" xfId="0" applyAlignment="1" applyBorder="1" applyFont="1">
      <alignment horizontal="center" vertical="bottom"/>
    </xf>
    <xf borderId="12" fillId="0" fontId="161" numFmtId="0" xfId="0" applyAlignment="1" applyBorder="1" applyFont="1">
      <alignment readingOrder="0" shrinkToFit="0" vertical="bottom" wrapText="1"/>
    </xf>
    <xf borderId="12" fillId="0" fontId="14" numFmtId="0" xfId="0" applyAlignment="1" applyBorder="1" applyFont="1">
      <alignment readingOrder="0" vertical="bottom"/>
    </xf>
    <xf borderId="12" fillId="0" fontId="8" numFmtId="0" xfId="0" applyAlignment="1" applyBorder="1" applyFont="1">
      <alignment readingOrder="0"/>
    </xf>
    <xf borderId="12" fillId="16" fontId="2" numFmtId="0" xfId="0" applyAlignment="1" applyBorder="1" applyFont="1">
      <alignment horizontal="center" readingOrder="0" vertical="center"/>
    </xf>
    <xf borderId="12" fillId="0" fontId="2" numFmtId="0" xfId="0" applyAlignment="1" applyBorder="1" applyFont="1">
      <alignment horizontal="center" readingOrder="0" vertical="center"/>
    </xf>
    <xf borderId="12" fillId="0" fontId="2" numFmtId="0" xfId="0" applyAlignment="1" applyBorder="1" applyFont="1">
      <alignment shrinkToFit="0" wrapText="1"/>
    </xf>
    <xf borderId="12" fillId="0" fontId="272" numFmtId="0" xfId="0" applyAlignment="1" applyBorder="1" applyFont="1">
      <alignment readingOrder="0" shrinkToFit="0" wrapText="1"/>
    </xf>
    <xf borderId="12" fillId="130" fontId="29" numFmtId="0" xfId="0" applyAlignment="1" applyBorder="1" applyFont="1">
      <alignment readingOrder="0" vertical="bottom"/>
    </xf>
    <xf borderId="12" fillId="0" fontId="29" numFmtId="0" xfId="0" applyAlignment="1" applyBorder="1" applyFont="1">
      <alignment vertical="bottom"/>
    </xf>
    <xf borderId="12" fillId="12" fontId="14" numFmtId="0" xfId="0" applyAlignment="1" applyBorder="1" applyFont="1">
      <alignment readingOrder="0" shrinkToFit="0" vertical="bottom" wrapText="0"/>
    </xf>
    <xf borderId="12" fillId="0" fontId="179" numFmtId="0" xfId="0" applyAlignment="1" applyBorder="1" applyFont="1">
      <alignment readingOrder="0" shrinkToFit="0" vertical="bottom" wrapText="1"/>
    </xf>
    <xf borderId="13" fillId="39" fontId="29" numFmtId="0" xfId="0" applyAlignment="1" applyBorder="1" applyFont="1">
      <alignment horizontal="center" readingOrder="0" vertical="bottom"/>
    </xf>
    <xf borderId="13" fillId="0" fontId="273" numFmtId="0" xfId="0" applyAlignment="1" applyBorder="1" applyFont="1">
      <alignment readingOrder="0" shrinkToFit="0" wrapText="1"/>
    </xf>
    <xf borderId="12" fillId="0" fontId="29" numFmtId="0" xfId="0" applyAlignment="1" applyBorder="1" applyFont="1">
      <alignment readingOrder="0" vertical="bottom"/>
    </xf>
    <xf borderId="13" fillId="0" fontId="184" numFmtId="0" xfId="0" applyAlignment="1" applyBorder="1" applyFont="1">
      <alignment shrinkToFit="0" vertical="bottom" wrapText="1"/>
    </xf>
    <xf borderId="12" fillId="131" fontId="14" numFmtId="0" xfId="0" applyAlignment="1" applyBorder="1" applyFont="1">
      <alignment horizontal="center" readingOrder="0" vertical="bottom"/>
    </xf>
    <xf borderId="12" fillId="0" fontId="274" numFmtId="0" xfId="0" applyAlignment="1" applyBorder="1" applyFont="1">
      <alignment readingOrder="0" shrinkToFit="0" wrapText="1"/>
    </xf>
    <xf borderId="12" fillId="0" fontId="14" numFmtId="0" xfId="0" applyAlignment="1" applyBorder="1" applyFont="1">
      <alignment readingOrder="0" vertical="bottom"/>
    </xf>
    <xf borderId="12" fillId="45" fontId="275" numFmtId="0" xfId="0" applyAlignment="1" applyBorder="1" applyFont="1">
      <alignment horizontal="center" vertical="bottom"/>
    </xf>
    <xf borderId="13" fillId="0" fontId="276" numFmtId="0" xfId="0" applyAlignment="1" applyBorder="1" applyFont="1">
      <alignment readingOrder="0" shrinkToFit="0" wrapText="1"/>
    </xf>
    <xf borderId="13" fillId="0" fontId="14" numFmtId="0" xfId="0" applyAlignment="1" applyBorder="1" applyFont="1">
      <alignment readingOrder="0" vertical="bottom"/>
    </xf>
    <xf borderId="13" fillId="12" fontId="16" numFmtId="0" xfId="0" applyAlignment="1" applyBorder="1" applyFont="1">
      <alignment readingOrder="0" vertical="bottom"/>
    </xf>
    <xf borderId="13" fillId="0" fontId="14" numFmtId="0" xfId="0" applyAlignment="1" applyBorder="1" applyFont="1">
      <alignment horizontal="center" vertical="bottom"/>
    </xf>
    <xf borderId="12" fillId="16" fontId="14" numFmtId="0" xfId="0" applyAlignment="1" applyBorder="1" applyFont="1">
      <alignment horizontal="center" readingOrder="0" vertical="bottom"/>
    </xf>
    <xf borderId="13" fillId="16" fontId="14" numFmtId="0" xfId="0" applyAlignment="1" applyBorder="1" applyFont="1">
      <alignment horizontal="center" readingOrder="0" vertical="bottom"/>
    </xf>
    <xf borderId="13" fillId="130" fontId="14" numFmtId="0" xfId="0" applyAlignment="1" applyBorder="1" applyFont="1">
      <alignment horizontal="center" readingOrder="0" vertical="bottom"/>
    </xf>
    <xf borderId="12" fillId="0" fontId="196" numFmtId="0" xfId="0" applyAlignment="1" applyBorder="1" applyFont="1">
      <alignment readingOrder="0" shrinkToFit="0" vertical="bottom" wrapText="1"/>
    </xf>
    <xf borderId="13" fillId="0" fontId="14" numFmtId="0" xfId="0" applyAlignment="1" applyBorder="1" applyFont="1">
      <alignment readingOrder="0" vertical="bottom"/>
    </xf>
    <xf borderId="13" fillId="0" fontId="29" numFmtId="0" xfId="0" applyAlignment="1" applyBorder="1" applyFont="1">
      <alignment vertical="bottom"/>
    </xf>
    <xf borderId="12" fillId="0" fontId="16" numFmtId="0" xfId="0" applyAlignment="1" applyBorder="1" applyFont="1">
      <alignment readingOrder="0" shrinkToFit="0" vertical="bottom" wrapText="1"/>
    </xf>
    <xf borderId="13" fillId="0" fontId="277" numFmtId="0" xfId="0" applyAlignment="1" applyBorder="1" applyFont="1">
      <alignment readingOrder="0" shrinkToFit="0" wrapText="1"/>
    </xf>
    <xf borderId="13" fillId="0" fontId="278" numFmtId="0" xfId="0" applyAlignment="1" applyBorder="1" applyFont="1">
      <alignment readingOrder="0" shrinkToFit="0" wrapText="1"/>
    </xf>
    <xf borderId="12" fillId="24" fontId="14" numFmtId="0" xfId="0" applyAlignment="1" applyBorder="1" applyFont="1">
      <alignment horizontal="center" readingOrder="0" vertical="bottom"/>
    </xf>
    <xf borderId="13" fillId="0" fontId="109" numFmtId="0" xfId="0" applyAlignment="1" applyBorder="1" applyFont="1">
      <alignment readingOrder="0" shrinkToFit="0" vertical="bottom" wrapText="0"/>
    </xf>
    <xf borderId="12" fillId="45" fontId="275" numFmtId="0" xfId="0" applyAlignment="1" applyBorder="1" applyFont="1">
      <alignment horizontal="center" readingOrder="0" vertical="bottom"/>
    </xf>
    <xf borderId="13" fillId="0" fontId="109" numFmtId="0" xfId="0" applyAlignment="1" applyBorder="1" applyFont="1">
      <alignment readingOrder="0" vertical="bottom"/>
    </xf>
    <xf borderId="13" fillId="130" fontId="109" numFmtId="0" xfId="0" applyAlignment="1" applyBorder="1" applyFont="1">
      <alignment horizontal="center" readingOrder="0" vertical="bottom"/>
    </xf>
    <xf borderId="13" fillId="0" fontId="279" numFmtId="0" xfId="0" applyAlignment="1" applyBorder="1" applyFont="1">
      <alignment readingOrder="0" shrinkToFit="0" wrapText="1"/>
    </xf>
    <xf borderId="12" fillId="0" fontId="280" numFmtId="0" xfId="0" applyAlignment="1" applyBorder="1" applyFont="1">
      <alignment readingOrder="0" shrinkToFit="0" wrapText="1"/>
    </xf>
    <xf borderId="13" fillId="0" fontId="281" numFmtId="0" xfId="0" applyAlignment="1" applyBorder="1" applyFont="1">
      <alignment readingOrder="0" shrinkToFit="0" wrapText="1"/>
    </xf>
    <xf borderId="13" fillId="130" fontId="29" numFmtId="0" xfId="0" applyAlignment="1" applyBorder="1" applyFont="1">
      <alignment readingOrder="0" vertical="bottom"/>
    </xf>
    <xf borderId="13" fillId="0" fontId="8" numFmtId="0" xfId="0" applyAlignment="1" applyBorder="1" applyFont="1">
      <alignment readingOrder="0" shrinkToFit="0" wrapText="1"/>
    </xf>
    <xf borderId="13" fillId="131" fontId="14" numFmtId="0" xfId="0" applyAlignment="1" applyBorder="1" applyFont="1">
      <alignment horizontal="center" readingOrder="0" vertical="bottom"/>
    </xf>
    <xf borderId="12" fillId="130" fontId="16" numFmtId="0" xfId="0" applyAlignment="1" applyBorder="1" applyFont="1">
      <alignment horizontal="center" vertical="bottom"/>
    </xf>
    <xf borderId="12" fillId="130" fontId="14" numFmtId="0" xfId="0" applyAlignment="1" applyBorder="1" applyFont="1">
      <alignment horizontal="center" vertical="bottom"/>
    </xf>
    <xf borderId="13" fillId="24" fontId="223" numFmtId="0" xfId="0" applyAlignment="1" applyBorder="1" applyFont="1">
      <alignment readingOrder="0" shrinkToFit="0" vertical="bottom" wrapText="1"/>
    </xf>
    <xf borderId="0" fillId="0" fontId="2" numFmtId="0" xfId="0" applyAlignment="1" applyFont="1">
      <alignment shrinkToFit="0" wrapText="1"/>
    </xf>
    <xf borderId="12" fillId="12" fontId="14" numFmtId="0" xfId="0" applyAlignment="1" applyBorder="1" applyFont="1">
      <alignment vertical="bottom"/>
    </xf>
    <xf borderId="12" fillId="45" fontId="282" numFmtId="0" xfId="0" applyAlignment="1" applyBorder="1" applyFont="1">
      <alignment horizontal="center" readingOrder="0" vertical="bottom"/>
    </xf>
    <xf borderId="12" fillId="0" fontId="230" numFmtId="0" xfId="0" applyAlignment="1" applyBorder="1" applyFont="1">
      <alignment readingOrder="0" shrinkToFit="0" vertical="bottom" wrapText="1"/>
    </xf>
    <xf borderId="12" fillId="0" fontId="11" numFmtId="0" xfId="0" applyAlignment="1" applyBorder="1" applyFont="1">
      <alignment vertical="bottom"/>
    </xf>
    <xf borderId="12" fillId="0" fontId="14" numFmtId="0" xfId="0" applyAlignment="1" applyBorder="1" applyFont="1">
      <alignment vertical="bottom"/>
    </xf>
    <xf borderId="12" fillId="0" fontId="239" numFmtId="0" xfId="0" applyAlignment="1" applyBorder="1" applyFont="1">
      <alignment readingOrder="0" shrinkToFit="0" vertical="bottom" wrapText="1"/>
    </xf>
    <xf borderId="12" fillId="0" fontId="242" numFmtId="0" xfId="0" applyAlignment="1" applyBorder="1" applyFont="1">
      <alignment readingOrder="0" shrinkToFit="0" vertical="bottom" wrapText="1"/>
    </xf>
    <xf borderId="12" fillId="0" fontId="246" numFmtId="0" xfId="0" applyAlignment="1" applyBorder="1" applyFont="1">
      <alignment readingOrder="0" shrinkToFit="0" vertical="bottom" wrapText="1"/>
    </xf>
    <xf borderId="12" fillId="0" fontId="2" numFmtId="0" xfId="0" applyAlignment="1" applyBorder="1" applyFont="1">
      <alignment readingOrder="0"/>
    </xf>
    <xf borderId="12" fillId="0" fontId="283" numFmtId="0" xfId="0" applyAlignment="1" applyBorder="1" applyFont="1">
      <alignment readingOrder="0" shrinkToFit="0" wrapText="1"/>
    </xf>
    <xf borderId="13" fillId="0" fontId="284" numFmtId="0" xfId="0" applyAlignment="1" applyBorder="1" applyFont="1">
      <alignment readingOrder="0" shrinkToFit="0" wrapText="1"/>
    </xf>
    <xf borderId="14" fillId="0" fontId="29" numFmtId="0" xfId="0" applyAlignment="1" applyBorder="1" applyFont="1">
      <alignment readingOrder="0" vertical="bottom"/>
    </xf>
    <xf borderId="13" fillId="0" fontId="285" numFmtId="0" xfId="0" applyAlignment="1" applyBorder="1" applyFont="1">
      <alignment readingOrder="0" shrinkToFit="0" wrapText="1"/>
    </xf>
    <xf borderId="13" fillId="12" fontId="14" numFmtId="0" xfId="0" applyAlignment="1" applyBorder="1" applyFont="1">
      <alignment vertical="bottom"/>
    </xf>
    <xf borderId="13" fillId="0" fontId="14" numFmtId="0" xfId="0" applyAlignment="1" applyBorder="1" applyFont="1">
      <alignment horizontal="center" vertical="bottom"/>
    </xf>
    <xf borderId="13" fillId="130" fontId="14" numFmtId="0" xfId="0" applyAlignment="1" applyBorder="1" applyFont="1">
      <alignment horizontal="center" readingOrder="0" vertical="bottom"/>
    </xf>
    <xf borderId="13" fillId="16" fontId="14" numFmtId="0" xfId="0" applyAlignment="1" applyBorder="1" applyFont="1">
      <alignment horizontal="center" readingOrder="0" vertical="bottom"/>
    </xf>
    <xf borderId="13" fillId="0" fontId="258" numFmtId="0" xfId="0" applyAlignment="1" applyBorder="1" applyFont="1">
      <alignment shrinkToFit="0" vertical="bottom" wrapText="1"/>
    </xf>
    <xf borderId="13" fillId="0" fontId="14" numFmtId="0" xfId="0" applyAlignment="1" applyBorder="1" applyFont="1">
      <alignment readingOrder="0" vertical="bottom"/>
    </xf>
    <xf borderId="13" fillId="0" fontId="29" numFmtId="0" xfId="0" applyAlignment="1" applyBorder="1" applyFont="1">
      <alignment vertical="bottom"/>
    </xf>
    <xf borderId="12" fillId="131" fontId="14" numFmtId="0" xfId="0" applyAlignment="1" applyBorder="1" applyFont="1">
      <alignment horizontal="center" vertical="bottom"/>
    </xf>
    <xf borderId="13" fillId="0" fontId="286" numFmtId="0" xfId="0" applyAlignment="1" applyBorder="1" applyFont="1">
      <alignment readingOrder="0" shrinkToFit="0" wrapText="1"/>
    </xf>
    <xf borderId="0" fillId="14" fontId="105" numFmtId="0" xfId="0" applyAlignment="1" applyFont="1">
      <alignment readingOrder="0"/>
    </xf>
    <xf borderId="13" fillId="12" fontId="14" numFmtId="0" xfId="0" applyAlignment="1" applyBorder="1" applyFont="1">
      <alignment vertical="bottom"/>
    </xf>
    <xf borderId="13" fillId="0" fontId="287" numFmtId="0" xfId="0" applyAlignment="1" applyBorder="1" applyFont="1">
      <alignment readingOrder="0" shrinkToFit="0" vertical="bottom" wrapText="1"/>
    </xf>
    <xf borderId="13" fillId="0" fontId="16" numFmtId="0" xfId="0" applyAlignment="1" applyBorder="1" applyFont="1">
      <alignment vertical="bottom"/>
    </xf>
    <xf borderId="13" fillId="0" fontId="288" numFmtId="0" xfId="0" applyAlignment="1" applyBorder="1" applyFont="1">
      <alignment readingOrder="0" shrinkToFit="0" vertical="bottom" wrapText="1"/>
    </xf>
    <xf borderId="13" fillId="0" fontId="14" numFmtId="0" xfId="0" applyAlignment="1" applyBorder="1" applyFont="1">
      <alignment vertical="bottom"/>
    </xf>
    <xf borderId="13" fillId="0" fontId="289" numFmtId="0" xfId="0" applyAlignment="1" applyBorder="1" applyFont="1">
      <alignment readingOrder="0" shrinkToFit="0" vertical="bottom" wrapText="1"/>
    </xf>
    <xf borderId="0" fillId="0" fontId="290" numFmtId="0" xfId="0" applyAlignment="1" applyFont="1">
      <alignment readingOrder="0" vertical="bottom"/>
    </xf>
    <xf borderId="0" fillId="0" fontId="291" numFmtId="0" xfId="0" applyAlignment="1" applyFont="1">
      <alignment readingOrder="0" vertical="bottom"/>
    </xf>
    <xf borderId="0" fillId="0" fontId="178" numFmtId="0" xfId="0" applyAlignment="1" applyFont="1">
      <alignment readingOrder="0" vertical="bottom"/>
    </xf>
    <xf borderId="0" fillId="0" fontId="292" numFmtId="0" xfId="0" applyAlignment="1" applyFont="1">
      <alignment readingOrder="0" vertical="bottom"/>
    </xf>
    <xf borderId="13" fillId="16" fontId="14" numFmtId="0" xfId="0" applyAlignment="1" applyBorder="1" applyFont="1">
      <alignment horizontal="center" vertical="bottom"/>
    </xf>
    <xf borderId="13" fillId="0" fontId="293" numFmtId="0" xfId="0" applyAlignment="1" applyBorder="1" applyFont="1">
      <alignment readingOrder="0" shrinkToFit="0" vertical="bottom" wrapText="1"/>
    </xf>
    <xf borderId="13" fillId="0" fontId="11" numFmtId="0" xfId="0" applyAlignment="1" applyBorder="1" applyFont="1">
      <alignment vertical="bottom"/>
    </xf>
    <xf borderId="13" fillId="12" fontId="14" numFmtId="0" xfId="0" applyAlignment="1" applyBorder="1" applyFont="1">
      <alignment vertical="bottom"/>
    </xf>
    <xf borderId="13" fillId="0" fontId="16" numFmtId="0" xfId="0" applyAlignment="1" applyBorder="1" applyFont="1">
      <alignment readingOrder="0" shrinkToFit="0" vertical="bottom" wrapText="1"/>
    </xf>
    <xf borderId="13" fillId="131" fontId="14" numFmtId="0" xfId="0" applyAlignment="1" applyBorder="1" applyFont="1">
      <alignment horizontal="center" vertical="bottom"/>
    </xf>
    <xf borderId="13" fillId="0" fontId="14" numFmtId="0" xfId="0" applyAlignment="1" applyBorder="1" applyFont="1">
      <alignment horizontal="center" readingOrder="0" vertical="bottom"/>
    </xf>
    <xf borderId="13" fillId="0" fontId="294" numFmtId="0" xfId="0" applyAlignment="1" applyBorder="1" applyFont="1">
      <alignment readingOrder="0" shrinkToFit="0" vertical="bottom" wrapText="1"/>
    </xf>
    <xf borderId="13" fillId="0" fontId="16" numFmtId="0" xfId="0" applyAlignment="1" applyBorder="1" applyFont="1">
      <alignment vertical="bottom"/>
    </xf>
    <xf borderId="0" fillId="0" fontId="51" numFmtId="0" xfId="0" applyAlignment="1" applyFont="1">
      <alignment readingOrder="0" vertical="bottom"/>
    </xf>
    <xf borderId="0" fillId="0" fontId="293" numFmtId="0" xfId="0" applyAlignment="1" applyFont="1">
      <alignment readingOrder="0" vertical="bottom"/>
    </xf>
    <xf borderId="0" fillId="0" fontId="58" numFmtId="0" xfId="0" applyAlignment="1" applyFont="1">
      <alignment readingOrder="0" vertical="bottom"/>
    </xf>
    <xf borderId="0" fillId="0" fontId="157" numFmtId="0" xfId="0" applyAlignment="1" applyFont="1">
      <alignment readingOrder="0" vertical="bottom"/>
    </xf>
    <xf borderId="13" fillId="0" fontId="295" numFmtId="0" xfId="0" applyAlignment="1" applyBorder="1" applyFont="1">
      <alignment readingOrder="0" shrinkToFit="0" vertical="bottom" wrapText="1"/>
    </xf>
    <xf borderId="13" fillId="0" fontId="14" numFmtId="0" xfId="0" applyAlignment="1" applyBorder="1" applyFont="1">
      <alignment vertical="bottom"/>
    </xf>
    <xf borderId="13" fillId="16" fontId="14" numFmtId="0" xfId="0" applyAlignment="1" applyBorder="1" applyFont="1">
      <alignment horizontal="center" vertical="bottom"/>
    </xf>
    <xf borderId="13" fillId="0" fontId="14" numFmtId="0" xfId="0" applyAlignment="1" applyBorder="1" applyFont="1">
      <alignment horizontal="center" readingOrder="0" vertical="bottom"/>
    </xf>
    <xf borderId="13" fillId="0" fontId="296" numFmtId="0" xfId="0" applyAlignment="1" applyBorder="1" applyFont="1">
      <alignment readingOrder="0" shrinkToFit="0" vertical="bottom" wrapText="1"/>
    </xf>
    <xf borderId="13" fillId="0" fontId="11" numFmtId="0" xfId="0" applyAlignment="1" applyBorder="1" applyFont="1">
      <alignment vertical="bottom"/>
    </xf>
    <xf borderId="13" fillId="12" fontId="14" numFmtId="0" xfId="0" applyAlignment="1" applyBorder="1" applyFont="1">
      <alignment readingOrder="0" vertical="bottom"/>
    </xf>
    <xf borderId="13" fillId="130" fontId="14" numFmtId="0" xfId="0" applyAlignment="1" applyBorder="1" applyFont="1">
      <alignment horizontal="center" vertical="bottom"/>
    </xf>
    <xf borderId="13" fillId="0" fontId="297" numFmtId="0" xfId="0" applyAlignment="1" applyBorder="1" applyFont="1">
      <alignment readingOrder="0" shrinkToFit="0" vertical="bottom" wrapText="1"/>
    </xf>
    <xf borderId="13" fillId="0" fontId="29" numFmtId="0" xfId="0" applyAlignment="1" applyBorder="1" applyFont="1">
      <alignment readingOrder="0" vertical="bottom"/>
    </xf>
    <xf borderId="13" fillId="0" fontId="14" numFmtId="0" xfId="0" applyAlignment="1" applyBorder="1" applyFont="1">
      <alignment readingOrder="0" shrinkToFit="0" vertical="bottom" wrapText="1"/>
    </xf>
    <xf borderId="13" fillId="0" fontId="179" numFmtId="0" xfId="0" applyAlignment="1" applyBorder="1" applyFont="1">
      <alignment readingOrder="0" shrinkToFit="0" vertical="bottom" wrapText="1"/>
    </xf>
    <xf borderId="13" fillId="0" fontId="298" numFmtId="0" xfId="0" applyAlignment="1" applyBorder="1" applyFont="1">
      <alignment readingOrder="0" shrinkToFit="0" vertical="bottom" wrapText="1"/>
    </xf>
    <xf borderId="12" fillId="0" fontId="31" numFmtId="0" xfId="0" applyAlignment="1" applyBorder="1" applyFont="1">
      <alignment readingOrder="0" shrinkToFit="0" wrapText="1"/>
    </xf>
    <xf borderId="12" fillId="0" fontId="46" numFmtId="0" xfId="0" applyAlignment="1" applyBorder="1" applyFont="1">
      <alignment readingOrder="0" shrinkToFit="0" vertical="bottom" wrapText="1"/>
    </xf>
    <xf borderId="12" fillId="0" fontId="14" numFmtId="0" xfId="0" applyAlignment="1" applyBorder="1" applyFont="1">
      <alignment shrinkToFit="0" vertical="bottom" wrapText="1"/>
    </xf>
    <xf borderId="12" fillId="16" fontId="14" numFmtId="0" xfId="0" applyAlignment="1" applyBorder="1" applyFont="1">
      <alignment horizontal="center" vertical="bottom"/>
    </xf>
    <xf borderId="12" fillId="0" fontId="299" numFmtId="0" xfId="0" applyAlignment="1" applyBorder="1" applyFont="1">
      <alignment readingOrder="0" shrinkToFit="0" wrapText="1"/>
    </xf>
    <xf borderId="12" fillId="0" fontId="300" numFmtId="0" xfId="0" applyAlignment="1" applyBorder="1" applyFont="1">
      <alignment readingOrder="0" shrinkToFit="0" wrapText="1"/>
    </xf>
    <xf borderId="12" fillId="0" fontId="8" numFmtId="0" xfId="0" applyAlignment="1" applyBorder="1" applyFont="1">
      <alignment readingOrder="0" shrinkToFit="0" wrapText="1"/>
    </xf>
    <xf borderId="12" fillId="0" fontId="301" numFmtId="0" xfId="0" applyAlignment="1" applyBorder="1" applyFont="1">
      <alignment readingOrder="0" shrinkToFit="0" wrapText="1"/>
    </xf>
    <xf borderId="12" fillId="130" fontId="14" numFmtId="0" xfId="0" applyAlignment="1" applyBorder="1" applyFont="1">
      <alignment horizontal="center" vertical="bottom"/>
    </xf>
    <xf borderId="12" fillId="0" fontId="63" numFmtId="0" xfId="0" applyAlignment="1" applyBorder="1" applyFont="1">
      <alignment shrinkToFit="0" vertical="bottom" wrapText="1"/>
    </xf>
    <xf borderId="12" fillId="0" fontId="109" numFmtId="0" xfId="0" applyAlignment="1" applyBorder="1" applyFont="1">
      <alignment readingOrder="0" vertical="bottom"/>
    </xf>
    <xf borderId="12" fillId="0" fontId="2" numFmtId="0" xfId="0" applyAlignment="1" applyBorder="1" applyFont="1">
      <alignment readingOrder="0" shrinkToFit="0" wrapText="1"/>
    </xf>
    <xf borderId="12" fillId="0" fontId="302" numFmtId="0" xfId="0" applyAlignment="1" applyBorder="1" applyFont="1">
      <alignment readingOrder="0" shrinkToFit="0" wrapText="1"/>
    </xf>
    <xf borderId="12" fillId="89" fontId="2" numFmtId="0" xfId="0" applyAlignment="1" applyBorder="1" applyFont="1">
      <alignment readingOrder="0"/>
    </xf>
    <xf borderId="12" fillId="0" fontId="303" numFmtId="0" xfId="0" applyAlignment="1" applyBorder="1" applyFont="1">
      <alignment readingOrder="0" shrinkToFit="0" wrapText="1"/>
    </xf>
    <xf borderId="12" fillId="0" fontId="304" numFmtId="0" xfId="0" applyAlignment="1" applyBorder="1" applyFont="1">
      <alignment readingOrder="0" shrinkToFit="0" wrapText="1"/>
    </xf>
    <xf borderId="12" fillId="0" fontId="305" numFmtId="0" xfId="0" applyAlignment="1" applyBorder="1" applyFont="1">
      <alignment readingOrder="0" vertical="bottom"/>
    </xf>
    <xf borderId="12" fillId="0" fontId="11" numFmtId="0" xfId="0" applyAlignment="1" applyBorder="1" applyFont="1">
      <alignment readingOrder="0" vertical="bottom"/>
    </xf>
    <xf borderId="12" fillId="94" fontId="63" numFmtId="0" xfId="0" applyAlignment="1" applyBorder="1" applyFont="1">
      <alignment horizontal="center" readingOrder="0" vertical="bottom"/>
    </xf>
    <xf borderId="13" fillId="0" fontId="303" numFmtId="0" xfId="0" applyAlignment="1" applyBorder="1" applyFont="1">
      <alignment readingOrder="0" shrinkToFit="0" wrapText="1"/>
    </xf>
    <xf borderId="13" fillId="0" fontId="271" numFmtId="0" xfId="0" applyAlignment="1" applyBorder="1" applyFont="1">
      <alignment readingOrder="0" shrinkToFit="0" wrapText="1"/>
    </xf>
    <xf borderId="12" fillId="0" fontId="306" numFmtId="0" xfId="0" applyAlignment="1" applyBorder="1" applyFont="1">
      <alignment readingOrder="0" shrinkToFit="0" wrapText="1"/>
    </xf>
    <xf borderId="12" fillId="0" fontId="307" numFmtId="0" xfId="0" applyAlignment="1" applyBorder="1" applyFont="1">
      <alignment readingOrder="0" shrinkToFit="0" vertical="bottom" wrapText="1"/>
    </xf>
    <xf borderId="12" fillId="45" fontId="14" numFmtId="0" xfId="0" applyAlignment="1" applyBorder="1" applyFont="1">
      <alignment horizontal="center" readingOrder="0" vertical="bottom"/>
    </xf>
    <xf borderId="13" fillId="0" fontId="9" numFmtId="0" xfId="0" applyAlignment="1" applyBorder="1" applyFont="1">
      <alignment readingOrder="0" shrinkToFit="0" wrapText="1"/>
    </xf>
    <xf borderId="12" fillId="0" fontId="158" numFmtId="0" xfId="0" applyAlignment="1" applyBorder="1" applyFont="1">
      <alignment readingOrder="0" shrinkToFit="0" vertical="bottom" wrapText="1"/>
    </xf>
    <xf borderId="15" fillId="0" fontId="308" numFmtId="0" xfId="0" applyAlignment="1" applyBorder="1" applyFont="1">
      <alignment readingOrder="0" shrinkToFit="0" vertical="bottom" wrapText="0"/>
    </xf>
    <xf borderId="13" fillId="16" fontId="14" numFmtId="0" xfId="0" applyAlignment="1" applyBorder="1" applyFont="1">
      <alignment horizontal="center" vertical="bottom"/>
    </xf>
    <xf borderId="13" fillId="0" fontId="2" numFmtId="0" xfId="0" applyAlignment="1" applyBorder="1" applyFont="1">
      <alignment readingOrder="0" shrinkToFit="0" wrapText="1"/>
    </xf>
    <xf borderId="0" fillId="0" fontId="309" numFmtId="0" xfId="0" applyAlignment="1" applyFont="1">
      <alignment readingOrder="0"/>
    </xf>
    <xf borderId="0" fillId="0" fontId="310" numFmtId="0" xfId="0" applyFont="1"/>
    <xf borderId="16" fillId="3" fontId="27" numFmtId="0" xfId="0" applyAlignment="1" applyBorder="1" applyFont="1">
      <alignment readingOrder="0" shrinkToFit="0" vertical="bottom" wrapText="0"/>
    </xf>
    <xf borderId="17" fillId="3" fontId="14" numFmtId="0" xfId="0" applyAlignment="1" applyBorder="1" applyFont="1">
      <alignment vertical="bottom"/>
    </xf>
    <xf borderId="0" fillId="0" fontId="158" numFmtId="0" xfId="0" applyAlignment="1" applyFont="1">
      <alignment readingOrder="0"/>
    </xf>
    <xf borderId="0" fillId="0" fontId="306" numFmtId="3" xfId="0" applyAlignment="1" applyFont="1" applyNumberFormat="1">
      <alignment horizontal="left" readingOrder="0"/>
    </xf>
    <xf borderId="0" fillId="0" fontId="211" numFmtId="0" xfId="0" applyAlignment="1" applyFont="1">
      <alignment readingOrder="0"/>
    </xf>
    <xf borderId="0" fillId="0" fontId="311" numFmtId="0" xfId="0" applyAlignment="1" applyFont="1">
      <alignment horizontal="left" readingOrder="0"/>
    </xf>
    <xf borderId="0" fillId="0" fontId="9" numFmtId="0" xfId="0" applyAlignment="1" applyFont="1">
      <alignment horizontal="left" readingOrder="0"/>
    </xf>
    <xf borderId="0" fillId="0" fontId="312" numFmtId="0" xfId="0" applyAlignment="1" applyFont="1">
      <alignment readingOrder="0"/>
    </xf>
    <xf borderId="2" fillId="61" fontId="309" numFmtId="0" xfId="0" applyAlignment="1" applyBorder="1" applyFont="1">
      <alignment shrinkToFit="0" vertical="bottom" wrapText="0"/>
    </xf>
    <xf borderId="2" fillId="61" fontId="14" numFmtId="0" xfId="0" applyAlignment="1" applyBorder="1" applyFont="1">
      <alignment vertical="bottom"/>
    </xf>
    <xf borderId="2" fillId="0" fontId="14" numFmtId="0" xfId="0" applyAlignment="1" applyBorder="1" applyFont="1">
      <alignment shrinkToFit="0" vertical="bottom" wrapText="0"/>
    </xf>
    <xf borderId="2" fillId="3" fontId="203" numFmtId="0" xfId="0" applyAlignment="1" applyBorder="1" applyFont="1">
      <alignment shrinkToFit="0" vertical="bottom" wrapText="0"/>
    </xf>
    <xf borderId="0" fillId="56" fontId="29" numFmtId="0" xfId="0" applyAlignment="1" applyFont="1">
      <alignment horizontal="center" vertical="bottom"/>
    </xf>
    <xf borderId="0" fillId="3" fontId="203" numFmtId="0" xfId="0" applyAlignment="1" applyFont="1">
      <alignment vertical="bottom"/>
    </xf>
    <xf borderId="2" fillId="13" fontId="16" numFmtId="0" xfId="0" applyAlignment="1" applyBorder="1" applyFont="1">
      <alignment shrinkToFit="0" vertical="bottom" wrapText="0"/>
    </xf>
    <xf borderId="0" fillId="97" fontId="203" numFmtId="0" xfId="0" applyAlignment="1" applyFont="1">
      <alignment vertical="bottom"/>
    </xf>
    <xf borderId="0" fillId="97" fontId="14" numFmtId="0" xfId="0" applyAlignment="1" applyFont="1">
      <alignment vertical="bottom"/>
    </xf>
    <xf borderId="2" fillId="97" fontId="203" numFmtId="0" xfId="0" applyAlignment="1" applyBorder="1" applyFont="1">
      <alignment readingOrder="0" shrinkToFit="0" vertical="bottom" wrapText="0"/>
    </xf>
    <xf borderId="0" fillId="0" fontId="81" numFmtId="0" xfId="0" applyAlignment="1" applyFont="1">
      <alignment vertical="bottom"/>
    </xf>
    <xf borderId="0" fillId="8" fontId="203" numFmtId="0" xfId="0" applyAlignment="1" applyFont="1">
      <alignment readingOrder="0" vertical="bottom"/>
    </xf>
    <xf borderId="2" fillId="8" fontId="203" numFmtId="0" xfId="0" applyAlignment="1" applyBorder="1" applyFont="1">
      <alignment readingOrder="0" shrinkToFit="0" vertical="bottom" wrapText="0"/>
    </xf>
    <xf borderId="2" fillId="59" fontId="203" numFmtId="0" xfId="0" applyAlignment="1" applyBorder="1" applyFont="1">
      <alignment readingOrder="0" shrinkToFit="0" vertical="bottom" wrapText="0"/>
    </xf>
    <xf borderId="0" fillId="56" fontId="29" numFmtId="0" xfId="0" applyAlignment="1" applyFont="1">
      <alignment horizontal="center" readingOrder="0" vertical="bottom"/>
    </xf>
    <xf borderId="2" fillId="59" fontId="122" numFmtId="0" xfId="0" applyAlignment="1" applyBorder="1" applyFont="1">
      <alignment shrinkToFit="0" vertical="bottom" wrapText="0"/>
    </xf>
    <xf borderId="0" fillId="77" fontId="203" numFmtId="0" xfId="0" applyAlignment="1" applyFont="1">
      <alignment vertical="bottom"/>
    </xf>
    <xf borderId="0" fillId="77" fontId="14" numFmtId="0" xfId="0" applyAlignment="1" applyFont="1">
      <alignment vertical="bottom"/>
    </xf>
    <xf borderId="0" fillId="77" fontId="203" numFmtId="0" xfId="0" applyAlignment="1" applyFont="1">
      <alignment readingOrder="0" vertical="bottom"/>
    </xf>
    <xf borderId="2" fillId="51" fontId="79" numFmtId="0" xfId="0" applyAlignment="1" applyBorder="1" applyFont="1">
      <alignment shrinkToFit="0" vertical="bottom" wrapText="0"/>
    </xf>
    <xf borderId="0" fillId="56" fontId="313" numFmtId="0" xfId="0" applyAlignment="1" applyFont="1">
      <alignment horizontal="center" readingOrder="0" vertical="bottom"/>
    </xf>
    <xf borderId="2" fillId="51" fontId="79" numFmtId="0" xfId="0" applyAlignment="1" applyBorder="1" applyFont="1">
      <alignment readingOrder="0" vertical="bottom"/>
    </xf>
    <xf borderId="0" fillId="51" fontId="79" numFmtId="0" xfId="0" applyAlignment="1" applyFont="1">
      <alignment readingOrder="0" shrinkToFit="0" vertical="bottom" wrapText="0"/>
    </xf>
    <xf borderId="2" fillId="2" fontId="79" numFmtId="0" xfId="0" applyAlignment="1" applyBorder="1" applyFont="1">
      <alignment readingOrder="0" vertical="bottom"/>
    </xf>
    <xf borderId="0" fillId="111" fontId="314" numFmtId="0" xfId="0" applyAlignment="1" applyFont="1">
      <alignment readingOrder="0" vertical="bottom"/>
    </xf>
    <xf borderId="0" fillId="132" fontId="122" numFmtId="0" xfId="0" applyAlignment="1" applyFill="1" applyFont="1">
      <alignment readingOrder="0" vertical="bottom"/>
    </xf>
    <xf borderId="0" fillId="132" fontId="14" numFmtId="0" xfId="0" applyAlignment="1" applyFont="1">
      <alignment vertical="bottom"/>
    </xf>
    <xf borderId="0" fillId="56" fontId="275" numFmtId="0" xfId="0" applyAlignment="1" applyFont="1">
      <alignment horizontal="center" vertical="bottom"/>
    </xf>
    <xf borderId="0" fillId="0" fontId="51" numFmtId="0" xfId="0" applyAlignment="1" applyFont="1">
      <alignment horizontal="center" readingOrder="0" vertical="bottom"/>
    </xf>
    <xf borderId="2" fillId="12" fontId="309" numFmtId="0" xfId="0" applyAlignment="1" applyBorder="1" applyFont="1">
      <alignment shrinkToFit="0" vertical="bottom" wrapText="0"/>
    </xf>
    <xf borderId="2" fillId="12" fontId="14" numFmtId="0" xfId="0" applyAlignment="1" applyBorder="1" applyFont="1">
      <alignment vertical="bottom"/>
    </xf>
    <xf borderId="18" fillId="0" fontId="14" numFmtId="0" xfId="0" applyAlignment="1" applyBorder="1" applyFont="1">
      <alignment vertical="bottom"/>
    </xf>
    <xf borderId="18" fillId="3" fontId="27" numFmtId="0" xfId="0" applyAlignment="1" applyBorder="1" applyFont="1">
      <alignment vertical="bottom"/>
    </xf>
    <xf borderId="18" fillId="3" fontId="14" numFmtId="0" xfId="0" applyAlignment="1" applyBorder="1" applyFont="1">
      <alignment vertical="bottom"/>
    </xf>
    <xf borderId="0" fillId="0" fontId="14" numFmtId="0" xfId="0" applyAlignment="1" applyFont="1">
      <alignment readingOrder="0" shrinkToFit="0" vertical="bottom" wrapText="0"/>
    </xf>
    <xf borderId="2" fillId="2" fontId="74" numFmtId="0" xfId="0" applyAlignment="1" applyBorder="1" applyFont="1">
      <alignment readingOrder="0" shrinkToFit="0" vertical="bottom" wrapText="0"/>
    </xf>
    <xf borderId="0" fillId="56" fontId="275" numFmtId="0" xfId="0" applyAlignment="1" applyFont="1">
      <alignment horizontal="center" readingOrder="0" vertical="bottom"/>
    </xf>
    <xf borderId="0" fillId="0" fontId="81" numFmtId="0" xfId="0" applyAlignment="1" applyFont="1">
      <alignment horizontal="center" vertical="bottom"/>
    </xf>
    <xf borderId="2" fillId="51" fontId="29" numFmtId="0" xfId="0" applyAlignment="1" applyBorder="1" applyFont="1">
      <alignment shrinkToFit="0" vertical="bottom" wrapText="0"/>
    </xf>
    <xf borderId="2" fillId="8" fontId="29" numFmtId="0" xfId="0" applyAlignment="1" applyBorder="1" applyFont="1">
      <alignment shrinkToFit="0" vertical="bottom" wrapText="0"/>
    </xf>
    <xf borderId="0" fillId="56" fontId="275" numFmtId="0" xfId="0" applyAlignment="1" applyFont="1">
      <alignment horizontal="center" vertical="bottom"/>
    </xf>
    <xf borderId="0" fillId="56" fontId="275" numFmtId="0" xfId="0" applyAlignment="1" applyFont="1">
      <alignment horizontal="center" readingOrder="0" vertical="bottom"/>
    </xf>
    <xf borderId="0" fillId="77" fontId="29" numFmtId="0" xfId="0" applyAlignment="1" applyFont="1">
      <alignment readingOrder="0" shrinkToFit="0" vertical="bottom" wrapText="0"/>
    </xf>
    <xf borderId="2" fillId="13" fontId="257" numFmtId="0" xfId="0" applyAlignment="1" applyBorder="1" applyFont="1">
      <alignment readingOrder="0" shrinkToFit="0" vertical="bottom" wrapText="0"/>
    </xf>
    <xf borderId="19" fillId="3" fontId="14" numFmtId="0" xfId="0" applyAlignment="1" applyBorder="1" applyFont="1">
      <alignment vertical="bottom"/>
    </xf>
    <xf borderId="0" fillId="56" fontId="29" numFmtId="0" xfId="0" applyAlignment="1" applyFont="1">
      <alignment readingOrder="0" vertical="bottom"/>
    </xf>
    <xf borderId="2" fillId="56" fontId="29" numFmtId="0" xfId="0" applyAlignment="1" applyBorder="1" applyFont="1">
      <alignment shrinkToFit="0" vertical="bottom" wrapText="0"/>
    </xf>
    <xf borderId="0" fillId="56" fontId="29" numFmtId="0" xfId="0" applyAlignment="1" applyFont="1">
      <alignment horizontal="center" readingOrder="0" vertical="bottom"/>
    </xf>
    <xf borderId="0" fillId="97" fontId="29" numFmtId="0" xfId="0" applyAlignment="1" applyFont="1">
      <alignment vertical="bottom"/>
    </xf>
    <xf borderId="2" fillId="97" fontId="29" numFmtId="0" xfId="0" applyAlignment="1" applyBorder="1" applyFont="1">
      <alignment shrinkToFit="0" vertical="bottom" wrapText="0"/>
    </xf>
    <xf borderId="0" fillId="97" fontId="29" numFmtId="0" xfId="0" applyAlignment="1" applyFont="1">
      <alignment readingOrder="0" vertical="bottom"/>
    </xf>
    <xf borderId="2" fillId="97" fontId="29" numFmtId="0" xfId="0" applyAlignment="1" applyBorder="1" applyFont="1">
      <alignment readingOrder="0" shrinkToFit="0" vertical="bottom" wrapText="0"/>
    </xf>
    <xf borderId="0" fillId="7" fontId="29" numFmtId="0" xfId="0" applyAlignment="1" applyFont="1">
      <alignment vertical="bottom"/>
    </xf>
    <xf borderId="0" fillId="7" fontId="14" numFmtId="0" xfId="0" applyAlignment="1" applyFont="1">
      <alignment vertical="bottom"/>
    </xf>
    <xf borderId="2" fillId="7" fontId="29" numFmtId="0" xfId="0" applyAlignment="1" applyBorder="1" applyFont="1">
      <alignment shrinkToFit="0" vertical="bottom" wrapText="0"/>
    </xf>
    <xf borderId="0" fillId="8" fontId="29" numFmtId="0" xfId="0" applyAlignment="1" applyFont="1">
      <alignment vertical="bottom"/>
    </xf>
    <xf borderId="2" fillId="8" fontId="29" numFmtId="0" xfId="0" applyAlignment="1" applyBorder="1" applyFont="1">
      <alignment readingOrder="0" shrinkToFit="0" vertical="bottom" wrapText="0"/>
    </xf>
    <xf borderId="2" fillId="59" fontId="29" numFmtId="0" xfId="0" applyAlignment="1" applyBorder="1" applyFont="1">
      <alignment readingOrder="0" shrinkToFit="0" vertical="bottom" wrapText="0"/>
    </xf>
    <xf borderId="0" fillId="59" fontId="29" numFmtId="0" xfId="0" applyAlignment="1" applyFont="1">
      <alignment readingOrder="0" vertical="bottom"/>
    </xf>
    <xf borderId="2" fillId="77" fontId="29" numFmtId="0" xfId="0" applyAlignment="1" applyBorder="1" applyFont="1">
      <alignment readingOrder="0" shrinkToFit="0" vertical="bottom" wrapText="0"/>
    </xf>
    <xf borderId="2" fillId="77" fontId="14" numFmtId="0" xfId="0" applyAlignment="1" applyBorder="1" applyFont="1">
      <alignment vertical="bottom"/>
    </xf>
    <xf borderId="0" fillId="56" fontId="275" numFmtId="0" xfId="0" applyAlignment="1" applyFont="1">
      <alignment horizontal="center" readingOrder="0" shrinkToFit="0" vertical="bottom" wrapText="0"/>
    </xf>
    <xf borderId="0" fillId="77" fontId="29" numFmtId="0" xfId="0" applyAlignment="1" applyFont="1">
      <alignment shrinkToFit="0" vertical="bottom" wrapText="0"/>
    </xf>
    <xf borderId="0" fillId="13" fontId="315" numFmtId="0" xfId="0" applyAlignment="1" applyFont="1">
      <alignment shrinkToFit="0" vertical="bottom" wrapText="0"/>
    </xf>
    <xf borderId="2" fillId="51" fontId="11" numFmtId="0" xfId="0" applyAlignment="1" applyBorder="1" applyFont="1">
      <alignment readingOrder="0" shrinkToFit="0" vertical="bottom" wrapText="0"/>
    </xf>
    <xf borderId="0" fillId="56" fontId="11" numFmtId="0" xfId="0" applyAlignment="1" applyFont="1">
      <alignment horizontal="center" readingOrder="0" vertical="bottom"/>
    </xf>
    <xf borderId="18" fillId="0" fontId="81" numFmtId="0" xfId="0" applyAlignment="1" applyBorder="1" applyFont="1">
      <alignment horizontal="center" vertical="bottom"/>
    </xf>
    <xf borderId="0" fillId="56" fontId="29" numFmtId="0" xfId="0" applyAlignment="1" applyFont="1">
      <alignment vertical="bottom"/>
    </xf>
    <xf borderId="2" fillId="7" fontId="29" numFmtId="0" xfId="0" applyAlignment="1" applyBorder="1" applyFont="1">
      <alignment readingOrder="0" shrinkToFit="0" vertical="bottom" wrapText="0"/>
    </xf>
    <xf borderId="0" fillId="77" fontId="29" numFmtId="0" xfId="0" applyAlignment="1" applyFont="1">
      <alignment readingOrder="0" vertical="bottom"/>
    </xf>
    <xf borderId="0" fillId="2" fontId="74" numFmtId="0" xfId="0" applyAlignment="1" applyFont="1">
      <alignment readingOrder="0" vertical="bottom"/>
    </xf>
    <xf borderId="2" fillId="97" fontId="29" numFmtId="0" xfId="0" applyAlignment="1" applyBorder="1" applyFont="1">
      <alignment vertical="bottom"/>
    </xf>
    <xf borderId="0" fillId="97" fontId="29" numFmtId="0" xfId="0" applyAlignment="1" applyFont="1">
      <alignment shrinkToFit="0" vertical="bottom" wrapText="0"/>
    </xf>
    <xf borderId="0" fillId="59" fontId="29" numFmtId="0" xfId="0" applyAlignment="1" applyFont="1">
      <alignment readingOrder="0" shrinkToFit="0" vertical="bottom" wrapText="0"/>
    </xf>
    <xf borderId="0" fillId="89" fontId="14" numFmtId="0" xfId="0" applyAlignment="1" applyFont="1">
      <alignment readingOrder="0" vertical="bottom"/>
    </xf>
    <xf borderId="0" fillId="59" fontId="29" numFmtId="0" xfId="0" applyAlignment="1" applyFont="1">
      <alignment shrinkToFit="0" vertical="bottom" wrapText="0"/>
    </xf>
    <xf borderId="0" fillId="77" fontId="29" numFmtId="0" xfId="0" applyAlignment="1" applyFont="1">
      <alignment readingOrder="0" shrinkToFit="0" vertical="bottom" wrapText="0"/>
    </xf>
    <xf borderId="0" fillId="51" fontId="29" numFmtId="0" xfId="0" applyAlignment="1" applyFont="1">
      <alignment readingOrder="0" shrinkToFit="0" vertical="bottom" wrapText="0"/>
    </xf>
    <xf borderId="0" fillId="2" fontId="74" numFmtId="0" xfId="0" applyAlignment="1" applyFont="1">
      <alignment readingOrder="0" shrinkToFit="0" vertical="bottom" wrapText="0"/>
    </xf>
    <xf borderId="17" fillId="3" fontId="27" numFmtId="0" xfId="0" applyAlignment="1" applyBorder="1" applyFont="1">
      <alignment vertical="bottom"/>
    </xf>
    <xf borderId="0" fillId="0" fontId="81" numFmtId="0" xfId="0" applyAlignment="1" applyFont="1">
      <alignment horizontal="center" readingOrder="0" vertical="bottom"/>
    </xf>
    <xf borderId="0" fillId="97" fontId="203" numFmtId="0" xfId="0" applyAlignment="1" applyFont="1">
      <alignment horizontal="center"/>
    </xf>
    <xf borderId="0" fillId="89" fontId="2" numFmtId="0" xfId="0" applyAlignment="1" applyFont="1">
      <alignment readingOrder="0"/>
    </xf>
    <xf borderId="0" fillId="51" fontId="29" numFmtId="0" xfId="0" applyAlignment="1" applyFont="1">
      <alignment vertical="bottom"/>
    </xf>
    <xf borderId="0" fillId="2" fontId="74" numFmtId="0" xfId="0" applyAlignment="1" applyFont="1">
      <alignment vertical="bottom"/>
    </xf>
    <xf borderId="0" fillId="2" fontId="74" numFmtId="0" xfId="0" applyAlignment="1" applyFont="1">
      <alignment readingOrder="0" vertical="bottom"/>
    </xf>
    <xf borderId="18" fillId="3" fontId="27" numFmtId="0" xfId="0" applyAlignment="1" applyBorder="1" applyFont="1">
      <alignment readingOrder="0" vertical="bottom"/>
    </xf>
    <xf borderId="2" fillId="59" fontId="29" numFmtId="0" xfId="0" applyAlignment="1" applyBorder="1" applyFont="1">
      <alignment shrinkToFit="0" vertical="bottom" wrapText="0"/>
    </xf>
    <xf borderId="0" fillId="77" fontId="29" numFmtId="0" xfId="0" applyAlignment="1" applyFont="1">
      <alignment vertical="bottom"/>
    </xf>
    <xf borderId="0" fillId="56" fontId="11" numFmtId="0" xfId="0" applyAlignment="1" applyFont="1">
      <alignment horizontal="center" readingOrder="0" vertical="bottom"/>
    </xf>
    <xf borderId="0" fillId="13" fontId="29" numFmtId="0" xfId="0" applyAlignment="1" applyFont="1">
      <alignment horizontal="center" shrinkToFit="0" wrapText="0"/>
    </xf>
    <xf borderId="2" fillId="0" fontId="309" numFmtId="0" xfId="0" applyAlignment="1" applyBorder="1" applyFont="1">
      <alignment shrinkToFit="0" vertical="bottom" wrapText="0"/>
    </xf>
    <xf borderId="0" fillId="0" fontId="316" numFmtId="0" xfId="0" applyAlignment="1" applyFont="1">
      <alignment readingOrder="0" vertical="bottom"/>
    </xf>
    <xf borderId="2" fillId="11" fontId="317" numFmtId="0" xfId="0" applyAlignment="1" applyBorder="1" applyFont="1">
      <alignment readingOrder="0" shrinkToFit="0" vertical="bottom" wrapText="0"/>
    </xf>
    <xf borderId="2" fillId="22" fontId="29" numFmtId="0" xfId="0" applyAlignment="1" applyBorder="1" applyFont="1">
      <alignment readingOrder="0" shrinkToFit="0" vertical="bottom" wrapText="0"/>
    </xf>
    <xf borderId="0" fillId="22" fontId="14" numFmtId="0" xfId="0" applyAlignment="1" applyFont="1">
      <alignment vertical="bottom"/>
    </xf>
    <xf borderId="0" fillId="22" fontId="29" numFmtId="0" xfId="0" applyAlignment="1" applyFont="1">
      <alignment readingOrder="0" shrinkToFit="0" vertical="bottom" wrapText="0"/>
    </xf>
    <xf borderId="0" fillId="22" fontId="8" numFmtId="0" xfId="0" applyAlignment="1" applyFont="1">
      <alignment readingOrder="0"/>
    </xf>
    <xf borderId="3" fillId="23" fontId="14" numFmtId="0" xfId="0" applyAlignment="1" applyBorder="1" applyFont="1">
      <alignment vertical="bottom"/>
    </xf>
    <xf borderId="0" fillId="22" fontId="2" numFmtId="0" xfId="0" applyAlignment="1" applyFont="1">
      <alignment readingOrder="0"/>
    </xf>
    <xf borderId="0" fillId="22" fontId="14" numFmtId="0" xfId="0" applyAlignment="1" applyFont="1">
      <alignment horizontal="right" readingOrder="0" vertical="bottom"/>
    </xf>
    <xf borderId="0" fillId="22" fontId="318" numFmtId="0" xfId="0" applyAlignment="1" applyFont="1">
      <alignment readingOrder="0"/>
    </xf>
    <xf borderId="2" fillId="61" fontId="317" numFmtId="0" xfId="0" applyAlignment="1" applyBorder="1" applyFont="1">
      <alignment readingOrder="0" shrinkToFit="0" vertical="bottom" wrapText="0"/>
    </xf>
    <xf borderId="0" fillId="61" fontId="14" numFmtId="0" xfId="0" applyAlignment="1" applyFont="1">
      <alignment vertical="bottom"/>
    </xf>
    <xf borderId="2" fillId="115" fontId="29" numFmtId="0" xfId="0" applyAlignment="1" applyBorder="1" applyFont="1">
      <alignment readingOrder="0" shrinkToFit="0" vertical="bottom" wrapText="0"/>
    </xf>
    <xf borderId="0" fillId="115" fontId="14" numFmtId="0" xfId="0" applyAlignment="1" applyFont="1">
      <alignment vertical="bottom"/>
    </xf>
    <xf borderId="0" fillId="115" fontId="29" numFmtId="0" xfId="0" applyAlignment="1" applyFont="1">
      <alignment readingOrder="0" shrinkToFit="0" vertical="bottom" wrapText="0"/>
    </xf>
    <xf borderId="0" fillId="115" fontId="8" numFmtId="0" xfId="0" applyAlignment="1" applyFont="1">
      <alignment readingOrder="0"/>
    </xf>
    <xf borderId="0" fillId="115" fontId="2" numFmtId="0" xfId="0" applyFont="1"/>
    <xf borderId="3" fillId="24" fontId="14" numFmtId="0" xfId="0" applyAlignment="1" applyBorder="1" applyFont="1">
      <alignment vertical="bottom"/>
    </xf>
    <xf borderId="0" fillId="115" fontId="2" numFmtId="0" xfId="0" applyAlignment="1" applyFont="1">
      <alignment readingOrder="0"/>
    </xf>
    <xf borderId="0" fillId="115" fontId="14" numFmtId="0" xfId="0" applyAlignment="1" applyFont="1">
      <alignment horizontal="right" readingOrder="0" vertical="bottom"/>
    </xf>
    <xf borderId="0" fillId="61" fontId="2" numFmtId="0" xfId="0" applyFont="1"/>
    <xf borderId="0" fillId="133" fontId="14" numFmtId="0" xfId="0" applyAlignment="1" applyFill="1" applyFont="1">
      <alignment vertical="bottom"/>
    </xf>
    <xf borderId="0" fillId="134" fontId="14" numFmtId="0" xfId="0" applyAlignment="1" applyFill="1" applyFont="1">
      <alignment vertical="bottom"/>
    </xf>
    <xf borderId="0" fillId="135" fontId="14" numFmtId="0" xfId="0" applyAlignment="1" applyFill="1" applyFont="1">
      <alignment vertical="bottom"/>
    </xf>
    <xf borderId="0" fillId="136" fontId="2" numFmtId="0" xfId="0" applyFill="1" applyFont="1"/>
    <xf borderId="0" fillId="4" fontId="319" numFmtId="0" xfId="0" applyAlignment="1" applyFont="1">
      <alignment readingOrder="0" vertical="top"/>
    </xf>
    <xf borderId="0" fillId="4" fontId="319" numFmtId="0" xfId="0" applyAlignment="1" applyFont="1">
      <alignment horizontal="right" readingOrder="0" vertical="top"/>
    </xf>
    <xf borderId="0" fillId="0" fontId="319" numFmtId="0" xfId="0" applyAlignment="1" applyFont="1">
      <alignment readingOrder="0" vertical="top"/>
    </xf>
    <xf borderId="0" fillId="137" fontId="14" numFmtId="0" xfId="0" applyAlignment="1" applyFill="1" applyFont="1">
      <alignment vertical="bottom"/>
    </xf>
    <xf borderId="0" fillId="42" fontId="14" numFmtId="0" xfId="0" applyAlignment="1" applyFont="1">
      <alignment vertical="bottom"/>
    </xf>
    <xf borderId="0" fillId="6" fontId="14" numFmtId="0" xfId="0" applyAlignment="1" applyFont="1">
      <alignment readingOrder="0" vertical="bottom"/>
    </xf>
    <xf borderId="0" fillId="97" fontId="81" numFmtId="0" xfId="0" applyAlignment="1" applyFont="1">
      <alignment readingOrder="0" vertical="bottom"/>
    </xf>
    <xf borderId="0" fillId="138" fontId="14" numFmtId="0" xfId="0" applyAlignment="1" applyFill="1" applyFont="1">
      <alignment vertical="bottom"/>
    </xf>
    <xf borderId="0" fillId="139" fontId="2" numFmtId="0" xfId="0" applyAlignment="1" applyFill="1" applyFont="1">
      <alignment readingOrder="0"/>
    </xf>
    <xf borderId="0" fillId="19" fontId="14" numFmtId="0" xfId="0" applyAlignment="1" applyFont="1">
      <alignment readingOrder="0" vertical="bottom"/>
    </xf>
    <xf borderId="0" fillId="140" fontId="14" numFmtId="0" xfId="0" applyAlignment="1" applyFill="1" applyFont="1">
      <alignment vertical="bottom"/>
    </xf>
    <xf borderId="0" fillId="19" fontId="81" numFmtId="0" xfId="0" applyAlignment="1" applyFont="1">
      <alignment readingOrder="0" vertical="bottom"/>
    </xf>
    <xf borderId="2" fillId="31" fontId="14" numFmtId="0" xfId="0" applyAlignment="1" applyBorder="1" applyFont="1">
      <alignment shrinkToFit="0" vertical="bottom" wrapText="0"/>
    </xf>
    <xf borderId="0" fillId="9" fontId="14" numFmtId="0" xfId="0" applyAlignment="1" applyFont="1">
      <alignment readingOrder="0" vertical="bottom"/>
    </xf>
    <xf borderId="20" fillId="138" fontId="14" numFmtId="0" xfId="0" applyAlignment="1" applyBorder="1" applyFont="1">
      <alignment vertical="bottom"/>
    </xf>
    <xf borderId="2" fillId="6" fontId="14" numFmtId="0" xfId="0" applyAlignment="1" applyBorder="1" applyFont="1">
      <alignment readingOrder="0" shrinkToFit="0" vertical="bottom" wrapText="0"/>
    </xf>
    <xf borderId="0" fillId="6" fontId="14" numFmtId="0" xfId="0" applyAlignment="1" applyFont="1">
      <alignment vertical="bottom"/>
    </xf>
    <xf borderId="0" fillId="12" fontId="14" numFmtId="0" xfId="0" applyAlignment="1" applyFont="1">
      <alignment readingOrder="0" vertical="bottom"/>
    </xf>
    <xf borderId="0" fillId="93" fontId="14" numFmtId="0" xfId="0" applyAlignment="1" applyFont="1">
      <alignment readingOrder="0" vertical="bottom"/>
    </xf>
    <xf borderId="0" fillId="9" fontId="16" numFmtId="0" xfId="0" applyAlignment="1" applyFont="1">
      <alignment horizontal="left" readingOrder="0"/>
    </xf>
    <xf borderId="21" fillId="9" fontId="14" numFmtId="0" xfId="0" applyAlignment="1" applyBorder="1" applyFont="1">
      <alignment vertical="bottom"/>
    </xf>
    <xf borderId="0" fillId="2" fontId="81" numFmtId="0" xfId="0" applyAlignment="1" applyFont="1">
      <alignment horizontal="center" readingOrder="0" textRotation="0" vertical="top"/>
    </xf>
    <xf borderId="0" fillId="19" fontId="14" numFmtId="0" xfId="0" applyAlignment="1" applyFont="1">
      <alignment vertical="bottom"/>
    </xf>
    <xf borderId="0" fillId="52" fontId="14" numFmtId="0" xfId="0" applyAlignment="1" applyFont="1">
      <alignment readingOrder="0" vertical="bottom"/>
    </xf>
    <xf borderId="22" fillId="9" fontId="16" numFmtId="0" xfId="0" applyAlignment="1" applyBorder="1" applyFont="1">
      <alignment horizontal="left" readingOrder="0"/>
    </xf>
    <xf borderId="21" fillId="9" fontId="16" numFmtId="0" xfId="0" applyAlignment="1" applyBorder="1" applyFont="1">
      <alignment horizontal="left" readingOrder="0"/>
    </xf>
    <xf borderId="23" fillId="9" fontId="16" numFmtId="0" xfId="0" applyAlignment="1" applyBorder="1" applyFont="1">
      <alignment horizontal="left" readingOrder="0"/>
    </xf>
    <xf borderId="22" fillId="9" fontId="14" numFmtId="0" xfId="0" applyAlignment="1" applyBorder="1" applyFont="1">
      <alignment vertical="bottom"/>
    </xf>
    <xf borderId="0" fillId="140" fontId="14" numFmtId="0" xfId="0" applyAlignment="1" applyFont="1">
      <alignment vertical="bottom"/>
    </xf>
    <xf borderId="20" fillId="9" fontId="16" numFmtId="0" xfId="0" applyAlignment="1" applyBorder="1" applyFont="1">
      <alignment horizontal="center" readingOrder="0"/>
    </xf>
    <xf borderId="20" fillId="9" fontId="14" numFmtId="0" xfId="0" applyAlignment="1" applyBorder="1" applyFont="1">
      <alignment vertical="bottom"/>
    </xf>
    <xf borderId="0" fillId="2" fontId="81" numFmtId="0" xfId="0" applyAlignment="1" applyFont="1">
      <alignment horizontal="center" readingOrder="0" vertical="bottom"/>
    </xf>
    <xf borderId="2" fillId="9" fontId="14" numFmtId="0" xfId="0" applyAlignment="1" applyBorder="1" applyFont="1">
      <alignment readingOrder="0" shrinkToFit="0" vertical="bottom" wrapText="0"/>
    </xf>
    <xf borderId="0" fillId="38" fontId="14" numFmtId="0" xfId="0" applyAlignment="1" applyFont="1">
      <alignment readingOrder="0" vertical="bottom"/>
    </xf>
    <xf borderId="20" fillId="137" fontId="14" numFmtId="0" xfId="0" applyAlignment="1" applyBorder="1" applyFont="1">
      <alignment vertical="bottom"/>
    </xf>
    <xf borderId="20" fillId="137" fontId="14" numFmtId="0" xfId="0" applyAlignment="1" applyBorder="1" applyFont="1">
      <alignment horizontal="center" readingOrder="0" vertical="bottom"/>
    </xf>
    <xf borderId="0" fillId="141" fontId="14" numFmtId="0" xfId="0" applyAlignment="1" applyFill="1" applyFont="1">
      <alignment vertical="bottom"/>
    </xf>
    <xf borderId="0" fillId="7" fontId="14" numFmtId="0" xfId="0" applyAlignment="1" applyFont="1">
      <alignment readingOrder="0" vertical="bottom"/>
    </xf>
    <xf borderId="0" fillId="54" fontId="14" numFmtId="0" xfId="0" applyAlignment="1" applyFont="1">
      <alignment vertical="bottom"/>
    </xf>
    <xf borderId="0" fillId="38" fontId="14" numFmtId="0" xfId="0" applyAlignment="1" applyFont="1">
      <alignment vertical="bottom"/>
    </xf>
    <xf borderId="0" fillId="54" fontId="16" numFmtId="0" xfId="0" applyAlignment="1" applyFont="1">
      <alignment horizontal="left" readingOrder="0"/>
    </xf>
    <xf borderId="0" fillId="54" fontId="14" numFmtId="0" xfId="0" applyAlignment="1" applyFont="1">
      <alignment vertical="bottom"/>
    </xf>
    <xf borderId="2" fillId="54" fontId="14" numFmtId="0" xfId="0" applyAlignment="1" applyBorder="1" applyFont="1">
      <alignment readingOrder="0" shrinkToFit="0" vertical="bottom" wrapText="0"/>
    </xf>
    <xf borderId="0" fillId="4" fontId="319" numFmtId="0" xfId="0" applyAlignment="1" applyFont="1">
      <alignment readingOrder="0" vertical="bottom"/>
    </xf>
    <xf borderId="0" fillId="0" fontId="319" numFmtId="0" xfId="0" applyAlignment="1" applyFont="1">
      <alignment readingOrder="0" vertical="bottom"/>
    </xf>
    <xf borderId="0" fillId="0" fontId="319" numFmtId="0" xfId="0" applyAlignment="1" applyFont="1">
      <alignment horizontal="right" readingOrder="0" vertical="top"/>
    </xf>
    <xf borderId="0" fillId="142" fontId="14" numFmtId="0" xfId="0" applyAlignment="1" applyFill="1" applyFont="1">
      <alignment vertical="bottom"/>
    </xf>
    <xf borderId="0" fillId="8" fontId="81" numFmtId="0" xfId="0" applyAlignment="1" applyFont="1">
      <alignment readingOrder="0" vertical="bottom"/>
    </xf>
    <xf borderId="0" fillId="6" fontId="14" numFmtId="0" xfId="0" applyAlignment="1" applyFont="1">
      <alignment vertical="bottom"/>
    </xf>
    <xf borderId="0" fillId="112" fontId="14" numFmtId="0" xfId="0" applyAlignment="1" applyFont="1">
      <alignment readingOrder="0" vertical="bottom"/>
    </xf>
    <xf borderId="0" fillId="95" fontId="14" numFmtId="0" xfId="0" applyAlignment="1" applyFont="1">
      <alignment readingOrder="0" vertical="bottom"/>
    </xf>
    <xf borderId="24" fillId="9" fontId="14" numFmtId="0" xfId="0" applyAlignment="1" applyBorder="1" applyFont="1">
      <alignment vertical="bottom"/>
    </xf>
    <xf borderId="0" fillId="143" fontId="2" numFmtId="0" xfId="0" applyFill="1" applyFont="1"/>
    <xf borderId="22" fillId="9" fontId="16" numFmtId="0" xfId="0" applyAlignment="1" applyBorder="1" applyFont="1">
      <alignment horizontal="left" readingOrder="0" vertical="bottom"/>
    </xf>
    <xf borderId="0" fillId="94" fontId="14" numFmtId="0" xfId="0" applyAlignment="1" applyFont="1">
      <alignment readingOrder="0" vertical="bottom"/>
    </xf>
    <xf borderId="0" fillId="56" fontId="14" numFmtId="0" xfId="0" applyAlignment="1" applyFont="1">
      <alignment shrinkToFit="0" vertical="bottom" wrapText="1"/>
    </xf>
    <xf borderId="0" fillId="42" fontId="14" numFmtId="0" xfId="0" applyAlignment="1" applyFont="1">
      <alignment readingOrder="0" vertical="bottom"/>
    </xf>
    <xf borderId="0" fillId="9" fontId="14" numFmtId="0" xfId="0" applyAlignment="1" applyFont="1">
      <alignment readingOrder="0" vertical="bottom"/>
    </xf>
    <xf borderId="0" fillId="144" fontId="14" numFmtId="0" xfId="0" applyAlignment="1" applyFill="1" applyFont="1">
      <alignment vertical="bottom"/>
    </xf>
    <xf borderId="0" fillId="145" fontId="2" numFmtId="0" xfId="0" applyFill="1" applyFont="1"/>
    <xf borderId="2" fillId="145" fontId="14" numFmtId="0" xfId="0" applyAlignment="1" applyBorder="1" applyFont="1">
      <alignment horizontal="center" readingOrder="0" shrinkToFit="0" vertical="center" wrapText="0"/>
    </xf>
    <xf borderId="0" fillId="3" fontId="14" numFmtId="0" xfId="0" applyAlignment="1" applyFont="1">
      <alignment readingOrder="0" vertical="bottom"/>
    </xf>
    <xf borderId="0" fillId="94" fontId="14" numFmtId="0" xfId="0" applyAlignment="1" applyFont="1">
      <alignment horizontal="center" readingOrder="0" vertical="center"/>
    </xf>
    <xf borderId="0" fillId="94" fontId="14" numFmtId="0" xfId="0" applyAlignment="1" applyFont="1">
      <alignment vertical="bottom"/>
    </xf>
    <xf borderId="20" fillId="13" fontId="14" numFmtId="0" xfId="0" applyAlignment="1" applyBorder="1" applyFont="1">
      <alignment vertical="bottom"/>
    </xf>
    <xf borderId="0" fillId="146" fontId="14" numFmtId="0" xfId="0" applyAlignment="1" applyFill="1" applyFont="1">
      <alignment vertical="bottom"/>
    </xf>
    <xf borderId="24" fillId="93" fontId="14" numFmtId="0" xfId="0" applyAlignment="1" applyBorder="1" applyFont="1">
      <alignment vertical="bottom"/>
    </xf>
    <xf borderId="23" fillId="93" fontId="14" numFmtId="0" xfId="0" applyAlignment="1" applyBorder="1" applyFont="1">
      <alignment vertical="bottom"/>
    </xf>
    <xf borderId="25" fillId="9" fontId="14" numFmtId="0" xfId="0" applyAlignment="1" applyBorder="1" applyFont="1">
      <alignment readingOrder="0" vertical="bottom"/>
    </xf>
    <xf borderId="22" fillId="93" fontId="14" numFmtId="0" xfId="0" applyAlignment="1" applyBorder="1" applyFont="1">
      <alignment vertical="bottom"/>
    </xf>
    <xf borderId="26" fillId="93" fontId="14" numFmtId="0" xfId="0" applyAlignment="1" applyBorder="1" applyFont="1">
      <alignment vertical="bottom"/>
    </xf>
    <xf borderId="27" fillId="56" fontId="16" numFmtId="0" xfId="0" applyAlignment="1" applyBorder="1" applyFont="1">
      <alignment horizontal="left" readingOrder="0"/>
    </xf>
    <xf borderId="0" fillId="12" fontId="320" numFmtId="0" xfId="0" applyAlignment="1" applyFont="1">
      <alignment readingOrder="0" vertical="bottom"/>
    </xf>
    <xf borderId="28" fillId="93" fontId="14" numFmtId="0" xfId="0" applyAlignment="1" applyBorder="1" applyFont="1">
      <alignment readingOrder="0" vertical="bottom"/>
    </xf>
    <xf borderId="29" fillId="93" fontId="14" numFmtId="0" xfId="0" applyAlignment="1" applyBorder="1" applyFont="1">
      <alignment vertical="bottom"/>
    </xf>
    <xf borderId="0" fillId="19" fontId="14" numFmtId="0" xfId="0" applyAlignment="1" applyFont="1">
      <alignment horizontal="center" readingOrder="0" vertical="center"/>
    </xf>
    <xf borderId="0" fillId="29" fontId="14" numFmtId="0" xfId="0" applyAlignment="1" applyFont="1">
      <alignment vertical="bottom"/>
    </xf>
    <xf borderId="2" fillId="6" fontId="14" numFmtId="0" xfId="0" applyAlignment="1" applyBorder="1" applyFont="1">
      <alignment shrinkToFit="0" vertical="bottom" wrapText="0"/>
    </xf>
    <xf borderId="0" fillId="23" fontId="14" numFmtId="0" xfId="0" applyAlignment="1" applyFont="1">
      <alignment vertical="bottom"/>
    </xf>
    <xf borderId="0" fillId="23" fontId="28" numFmtId="0" xfId="0" applyAlignment="1" applyFont="1">
      <alignment horizontal="center" shrinkToFit="0" vertical="center" wrapText="0"/>
    </xf>
    <xf borderId="0" fillId="89" fontId="14" numFmtId="0" xfId="0" applyAlignment="1" applyFont="1">
      <alignment vertical="bottom"/>
    </xf>
    <xf borderId="0" fillId="10" fontId="14" numFmtId="0" xfId="0" applyAlignment="1" applyFont="1">
      <alignment vertical="bottom"/>
    </xf>
    <xf borderId="0" fillId="147" fontId="2" numFmtId="0" xfId="0" applyFill="1" applyFont="1"/>
    <xf borderId="2" fillId="12" fontId="81" numFmtId="0" xfId="0" applyAlignment="1" applyBorder="1" applyFont="1">
      <alignment horizontal="left" readingOrder="0" shrinkToFit="0" wrapText="0"/>
    </xf>
    <xf borderId="0" fillId="148" fontId="2" numFmtId="0" xfId="0" applyAlignment="1" applyFill="1" applyFont="1">
      <alignment readingOrder="0"/>
    </xf>
    <xf borderId="0" fillId="149" fontId="2" numFmtId="0" xfId="0" applyFill="1" applyFont="1"/>
    <xf borderId="0" fillId="7" fontId="2" numFmtId="0" xfId="0" applyAlignment="1" applyFont="1">
      <alignment readingOrder="0"/>
    </xf>
    <xf borderId="20" fillId="56" fontId="2" numFmtId="0" xfId="0" applyAlignment="1" applyBorder="1" applyFont="1">
      <alignment readingOrder="0"/>
    </xf>
    <xf borderId="20" fillId="12" fontId="14" numFmtId="0" xfId="0" applyAlignment="1" applyBorder="1" applyFont="1">
      <alignment vertical="bottom"/>
    </xf>
    <xf borderId="20" fillId="56" fontId="2" numFmtId="0" xfId="0" applyBorder="1" applyFont="1"/>
    <xf borderId="0" fillId="38" fontId="2" numFmtId="0" xfId="0" applyAlignment="1" applyFont="1">
      <alignment readingOrder="0"/>
    </xf>
    <xf borderId="26" fillId="56" fontId="2" numFmtId="0" xfId="0" applyBorder="1" applyFont="1"/>
    <xf borderId="0" fillId="2" fontId="81" numFmtId="0" xfId="0" applyAlignment="1" applyFont="1">
      <alignment horizontal="center" readingOrder="0" shrinkToFit="0" vertical="center" wrapText="1"/>
    </xf>
    <xf borderId="0" fillId="2" fontId="81" numFmtId="0" xfId="0" applyAlignment="1" applyFont="1">
      <alignment readingOrder="0" vertical="top"/>
    </xf>
    <xf borderId="0" fillId="2" fontId="81" numFmtId="0" xfId="0" applyAlignment="1" applyFont="1">
      <alignment horizontal="right" readingOrder="0" vertical="bottom"/>
    </xf>
    <xf borderId="26" fillId="6" fontId="2" numFmtId="0" xfId="0" applyAlignment="1" applyBorder="1" applyFont="1">
      <alignment readingOrder="0"/>
    </xf>
    <xf borderId="26" fillId="56" fontId="2" numFmtId="0" xfId="0" applyAlignment="1" applyBorder="1" applyFont="1">
      <alignment readingOrder="0"/>
    </xf>
    <xf borderId="0" fillId="59" fontId="14" numFmtId="0" xfId="0" applyAlignment="1" applyFont="1">
      <alignment readingOrder="0" vertical="bottom"/>
    </xf>
    <xf borderId="21" fillId="56" fontId="2" numFmtId="0" xfId="0" applyBorder="1" applyFont="1"/>
    <xf borderId="21" fillId="145" fontId="12" numFmtId="0" xfId="0" applyAlignment="1" applyBorder="1" applyFont="1">
      <alignment readingOrder="0"/>
    </xf>
    <xf borderId="23" fillId="6" fontId="16" numFmtId="0" xfId="0" applyAlignment="1" applyBorder="1" applyFont="1">
      <alignment horizontal="left" readingOrder="0" vertical="bottom"/>
    </xf>
    <xf borderId="26" fillId="6" fontId="14" numFmtId="0" xfId="0" applyAlignment="1" applyBorder="1" applyFont="1">
      <alignment vertical="bottom"/>
    </xf>
    <xf borderId="24" fillId="6" fontId="14" numFmtId="0" xfId="0" applyAlignment="1" applyBorder="1" applyFont="1">
      <alignment readingOrder="0" vertical="bottom"/>
    </xf>
    <xf borderId="0" fillId="122" fontId="81" numFmtId="0" xfId="0" applyAlignment="1" applyFont="1">
      <alignment readingOrder="0" vertical="bottom"/>
    </xf>
    <xf borderId="21" fillId="6" fontId="14" numFmtId="0" xfId="0" applyAlignment="1" applyBorder="1" applyFont="1">
      <alignment vertical="bottom"/>
    </xf>
    <xf borderId="23" fillId="6" fontId="14" numFmtId="0" xfId="0" applyAlignment="1" applyBorder="1" applyFont="1">
      <alignment horizontal="right" readingOrder="0" vertical="bottom"/>
    </xf>
    <xf borderId="22" fillId="6" fontId="14" numFmtId="0" xfId="0" applyAlignment="1" applyBorder="1" applyFont="1">
      <alignment readingOrder="0" vertical="bottom"/>
    </xf>
    <xf borderId="0" fillId="4" fontId="12" numFmtId="0" xfId="0" applyAlignment="1" applyFont="1">
      <alignment horizontal="center" readingOrder="0" vertical="top"/>
    </xf>
    <xf borderId="0" fillId="29" fontId="14" numFmtId="0" xfId="0" applyAlignment="1" applyFont="1">
      <alignment readingOrder="0" vertical="bottom"/>
    </xf>
    <xf borderId="0" fillId="89" fontId="14" numFmtId="0" xfId="0" applyAlignment="1" applyFont="1">
      <alignment vertical="bottom"/>
    </xf>
    <xf borderId="0" fillId="89" fontId="321" numFmtId="0" xfId="0" applyAlignment="1" applyFont="1">
      <alignment horizontal="center" readingOrder="0" vertical="center"/>
    </xf>
    <xf borderId="30" fillId="97" fontId="14" numFmtId="0" xfId="0" applyAlignment="1" applyBorder="1" applyFont="1">
      <alignment vertical="bottom"/>
    </xf>
    <xf borderId="31" fillId="97" fontId="14" numFmtId="0" xfId="0" applyAlignment="1" applyBorder="1" applyFont="1">
      <alignment vertical="bottom"/>
    </xf>
    <xf borderId="32" fillId="97" fontId="14" numFmtId="0" xfId="0" applyAlignment="1" applyBorder="1" applyFont="1">
      <alignment vertical="bottom"/>
    </xf>
    <xf borderId="0" fillId="145" fontId="14" numFmtId="0" xfId="0" applyAlignment="1" applyFont="1">
      <alignment readingOrder="0" vertical="bottom"/>
    </xf>
    <xf borderId="33" fillId="97" fontId="14" numFmtId="0" xfId="0" applyAlignment="1" applyBorder="1" applyFont="1">
      <alignment vertical="bottom"/>
    </xf>
    <xf borderId="0" fillId="56" fontId="2" numFmtId="0" xfId="0" applyFont="1"/>
    <xf borderId="34" fillId="97" fontId="14" numFmtId="0" xfId="0" applyAlignment="1" applyBorder="1" applyFont="1">
      <alignment vertical="bottom"/>
    </xf>
    <xf borderId="35" fillId="97" fontId="14" numFmtId="0" xfId="0" applyAlignment="1" applyBorder="1" applyFont="1">
      <alignment readingOrder="0" vertical="bottom"/>
    </xf>
    <xf borderId="36" fillId="97" fontId="14" numFmtId="0" xfId="0" applyAlignment="1" applyBorder="1" applyFont="1">
      <alignment vertical="bottom"/>
    </xf>
    <xf borderId="37" fillId="97" fontId="14" numFmtId="0" xfId="0" applyAlignment="1" applyBorder="1" applyFont="1">
      <alignment vertical="bottom"/>
    </xf>
    <xf borderId="38" fillId="10" fontId="14" numFmtId="0" xfId="0" applyAlignment="1" applyBorder="1" applyFont="1">
      <alignment vertical="bottom"/>
    </xf>
    <xf borderId="0" fillId="26" fontId="14" numFmtId="0" xfId="0" applyAlignment="1" applyFont="1">
      <alignment vertical="bottom"/>
    </xf>
    <xf borderId="0" fillId="150" fontId="14" numFmtId="0" xfId="0" applyAlignment="1" applyFill="1" applyFont="1">
      <alignment readingOrder="0" vertical="bottom"/>
    </xf>
    <xf borderId="0" fillId="150" fontId="14" numFmtId="0" xfId="0" applyAlignment="1" applyFont="1">
      <alignment vertical="bottom"/>
    </xf>
    <xf borderId="39" fillId="95" fontId="14" numFmtId="0" xfId="0" applyAlignment="1" applyBorder="1" applyFont="1">
      <alignment readingOrder="0" vertical="bottom"/>
    </xf>
    <xf borderId="40" fillId="2" fontId="14" numFmtId="0" xfId="0" applyAlignment="1" applyBorder="1" applyFont="1">
      <alignment vertical="bottom"/>
    </xf>
    <xf borderId="41" fillId="2" fontId="14" numFmtId="0" xfId="0" applyAlignment="1" applyBorder="1" applyFont="1">
      <alignment vertical="bottom"/>
    </xf>
    <xf borderId="42" fillId="151" fontId="14" numFmtId="0" xfId="0" applyAlignment="1" applyBorder="1" applyFill="1" applyFont="1">
      <alignment vertical="bottom"/>
    </xf>
    <xf borderId="11" fillId="151" fontId="14" numFmtId="0" xfId="0" applyAlignment="1" applyBorder="1" applyFont="1">
      <alignment readingOrder="0" vertical="bottom"/>
    </xf>
    <xf borderId="39" fillId="13" fontId="14" numFmtId="0" xfId="0" applyAlignment="1" applyBorder="1" applyFont="1">
      <alignment vertical="bottom"/>
    </xf>
    <xf borderId="40" fillId="52" fontId="14" numFmtId="0" xfId="0" applyAlignment="1" applyBorder="1" applyFont="1">
      <alignment readingOrder="0" vertical="bottom"/>
    </xf>
    <xf borderId="40" fillId="13" fontId="14" numFmtId="0" xfId="0" applyAlignment="1" applyBorder="1" applyFont="1">
      <alignment vertical="bottom"/>
    </xf>
    <xf borderId="43" fillId="9" fontId="16" numFmtId="0" xfId="0" applyAlignment="1" applyBorder="1" applyFont="1">
      <alignment horizontal="left" readingOrder="0"/>
    </xf>
    <xf borderId="44" fillId="2" fontId="14" numFmtId="0" xfId="0" applyAlignment="1" applyBorder="1" applyFont="1">
      <alignment vertical="bottom"/>
    </xf>
    <xf borderId="0" fillId="14" fontId="14" numFmtId="0" xfId="0" applyAlignment="1" applyFont="1">
      <alignment readingOrder="0" vertical="bottom"/>
    </xf>
    <xf borderId="45" fillId="15" fontId="14" numFmtId="0" xfId="0" applyAlignment="1" applyBorder="1" applyFont="1">
      <alignment vertical="bottom"/>
    </xf>
    <xf borderId="46" fillId="9" fontId="16" numFmtId="0" xfId="0" applyAlignment="1" applyBorder="1" applyFont="1">
      <alignment horizontal="left" readingOrder="0"/>
    </xf>
    <xf borderId="47" fillId="9" fontId="16" numFmtId="0" xfId="0" applyAlignment="1" applyBorder="1" applyFont="1">
      <alignment horizontal="left" readingOrder="0"/>
    </xf>
    <xf borderId="48" fillId="19" fontId="14" numFmtId="0" xfId="0" applyAlignment="1" applyBorder="1" applyFont="1">
      <alignment readingOrder="0" vertical="bottom"/>
    </xf>
    <xf borderId="49" fillId="9" fontId="14" numFmtId="0" xfId="0" applyAlignment="1" applyBorder="1" applyFont="1">
      <alignment vertical="bottom"/>
    </xf>
    <xf borderId="50" fillId="2" fontId="14" numFmtId="0" xfId="0" applyAlignment="1" applyBorder="1" applyFont="1">
      <alignment vertical="bottom"/>
    </xf>
    <xf borderId="48" fillId="14" fontId="14" numFmtId="0" xfId="0" applyAlignment="1" applyBorder="1" applyFont="1">
      <alignment vertical="bottom"/>
    </xf>
    <xf borderId="51" fillId="2" fontId="14" numFmtId="0" xfId="0" applyAlignment="1" applyBorder="1" applyFont="1">
      <alignment vertical="bottom"/>
    </xf>
    <xf borderId="0" fillId="4" fontId="14" numFmtId="0" xfId="0" applyAlignment="1" applyFont="1">
      <alignment vertical="bottom"/>
    </xf>
    <xf borderId="0" fillId="4" fontId="319" numFmtId="0" xfId="0" applyAlignment="1" applyFont="1">
      <alignment horizontal="right" shrinkToFit="0" vertical="top" wrapText="0"/>
    </xf>
    <xf borderId="0" fillId="26" fontId="14" numFmtId="0" xfId="0" applyAlignment="1" applyFont="1">
      <alignment readingOrder="0" vertical="bottom"/>
    </xf>
    <xf borderId="0" fillId="59" fontId="2" numFmtId="0" xfId="0" applyAlignment="1" applyFont="1">
      <alignment readingOrder="0"/>
    </xf>
    <xf borderId="0" fillId="29" fontId="14" numFmtId="0" xfId="0" applyAlignment="1" applyFont="1">
      <alignment vertical="bottom"/>
    </xf>
    <xf borderId="2" fillId="4" fontId="319" numFmtId="0" xfId="0" applyAlignment="1" applyBorder="1" applyFont="1">
      <alignment readingOrder="0" shrinkToFit="0" vertical="top" wrapText="0"/>
    </xf>
    <xf borderId="0" fillId="9" fontId="14" numFmtId="0" xfId="0" applyAlignment="1" applyFont="1">
      <alignment vertical="bottom"/>
    </xf>
    <xf borderId="0" fillId="16" fontId="14" numFmtId="0" xfId="0" applyAlignment="1" applyFont="1">
      <alignment vertical="bottom"/>
    </xf>
    <xf borderId="0" fillId="93" fontId="14" numFmtId="0" xfId="0" applyAlignment="1" applyFont="1">
      <alignment vertical="bottom"/>
    </xf>
    <xf borderId="0" fillId="5" fontId="14" numFmtId="0" xfId="0" applyAlignment="1" applyFont="1">
      <alignment vertical="bottom"/>
    </xf>
    <xf borderId="0" fillId="152" fontId="14" numFmtId="0" xfId="0" applyAlignment="1" applyFill="1" applyFont="1">
      <alignment vertical="bottom"/>
    </xf>
    <xf borderId="0" fillId="152" fontId="14" numFmtId="0" xfId="0" applyAlignment="1" applyFont="1">
      <alignment readingOrder="0" vertical="bottom"/>
    </xf>
    <xf borderId="0" fillId="142" fontId="14" numFmtId="0" xfId="0" applyAlignment="1" applyFont="1">
      <alignment readingOrder="0" vertical="bottom"/>
    </xf>
    <xf borderId="2" fillId="4" fontId="319" numFmtId="0" xfId="0" applyAlignment="1" applyBorder="1" applyFont="1">
      <alignment shrinkToFit="0" vertical="bottom" wrapText="0"/>
    </xf>
    <xf borderId="2" fillId="4" fontId="319" numFmtId="0" xfId="0" applyAlignment="1" applyBorder="1" applyFont="1">
      <alignment shrinkToFit="0" vertical="top" wrapText="0"/>
    </xf>
    <xf borderId="2" fillId="4" fontId="14" numFmtId="0" xfId="0" applyAlignment="1" applyBorder="1" applyFont="1">
      <alignment vertical="bottom"/>
    </xf>
    <xf borderId="0" fillId="4" fontId="14" numFmtId="0" xfId="0" applyAlignment="1" applyFont="1">
      <alignment vertical="bottom"/>
    </xf>
    <xf borderId="0" fillId="4" fontId="319" numFmtId="0" xfId="0" applyAlignment="1" applyFont="1">
      <alignment horizontal="right" shrinkToFit="0" vertical="top" wrapText="0"/>
    </xf>
    <xf borderId="2" fillId="4" fontId="14" numFmtId="0" xfId="0" applyAlignment="1" applyBorder="1" applyFont="1">
      <alignment vertical="bottom"/>
    </xf>
    <xf borderId="0" fillId="153" fontId="81" numFmtId="0" xfId="0" applyAlignment="1" applyFill="1" applyFont="1">
      <alignment readingOrder="0" vertical="bottom"/>
    </xf>
    <xf borderId="0" fillId="2" fontId="14" numFmtId="0" xfId="0" applyAlignment="1" applyFont="1">
      <alignment vertical="bottom"/>
    </xf>
    <xf borderId="0" fillId="89" fontId="14" numFmtId="0" xfId="0" applyAlignment="1" applyFont="1">
      <alignment vertical="bottom"/>
    </xf>
    <xf borderId="0" fillId="154" fontId="14" numFmtId="0" xfId="0" applyAlignment="1" applyFill="1" applyFont="1">
      <alignment vertical="bottom"/>
    </xf>
    <xf borderId="0" fillId="153" fontId="81" numFmtId="0" xfId="0" applyAlignment="1" applyFont="1">
      <alignment horizontal="center" readingOrder="0" vertical="center"/>
    </xf>
    <xf borderId="0" fillId="142" fontId="14" numFmtId="0" xfId="0" applyAlignment="1" applyFont="1">
      <alignment vertical="bottom"/>
    </xf>
    <xf borderId="0" fillId="50" fontId="14" numFmtId="0" xfId="0" applyAlignment="1" applyFont="1">
      <alignment readingOrder="0" vertical="bottom"/>
    </xf>
    <xf borderId="0" fillId="9" fontId="81" numFmtId="0" xfId="0" applyAlignment="1" applyFont="1">
      <alignment readingOrder="0" vertical="bottom"/>
    </xf>
    <xf borderId="0" fillId="45" fontId="322" numFmtId="0" xfId="0" applyAlignment="1" applyFont="1">
      <alignment readingOrder="0" vertical="bottom"/>
    </xf>
    <xf borderId="0" fillId="15" fontId="16" numFmtId="0" xfId="0" applyAlignment="1" applyFont="1">
      <alignment horizontal="left" readingOrder="0" vertical="bottom"/>
    </xf>
    <xf borderId="52" fillId="56" fontId="2" numFmtId="0" xfId="0" applyAlignment="1" applyBorder="1" applyFont="1">
      <alignment readingOrder="0"/>
    </xf>
    <xf borderId="53" fillId="16" fontId="2" numFmtId="0" xfId="0" applyAlignment="1" applyBorder="1" applyFont="1">
      <alignment readingOrder="0"/>
    </xf>
    <xf borderId="52" fillId="16" fontId="2" numFmtId="0" xfId="0" applyBorder="1" applyFont="1"/>
    <xf borderId="53" fillId="56" fontId="2" numFmtId="0" xfId="0" applyAlignment="1" applyBorder="1" applyFont="1">
      <alignment readingOrder="0"/>
    </xf>
    <xf borderId="0" fillId="155" fontId="14" numFmtId="0" xfId="0" applyAlignment="1" applyFill="1" applyFont="1">
      <alignment vertical="bottom"/>
    </xf>
    <xf borderId="0" fillId="95" fontId="14" numFmtId="0" xfId="0" applyAlignment="1" applyFont="1">
      <alignment vertical="bottom"/>
    </xf>
    <xf borderId="54" fillId="16" fontId="2" numFmtId="0" xfId="0" applyBorder="1" applyFont="1"/>
    <xf borderId="55" fillId="16" fontId="2" numFmtId="0" xfId="0" applyBorder="1" applyFont="1"/>
    <xf borderId="0" fillId="17" fontId="81" numFmtId="0" xfId="0" applyAlignment="1" applyFont="1">
      <alignment readingOrder="0" vertical="bottom"/>
    </xf>
    <xf borderId="0" fillId="10" fontId="14" numFmtId="0" xfId="0" applyAlignment="1" applyFont="1">
      <alignment readingOrder="0" vertical="bottom"/>
    </xf>
    <xf borderId="53" fillId="16" fontId="2" numFmtId="0" xfId="0" applyBorder="1" applyFont="1"/>
    <xf borderId="54" fillId="56" fontId="2" numFmtId="0" xfId="0" applyAlignment="1" applyBorder="1" applyFont="1">
      <alignment readingOrder="0"/>
    </xf>
    <xf borderId="55" fillId="56" fontId="2" numFmtId="0" xfId="0" applyAlignment="1" applyBorder="1" applyFont="1">
      <alignment readingOrder="0"/>
    </xf>
    <xf borderId="0" fillId="156" fontId="14" numFmtId="0" xfId="0" applyAlignment="1" applyFill="1" applyFont="1">
      <alignment vertical="bottom"/>
    </xf>
    <xf borderId="2" fillId="4" fontId="319" numFmtId="0" xfId="0" applyAlignment="1" applyBorder="1" applyFont="1">
      <alignment readingOrder="0" shrinkToFit="0" vertical="bottom" wrapText="0"/>
    </xf>
    <xf borderId="0" fillId="56" fontId="81" numFmtId="0" xfId="0" applyAlignment="1" applyFont="1">
      <alignment readingOrder="0" vertical="bottom"/>
    </xf>
    <xf borderId="2" fillId="4" fontId="319" numFmtId="0" xfId="0" applyAlignment="1" applyBorder="1" applyFont="1">
      <alignment shrinkToFit="0" vertical="top" wrapText="0"/>
    </xf>
    <xf borderId="0" fillId="157" fontId="14" numFmtId="0" xfId="0" applyAlignment="1" applyFill="1" applyFont="1">
      <alignment vertical="bottom"/>
    </xf>
    <xf borderId="0" fillId="16" fontId="14" numFmtId="0" xfId="0" applyAlignment="1" applyFont="1">
      <alignment vertical="bottom"/>
    </xf>
    <xf borderId="0" fillId="158" fontId="14" numFmtId="0" xfId="0" applyAlignment="1" applyFill="1" applyFont="1">
      <alignment vertical="bottom"/>
    </xf>
    <xf borderId="0" fillId="159" fontId="14" numFmtId="0" xfId="0" applyAlignment="1" applyFill="1" applyFont="1">
      <alignment vertical="bottom"/>
    </xf>
    <xf borderId="0" fillId="5" fontId="14" numFmtId="0" xfId="0" applyAlignment="1" applyFont="1">
      <alignment readingOrder="0" vertical="bottom"/>
    </xf>
    <xf borderId="0" fillId="160" fontId="14" numFmtId="0" xfId="0" applyAlignment="1" applyFill="1" applyFont="1">
      <alignment vertical="bottom"/>
    </xf>
    <xf borderId="0" fillId="156" fontId="14" numFmtId="0" xfId="0" applyAlignment="1" applyFont="1">
      <alignment readingOrder="0" vertical="bottom"/>
    </xf>
    <xf borderId="0" fillId="4" fontId="2" numFmtId="0" xfId="0" applyAlignment="1" applyFont="1">
      <alignment readingOrder="0"/>
    </xf>
    <xf borderId="0" fillId="4" fontId="319" numFmtId="0" xfId="0" applyAlignment="1" applyFont="1">
      <alignment horizontal="right" readingOrder="0" shrinkToFit="0" vertical="top" wrapText="0"/>
    </xf>
    <xf borderId="0" fillId="142" fontId="2" numFmtId="0" xfId="0" applyFont="1"/>
    <xf borderId="0" fillId="93" fontId="2" numFmtId="0" xfId="0" applyFont="1"/>
    <xf borderId="0" fillId="159" fontId="2" numFmtId="0" xfId="0" applyFont="1"/>
    <xf borderId="0" fillId="97" fontId="2" numFmtId="0" xfId="0" applyFont="1"/>
    <xf borderId="0" fillId="99" fontId="14" numFmtId="0" xfId="0" applyAlignment="1" applyFont="1">
      <alignment vertical="bottom"/>
    </xf>
    <xf borderId="0" fillId="161" fontId="81" numFmtId="0" xfId="0" applyAlignment="1" applyFill="1" applyFont="1">
      <alignment vertical="bottom"/>
    </xf>
    <xf borderId="0" fillId="97" fontId="2" numFmtId="0" xfId="0" applyAlignment="1" applyFont="1">
      <alignment readingOrder="0"/>
    </xf>
    <xf borderId="0" fillId="161" fontId="81" numFmtId="0" xfId="0" applyAlignment="1" applyFont="1">
      <alignment readingOrder="0" vertical="bottom"/>
    </xf>
    <xf borderId="0" fillId="17" fontId="12" numFmtId="0" xfId="0" applyAlignment="1" applyFont="1">
      <alignment readingOrder="0"/>
    </xf>
    <xf borderId="0" fillId="99" fontId="1" numFmtId="0" xfId="0" applyAlignment="1" applyFont="1">
      <alignment horizontal="center" readingOrder="0" vertical="center"/>
    </xf>
    <xf borderId="0" fillId="10" fontId="2" numFmtId="0" xfId="0" applyAlignment="1" applyFont="1">
      <alignment readingOrder="0"/>
    </xf>
    <xf borderId="0" fillId="9" fontId="12" numFmtId="0" xfId="0" applyAlignment="1" applyFont="1">
      <alignment horizontal="center" readingOrder="0" vertical="center"/>
    </xf>
    <xf borderId="0" fillId="162" fontId="14" numFmtId="0" xfId="0" applyAlignment="1" applyFill="1" applyFont="1">
      <alignment vertical="bottom"/>
    </xf>
    <xf borderId="0" fillId="162" fontId="81" numFmtId="0" xfId="0" applyAlignment="1" applyFont="1">
      <alignment readingOrder="0" vertical="bottom"/>
    </xf>
    <xf borderId="0" fillId="4" fontId="319" numFmtId="0" xfId="0" applyAlignment="1" applyFont="1">
      <alignment horizontal="center" readingOrder="0" vertical="top"/>
    </xf>
    <xf borderId="0" fillId="163" fontId="2" numFmtId="0" xfId="0" applyFill="1" applyFont="1"/>
    <xf borderId="0" fillId="164" fontId="2" numFmtId="0" xfId="0" applyFill="1" applyFont="1"/>
    <xf borderId="0" fillId="165" fontId="2" numFmtId="0" xfId="0" applyFill="1" applyFont="1"/>
    <xf borderId="0" fillId="6" fontId="2" numFmtId="0" xfId="0" applyAlignment="1" applyFont="1">
      <alignment readingOrder="0"/>
    </xf>
    <xf borderId="0" fillId="166" fontId="2" numFmtId="0" xfId="0" applyAlignment="1" applyFill="1" applyFont="1">
      <alignment readingOrder="0"/>
    </xf>
    <xf borderId="56" fillId="163" fontId="12" numFmtId="0" xfId="0" applyAlignment="1" applyBorder="1" applyFont="1">
      <alignment readingOrder="0"/>
    </xf>
    <xf borderId="0" fillId="163" fontId="12" numFmtId="0" xfId="0" applyAlignment="1" applyFont="1">
      <alignment horizontal="center" readingOrder="0" vertical="center"/>
    </xf>
    <xf borderId="57" fillId="163" fontId="2" numFmtId="0" xfId="0" applyBorder="1" applyFont="1"/>
    <xf borderId="57" fillId="164" fontId="2" numFmtId="0" xfId="0" applyBorder="1" applyFont="1"/>
    <xf borderId="57" fillId="9" fontId="2" numFmtId="0" xfId="0" applyBorder="1" applyFont="1"/>
    <xf borderId="0" fillId="167" fontId="2" numFmtId="0" xfId="0" applyFill="1" applyFont="1"/>
    <xf borderId="57" fillId="168" fontId="2" numFmtId="0" xfId="0" applyBorder="1" applyFill="1" applyFont="1"/>
    <xf borderId="0" fillId="168" fontId="2" numFmtId="0" xfId="0" applyFont="1"/>
    <xf borderId="0" fillId="167" fontId="2" numFmtId="0" xfId="0" applyAlignment="1" applyFont="1">
      <alignment readingOrder="0"/>
    </xf>
    <xf borderId="0" fillId="2" fontId="12" numFmtId="0" xfId="0" applyAlignment="1" applyFont="1">
      <alignment horizontal="center" readingOrder="0" shrinkToFit="0" vertical="center" wrapText="0"/>
    </xf>
    <xf borderId="0" fillId="169" fontId="12" numFmtId="0" xfId="0" applyAlignment="1" applyFill="1" applyFont="1">
      <alignment readingOrder="0"/>
    </xf>
    <xf borderId="58" fillId="165" fontId="12" numFmtId="0" xfId="0" applyAlignment="1" applyBorder="1" applyFont="1">
      <alignment readingOrder="0"/>
    </xf>
    <xf borderId="59" fillId="163" fontId="2" numFmtId="0" xfId="0" applyBorder="1" applyFont="1"/>
    <xf borderId="0" fillId="56" fontId="2" numFmtId="0" xfId="0" applyAlignment="1" applyFont="1">
      <alignment readingOrder="0"/>
    </xf>
    <xf borderId="0" fillId="170" fontId="2" numFmtId="0" xfId="0" applyFill="1" applyFont="1"/>
    <xf borderId="0" fillId="170" fontId="2" numFmtId="0" xfId="0" applyAlignment="1" applyFont="1">
      <alignment readingOrder="0"/>
    </xf>
    <xf borderId="59" fillId="163" fontId="12" numFmtId="0" xfId="0" applyAlignment="1" applyBorder="1" applyFont="1">
      <alignment readingOrder="0"/>
    </xf>
    <xf borderId="0" fillId="171" fontId="2" numFmtId="0" xfId="0" applyAlignment="1" applyFill="1" applyFont="1">
      <alignment readingOrder="0"/>
    </xf>
    <xf borderId="0" fillId="171" fontId="2" numFmtId="0" xfId="0" applyFont="1"/>
    <xf borderId="60" fillId="171" fontId="2" numFmtId="0" xfId="0" applyBorder="1" applyFont="1"/>
    <xf borderId="60" fillId="164" fontId="2" numFmtId="0" xfId="0" applyBorder="1" applyFont="1"/>
    <xf borderId="0" fillId="172" fontId="2" numFmtId="0" xfId="0" applyFill="1" applyFont="1"/>
    <xf borderId="0" fillId="173" fontId="2" numFmtId="0" xfId="0" applyFill="1" applyFont="1"/>
    <xf borderId="0" fillId="172" fontId="319" numFmtId="0" xfId="0" applyAlignment="1" applyFont="1">
      <alignment readingOrder="0" vertical="top"/>
    </xf>
    <xf borderId="0" fillId="174" fontId="2" numFmtId="0" xfId="0" applyFill="1" applyFont="1"/>
    <xf borderId="0" fillId="175" fontId="2" numFmtId="0" xfId="0" applyFill="1" applyFont="1"/>
    <xf borderId="0" fillId="176" fontId="2" numFmtId="0" xfId="0" applyFill="1" applyFont="1"/>
    <xf borderId="0" fillId="177" fontId="2" numFmtId="0" xfId="0" applyFill="1" applyFont="1"/>
    <xf borderId="60" fillId="177" fontId="2" numFmtId="0" xfId="0" applyBorder="1" applyFont="1"/>
    <xf borderId="60" fillId="177" fontId="12" numFmtId="0" xfId="0" applyAlignment="1" applyBorder="1" applyFont="1">
      <alignment readingOrder="0"/>
    </xf>
    <xf borderId="0" fillId="178" fontId="2" numFmtId="0" xfId="0" applyAlignment="1" applyFill="1" applyFont="1">
      <alignment readingOrder="0"/>
    </xf>
    <xf borderId="0" fillId="179" fontId="2" numFmtId="0" xfId="0" applyFill="1" applyFont="1"/>
    <xf borderId="0" fillId="61" fontId="2" numFmtId="0" xfId="0" applyAlignment="1" applyFont="1">
      <alignment readingOrder="0"/>
    </xf>
    <xf borderId="58" fillId="179" fontId="12" numFmtId="0" xfId="0" applyAlignment="1" applyBorder="1" applyFont="1">
      <alignment readingOrder="0"/>
    </xf>
    <xf borderId="0" fillId="15" fontId="2" numFmtId="0" xfId="0" applyAlignment="1" applyFont="1">
      <alignment readingOrder="0"/>
    </xf>
    <xf borderId="61" fillId="179" fontId="12" numFmtId="0" xfId="0" applyAlignment="1" applyBorder="1" applyFont="1">
      <alignment readingOrder="0"/>
    </xf>
    <xf borderId="59" fillId="176" fontId="2" numFmtId="0" xfId="0" applyBorder="1" applyFont="1"/>
    <xf borderId="62" fillId="176" fontId="2" numFmtId="0" xfId="0" applyBorder="1" applyFont="1"/>
    <xf borderId="59" fillId="177" fontId="2" numFmtId="0" xfId="0" applyBorder="1" applyFont="1"/>
    <xf borderId="0" fillId="180" fontId="12" numFmtId="0" xfId="0" applyAlignment="1" applyFill="1" applyFont="1">
      <alignment readingOrder="0"/>
    </xf>
    <xf borderId="62" fillId="177" fontId="2" numFmtId="0" xfId="0" applyBorder="1" applyFont="1"/>
    <xf borderId="0" fillId="181" fontId="319" numFmtId="0" xfId="0" applyAlignment="1" applyFill="1" applyFont="1">
      <alignment readingOrder="0" vertical="top"/>
    </xf>
    <xf borderId="0" fillId="181" fontId="2" numFmtId="0" xfId="0" applyFont="1"/>
    <xf borderId="63" fillId="181" fontId="2" numFmtId="0" xfId="0" applyBorder="1" applyFont="1"/>
    <xf borderId="0" fillId="182" fontId="2" numFmtId="0" xfId="0" applyFill="1" applyFont="1"/>
    <xf borderId="62" fillId="182" fontId="2" numFmtId="0" xfId="0" applyBorder="1" applyFont="1"/>
    <xf borderId="0" fillId="183" fontId="2" numFmtId="0" xfId="0" applyFill="1" applyFont="1"/>
    <xf borderId="0" fillId="184" fontId="2" numFmtId="0" xfId="0" applyFill="1" applyFont="1"/>
    <xf borderId="0" fillId="185" fontId="2" numFmtId="0" xfId="0" applyFill="1" applyFont="1"/>
    <xf borderId="63" fillId="185" fontId="2" numFmtId="0" xfId="0" applyBorder="1" applyFont="1"/>
    <xf borderId="62" fillId="185" fontId="2" numFmtId="0" xfId="0" applyBorder="1" applyFont="1"/>
    <xf borderId="0" fillId="186" fontId="2" numFmtId="0" xfId="0" applyFill="1" applyFont="1"/>
    <xf borderId="0" fillId="55" fontId="2" numFmtId="0" xfId="0" applyFont="1"/>
    <xf borderId="0" fillId="187" fontId="2" numFmtId="0" xfId="0" applyFill="1" applyFont="1"/>
    <xf borderId="63" fillId="187" fontId="2" numFmtId="0" xfId="0" applyBorder="1" applyFont="1"/>
    <xf borderId="62" fillId="187" fontId="2" numFmtId="0" xfId="0" applyBorder="1" applyFont="1"/>
    <xf borderId="0" fillId="55" fontId="2" numFmtId="0" xfId="0" applyAlignment="1" applyFont="1">
      <alignment readingOrder="0"/>
    </xf>
    <xf borderId="0" fillId="188" fontId="2" numFmtId="0" xfId="0" applyFill="1" applyFont="1"/>
    <xf borderId="63" fillId="188" fontId="2" numFmtId="0" xfId="0" applyBorder="1" applyFont="1"/>
    <xf borderId="62" fillId="188" fontId="2" numFmtId="0" xfId="0" applyBorder="1" applyFont="1"/>
    <xf borderId="0" fillId="188" fontId="323" numFmtId="0" xfId="0" applyAlignment="1" applyFont="1">
      <alignment horizontal="center" readingOrder="0" vertical="center"/>
    </xf>
    <xf borderId="0" fillId="9" fontId="12" numFmtId="0" xfId="0" applyAlignment="1" applyFont="1">
      <alignment readingOrder="0"/>
    </xf>
    <xf borderId="51" fillId="183" fontId="2" numFmtId="0" xfId="0" applyBorder="1" applyFont="1"/>
    <xf borderId="0" fillId="189" fontId="2" numFmtId="0" xfId="0" applyFill="1" applyFont="1"/>
    <xf borderId="40" fillId="183" fontId="2" numFmtId="0" xfId="0" applyBorder="1" applyFont="1"/>
    <xf borderId="0" fillId="190" fontId="2" numFmtId="0" xfId="0" applyFill="1" applyFont="1"/>
    <xf borderId="0" fillId="191" fontId="2" numFmtId="0" xfId="0" applyFill="1" applyFont="1"/>
    <xf borderId="0" fillId="192" fontId="2" numFmtId="0" xfId="0" applyFill="1" applyFont="1"/>
    <xf borderId="0" fillId="193" fontId="2" numFmtId="0" xfId="0" applyAlignment="1" applyFill="1" applyFont="1">
      <alignment readingOrder="0"/>
    </xf>
    <xf borderId="0" fillId="189" fontId="2" numFmtId="0" xfId="0" applyAlignment="1" applyFont="1">
      <alignment readingOrder="0"/>
    </xf>
    <xf borderId="64" fillId="192" fontId="2" numFmtId="0" xfId="0" applyBorder="1" applyFont="1"/>
    <xf borderId="64" fillId="192" fontId="30" numFmtId="0" xfId="0" applyAlignment="1" applyBorder="1" applyFont="1">
      <alignment horizontal="center" readingOrder="0" vertical="center"/>
    </xf>
    <xf borderId="0" fillId="192" fontId="319" numFmtId="0" xfId="0" applyAlignment="1" applyFont="1">
      <alignment horizontal="center" readingOrder="0" vertical="center"/>
    </xf>
    <xf borderId="0" fillId="194" fontId="2" numFmtId="0" xfId="0" applyFill="1" applyFont="1"/>
    <xf borderId="0" fillId="194" fontId="2" numFmtId="0" xfId="0" applyAlignment="1" applyFont="1">
      <alignment readingOrder="0"/>
    </xf>
    <xf borderId="0" fillId="195" fontId="2" numFmtId="0" xfId="0" applyFill="1" applyFont="1"/>
    <xf borderId="65" fillId="195" fontId="2" numFmtId="0" xfId="0" applyBorder="1" applyFont="1"/>
    <xf borderId="65" fillId="192" fontId="2" numFmtId="0" xfId="0" applyBorder="1" applyFont="1"/>
    <xf borderId="0" fillId="196" fontId="2" numFmtId="0" xfId="0" applyFill="1" applyFont="1"/>
    <xf borderId="66" fillId="195" fontId="2" numFmtId="0" xfId="0" applyBorder="1" applyFont="1"/>
    <xf borderId="67" fillId="195" fontId="2" numFmtId="0" xfId="0" applyBorder="1" applyFont="1"/>
    <xf borderId="66" fillId="192" fontId="2" numFmtId="0" xfId="0" applyBorder="1" applyFont="1"/>
    <xf borderId="67" fillId="192" fontId="2" numFmtId="0" xfId="0" applyBorder="1" applyFont="1"/>
    <xf borderId="68" fillId="195" fontId="2" numFmtId="0" xfId="0" applyBorder="1" applyFont="1"/>
    <xf borderId="65" fillId="196" fontId="2" numFmtId="0" xfId="0" applyBorder="1" applyFont="1"/>
    <xf borderId="68" fillId="192" fontId="2" numFmtId="0" xfId="0" applyBorder="1" applyFont="1"/>
    <xf borderId="0" fillId="192" fontId="324" numFmtId="0" xfId="0" applyAlignment="1" applyFont="1">
      <alignment horizontal="center" readingOrder="0" vertical="center"/>
    </xf>
    <xf borderId="0" fillId="23" fontId="2" numFmtId="0" xfId="0" applyAlignment="1" applyFont="1">
      <alignment readingOrder="0"/>
    </xf>
    <xf borderId="0" fillId="197" fontId="2" numFmtId="0" xfId="0" applyFill="1" applyFont="1"/>
    <xf borderId="0" fillId="198" fontId="2" numFmtId="0" xfId="0" applyFill="1" applyFont="1"/>
    <xf borderId="66" fillId="194" fontId="2" numFmtId="0" xfId="0" applyBorder="1" applyFont="1"/>
    <xf borderId="0" fillId="192" fontId="2" numFmtId="0" xfId="0" applyAlignment="1" applyFont="1">
      <alignment readingOrder="0"/>
    </xf>
    <xf borderId="66" fillId="196" fontId="2" numFmtId="0" xfId="0" applyBorder="1" applyFont="1"/>
    <xf borderId="66" fillId="23" fontId="2" numFmtId="0" xfId="0" applyAlignment="1" applyBorder="1" applyFont="1">
      <alignment readingOrder="0"/>
    </xf>
    <xf borderId="69" fillId="194" fontId="2" numFmtId="0" xfId="0" applyBorder="1" applyFont="1"/>
    <xf borderId="69" fillId="195" fontId="2" numFmtId="0" xfId="0" applyBorder="1" applyFont="1"/>
    <xf borderId="69" fillId="192" fontId="2" numFmtId="0" xfId="0" applyBorder="1" applyFont="1"/>
    <xf borderId="65" fillId="194" fontId="2" numFmtId="0" xfId="0" applyBorder="1" applyFont="1"/>
    <xf borderId="0" fillId="199" fontId="2" numFmtId="0" xfId="0" applyFill="1" applyFont="1"/>
    <xf borderId="0" fillId="200" fontId="2" numFmtId="0" xfId="0" applyFill="1" applyFont="1"/>
    <xf borderId="0" fillId="201" fontId="2" numFmtId="0" xfId="0" applyFill="1" applyFont="1"/>
    <xf borderId="0" fillId="202" fontId="2" numFmtId="0" xfId="0" applyFill="1" applyFont="1"/>
    <xf borderId="0" fillId="203" fontId="2" numFmtId="0" xfId="0" applyFill="1" applyFont="1"/>
    <xf borderId="0" fillId="204" fontId="2" numFmtId="0" xfId="0" applyFill="1" applyFont="1"/>
    <xf borderId="0" fillId="205" fontId="2" numFmtId="0" xfId="0" applyFill="1" applyFont="1"/>
    <xf borderId="0" fillId="206" fontId="2" numFmtId="0" xfId="0" applyAlignment="1" applyFill="1" applyFont="1">
      <alignment readingOrder="0"/>
    </xf>
    <xf borderId="0" fillId="26" fontId="2" numFmtId="0" xfId="0" applyFont="1"/>
    <xf borderId="0" fillId="205" fontId="319" numFmtId="0" xfId="0" applyAlignment="1" applyFont="1">
      <alignment horizontal="center" readingOrder="0" vertical="center"/>
    </xf>
    <xf borderId="0" fillId="11" fontId="325" numFmtId="0" xfId="0" applyAlignment="1" applyFont="1">
      <alignment horizontal="center" readingOrder="0" vertical="center"/>
    </xf>
    <xf borderId="0" fillId="52" fontId="2" numFmtId="0" xfId="0" applyAlignment="1" applyFont="1">
      <alignment readingOrder="0"/>
    </xf>
    <xf borderId="0" fillId="204" fontId="12" numFmtId="0" xfId="0" applyAlignment="1" applyFont="1">
      <alignment horizontal="center" readingOrder="0"/>
    </xf>
    <xf borderId="0" fillId="207" fontId="14" numFmtId="0" xfId="0" applyAlignment="1" applyFill="1" applyFont="1">
      <alignment readingOrder="0" vertical="bottom"/>
    </xf>
    <xf borderId="0" fillId="207" fontId="14" numFmtId="0" xfId="0" applyAlignment="1" applyFont="1">
      <alignment vertical="bottom"/>
    </xf>
    <xf borderId="2" fillId="4" fontId="319" numFmtId="0" xfId="0" applyAlignment="1" applyBorder="1" applyFont="1">
      <alignment horizontal="center" readingOrder="0" shrinkToFit="0" vertical="top" wrapText="0"/>
    </xf>
    <xf borderId="0" fillId="4" fontId="326" numFmtId="0" xfId="0" applyAlignment="1" applyFont="1">
      <alignment horizontal="right" readingOrder="0" vertical="top"/>
    </xf>
    <xf borderId="0" fillId="208" fontId="14" numFmtId="0" xfId="0" applyAlignment="1" applyFill="1" applyFont="1">
      <alignment vertical="bottom"/>
    </xf>
    <xf borderId="0" fillId="209" fontId="14" numFmtId="0" xfId="0" applyAlignment="1" applyFill="1" applyFont="1">
      <alignment vertical="bottom"/>
    </xf>
    <xf borderId="0" fillId="210" fontId="14" numFmtId="0" xfId="0" applyAlignment="1" applyFill="1" applyFont="1">
      <alignment vertical="bottom"/>
    </xf>
    <xf borderId="70" fillId="9" fontId="14" numFmtId="0" xfId="0" applyAlignment="1" applyBorder="1" applyFont="1">
      <alignment vertical="bottom"/>
    </xf>
    <xf borderId="0" fillId="211" fontId="14" numFmtId="0" xfId="0" applyAlignment="1" applyFill="1" applyFont="1">
      <alignment vertical="bottom"/>
    </xf>
    <xf borderId="0" fillId="4" fontId="14" numFmtId="0" xfId="0" applyAlignment="1" applyFont="1">
      <alignment readingOrder="0" vertical="bottom"/>
    </xf>
    <xf borderId="0" fillId="212" fontId="14" numFmtId="0" xfId="0" applyAlignment="1" applyFill="1" applyFont="1">
      <alignment vertical="bottom"/>
    </xf>
    <xf borderId="0" fillId="213" fontId="14" numFmtId="0" xfId="0" applyAlignment="1" applyFill="1" applyFont="1">
      <alignment readingOrder="0" vertical="bottom"/>
    </xf>
    <xf borderId="71" fillId="9" fontId="14" numFmtId="0" xfId="0" applyAlignment="1" applyBorder="1" applyFont="1">
      <alignment vertical="bottom"/>
    </xf>
    <xf borderId="0" fillId="214" fontId="14" numFmtId="0" xfId="0" applyAlignment="1" applyFill="1" applyFont="1">
      <alignment vertical="bottom"/>
    </xf>
    <xf borderId="0" fillId="4" fontId="319" numFmtId="0" xfId="0" applyAlignment="1" applyFont="1">
      <alignment vertical="top"/>
    </xf>
    <xf borderId="0" fillId="81" fontId="14" numFmtId="0" xfId="0" applyAlignment="1" applyFont="1">
      <alignment readingOrder="0" vertical="bottom"/>
    </xf>
    <xf borderId="0" fillId="215" fontId="14" numFmtId="0" xfId="0" applyAlignment="1" applyFill="1" applyFont="1">
      <alignment vertical="bottom"/>
    </xf>
    <xf borderId="2" fillId="9" fontId="14" numFmtId="0" xfId="0" applyAlignment="1" applyBorder="1" applyFont="1">
      <alignment shrinkToFit="0" vertical="bottom" wrapText="0"/>
    </xf>
    <xf borderId="0" fillId="211" fontId="81" numFmtId="0" xfId="0" applyAlignment="1" applyFont="1">
      <alignment vertical="bottom"/>
    </xf>
    <xf borderId="0" fillId="216" fontId="14" numFmtId="0" xfId="0" applyAlignment="1" applyFill="1" applyFont="1">
      <alignment readingOrder="0" vertical="bottom"/>
    </xf>
    <xf borderId="24" fillId="217" fontId="14" numFmtId="0" xfId="0" applyAlignment="1" applyBorder="1" applyFill="1" applyFont="1">
      <alignment vertical="bottom"/>
    </xf>
    <xf borderId="23" fillId="217" fontId="14" numFmtId="0" xfId="0" applyAlignment="1" applyBorder="1" applyFont="1">
      <alignment vertical="bottom"/>
    </xf>
    <xf borderId="28" fillId="217" fontId="14" numFmtId="0" xfId="0" applyAlignment="1" applyBorder="1" applyFont="1">
      <alignment readingOrder="0" vertical="bottom"/>
    </xf>
    <xf borderId="29" fillId="217" fontId="14" numFmtId="0" xfId="0" applyAlignment="1" applyBorder="1" applyFont="1">
      <alignment vertical="bottom"/>
    </xf>
    <xf borderId="2" fillId="4" fontId="319" numFmtId="0" xfId="0" applyAlignment="1" applyBorder="1" applyFont="1">
      <alignment horizontal="center" readingOrder="0" shrinkToFit="0" vertical="bottom" wrapText="0"/>
    </xf>
    <xf borderId="0" fillId="4" fontId="319" numFmtId="0" xfId="0" applyAlignment="1" applyFont="1">
      <alignment horizontal="right" shrinkToFit="0" vertical="bottom" wrapText="0"/>
    </xf>
    <xf borderId="2" fillId="4" fontId="319" numFmtId="0" xfId="0" applyAlignment="1" applyBorder="1" applyFont="1">
      <alignment horizontal="left" readingOrder="0" shrinkToFit="0" vertical="bottom" wrapText="0"/>
    </xf>
    <xf borderId="2" fillId="4" fontId="327" numFmtId="0" xfId="0" applyAlignment="1" applyBorder="1" applyFont="1">
      <alignment readingOrder="0" shrinkToFit="0" vertical="top" wrapText="0"/>
    </xf>
    <xf borderId="0" fillId="4" fontId="328" numFmtId="0" xfId="0" applyAlignment="1" applyFont="1">
      <alignment horizontal="right" readingOrder="0" vertical="top"/>
    </xf>
    <xf borderId="0" fillId="218" fontId="14" numFmtId="0" xfId="0" applyAlignment="1" applyFill="1" applyFont="1">
      <alignment vertical="bottom"/>
    </xf>
    <xf borderId="0" fillId="219" fontId="14" numFmtId="0" xfId="0" applyAlignment="1" applyFill="1" applyFont="1">
      <alignment vertical="bottom"/>
    </xf>
    <xf borderId="0" fillId="42" fontId="2" numFmtId="0" xfId="0" applyFont="1"/>
    <xf borderId="0" fillId="209" fontId="14" numFmtId="0" xfId="0" applyAlignment="1" applyFont="1">
      <alignment readingOrder="0" vertical="bottom"/>
    </xf>
    <xf borderId="0" fillId="39" fontId="14" numFmtId="0" xfId="0" applyAlignment="1" applyFont="1">
      <alignment vertical="bottom"/>
    </xf>
    <xf borderId="0" fillId="220" fontId="2" numFmtId="0" xfId="0" applyAlignment="1" applyFill="1" applyFont="1">
      <alignment readingOrder="0"/>
    </xf>
    <xf borderId="0" fillId="220" fontId="14" numFmtId="0" xfId="0" applyAlignment="1" applyFont="1">
      <alignment vertical="bottom"/>
    </xf>
    <xf borderId="0" fillId="221" fontId="14" numFmtId="0" xfId="0" applyAlignment="1" applyFill="1" applyFont="1">
      <alignment vertical="bottom"/>
    </xf>
    <xf borderId="20" fillId="39" fontId="14" numFmtId="0" xfId="0" applyAlignment="1" applyBorder="1" applyFont="1">
      <alignment vertical="bottom"/>
    </xf>
    <xf borderId="20" fillId="219" fontId="14" numFmtId="0" xfId="0" applyAlignment="1" applyBorder="1" applyFont="1">
      <alignment vertical="bottom"/>
    </xf>
    <xf borderId="0" fillId="222" fontId="14" numFmtId="0" xfId="0" applyAlignment="1" applyFill="1" applyFont="1">
      <alignment vertical="bottom"/>
    </xf>
    <xf borderId="0" fillId="223" fontId="14" numFmtId="0" xfId="0" applyAlignment="1" applyFill="1" applyFont="1">
      <alignment vertical="bottom"/>
    </xf>
    <xf borderId="22" fillId="208" fontId="14" numFmtId="0" xfId="0" applyAlignment="1" applyBorder="1" applyFont="1">
      <alignment readingOrder="0" vertical="bottom"/>
    </xf>
    <xf borderId="0" fillId="208" fontId="14" numFmtId="0" xfId="0" applyAlignment="1" applyFont="1">
      <alignment readingOrder="0" vertical="bottom"/>
    </xf>
    <xf borderId="38" fillId="10" fontId="14" numFmtId="0" xfId="0" applyAlignment="1" applyBorder="1" applyFont="1">
      <alignment readingOrder="0" vertical="bottom"/>
    </xf>
    <xf borderId="0" fillId="19" fontId="14" numFmtId="0" xfId="0" applyAlignment="1" applyFont="1">
      <alignment shrinkToFit="0" vertical="bottom" wrapText="0"/>
    </xf>
    <xf borderId="0" fillId="222" fontId="14" numFmtId="0" xfId="0" applyAlignment="1" applyFont="1">
      <alignment horizontal="center" readingOrder="0" vertical="center"/>
    </xf>
    <xf borderId="0" fillId="223" fontId="14" numFmtId="0" xfId="0" applyAlignment="1" applyFont="1">
      <alignment readingOrder="0" vertical="bottom"/>
    </xf>
    <xf borderId="72" fillId="10" fontId="14" numFmtId="0" xfId="0" applyAlignment="1" applyBorder="1" applyFont="1">
      <alignment readingOrder="0" vertical="bottom"/>
    </xf>
    <xf borderId="0" fillId="224" fontId="14" numFmtId="0" xfId="0" applyAlignment="1" applyFill="1" applyFont="1">
      <alignment vertical="bottom"/>
    </xf>
    <xf borderId="24" fillId="208" fontId="14" numFmtId="0" xfId="0" applyAlignment="1" applyBorder="1" applyFont="1">
      <alignment readingOrder="0" vertical="bottom"/>
    </xf>
    <xf borderId="21" fillId="219" fontId="14" numFmtId="0" xfId="0" applyAlignment="1" applyBorder="1" applyFont="1">
      <alignment vertical="bottom"/>
    </xf>
    <xf borderId="21" fillId="218" fontId="14" numFmtId="0" xfId="0" applyAlignment="1" applyBorder="1" applyFont="1">
      <alignment vertical="bottom"/>
    </xf>
    <xf borderId="0" fillId="224" fontId="14" numFmtId="0" xfId="0" applyAlignment="1" applyFont="1">
      <alignment readingOrder="0" vertical="bottom"/>
    </xf>
    <xf borderId="2" fillId="4" fontId="327" numFmtId="0" xfId="0" applyAlignment="1" applyBorder="1" applyFont="1">
      <alignment horizontal="left" readingOrder="0" shrinkToFit="0" vertical="bottom" wrapText="0"/>
    </xf>
    <xf borderId="2" fillId="19" fontId="14" numFmtId="0" xfId="0" applyAlignment="1" applyBorder="1" applyFont="1">
      <alignment shrinkToFit="0" vertical="bottom" wrapText="0"/>
    </xf>
    <xf borderId="0" fillId="215" fontId="14" numFmtId="0" xfId="0" applyAlignment="1" applyFont="1">
      <alignment readingOrder="0" vertical="bottom"/>
    </xf>
    <xf borderId="0" fillId="81" fontId="14" numFmtId="0" xfId="0" applyAlignment="1" applyFont="1">
      <alignment vertical="bottom"/>
    </xf>
    <xf borderId="0" fillId="9" fontId="81" numFmtId="0" xfId="0" applyAlignment="1" applyFont="1">
      <alignment horizontal="center" readingOrder="0" vertical="center"/>
    </xf>
    <xf borderId="0" fillId="141" fontId="81" numFmtId="0" xfId="0" applyAlignment="1" applyFont="1">
      <alignment readingOrder="0" vertical="bottom"/>
    </xf>
    <xf borderId="0" fillId="225" fontId="14" numFmtId="0" xfId="0" applyAlignment="1" applyFill="1" applyFont="1">
      <alignment vertical="bottom"/>
    </xf>
    <xf borderId="0" fillId="163" fontId="14" numFmtId="0" xfId="0" applyAlignment="1" applyFont="1">
      <alignment readingOrder="0" vertical="bottom"/>
    </xf>
    <xf borderId="0" fillId="163" fontId="14" numFmtId="0" xfId="0" applyAlignment="1" applyFont="1">
      <alignment vertical="bottom"/>
    </xf>
    <xf borderId="0" fillId="28" fontId="14" numFmtId="0" xfId="0" applyAlignment="1" applyFont="1">
      <alignment readingOrder="0" vertical="bottom"/>
    </xf>
    <xf borderId="0" fillId="15" fontId="14" numFmtId="0" xfId="0" applyAlignment="1" applyFont="1">
      <alignment readingOrder="0" vertical="bottom"/>
    </xf>
    <xf borderId="0" fillId="100" fontId="14" numFmtId="0" xfId="0" applyAlignment="1" applyFont="1">
      <alignment vertical="bottom"/>
    </xf>
    <xf borderId="0" fillId="226" fontId="14" numFmtId="0" xfId="0" applyAlignment="1" applyFill="1" applyFont="1">
      <alignment readingOrder="0" vertical="bottom"/>
    </xf>
    <xf borderId="0" fillId="227" fontId="14" numFmtId="0" xfId="0" applyAlignment="1" applyFill="1" applyFont="1">
      <alignment vertical="bottom"/>
    </xf>
    <xf borderId="0" fillId="5" fontId="14" numFmtId="0" xfId="0" applyAlignment="1" applyFont="1">
      <alignment vertical="bottom"/>
    </xf>
    <xf borderId="0" fillId="228" fontId="14" numFmtId="0" xfId="0" applyAlignment="1" applyFill="1" applyFont="1">
      <alignment vertical="bottom"/>
    </xf>
    <xf borderId="0" fillId="229" fontId="2" numFmtId="0" xfId="0" applyFill="1" applyFont="1"/>
    <xf borderId="0" fillId="230" fontId="14" numFmtId="0" xfId="0" applyAlignment="1" applyFill="1" applyFont="1">
      <alignment vertical="bottom"/>
    </xf>
    <xf borderId="0" fillId="231" fontId="14" numFmtId="0" xfId="0" applyAlignment="1" applyFill="1" applyFont="1">
      <alignment vertical="bottom"/>
    </xf>
    <xf borderId="0" fillId="232" fontId="14" numFmtId="0" xfId="0" applyAlignment="1" applyFill="1" applyFont="1">
      <alignment vertical="bottom"/>
    </xf>
    <xf borderId="0" fillId="232" fontId="14" numFmtId="0" xfId="0" applyAlignment="1" applyFont="1">
      <alignment readingOrder="0" vertical="bottom"/>
    </xf>
    <xf borderId="58" fillId="48" fontId="2" numFmtId="0" xfId="0" applyBorder="1" applyFont="1"/>
    <xf borderId="73" fillId="48" fontId="2" numFmtId="0" xfId="0" applyBorder="1" applyFont="1"/>
    <xf borderId="59" fillId="48" fontId="2" numFmtId="0" xfId="0" applyBorder="1" applyFont="1"/>
    <xf borderId="0" fillId="16" fontId="2" numFmtId="0" xfId="0" applyAlignment="1" applyFont="1">
      <alignment readingOrder="0"/>
    </xf>
    <xf borderId="0" fillId="158" fontId="81" numFmtId="0" xfId="0" applyAlignment="1" applyFont="1">
      <alignment vertical="bottom"/>
    </xf>
    <xf borderId="74" fillId="48" fontId="2" numFmtId="0" xfId="0" applyBorder="1" applyFont="1"/>
    <xf borderId="75" fillId="48" fontId="2" numFmtId="0" xfId="0" applyBorder="1" applyFont="1"/>
    <xf borderId="0" fillId="233" fontId="14" numFmtId="0" xfId="0" applyAlignment="1" applyFill="1" applyFont="1">
      <alignment vertical="bottom"/>
    </xf>
    <xf borderId="0" fillId="234" fontId="14" numFmtId="0" xfId="0" applyAlignment="1" applyFill="1" applyFont="1">
      <alignment vertical="bottom"/>
    </xf>
    <xf borderId="0" fillId="235" fontId="14" numFmtId="0" xfId="0" applyAlignment="1" applyFill="1" applyFont="1">
      <alignment vertical="bottom"/>
    </xf>
    <xf borderId="0" fillId="236" fontId="14" numFmtId="0" xfId="0" applyAlignment="1" applyFill="1" applyFont="1">
      <alignment readingOrder="0" vertical="bottom"/>
    </xf>
    <xf borderId="0" fillId="4" fontId="319" numFmtId="0" xfId="0" applyAlignment="1" applyFont="1">
      <alignment horizontal="right" readingOrder="0" shrinkToFit="0" vertical="bottom" wrapText="0"/>
    </xf>
    <xf borderId="0" fillId="237" fontId="2" numFmtId="0" xfId="0" applyAlignment="1" applyFill="1" applyFont="1">
      <alignment readingOrder="0"/>
    </xf>
    <xf borderId="76" fillId="9" fontId="14" numFmtId="0" xfId="0" applyAlignment="1" applyBorder="1" applyFont="1">
      <alignment readingOrder="0" vertical="bottom"/>
    </xf>
    <xf borderId="0" fillId="15" fontId="35" numFmtId="0" xfId="0" applyAlignment="1" applyFont="1">
      <alignment vertical="bottom"/>
    </xf>
    <xf borderId="0" fillId="238" fontId="2" numFmtId="0" xfId="0" applyFill="1" applyFont="1"/>
    <xf borderId="0" fillId="54" fontId="2" numFmtId="0" xfId="0" applyFont="1"/>
    <xf borderId="0" fillId="2" fontId="35" numFmtId="0" xfId="0" applyAlignment="1" applyFont="1">
      <alignment vertical="bottom"/>
    </xf>
    <xf borderId="0" fillId="31" fontId="35" numFmtId="0" xfId="0" applyAlignment="1" applyFont="1">
      <alignment vertical="bottom"/>
    </xf>
    <xf borderId="0" fillId="10" fontId="35" numFmtId="0" xfId="0" applyAlignment="1" applyFont="1">
      <alignment vertical="bottom"/>
    </xf>
    <xf borderId="0" fillId="59" fontId="35" numFmtId="0" xfId="0" applyAlignment="1" applyFont="1">
      <alignment vertical="bottom"/>
    </xf>
    <xf borderId="0" fillId="239" fontId="2" numFmtId="0" xfId="0" applyFill="1" applyFont="1"/>
    <xf borderId="0" fillId="54" fontId="2" numFmtId="0" xfId="0" applyAlignment="1" applyFont="1">
      <alignment readingOrder="0"/>
    </xf>
    <xf borderId="0" fillId="240" fontId="14" numFmtId="0" xfId="0" applyAlignment="1" applyFill="1" applyFont="1">
      <alignment vertical="bottom"/>
    </xf>
    <xf borderId="0" fillId="241" fontId="14" numFmtId="0" xfId="0" applyAlignment="1" applyFill="1" applyFont="1">
      <alignment vertical="bottom"/>
    </xf>
    <xf borderId="0" fillId="100" fontId="35" numFmtId="0" xfId="0" applyAlignment="1" applyFont="1">
      <alignment vertical="bottom"/>
    </xf>
    <xf borderId="0" fillId="242" fontId="14" numFmtId="0" xfId="0" applyAlignment="1" applyFill="1" applyFont="1">
      <alignment readingOrder="0" vertical="bottom"/>
    </xf>
    <xf borderId="0" fillId="242" fontId="14" numFmtId="0" xfId="0" applyAlignment="1" applyFont="1">
      <alignment vertical="bottom"/>
    </xf>
    <xf borderId="0" fillId="16" fontId="14" numFmtId="0" xfId="0" applyAlignment="1" applyFont="1">
      <alignment readingOrder="0" vertical="bottom"/>
    </xf>
    <xf borderId="0" fillId="36" fontId="14" numFmtId="0" xfId="0" applyAlignment="1" applyFont="1">
      <alignment vertical="bottom"/>
    </xf>
    <xf borderId="0" fillId="8" fontId="2" numFmtId="0" xfId="0" applyAlignment="1" applyFont="1">
      <alignment readingOrder="0"/>
    </xf>
    <xf borderId="0" fillId="10" fontId="14" numFmtId="0" xfId="0" applyAlignment="1" applyFont="1">
      <alignment vertical="bottom"/>
    </xf>
    <xf borderId="0" fillId="17" fontId="81" numFmtId="0" xfId="0" applyAlignment="1" applyFont="1">
      <alignment vertical="bottom"/>
    </xf>
    <xf borderId="0" fillId="209" fontId="14" numFmtId="0" xfId="0" applyAlignment="1" applyFont="1">
      <alignment vertical="bottom"/>
    </xf>
    <xf borderId="2" fillId="16" fontId="14" numFmtId="0" xfId="0" applyAlignment="1" applyBorder="1" applyFont="1">
      <alignment shrinkToFit="0" vertical="bottom" wrapText="0"/>
    </xf>
    <xf borderId="0" fillId="25" fontId="14" numFmtId="0" xfId="0" applyAlignment="1" applyFont="1">
      <alignment readingOrder="0" vertical="bottom"/>
    </xf>
    <xf borderId="0" fillId="15" fontId="35" numFmtId="0" xfId="0" applyAlignment="1" applyFont="1">
      <alignment readingOrder="0" vertical="bottom"/>
    </xf>
    <xf borderId="0" fillId="158" fontId="14" numFmtId="0" xfId="0" applyAlignment="1" applyFont="1">
      <alignment readingOrder="0" vertical="bottom"/>
    </xf>
    <xf borderId="0" fillId="3" fontId="14" numFmtId="0" xfId="0" applyAlignment="1" applyFont="1">
      <alignment readingOrder="0" vertical="bottom"/>
    </xf>
    <xf borderId="24" fillId="13" fontId="14" numFmtId="0" xfId="0" applyAlignment="1" applyBorder="1" applyFont="1">
      <alignment vertical="bottom"/>
    </xf>
    <xf borderId="23" fillId="13" fontId="14" numFmtId="0" xfId="0" applyAlignment="1" applyBorder="1" applyFont="1">
      <alignment vertical="bottom"/>
    </xf>
    <xf borderId="26" fillId="3" fontId="14" numFmtId="0" xfId="0" applyAlignment="1" applyBorder="1" applyFont="1">
      <alignment readingOrder="0" vertical="bottom"/>
    </xf>
    <xf borderId="20" fillId="13" fontId="14" numFmtId="0" xfId="0" applyAlignment="1" applyBorder="1" applyFont="1">
      <alignment vertical="bottom"/>
    </xf>
    <xf borderId="29" fillId="13" fontId="14" numFmtId="0" xfId="0" applyAlignment="1" applyBorder="1" applyFont="1">
      <alignment vertical="bottom"/>
    </xf>
    <xf borderId="0" fillId="100" fontId="35" numFmtId="0" xfId="0" applyAlignment="1" applyFont="1">
      <alignment readingOrder="0" vertical="bottom"/>
    </xf>
    <xf borderId="0" fillId="157" fontId="14" numFmtId="0" xfId="0" applyAlignment="1" applyFont="1">
      <alignment readingOrder="0" vertical="bottom"/>
    </xf>
    <xf borderId="0" fillId="243" fontId="2" numFmtId="0" xfId="0" applyFill="1" applyFont="1"/>
    <xf borderId="0" fillId="2" fontId="12" numFmtId="0" xfId="0" applyAlignment="1" applyFont="1">
      <alignment horizontal="center" readingOrder="0" vertical="center"/>
    </xf>
    <xf borderId="0" fillId="122" fontId="2" numFmtId="0" xfId="0" applyFont="1"/>
    <xf borderId="0" fillId="2" fontId="12" numFmtId="0" xfId="0" applyAlignment="1" applyFont="1">
      <alignment horizontal="center" readingOrder="0"/>
    </xf>
    <xf borderId="0" fillId="87" fontId="2" numFmtId="0" xfId="0" applyAlignment="1" applyFont="1">
      <alignment horizontal="center" vertical="center"/>
    </xf>
    <xf borderId="0" fillId="87" fontId="12" numFmtId="0" xfId="0" applyAlignment="1" applyFont="1">
      <alignment horizontal="center" readingOrder="0" vertical="center"/>
    </xf>
    <xf borderId="0" fillId="244" fontId="14" numFmtId="0" xfId="0" applyAlignment="1" applyFill="1" applyFont="1">
      <alignment vertical="bottom"/>
    </xf>
    <xf borderId="0" fillId="245" fontId="14" numFmtId="0" xfId="0" applyAlignment="1" applyFill="1" applyFont="1">
      <alignment vertical="bottom"/>
    </xf>
    <xf borderId="0" fillId="30" fontId="14" numFmtId="0" xfId="0" applyAlignment="1" applyFont="1">
      <alignment vertical="bottom"/>
    </xf>
    <xf borderId="0" fillId="245" fontId="2" numFmtId="0" xfId="0" applyFont="1"/>
    <xf borderId="0" fillId="154" fontId="14" numFmtId="0" xfId="0" applyAlignment="1" applyFont="1">
      <alignment readingOrder="0" vertical="bottom"/>
    </xf>
    <xf borderId="24" fillId="2" fontId="14" numFmtId="0" xfId="0" applyAlignment="1" applyBorder="1" applyFont="1">
      <alignment vertical="bottom"/>
    </xf>
    <xf borderId="21" fillId="3" fontId="14" numFmtId="0" xfId="0" applyAlignment="1" applyBorder="1" applyFont="1">
      <alignment vertical="bottom"/>
    </xf>
    <xf borderId="21" fillId="6" fontId="14" numFmtId="0" xfId="0" applyAlignment="1" applyBorder="1" applyFont="1">
      <alignment readingOrder="0" vertical="bottom"/>
    </xf>
    <xf borderId="21" fillId="14" fontId="14" numFmtId="0" xfId="0" applyAlignment="1" applyBorder="1" applyFont="1">
      <alignment readingOrder="0" vertical="bottom"/>
    </xf>
    <xf borderId="23" fillId="2" fontId="14" numFmtId="0" xfId="0" applyAlignment="1" applyBorder="1" applyFont="1">
      <alignment vertical="bottom"/>
    </xf>
    <xf borderId="0" fillId="37" fontId="14" numFmtId="0" xfId="0" applyAlignment="1" applyFont="1">
      <alignment readingOrder="0" vertical="bottom"/>
    </xf>
    <xf borderId="22" fillId="51" fontId="14" numFmtId="0" xfId="0" applyAlignment="1" applyBorder="1" applyFont="1">
      <alignment readingOrder="0" vertical="bottom"/>
    </xf>
    <xf borderId="26" fillId="3" fontId="14" numFmtId="0" xfId="0" applyAlignment="1" applyBorder="1" applyFont="1">
      <alignment vertical="bottom"/>
    </xf>
    <xf borderId="0" fillId="17" fontId="14" numFmtId="0" xfId="0" applyAlignment="1" applyFont="1">
      <alignment vertical="bottom"/>
    </xf>
    <xf borderId="22" fillId="3" fontId="14" numFmtId="0" xfId="0" applyAlignment="1" applyBorder="1" applyFont="1">
      <alignment vertical="bottom"/>
    </xf>
    <xf borderId="23" fillId="9" fontId="14" numFmtId="0" xfId="0" applyAlignment="1" applyBorder="1" applyFont="1">
      <alignment vertical="bottom"/>
    </xf>
    <xf borderId="26" fillId="9" fontId="14" numFmtId="0" xfId="0" applyAlignment="1" applyBorder="1" applyFont="1">
      <alignment vertical="bottom"/>
    </xf>
    <xf borderId="0" fillId="246" fontId="14" numFmtId="0" xfId="0" applyAlignment="1" applyFill="1" applyFont="1">
      <alignment readingOrder="0" vertical="bottom"/>
    </xf>
    <xf borderId="28" fillId="9" fontId="14" numFmtId="0" xfId="0" applyAlignment="1" applyBorder="1" applyFont="1">
      <alignment vertical="bottom"/>
    </xf>
    <xf borderId="29" fillId="9" fontId="14" numFmtId="0" xfId="0" applyAlignment="1" applyBorder="1" applyFont="1">
      <alignment vertical="bottom"/>
    </xf>
    <xf borderId="0" fillId="151" fontId="14" numFmtId="0" xfId="0" applyAlignment="1" applyFont="1">
      <alignment readingOrder="0" vertical="bottom"/>
    </xf>
    <xf borderId="0" fillId="245" fontId="2" numFmtId="0" xfId="0" applyAlignment="1" applyFont="1">
      <alignment readingOrder="0"/>
    </xf>
    <xf borderId="0" fillId="247" fontId="14" numFmtId="0" xfId="0" applyAlignment="1" applyFill="1" applyFont="1">
      <alignment vertical="bottom"/>
    </xf>
    <xf borderId="28" fillId="2" fontId="14" numFmtId="0" xfId="0" applyAlignment="1" applyBorder="1" applyFont="1">
      <alignment vertical="bottom"/>
    </xf>
    <xf borderId="20" fillId="14" fontId="14" numFmtId="0" xfId="0" applyAlignment="1" applyBorder="1" applyFont="1">
      <alignment readingOrder="0" vertical="bottom"/>
    </xf>
    <xf borderId="20" fillId="3" fontId="14" numFmtId="0" xfId="0" applyAlignment="1" applyBorder="1" applyFont="1">
      <alignment vertical="bottom"/>
    </xf>
    <xf borderId="20" fillId="100" fontId="14" numFmtId="0" xfId="0" applyAlignment="1" applyBorder="1" applyFont="1">
      <alignment readingOrder="0" vertical="bottom"/>
    </xf>
    <xf borderId="29" fillId="2" fontId="14" numFmtId="0" xfId="0" applyAlignment="1" applyBorder="1" applyFont="1">
      <alignment vertical="bottom"/>
    </xf>
    <xf borderId="2" fillId="56" fontId="14" numFmtId="0" xfId="0" applyAlignment="1" applyBorder="1" applyFont="1">
      <alignment vertical="bottom"/>
    </xf>
    <xf borderId="0" fillId="56" fontId="329" numFmtId="0" xfId="0" applyAlignment="1" applyFont="1">
      <alignment horizontal="center" readingOrder="0" vertical="center"/>
    </xf>
    <xf borderId="0" fillId="13" fontId="2" numFmtId="0" xfId="0" applyAlignment="1" applyFont="1">
      <alignment readingOrder="0"/>
    </xf>
    <xf borderId="0" fillId="248" fontId="2" numFmtId="0" xfId="0" applyAlignment="1" applyFill="1" applyFont="1">
      <alignment readingOrder="0"/>
    </xf>
    <xf borderId="0" fillId="249" fontId="2" numFmtId="0" xfId="0" applyFill="1" applyFont="1"/>
    <xf borderId="0" fillId="250" fontId="14" numFmtId="0" xfId="0" applyAlignment="1" applyFill="1" applyFont="1">
      <alignment vertical="bottom"/>
    </xf>
    <xf borderId="0" fillId="19" fontId="14" numFmtId="0" xfId="0" applyAlignment="1" applyFont="1">
      <alignment vertical="bottom"/>
    </xf>
    <xf borderId="0" fillId="251" fontId="14" numFmtId="0" xfId="0" applyAlignment="1" applyFill="1" applyFont="1">
      <alignment vertical="bottom"/>
    </xf>
    <xf borderId="0" fillId="111" fontId="14" numFmtId="0" xfId="0" applyAlignment="1" applyFont="1">
      <alignment readingOrder="0" vertical="bottom"/>
    </xf>
    <xf borderId="0" fillId="252" fontId="14" numFmtId="0" xfId="0" applyAlignment="1" applyFill="1" applyFont="1">
      <alignment vertical="bottom"/>
    </xf>
    <xf borderId="0" fillId="253" fontId="14" numFmtId="0" xfId="0" applyAlignment="1" applyFill="1" applyFont="1">
      <alignment vertical="bottom"/>
    </xf>
    <xf borderId="0" fillId="28" fontId="14" numFmtId="0" xfId="0" applyAlignment="1" applyFont="1">
      <alignment vertical="bottom"/>
    </xf>
    <xf borderId="0" fillId="253" fontId="81" numFmtId="0" xfId="0" applyAlignment="1" applyFont="1">
      <alignment readingOrder="0" vertical="bottom"/>
    </xf>
    <xf borderId="0" fillId="115" fontId="14" numFmtId="0" xfId="0" applyAlignment="1" applyFont="1">
      <alignment readingOrder="0" vertical="bottom"/>
    </xf>
    <xf borderId="36" fillId="14" fontId="14" numFmtId="0" xfId="0" applyAlignment="1" applyBorder="1" applyFont="1">
      <alignment vertical="bottom"/>
    </xf>
    <xf borderId="36" fillId="14" fontId="14" numFmtId="0" xfId="0" applyAlignment="1" applyBorder="1" applyFont="1">
      <alignment readingOrder="0" vertical="bottom"/>
    </xf>
    <xf borderId="34" fillId="14" fontId="14" numFmtId="0" xfId="0" applyAlignment="1" applyBorder="1" applyFont="1">
      <alignment vertical="bottom"/>
    </xf>
    <xf borderId="34" fillId="3" fontId="14" numFmtId="0" xfId="0" applyAlignment="1" applyBorder="1" applyFont="1">
      <alignment vertical="bottom"/>
    </xf>
    <xf borderId="0" fillId="245" fontId="81" numFmtId="0" xfId="0" applyAlignment="1" applyFont="1">
      <alignment readingOrder="0" vertical="bottom"/>
    </xf>
    <xf borderId="37" fillId="14" fontId="14" numFmtId="0" xfId="0" applyAlignment="1" applyBorder="1" applyFont="1">
      <alignment vertical="bottom"/>
    </xf>
    <xf borderId="0" fillId="254" fontId="14" numFmtId="0" xfId="0" applyAlignment="1" applyFill="1" applyFont="1">
      <alignment vertical="bottom"/>
    </xf>
    <xf borderId="0" fillId="22" fontId="14" numFmtId="0" xfId="0" applyAlignment="1" applyFont="1">
      <alignment readingOrder="0" vertical="bottom"/>
    </xf>
    <xf borderId="0" fillId="255" fontId="14" numFmtId="0" xfId="0" applyAlignment="1" applyFill="1" applyFont="1">
      <alignment vertical="bottom"/>
    </xf>
    <xf borderId="34" fillId="111" fontId="14" numFmtId="0" xfId="0" applyAlignment="1" applyBorder="1" applyFont="1">
      <alignment vertical="bottom"/>
    </xf>
    <xf borderId="36" fillId="254" fontId="14" numFmtId="0" xfId="0" applyAlignment="1" applyBorder="1" applyFont="1">
      <alignment vertical="bottom"/>
    </xf>
    <xf borderId="0" fillId="256" fontId="14" numFmtId="0" xfId="0" applyAlignment="1" applyFill="1" applyFont="1">
      <alignment vertical="bottom"/>
    </xf>
    <xf borderId="0" fillId="257" fontId="14" numFmtId="0" xfId="0" applyAlignment="1" applyFill="1" applyFont="1">
      <alignment vertical="bottom"/>
    </xf>
    <xf borderId="0" fillId="9" fontId="12" numFmtId="0" xfId="0" applyAlignment="1" applyFont="1">
      <alignment horizontal="center" readingOrder="0" vertical="bottom"/>
    </xf>
    <xf borderId="0" fillId="258" fontId="14" numFmtId="0" xfId="0" applyAlignment="1" applyFill="1" applyFont="1">
      <alignment readingOrder="0" vertical="bottom"/>
    </xf>
    <xf borderId="0" fillId="249" fontId="14" numFmtId="0" xfId="0" applyAlignment="1" applyFont="1">
      <alignment vertical="bottom"/>
    </xf>
    <xf borderId="0" fillId="259" fontId="14" numFmtId="0" xfId="0" applyAlignment="1" applyFill="1" applyFont="1">
      <alignment readingOrder="0" vertical="bottom"/>
    </xf>
    <xf borderId="0" fillId="9" fontId="330" numFmtId="0" xfId="0" applyAlignment="1" applyFont="1">
      <alignment horizontal="center" readingOrder="0" vertical="center"/>
    </xf>
    <xf borderId="0" fillId="249" fontId="14" numFmtId="0" xfId="0" applyAlignment="1" applyFont="1">
      <alignment readingOrder="0" vertical="bottom"/>
    </xf>
    <xf borderId="0" fillId="48" fontId="14" numFmtId="0" xfId="0" applyAlignment="1" applyFont="1">
      <alignment readingOrder="0" vertical="bottom"/>
    </xf>
    <xf borderId="0" fillId="31" fontId="2" numFmtId="0" xfId="0" applyAlignment="1" applyFont="1">
      <alignment readingOrder="0"/>
    </xf>
    <xf borderId="0" fillId="246" fontId="2" numFmtId="0" xfId="0" applyFont="1"/>
    <xf borderId="37" fillId="111" fontId="14" numFmtId="0" xfId="0" applyAlignment="1" applyBorder="1" applyFont="1">
      <alignment vertical="bottom"/>
    </xf>
    <xf borderId="36" fillId="3" fontId="14" numFmtId="0" xfId="0" applyAlignment="1" applyBorder="1" applyFont="1">
      <alignment vertical="bottom"/>
    </xf>
    <xf borderId="36" fillId="111" fontId="14" numFmtId="0" xfId="0" applyAlignment="1" applyBorder="1" applyFont="1">
      <alignment vertical="bottom"/>
    </xf>
    <xf borderId="0" fillId="246" fontId="2" numFmtId="0" xfId="0" applyAlignment="1" applyFont="1">
      <alignment readingOrder="0"/>
    </xf>
    <xf borderId="37" fillId="3" fontId="14" numFmtId="0" xfId="0" applyAlignment="1" applyBorder="1" applyFont="1">
      <alignment vertical="bottom"/>
    </xf>
    <xf borderId="0" fillId="9" fontId="12" numFmtId="0" xfId="0" applyAlignment="1" applyFont="1">
      <alignment horizontal="center" readingOrder="0" vertical="top"/>
    </xf>
    <xf borderId="2" fillId="258" fontId="14" numFmtId="0" xfId="0" applyAlignment="1" applyBorder="1" applyFont="1">
      <alignment shrinkToFit="0" vertical="bottom" wrapText="0"/>
    </xf>
    <xf borderId="0" fillId="260" fontId="2" numFmtId="0" xfId="0" applyFill="1" applyFont="1"/>
    <xf borderId="0" fillId="242" fontId="2" numFmtId="0" xfId="0" applyFont="1"/>
    <xf borderId="0" fillId="260" fontId="2" numFmtId="0" xfId="0" applyAlignment="1" applyFont="1">
      <alignment readingOrder="0"/>
    </xf>
    <xf borderId="0" fillId="50" fontId="14" numFmtId="0" xfId="0" applyAlignment="1" applyFont="1">
      <alignment vertical="bottom"/>
    </xf>
    <xf borderId="0" fillId="22" fontId="14" numFmtId="0" xfId="0" applyAlignment="1" applyFont="1">
      <alignment vertical="bottom"/>
    </xf>
    <xf borderId="22" fillId="100" fontId="14" numFmtId="0" xfId="0" applyAlignment="1" applyBorder="1" applyFont="1">
      <alignment readingOrder="0" vertical="bottom"/>
    </xf>
    <xf borderId="26" fillId="100" fontId="14" numFmtId="0" xfId="0" applyAlignment="1" applyBorder="1" applyFont="1">
      <alignment readingOrder="0" vertical="bottom"/>
    </xf>
    <xf borderId="0" fillId="261" fontId="14" numFmtId="0" xfId="0" applyAlignment="1" applyFill="1" applyFont="1">
      <alignment readingOrder="0" vertical="bottom"/>
    </xf>
    <xf borderId="0" fillId="245" fontId="331" numFmtId="0" xfId="0" applyAlignment="1" applyFont="1">
      <alignment vertical="bottom"/>
    </xf>
    <xf borderId="0" fillId="48" fontId="14" numFmtId="0" xfId="0" applyAlignment="1" applyFont="1">
      <alignment vertical="bottom"/>
    </xf>
    <xf borderId="0" fillId="262" fontId="14" numFmtId="0" xfId="0" applyAlignment="1" applyFill="1" applyFont="1">
      <alignment readingOrder="0" vertical="bottom"/>
    </xf>
    <xf borderId="2" fillId="87" fontId="319" numFmtId="0" xfId="0" applyAlignment="1" applyBorder="1" applyFont="1">
      <alignment shrinkToFit="0" vertical="top" wrapText="0"/>
    </xf>
    <xf borderId="2" fillId="87" fontId="319" numFmtId="0" xfId="0" applyAlignment="1" applyBorder="1" applyFont="1">
      <alignment horizontal="right" shrinkToFit="0" vertical="top" wrapText="0"/>
    </xf>
    <xf borderId="2" fillId="245" fontId="319" numFmtId="0" xfId="0" applyAlignment="1" applyBorder="1" applyFont="1">
      <alignment shrinkToFit="0" vertical="top" wrapText="0"/>
    </xf>
    <xf borderId="2" fillId="245" fontId="14" numFmtId="0" xfId="0" applyAlignment="1" applyBorder="1" applyFont="1">
      <alignment vertical="bottom"/>
    </xf>
    <xf borderId="2" fillId="245" fontId="319" numFmtId="0" xfId="0" applyAlignment="1" applyBorder="1" applyFont="1">
      <alignment horizontal="right" shrinkToFit="0" vertical="top" wrapText="0"/>
    </xf>
    <xf borderId="0" fillId="263" fontId="14" numFmtId="0" xfId="0" applyAlignment="1" applyFill="1" applyFont="1">
      <alignment vertical="bottom"/>
    </xf>
    <xf borderId="2" fillId="245" fontId="319" numFmtId="0" xfId="0" applyAlignment="1" applyBorder="1" applyFont="1">
      <alignment readingOrder="0" shrinkToFit="0" vertical="top" wrapText="0"/>
    </xf>
    <xf borderId="2" fillId="245" fontId="319" numFmtId="0" xfId="0" applyAlignment="1" applyBorder="1" applyFont="1">
      <alignment horizontal="right" readingOrder="0" shrinkToFit="0" vertical="top" wrapText="0"/>
    </xf>
    <xf borderId="2" fillId="264" fontId="319" numFmtId="0" xfId="0" applyAlignment="1" applyBorder="1" applyFill="1" applyFont="1">
      <alignment readingOrder="0" shrinkToFit="0" vertical="top" wrapText="0"/>
    </xf>
    <xf borderId="0" fillId="264" fontId="14" numFmtId="0" xfId="0" applyAlignment="1" applyFont="1">
      <alignment vertical="bottom"/>
    </xf>
    <xf borderId="2" fillId="264" fontId="319" numFmtId="0" xfId="0" applyAlignment="1" applyBorder="1" applyFont="1">
      <alignment horizontal="right" shrinkToFit="0" vertical="top" wrapText="0"/>
    </xf>
    <xf borderId="0" fillId="265" fontId="2" numFmtId="0" xfId="0" applyFill="1" applyFont="1"/>
    <xf borderId="0" fillId="24" fontId="14" numFmtId="0" xfId="0" applyAlignment="1" applyFont="1">
      <alignment readingOrder="0" vertical="bottom"/>
    </xf>
    <xf borderId="0" fillId="9" fontId="81" numFmtId="0" xfId="0" applyAlignment="1" applyFont="1">
      <alignment vertical="bottom"/>
    </xf>
    <xf borderId="2" fillId="266" fontId="319" numFmtId="0" xfId="0" applyAlignment="1" applyBorder="1" applyFill="1" applyFont="1">
      <alignment shrinkToFit="0" vertical="top" wrapText="0"/>
    </xf>
    <xf borderId="2" fillId="266" fontId="14" numFmtId="0" xfId="0" applyAlignment="1" applyBorder="1" applyFont="1">
      <alignment vertical="bottom"/>
    </xf>
    <xf borderId="0" fillId="266" fontId="14" numFmtId="0" xfId="0" applyAlignment="1" applyFont="1">
      <alignment vertical="bottom"/>
    </xf>
    <xf borderId="2" fillId="266" fontId="319" numFmtId="0" xfId="0" applyAlignment="1" applyBorder="1" applyFont="1">
      <alignment horizontal="right" shrinkToFit="0" vertical="top" wrapText="0"/>
    </xf>
    <xf borderId="0" fillId="265" fontId="12" numFmtId="0" xfId="0" applyAlignment="1" applyFont="1">
      <alignment readingOrder="0"/>
    </xf>
    <xf borderId="0" fillId="11" fontId="14" numFmtId="0" xfId="0" applyAlignment="1" applyFont="1">
      <alignment readingOrder="0" vertical="bottom"/>
    </xf>
    <xf borderId="0" fillId="246" fontId="14" numFmtId="0" xfId="0" applyAlignment="1" applyFont="1">
      <alignment vertical="bottom"/>
    </xf>
    <xf borderId="0" fillId="267" fontId="14" numFmtId="0" xfId="0" applyAlignment="1" applyFill="1" applyFont="1">
      <alignment vertical="bottom"/>
    </xf>
    <xf borderId="0" fillId="263" fontId="14" numFmtId="0" xfId="0" applyAlignment="1" applyFont="1">
      <alignment readingOrder="0" vertical="bottom"/>
    </xf>
    <xf borderId="0" fillId="267" fontId="2" numFmtId="0" xfId="0" applyAlignment="1" applyFont="1">
      <alignment readingOrder="0"/>
    </xf>
    <xf borderId="2" fillId="264" fontId="319" numFmtId="0" xfId="0" applyAlignment="1" applyBorder="1" applyFont="1">
      <alignment shrinkToFit="0" vertical="top" wrapText="0"/>
    </xf>
    <xf borderId="2" fillId="264" fontId="14" numFmtId="0" xfId="0" applyAlignment="1" applyBorder="1" applyFont="1">
      <alignment vertical="bottom"/>
    </xf>
    <xf borderId="0" fillId="268" fontId="14" numFmtId="0" xfId="0" applyAlignment="1" applyFill="1" applyFont="1">
      <alignment vertical="bottom"/>
    </xf>
    <xf borderId="0" fillId="269" fontId="14" numFmtId="0" xfId="0" applyAlignment="1" applyFill="1" applyFont="1">
      <alignment readingOrder="0" vertical="bottom"/>
    </xf>
    <xf borderId="2" fillId="87" fontId="319" numFmtId="0" xfId="0" applyAlignment="1" applyBorder="1" applyFont="1">
      <alignment readingOrder="0" shrinkToFit="0" vertical="top" wrapText="0"/>
    </xf>
    <xf borderId="2" fillId="87" fontId="14" numFmtId="0" xfId="0" applyAlignment="1" applyBorder="1" applyFont="1">
      <alignment vertical="bottom"/>
    </xf>
    <xf borderId="0" fillId="87" fontId="14" numFmtId="0" xfId="0" applyAlignment="1" applyFont="1">
      <alignment vertical="bottom"/>
    </xf>
    <xf borderId="0" fillId="270" fontId="14" numFmtId="0" xfId="0" applyAlignment="1" applyFill="1" applyFont="1">
      <alignment vertical="bottom"/>
    </xf>
    <xf borderId="2" fillId="11" fontId="81" numFmtId="0" xfId="0" applyAlignment="1" applyBorder="1" applyFont="1">
      <alignment readingOrder="0" shrinkToFit="0" vertical="bottom" wrapText="0"/>
    </xf>
    <xf borderId="0" fillId="9" fontId="16" numFmtId="0" xfId="0" applyAlignment="1" applyFont="1">
      <alignment readingOrder="0" vertical="bottom"/>
    </xf>
    <xf borderId="2" fillId="264" fontId="319" numFmtId="0" xfId="0" applyAlignment="1" applyBorder="1" applyFont="1">
      <alignment readingOrder="0" shrinkToFit="0" vertical="bottom" wrapText="0"/>
    </xf>
    <xf borderId="2" fillId="266" fontId="319" numFmtId="0" xfId="0" applyAlignment="1" applyBorder="1" applyFont="1">
      <alignment readingOrder="0" shrinkToFit="0" vertical="bottom" wrapText="0"/>
    </xf>
    <xf borderId="77" fillId="59" fontId="14" numFmtId="0" xfId="0" applyAlignment="1" applyBorder="1" applyFont="1">
      <alignment vertical="bottom"/>
    </xf>
    <xf borderId="78" fillId="22" fontId="2" numFmtId="0" xfId="0" applyBorder="1" applyFont="1"/>
    <xf borderId="79" fillId="9" fontId="2" numFmtId="0" xfId="0" applyAlignment="1" applyBorder="1" applyFont="1">
      <alignment readingOrder="0"/>
    </xf>
    <xf borderId="80" fillId="22" fontId="14" numFmtId="0" xfId="0" applyAlignment="1" applyBorder="1" applyFont="1">
      <alignment vertical="bottom"/>
    </xf>
    <xf borderId="0" fillId="22" fontId="16" numFmtId="0" xfId="0" applyAlignment="1" applyFont="1">
      <alignment readingOrder="0" vertical="bottom"/>
    </xf>
    <xf borderId="81" fillId="22" fontId="2" numFmtId="0" xfId="0" applyBorder="1" applyFont="1"/>
    <xf borderId="0" fillId="97" fontId="14" numFmtId="0" xfId="0" applyAlignment="1" applyFont="1">
      <alignment readingOrder="0" vertical="bottom"/>
    </xf>
    <xf borderId="0" fillId="271" fontId="14" numFmtId="0" xfId="0" applyAlignment="1" applyFill="1" applyFont="1">
      <alignment vertical="bottom"/>
    </xf>
    <xf borderId="82" fillId="22" fontId="14" numFmtId="0" xfId="0" applyAlignment="1" applyBorder="1" applyFont="1">
      <alignment vertical="bottom"/>
    </xf>
    <xf borderId="83" fillId="11" fontId="14" numFmtId="0" xfId="0" applyAlignment="1" applyBorder="1" applyFont="1">
      <alignment readingOrder="0" vertical="bottom"/>
    </xf>
    <xf borderId="84" fillId="22" fontId="14" numFmtId="0" xfId="0" applyAlignment="1" applyBorder="1" applyFont="1">
      <alignment vertical="bottom"/>
    </xf>
    <xf borderId="2" fillId="87" fontId="319" numFmtId="0" xfId="0" applyAlignment="1" applyBorder="1" applyFont="1">
      <alignment readingOrder="0" shrinkToFit="0" vertical="bottom" wrapText="0"/>
    </xf>
    <xf borderId="0" fillId="270" fontId="14" numFmtId="0" xfId="0" applyAlignment="1" applyFont="1">
      <alignment readingOrder="0" vertical="bottom"/>
    </xf>
    <xf borderId="2" fillId="264" fontId="319" numFmtId="0" xfId="0" applyAlignment="1" applyBorder="1" applyFont="1">
      <alignment shrinkToFit="0" vertical="bottom" wrapText="0"/>
    </xf>
    <xf borderId="0" fillId="272" fontId="14" numFmtId="0" xfId="0" applyAlignment="1" applyFill="1" applyFont="1">
      <alignment vertical="bottom"/>
    </xf>
    <xf borderId="0" fillId="273" fontId="14" numFmtId="0" xfId="0" applyAlignment="1" applyFill="1" applyFont="1">
      <alignment vertical="bottom"/>
    </xf>
    <xf borderId="0" fillId="274" fontId="14" numFmtId="0" xfId="0" applyAlignment="1" applyFill="1" applyFont="1">
      <alignment vertical="bottom"/>
    </xf>
    <xf borderId="0" fillId="272" fontId="14" numFmtId="0" xfId="0" applyAlignment="1" applyFont="1">
      <alignment readingOrder="0" vertical="bottom"/>
    </xf>
    <xf borderId="0" fillId="267" fontId="14" numFmtId="0" xfId="0" applyAlignment="1" applyFont="1">
      <alignment readingOrder="0" vertical="bottom"/>
    </xf>
    <xf borderId="0" fillId="275" fontId="14" numFmtId="0" xfId="0" applyAlignment="1" applyFill="1" applyFont="1">
      <alignment vertical="bottom"/>
    </xf>
    <xf borderId="2" fillId="275" fontId="319" numFmtId="0" xfId="0" applyAlignment="1" applyBorder="1" applyFont="1">
      <alignment shrinkToFit="0" vertical="top" wrapText="0"/>
    </xf>
    <xf borderId="0" fillId="276" fontId="14" numFmtId="0" xfId="0" applyAlignment="1" applyFill="1" applyFont="1">
      <alignment vertical="bottom"/>
    </xf>
    <xf borderId="2" fillId="275" fontId="14" numFmtId="0" xfId="0" applyAlignment="1" applyBorder="1" applyFont="1">
      <alignment vertical="bottom"/>
    </xf>
    <xf borderId="2" fillId="275" fontId="319" numFmtId="0" xfId="0" applyAlignment="1" applyBorder="1" applyFont="1">
      <alignment horizontal="right" shrinkToFit="0" vertical="top" wrapText="0"/>
    </xf>
    <xf borderId="2" fillId="245" fontId="319" numFmtId="0" xfId="0" applyAlignment="1" applyBorder="1" applyFont="1">
      <alignment readingOrder="0" shrinkToFit="0" vertical="bottom" wrapText="0"/>
    </xf>
    <xf borderId="0" fillId="277" fontId="14" numFmtId="0" xfId="0" applyAlignment="1" applyFill="1" applyFont="1">
      <alignment vertical="bottom"/>
    </xf>
    <xf borderId="0" fillId="265" fontId="14" numFmtId="0" xfId="0" applyAlignment="1" applyFont="1">
      <alignment readingOrder="0" vertical="bottom"/>
    </xf>
    <xf borderId="0" fillId="278" fontId="14" numFmtId="0" xfId="0" applyAlignment="1" applyFill="1" applyFont="1">
      <alignment vertical="bottom"/>
    </xf>
    <xf borderId="0" fillId="278" fontId="14" numFmtId="0" xfId="0" applyAlignment="1" applyFont="1">
      <alignment readingOrder="0" vertical="bottom"/>
    </xf>
    <xf borderId="0" fillId="19" fontId="12" numFmtId="0" xfId="0" applyAlignment="1" applyFont="1">
      <alignment readingOrder="0"/>
    </xf>
    <xf borderId="0" fillId="279" fontId="14" numFmtId="0" xfId="0" applyAlignment="1" applyFill="1" applyFont="1">
      <alignment vertical="bottom"/>
    </xf>
    <xf borderId="0" fillId="269" fontId="14" numFmtId="0" xfId="0" applyAlignment="1" applyFont="1">
      <alignment vertical="bottom"/>
    </xf>
    <xf borderId="59" fillId="267" fontId="81" numFmtId="0" xfId="0" applyAlignment="1" applyBorder="1" applyFont="1">
      <alignment readingOrder="0" vertical="bottom"/>
    </xf>
    <xf borderId="59" fillId="267" fontId="2" numFmtId="0" xfId="0" applyAlignment="1" applyBorder="1" applyFont="1">
      <alignment readingOrder="0"/>
    </xf>
    <xf borderId="2" fillId="275" fontId="319" numFmtId="0" xfId="0" applyAlignment="1" applyBorder="1" applyFont="1">
      <alignment readingOrder="0" shrinkToFit="0" vertical="bottom" wrapText="0"/>
    </xf>
    <xf borderId="0" fillId="280" fontId="81" numFmtId="0" xfId="0" applyAlignment="1" applyFill="1" applyFont="1">
      <alignment readingOrder="0" vertical="bottom"/>
    </xf>
    <xf borderId="0" fillId="264" fontId="81" numFmtId="0" xfId="0" applyAlignment="1" applyFont="1">
      <alignment readingOrder="0" vertical="bottom"/>
    </xf>
    <xf borderId="31" fillId="246" fontId="2" numFmtId="0" xfId="0" applyAlignment="1" applyBorder="1" applyFont="1">
      <alignment readingOrder="0"/>
    </xf>
    <xf borderId="85" fillId="265" fontId="2" numFmtId="0" xfId="0" applyBorder="1" applyFont="1"/>
    <xf borderId="0" fillId="12" fontId="14" numFmtId="0" xfId="0" applyAlignment="1" applyFont="1">
      <alignment vertical="bottom"/>
    </xf>
    <xf borderId="85" fillId="3" fontId="2" numFmtId="0" xfId="0" applyAlignment="1" applyBorder="1" applyFont="1">
      <alignment readingOrder="0"/>
    </xf>
    <xf borderId="0" fillId="281" fontId="14" numFmtId="0" xfId="0" applyAlignment="1" applyFill="1" applyFont="1">
      <alignment vertical="bottom"/>
    </xf>
    <xf borderId="2" fillId="275" fontId="319" numFmtId="0" xfId="0" applyAlignment="1" applyBorder="1" applyFont="1">
      <alignment readingOrder="0" shrinkToFit="0" vertical="top" wrapText="0"/>
    </xf>
    <xf borderId="0" fillId="282" fontId="14" numFmtId="0" xfId="0" applyAlignment="1" applyFill="1" applyFont="1">
      <alignment readingOrder="0" vertical="bottom"/>
    </xf>
    <xf borderId="85" fillId="246" fontId="2" numFmtId="0" xfId="0" applyAlignment="1" applyBorder="1" applyFont="1">
      <alignment readingOrder="0"/>
    </xf>
    <xf borderId="0" fillId="4" fontId="319" numFmtId="0" xfId="0" applyAlignment="1" applyFont="1">
      <alignment horizontal="left" readingOrder="0" shrinkToFit="0" vertical="top" wrapText="0"/>
    </xf>
    <xf borderId="0" fillId="4" fontId="14" numFmtId="0" xfId="0" applyAlignment="1" applyFont="1">
      <alignment vertical="bottom"/>
    </xf>
    <xf borderId="0" fillId="4" fontId="319" numFmtId="0" xfId="0" applyAlignment="1" applyFont="1">
      <alignment horizontal="center" readingOrder="0" shrinkToFit="0" vertical="top" wrapText="0"/>
    </xf>
    <xf borderId="0" fillId="283" fontId="14" numFmtId="0" xfId="0" applyAlignment="1" applyFill="1" applyFont="1">
      <alignment vertical="bottom"/>
    </xf>
    <xf borderId="0" fillId="9" fontId="14" numFmtId="0" xfId="0" applyAlignment="1" applyFont="1">
      <alignment vertical="bottom"/>
    </xf>
    <xf borderId="0" fillId="284" fontId="14" numFmtId="0" xfId="0" applyAlignment="1" applyFill="1" applyFont="1">
      <alignment vertical="bottom"/>
    </xf>
    <xf borderId="0" fillId="285" fontId="14" numFmtId="0" xfId="0" applyAlignment="1" applyFill="1" applyFont="1">
      <alignment vertical="bottom"/>
    </xf>
    <xf borderId="0" fillId="283" fontId="14" numFmtId="0" xfId="0" applyAlignment="1" applyFont="1">
      <alignment readingOrder="0" vertical="bottom"/>
    </xf>
    <xf borderId="0" fillId="284" fontId="81" numFmtId="0" xfId="0" applyAlignment="1" applyFont="1">
      <alignment readingOrder="0" vertical="bottom"/>
    </xf>
    <xf borderId="24" fillId="283" fontId="14" numFmtId="0" xfId="0" applyAlignment="1" applyBorder="1" applyFont="1">
      <alignment vertical="bottom"/>
    </xf>
    <xf borderId="21" fillId="2" fontId="14" numFmtId="0" xfId="0" applyAlignment="1" applyBorder="1" applyFont="1">
      <alignment vertical="bottom"/>
    </xf>
    <xf borderId="23" fillId="283" fontId="14" numFmtId="0" xfId="0" applyAlignment="1" applyBorder="1" applyFont="1">
      <alignment vertical="bottom"/>
    </xf>
    <xf borderId="0" fillId="9" fontId="14" numFmtId="0" xfId="0" applyAlignment="1" applyFont="1">
      <alignment readingOrder="0" vertical="bottom"/>
    </xf>
    <xf borderId="0" fillId="19" fontId="14" numFmtId="0" xfId="0" applyAlignment="1" applyFont="1">
      <alignment vertical="bottom"/>
    </xf>
    <xf borderId="0" fillId="286" fontId="14" numFmtId="0" xfId="0" applyAlignment="1" applyFill="1" applyFont="1">
      <alignment vertical="bottom"/>
    </xf>
    <xf borderId="22" fillId="283" fontId="14" numFmtId="0" xfId="0" applyAlignment="1" applyBorder="1" applyFont="1">
      <alignment vertical="bottom"/>
    </xf>
    <xf borderId="26" fillId="283" fontId="14" numFmtId="0" xfId="0" applyAlignment="1" applyBorder="1" applyFont="1">
      <alignment vertical="bottom"/>
    </xf>
    <xf borderId="0" fillId="56" fontId="14" numFmtId="0" xfId="0" applyAlignment="1" applyFont="1">
      <alignment vertical="bottom"/>
    </xf>
    <xf borderId="0" fillId="19" fontId="14" numFmtId="0" xfId="0" applyAlignment="1" applyFont="1">
      <alignment readingOrder="0" vertical="bottom"/>
    </xf>
    <xf borderId="0" fillId="287" fontId="14" numFmtId="0" xfId="0" applyAlignment="1" applyFill="1" applyFont="1">
      <alignment vertical="bottom"/>
    </xf>
    <xf borderId="0" fillId="56" fontId="14" numFmtId="0" xfId="0" applyAlignment="1" applyFont="1">
      <alignment vertical="bottom"/>
    </xf>
    <xf borderId="0" fillId="288" fontId="326" numFmtId="0" xfId="0" applyAlignment="1" applyFill="1" applyFont="1">
      <alignment readingOrder="0" shrinkToFit="0" vertical="top" wrapText="0"/>
    </xf>
    <xf borderId="0" fillId="288" fontId="14" numFmtId="0" xfId="0" applyAlignment="1" applyFont="1">
      <alignment vertical="bottom"/>
    </xf>
    <xf borderId="0" fillId="288" fontId="326" numFmtId="0" xfId="0" applyAlignment="1" applyFont="1">
      <alignment horizontal="right" shrinkToFit="0" vertical="top" wrapText="0"/>
    </xf>
    <xf borderId="26" fillId="31" fontId="14" numFmtId="0" xfId="0" applyAlignment="1" applyBorder="1" applyFont="1">
      <alignment vertical="bottom"/>
    </xf>
    <xf borderId="0" fillId="288" fontId="326" numFmtId="0" xfId="0" applyAlignment="1" applyFont="1">
      <alignment shrinkToFit="0" vertical="top" wrapText="0"/>
    </xf>
    <xf borderId="0" fillId="288" fontId="14" numFmtId="0" xfId="0" applyAlignment="1" applyFont="1">
      <alignment readingOrder="0" vertical="bottom"/>
    </xf>
    <xf borderId="0" fillId="154" fontId="14" numFmtId="0" xfId="0" applyAlignment="1" applyFont="1">
      <alignment vertical="bottom"/>
    </xf>
    <xf borderId="22" fillId="31" fontId="14" numFmtId="0" xfId="0" applyAlignment="1" applyBorder="1" applyFont="1">
      <alignment vertical="bottom"/>
    </xf>
    <xf borderId="0" fillId="93" fontId="14" numFmtId="0" xfId="0" applyAlignment="1" applyFont="1">
      <alignment vertical="bottom"/>
    </xf>
    <xf borderId="0" fillId="93" fontId="14" numFmtId="0" xfId="0" applyAlignment="1" applyFont="1">
      <alignment shrinkToFit="0" vertical="bottom" wrapText="0"/>
    </xf>
    <xf borderId="0" fillId="0" fontId="14" numFmtId="0" xfId="0" applyAlignment="1" applyFont="1">
      <alignment vertical="bottom"/>
    </xf>
    <xf borderId="0" fillId="288" fontId="326" numFmtId="0" xfId="0" applyAlignment="1" applyFont="1">
      <alignment shrinkToFit="0" vertical="top" wrapText="0"/>
    </xf>
    <xf borderId="0" fillId="10" fontId="14" numFmtId="0" xfId="0" applyAlignment="1" applyFont="1">
      <alignment vertical="bottom"/>
    </xf>
    <xf borderId="0" fillId="289" fontId="326" numFmtId="0" xfId="0" applyAlignment="1" applyFill="1" applyFont="1">
      <alignment shrinkToFit="0" vertical="top" wrapText="0"/>
    </xf>
    <xf borderId="0" fillId="289" fontId="14" numFmtId="0" xfId="0" applyAlignment="1" applyFont="1">
      <alignment vertical="bottom"/>
    </xf>
    <xf borderId="0" fillId="289" fontId="14" numFmtId="0" xfId="0" applyAlignment="1" applyFont="1">
      <alignment vertical="bottom"/>
    </xf>
    <xf borderId="0" fillId="289" fontId="326" numFmtId="0" xfId="0" applyAlignment="1" applyFont="1">
      <alignment horizontal="right" shrinkToFit="0" vertical="top" wrapText="0"/>
    </xf>
    <xf borderId="0" fillId="288" fontId="14" numFmtId="0" xfId="0" applyAlignment="1" applyFont="1">
      <alignment vertical="bottom"/>
    </xf>
    <xf borderId="0" fillId="290" fontId="14" numFmtId="0" xfId="0" applyAlignment="1" applyFill="1" applyFont="1">
      <alignment vertical="bottom"/>
    </xf>
    <xf borderId="0" fillId="288" fontId="319" numFmtId="0" xfId="0" applyAlignment="1" applyFont="1">
      <alignment readingOrder="0" shrinkToFit="0" vertical="top" wrapText="0"/>
    </xf>
    <xf borderId="0" fillId="288" fontId="319" numFmtId="0" xfId="0" applyAlignment="1" applyFont="1">
      <alignment horizontal="right" readingOrder="0" shrinkToFit="0" vertical="top" wrapText="0"/>
    </xf>
    <xf borderId="0" fillId="151" fontId="14" numFmtId="0" xfId="0" applyAlignment="1" applyFont="1">
      <alignment vertical="bottom"/>
    </xf>
    <xf borderId="0" fillId="291" fontId="14" numFmtId="0" xfId="0" applyAlignment="1" applyFill="1" applyFont="1">
      <alignment vertical="bottom"/>
    </xf>
    <xf borderId="0" fillId="45" fontId="14" numFmtId="0" xfId="0" applyAlignment="1" applyFont="1">
      <alignment vertical="bottom"/>
    </xf>
    <xf borderId="0" fillId="7" fontId="14" numFmtId="0" xfId="0" applyAlignment="1" applyFont="1">
      <alignment vertical="bottom"/>
    </xf>
    <xf borderId="0" fillId="6" fontId="14" numFmtId="0" xfId="0" applyAlignment="1" applyFont="1">
      <alignment shrinkToFit="0" vertical="bottom" wrapText="0"/>
    </xf>
    <xf borderId="0" fillId="292" fontId="14" numFmtId="0" xfId="0" applyAlignment="1" applyFill="1" applyFont="1">
      <alignment vertical="bottom"/>
    </xf>
    <xf borderId="0" fillId="45" fontId="2" numFmtId="0" xfId="0" applyFont="1"/>
    <xf borderId="0" fillId="48" fontId="2" numFmtId="0" xfId="0" applyFont="1"/>
    <xf borderId="0" fillId="151" fontId="14" numFmtId="0" xfId="0" applyAlignment="1" applyFont="1">
      <alignment vertical="bottom"/>
    </xf>
    <xf borderId="0" fillId="293" fontId="14" numFmtId="0" xfId="0" applyAlignment="1" applyFill="1" applyFont="1">
      <alignment vertical="bottom"/>
    </xf>
    <xf borderId="22" fillId="31" fontId="14" numFmtId="0" xfId="0" applyAlignment="1" applyBorder="1" applyFont="1">
      <alignment readingOrder="0" vertical="bottom"/>
    </xf>
    <xf borderId="26" fillId="31" fontId="14" numFmtId="0" xfId="0" applyAlignment="1" applyBorder="1" applyFont="1">
      <alignment readingOrder="0" vertical="bottom"/>
    </xf>
    <xf borderId="0" fillId="31" fontId="14" numFmtId="0" xfId="0" applyAlignment="1" applyFont="1">
      <alignment readingOrder="0" vertical="bottom"/>
    </xf>
    <xf borderId="0" fillId="9" fontId="81" numFmtId="0" xfId="0" applyAlignment="1" applyFont="1">
      <alignment vertical="bottom"/>
    </xf>
    <xf borderId="0" fillId="56" fontId="14" numFmtId="0" xfId="0" applyAlignment="1" applyFont="1">
      <alignment readingOrder="0" vertical="bottom"/>
    </xf>
    <xf borderId="0" fillId="291" fontId="14" numFmtId="0" xfId="0" applyAlignment="1" applyFont="1">
      <alignment readingOrder="0" vertical="bottom"/>
    </xf>
    <xf borderId="0" fillId="154" fontId="14" numFmtId="0" xfId="0" applyAlignment="1" applyFont="1">
      <alignment shrinkToFit="0" vertical="bottom" wrapText="0"/>
    </xf>
    <xf borderId="0" fillId="19" fontId="14" numFmtId="0" xfId="0" applyAlignment="1" applyFont="1">
      <alignment horizontal="center" shrinkToFit="0" wrapText="0"/>
    </xf>
    <xf borderId="0" fillId="95" fontId="14" numFmtId="0" xfId="0" applyAlignment="1" applyFont="1">
      <alignment vertical="bottom"/>
    </xf>
    <xf borderId="0" fillId="6" fontId="14" numFmtId="0" xfId="0" applyAlignment="1" applyFont="1">
      <alignment readingOrder="0" vertical="bottom"/>
    </xf>
    <xf borderId="0" fillId="14" fontId="14" numFmtId="0" xfId="0" applyAlignment="1" applyFont="1">
      <alignment vertical="bottom"/>
    </xf>
    <xf borderId="0" fillId="2" fontId="81" numFmtId="0" xfId="0" applyAlignment="1" applyFont="1">
      <alignment horizontal="center" vertical="center"/>
    </xf>
    <xf borderId="26" fillId="285" fontId="14" numFmtId="0" xfId="0" applyAlignment="1" applyBorder="1" applyFont="1">
      <alignment vertical="bottom"/>
    </xf>
    <xf borderId="0" fillId="39" fontId="14" numFmtId="0" xfId="0" applyAlignment="1" applyFont="1">
      <alignment vertical="bottom"/>
    </xf>
    <xf borderId="22" fillId="285" fontId="14" numFmtId="0" xfId="0" applyAlignment="1" applyBorder="1" applyFont="1">
      <alignment vertical="bottom"/>
    </xf>
    <xf borderId="0" fillId="6" fontId="14" numFmtId="0" xfId="0" applyAlignment="1" applyFont="1">
      <alignment vertical="bottom"/>
    </xf>
    <xf borderId="0" fillId="48" fontId="2" numFmtId="0" xfId="0" applyAlignment="1" applyFont="1">
      <alignment readingOrder="0"/>
    </xf>
    <xf borderId="0" fillId="23" fontId="14" numFmtId="0" xfId="0" applyAlignment="1" applyFont="1">
      <alignment horizontal="center" vertical="center"/>
    </xf>
    <xf borderId="86" fillId="23" fontId="14" numFmtId="0" xfId="0" applyAlignment="1" applyBorder="1" applyFont="1">
      <alignment vertical="bottom"/>
    </xf>
    <xf borderId="0" fillId="56" fontId="14" numFmtId="0" xfId="0" applyAlignment="1" applyFont="1">
      <alignment horizontal="center" shrinkToFit="0" wrapText="0"/>
    </xf>
    <xf borderId="0" fillId="16" fontId="14" numFmtId="0" xfId="0" applyAlignment="1" applyFont="1">
      <alignment vertical="bottom"/>
    </xf>
    <xf borderId="0" fillId="6" fontId="14" numFmtId="0" xfId="0" applyAlignment="1" applyFont="1">
      <alignment readingOrder="0" vertical="bottom"/>
    </xf>
    <xf borderId="0" fillId="6" fontId="14" numFmtId="0" xfId="0" applyAlignment="1" applyFont="1">
      <alignment vertical="bottom"/>
    </xf>
    <xf borderId="0" fillId="294" fontId="14" numFmtId="0" xfId="0" applyAlignment="1" applyFill="1" applyFont="1">
      <alignment vertical="bottom"/>
    </xf>
    <xf borderId="0" fillId="288" fontId="319" numFmtId="0" xfId="0" applyAlignment="1" applyFont="1">
      <alignment readingOrder="0" shrinkToFit="0" vertical="bottom" wrapText="0"/>
    </xf>
    <xf borderId="0" fillId="294" fontId="14" numFmtId="0" xfId="0" applyAlignment="1" applyFont="1">
      <alignment readingOrder="0" vertical="bottom"/>
    </xf>
    <xf borderId="0" fillId="2" fontId="81" numFmtId="0" xfId="0" applyAlignment="1" applyFont="1">
      <alignment readingOrder="0" vertical="bottom"/>
    </xf>
    <xf borderId="0" fillId="81" fontId="14" numFmtId="0" xfId="0" applyAlignment="1" applyFont="1">
      <alignment readingOrder="0" vertical="bottom"/>
    </xf>
    <xf borderId="0" fillId="40" fontId="14" numFmtId="0" xfId="0" applyAlignment="1" applyFont="1">
      <alignment vertical="bottom"/>
    </xf>
    <xf borderId="0" fillId="95" fontId="14" numFmtId="0" xfId="0" applyAlignment="1" applyFont="1">
      <alignment vertical="bottom"/>
    </xf>
    <xf borderId="0" fillId="95" fontId="14" numFmtId="0" xfId="0" applyAlignment="1" applyFont="1">
      <alignment horizontal="center" vertical="bottom"/>
    </xf>
    <xf borderId="0" fillId="256" fontId="14" numFmtId="0" xfId="0" applyAlignment="1" applyFont="1">
      <alignment vertical="bottom"/>
    </xf>
    <xf borderId="0" fillId="295" fontId="14" numFmtId="0" xfId="0" applyAlignment="1" applyFill="1" applyFont="1">
      <alignment vertical="bottom"/>
    </xf>
    <xf borderId="0" fillId="16" fontId="14" numFmtId="0" xfId="0" applyAlignment="1" applyFont="1">
      <alignment readingOrder="0" vertical="bottom"/>
    </xf>
    <xf borderId="0" fillId="288" fontId="319" numFmtId="0" xfId="0" applyAlignment="1" applyFont="1">
      <alignment horizontal="left" readingOrder="0" shrinkToFit="0" vertical="bottom" wrapText="0"/>
    </xf>
    <xf borderId="22" fillId="16" fontId="14" numFmtId="0" xfId="0" applyAlignment="1" applyBorder="1" applyFont="1">
      <alignment vertical="bottom"/>
    </xf>
    <xf borderId="26" fillId="16" fontId="14" numFmtId="0" xfId="0" applyAlignment="1" applyBorder="1" applyFont="1">
      <alignment vertical="bottom"/>
    </xf>
    <xf borderId="0" fillId="40" fontId="81" numFmtId="0" xfId="0" applyAlignment="1" applyFont="1">
      <alignment horizontal="center" vertical="center"/>
    </xf>
    <xf borderId="28" fillId="16" fontId="14" numFmtId="0" xfId="0" applyAlignment="1" applyBorder="1" applyFont="1">
      <alignment vertical="bottom"/>
    </xf>
    <xf borderId="20" fillId="16" fontId="14" numFmtId="0" xfId="0" applyAlignment="1" applyBorder="1" applyFont="1">
      <alignment vertical="bottom"/>
    </xf>
    <xf borderId="29" fillId="16" fontId="14" numFmtId="0" xfId="0" applyAlignment="1" applyBorder="1" applyFont="1">
      <alignment vertical="bottom"/>
    </xf>
    <xf borderId="0" fillId="295" fontId="14" numFmtId="0" xfId="0" applyAlignment="1" applyFont="1">
      <alignment vertical="bottom"/>
    </xf>
    <xf borderId="0" fillId="296" fontId="14" numFmtId="0" xfId="0" applyAlignment="1" applyFill="1" applyFont="1">
      <alignment vertical="bottom"/>
    </xf>
    <xf borderId="0" fillId="45" fontId="14" numFmtId="0" xfId="0" applyAlignment="1" applyFont="1">
      <alignment vertical="bottom"/>
    </xf>
    <xf borderId="30" fillId="54" fontId="14" numFmtId="0" xfId="0" applyAlignment="1" applyBorder="1" applyFont="1">
      <alignment vertical="bottom"/>
    </xf>
    <xf borderId="31" fillId="54" fontId="14" numFmtId="0" xfId="0" applyAlignment="1" applyBorder="1" applyFont="1">
      <alignment vertical="bottom"/>
    </xf>
    <xf borderId="32" fillId="54" fontId="14" numFmtId="0" xfId="0" applyAlignment="1" applyBorder="1" applyFont="1">
      <alignment vertical="bottom"/>
    </xf>
    <xf borderId="30" fillId="12" fontId="14" numFmtId="0" xfId="0" applyAlignment="1" applyBorder="1" applyFont="1">
      <alignment vertical="bottom"/>
    </xf>
    <xf borderId="31" fillId="12" fontId="14" numFmtId="0" xfId="0" applyAlignment="1" applyBorder="1" applyFont="1">
      <alignment vertical="bottom"/>
    </xf>
    <xf borderId="32" fillId="12" fontId="14" numFmtId="0" xfId="0" applyAlignment="1" applyBorder="1" applyFont="1">
      <alignment vertical="bottom"/>
    </xf>
    <xf borderId="0" fillId="297" fontId="14" numFmtId="0" xfId="0" applyAlignment="1" applyFill="1" applyFont="1">
      <alignment vertical="bottom"/>
    </xf>
    <xf borderId="33" fillId="54" fontId="14" numFmtId="0" xfId="0" applyAlignment="1" applyBorder="1" applyFont="1">
      <alignment vertical="bottom"/>
    </xf>
    <xf borderId="0" fillId="54" fontId="14" numFmtId="0" xfId="0" applyAlignment="1" applyFont="1">
      <alignment vertical="bottom"/>
    </xf>
    <xf borderId="0" fillId="54" fontId="14" numFmtId="0" xfId="0" applyAlignment="1" applyFont="1">
      <alignment horizontal="center" shrinkToFit="0" vertical="center" wrapText="0"/>
    </xf>
    <xf borderId="34" fillId="54" fontId="14" numFmtId="0" xfId="0" applyAlignment="1" applyBorder="1" applyFont="1">
      <alignment vertical="bottom"/>
    </xf>
    <xf borderId="33" fillId="12" fontId="14" numFmtId="0" xfId="0" applyAlignment="1" applyBorder="1" applyFont="1">
      <alignment vertical="bottom"/>
    </xf>
    <xf borderId="0" fillId="12" fontId="14" numFmtId="0" xfId="0" applyAlignment="1" applyFont="1">
      <alignment vertical="bottom"/>
    </xf>
    <xf borderId="0" fillId="12" fontId="14" numFmtId="0" xfId="0" applyAlignment="1" applyFont="1">
      <alignment horizontal="center" readingOrder="0" shrinkToFit="0" vertical="center" wrapText="0"/>
    </xf>
    <xf borderId="34" fillId="12" fontId="14" numFmtId="0" xfId="0" applyAlignment="1" applyBorder="1" applyFont="1">
      <alignment vertical="bottom"/>
    </xf>
    <xf borderId="0" fillId="296" fontId="81" numFmtId="0" xfId="0" applyAlignment="1" applyFont="1">
      <alignment horizontal="center" vertical="center"/>
    </xf>
    <xf borderId="35" fillId="54" fontId="14" numFmtId="0" xfId="0" applyAlignment="1" applyBorder="1" applyFont="1">
      <alignment vertical="bottom"/>
    </xf>
    <xf borderId="36" fillId="54" fontId="14" numFmtId="0" xfId="0" applyAlignment="1" applyBorder="1" applyFont="1">
      <alignment vertical="bottom"/>
    </xf>
    <xf borderId="37" fillId="54" fontId="14" numFmtId="0" xfId="0" applyAlignment="1" applyBorder="1" applyFont="1">
      <alignment vertical="bottom"/>
    </xf>
    <xf borderId="35" fillId="12" fontId="14" numFmtId="0" xfId="0" applyAlignment="1" applyBorder="1" applyFont="1">
      <alignment vertical="bottom"/>
    </xf>
    <xf borderId="36" fillId="12" fontId="14" numFmtId="0" xfId="0" applyAlignment="1" applyBorder="1" applyFont="1">
      <alignment vertical="bottom"/>
    </xf>
    <xf borderId="37" fillId="12" fontId="14" numFmtId="0" xfId="0" applyAlignment="1" applyBorder="1" applyFont="1">
      <alignment vertical="bottom"/>
    </xf>
    <xf borderId="0" fillId="298" fontId="14" numFmtId="0" xfId="0" applyAlignment="1" applyFill="1" applyFont="1">
      <alignment vertical="bottom"/>
    </xf>
    <xf borderId="0" fillId="299" fontId="14" numFmtId="0" xfId="0" applyAlignment="1" applyFill="1" applyFont="1">
      <alignment readingOrder="0" vertical="bottom"/>
    </xf>
    <xf borderId="0" fillId="125" fontId="14" numFmtId="0" xfId="0" applyAlignment="1" applyFont="1">
      <alignment vertical="bottom"/>
    </xf>
    <xf borderId="0" fillId="288" fontId="319" numFmtId="0" xfId="0" applyAlignment="1" applyFont="1">
      <alignment horizontal="right" readingOrder="0" shrinkToFit="0" vertical="bottom" wrapText="0"/>
    </xf>
    <xf borderId="87" fillId="3" fontId="14" numFmtId="0" xfId="0" applyAlignment="1" applyBorder="1" applyFont="1">
      <alignment readingOrder="0" vertical="bottom"/>
    </xf>
    <xf borderId="0" fillId="288" fontId="319" numFmtId="0" xfId="0" applyAlignment="1" applyFont="1">
      <alignment horizontal="center" readingOrder="0" shrinkToFit="0" vertical="bottom" wrapText="0"/>
    </xf>
    <xf borderId="0" fillId="81" fontId="14" numFmtId="0" xfId="0" applyAlignment="1" applyFont="1">
      <alignment vertical="bottom"/>
    </xf>
    <xf borderId="0" fillId="3" fontId="14" numFmtId="0" xfId="0" applyAlignment="1" applyFont="1">
      <alignment readingOrder="0" vertical="bottom"/>
    </xf>
    <xf borderId="0" fillId="51" fontId="14" numFmtId="0" xfId="0" applyAlignment="1" applyFont="1">
      <alignment readingOrder="0" vertical="bottom"/>
    </xf>
    <xf borderId="0" fillId="300" fontId="14" numFmtId="0" xfId="0" applyAlignment="1" applyFill="1" applyFont="1">
      <alignment readingOrder="0" vertical="bottom"/>
    </xf>
    <xf borderId="0" fillId="288" fontId="14" numFmtId="0" xfId="0" applyAlignment="1" applyFont="1">
      <alignment readingOrder="0" vertical="bottom"/>
    </xf>
    <xf borderId="0" fillId="9" fontId="14" numFmtId="0" xfId="0" applyAlignment="1" applyFont="1">
      <alignment shrinkToFit="0" vertical="bottom" wrapText="0"/>
    </xf>
    <xf borderId="26" fillId="61" fontId="14" numFmtId="0" xfId="0" applyAlignment="1" applyBorder="1" applyFont="1">
      <alignment readingOrder="0" vertical="bottom"/>
    </xf>
    <xf borderId="24" fillId="10" fontId="14" numFmtId="0" xfId="0" applyAlignment="1" applyBorder="1" applyFont="1">
      <alignment vertical="bottom"/>
    </xf>
    <xf borderId="23" fillId="10" fontId="14" numFmtId="0" xfId="0" applyAlignment="1" applyBorder="1" applyFont="1">
      <alignment vertical="bottom"/>
    </xf>
    <xf borderId="28" fillId="10" fontId="14" numFmtId="0" xfId="0" applyAlignment="1" applyBorder="1" applyFont="1">
      <alignment vertical="bottom"/>
    </xf>
    <xf borderId="29" fillId="10" fontId="14" numFmtId="0" xfId="0" applyAlignment="1" applyBorder="1" applyFont="1">
      <alignment vertical="bottom"/>
    </xf>
    <xf borderId="0" fillId="17" fontId="14" numFmtId="0" xfId="0" applyAlignment="1" applyFont="1">
      <alignment readingOrder="0" vertical="bottom"/>
    </xf>
    <xf borderId="0" fillId="59" fontId="14" numFmtId="0" xfId="0" applyAlignment="1" applyFont="1">
      <alignment readingOrder="0" vertical="bottom"/>
    </xf>
    <xf borderId="0" fillId="301" fontId="14" numFmtId="0" xfId="0" applyAlignment="1" applyFill="1" applyFont="1">
      <alignment readingOrder="0" vertical="bottom"/>
    </xf>
    <xf borderId="0" fillId="295" fontId="14" numFmtId="0" xfId="0" applyAlignment="1" applyFont="1">
      <alignment readingOrder="0" vertical="bottom"/>
    </xf>
    <xf borderId="26" fillId="7" fontId="14" numFmtId="0" xfId="0" applyAlignment="1" applyBorder="1" applyFont="1">
      <alignment vertical="bottom"/>
    </xf>
    <xf borderId="23" fillId="93" fontId="14" numFmtId="0" xfId="0" applyAlignment="1" applyBorder="1" applyFont="1">
      <alignment readingOrder="0" vertical="bottom"/>
    </xf>
    <xf borderId="0" fillId="15" fontId="14" numFmtId="0" xfId="0" applyAlignment="1" applyFont="1">
      <alignment readingOrder="0" vertical="bottom"/>
    </xf>
    <xf borderId="0" fillId="3" fontId="14" numFmtId="0" xfId="0" applyAlignment="1" applyFont="1">
      <alignment horizontal="center" readingOrder="0" vertical="center"/>
    </xf>
    <xf borderId="0" fillId="302" fontId="14" numFmtId="0" xfId="0" applyAlignment="1" applyFill="1" applyFont="1">
      <alignment readingOrder="0" vertical="bottom"/>
    </xf>
    <xf borderId="0" fillId="9" fontId="81" numFmtId="0" xfId="0" applyAlignment="1" applyFont="1">
      <alignment readingOrder="0" vertical="bottom"/>
    </xf>
    <xf borderId="0" fillId="285" fontId="2" numFmtId="0" xfId="0" applyFont="1"/>
    <xf borderId="54" fillId="3" fontId="14" numFmtId="0" xfId="0" applyAlignment="1" applyBorder="1" applyFont="1">
      <alignment readingOrder="0" vertical="bottom"/>
    </xf>
    <xf borderId="87" fillId="9" fontId="14" numFmtId="0" xfId="0" applyAlignment="1" applyBorder="1" applyFont="1">
      <alignment readingOrder="0" vertical="bottom"/>
    </xf>
    <xf borderId="55" fillId="3" fontId="14" numFmtId="0" xfId="0" applyAlignment="1" applyBorder="1" applyFont="1">
      <alignment readingOrder="0" vertical="bottom"/>
    </xf>
    <xf borderId="0" fillId="89" fontId="14" numFmtId="0" xfId="0" applyAlignment="1" applyFont="1">
      <alignment readingOrder="0" vertical="bottom"/>
    </xf>
    <xf borderId="0" fillId="40" fontId="14" numFmtId="0" xfId="0" applyAlignment="1" applyFont="1">
      <alignment readingOrder="0" vertical="bottom"/>
    </xf>
    <xf borderId="0" fillId="4" fontId="319" numFmtId="0" xfId="0" applyAlignment="1" applyFont="1">
      <alignment horizontal="left" readingOrder="0" shrinkToFit="0" vertical="bottom" wrapText="0"/>
    </xf>
    <xf borderId="0" fillId="4" fontId="319" numFmtId="0" xfId="0" applyAlignment="1" applyFont="1">
      <alignment horizontal="center" readingOrder="0" shrinkToFit="0" vertical="bottom" wrapText="0"/>
    </xf>
    <xf borderId="0" fillId="0" fontId="332" numFmtId="0" xfId="0" applyAlignment="1" applyFont="1">
      <alignment readingOrder="0" vertical="top"/>
    </xf>
    <xf borderId="0" fillId="303" fontId="14" numFmtId="0" xfId="0" applyAlignment="1" applyFill="1" applyFont="1">
      <alignment readingOrder="0" vertical="bottom"/>
    </xf>
    <xf borderId="0" fillId="303" fontId="319" numFmtId="0" xfId="0" applyAlignment="1" applyFont="1">
      <alignment horizontal="center" readingOrder="0" vertical="center"/>
    </xf>
    <xf borderId="21" fillId="16" fontId="14" numFmtId="0" xfId="0" applyAlignment="1" applyBorder="1" applyFont="1">
      <alignment vertical="bottom"/>
    </xf>
    <xf borderId="21" fillId="9" fontId="2" numFmtId="0" xfId="0" applyBorder="1" applyFont="1"/>
    <xf borderId="0" fillId="16" fontId="14" numFmtId="0" xfId="0" applyAlignment="1" applyFont="1">
      <alignment vertical="bottom"/>
    </xf>
    <xf borderId="88" fillId="111" fontId="14" numFmtId="0" xfId="0" applyAlignment="1" applyBorder="1" applyFont="1">
      <alignment vertical="bottom"/>
    </xf>
    <xf borderId="89" fillId="111" fontId="14" numFmtId="0" xfId="0" applyAlignment="1" applyBorder="1" applyFont="1">
      <alignment vertical="bottom"/>
    </xf>
    <xf borderId="90" fillId="111" fontId="14" numFmtId="0" xfId="0" applyAlignment="1" applyBorder="1" applyFont="1">
      <alignment readingOrder="0" vertical="bottom"/>
    </xf>
    <xf borderId="91" fillId="111" fontId="14" numFmtId="0" xfId="0" applyAlignment="1" applyBorder="1" applyFont="1">
      <alignment vertical="bottom"/>
    </xf>
    <xf borderId="0" fillId="304" fontId="14" numFmtId="0" xfId="0" applyAlignment="1" applyFill="1" applyFont="1">
      <alignment readingOrder="0" vertical="bottom"/>
    </xf>
    <xf borderId="0" fillId="19" fontId="14" numFmtId="0" xfId="0" applyAlignment="1" applyFont="1">
      <alignment readingOrder="0" vertical="bottom"/>
    </xf>
    <xf borderId="0" fillId="2" fontId="81" numFmtId="0" xfId="0" applyAlignment="1" applyFont="1">
      <alignment horizontal="center" readingOrder="0" vertical="center"/>
    </xf>
    <xf borderId="0" fillId="9" fontId="14" numFmtId="0" xfId="0" applyAlignment="1" applyFont="1">
      <alignment readingOrder="0" vertical="bottom"/>
    </xf>
    <xf borderId="26" fillId="16" fontId="14" numFmtId="0" xfId="0" applyAlignment="1" applyBorder="1" applyFont="1">
      <alignment vertical="bottom"/>
    </xf>
    <xf borderId="0" fillId="305" fontId="14" numFmtId="0" xfId="0" applyAlignment="1" applyFill="1" applyFont="1">
      <alignment readingOrder="0" vertical="bottom"/>
    </xf>
    <xf borderId="22" fillId="16" fontId="14" numFmtId="0" xfId="0" applyAlignment="1" applyBorder="1" applyFont="1">
      <alignment vertical="bottom"/>
    </xf>
    <xf borderId="29" fillId="16" fontId="14" numFmtId="0" xfId="0" applyAlignment="1" applyBorder="1" applyFont="1">
      <alignment vertical="bottom"/>
    </xf>
    <xf borderId="28" fillId="16" fontId="14" numFmtId="0" xfId="0" applyAlignment="1" applyBorder="1" applyFont="1">
      <alignment readingOrder="0" vertical="bottom"/>
    </xf>
    <xf borderId="20" fillId="9" fontId="14" numFmtId="0" xfId="0" applyAlignment="1" applyBorder="1" applyFont="1">
      <alignment readingOrder="0" vertical="bottom"/>
    </xf>
    <xf borderId="29" fillId="16" fontId="14" numFmtId="0" xfId="0" applyAlignment="1" applyBorder="1" applyFont="1">
      <alignment readingOrder="0" vertical="bottom"/>
    </xf>
    <xf borderId="0" fillId="194" fontId="14" numFmtId="0" xfId="0" applyAlignment="1" applyFont="1">
      <alignment readingOrder="0" vertical="bottom"/>
    </xf>
    <xf borderId="0" fillId="306" fontId="14" numFmtId="0" xfId="0" applyAlignment="1" applyFill="1" applyFont="1">
      <alignment readingOrder="0" vertical="bottom"/>
    </xf>
    <xf borderId="0" fillId="306" fontId="81" numFmtId="0" xfId="0" applyAlignment="1" applyFont="1">
      <alignment horizontal="center" readingOrder="0" vertical="center"/>
    </xf>
    <xf borderId="0" fillId="306" fontId="319" numFmtId="0" xfId="0" applyAlignment="1" applyFont="1">
      <alignment horizontal="center" readingOrder="0" vertical="bottom"/>
    </xf>
    <xf borderId="0" fillId="306" fontId="319" numFmtId="0" xfId="0" applyAlignment="1" applyFont="1">
      <alignment horizontal="center" readingOrder="0" vertical="top"/>
    </xf>
    <xf borderId="23" fillId="16" fontId="14" numFmtId="0" xfId="0" applyAlignment="1" applyBorder="1" applyFont="1">
      <alignment vertical="bottom"/>
    </xf>
    <xf borderId="24" fillId="16" fontId="14" numFmtId="0" xfId="0" applyAlignment="1" applyBorder="1" applyFont="1">
      <alignment vertical="bottom"/>
    </xf>
    <xf borderId="21" fillId="16" fontId="14" numFmtId="0" xfId="0" applyAlignment="1" applyBorder="1" applyFont="1">
      <alignment readingOrder="0" vertical="bottom"/>
    </xf>
    <xf borderId="23" fillId="16" fontId="14" numFmtId="0" xfId="0" applyAlignment="1" applyBorder="1" applyFont="1">
      <alignment readingOrder="0" vertical="bottom"/>
    </xf>
    <xf borderId="20" fillId="16" fontId="14" numFmtId="0" xfId="0" applyAlignment="1" applyBorder="1" applyFont="1">
      <alignment vertical="bottom"/>
    </xf>
    <xf borderId="2" fillId="303" fontId="319" numFmtId="0" xfId="0" applyAlignment="1" applyBorder="1" applyFont="1">
      <alignment readingOrder="0" shrinkToFit="0" vertical="top" wrapText="0"/>
    </xf>
    <xf borderId="2" fillId="303" fontId="319" numFmtId="0" xfId="0" applyAlignment="1" applyBorder="1" applyFont="1">
      <alignment horizontal="right" readingOrder="0" shrinkToFit="0" vertical="top" wrapText="0"/>
    </xf>
    <xf borderId="0" fillId="31" fontId="35" numFmtId="0" xfId="0" applyAlignment="1" applyFont="1">
      <alignment readingOrder="0" vertical="bottom"/>
    </xf>
    <xf borderId="0" fillId="303" fontId="14" numFmtId="0" xfId="0" applyAlignment="1" applyFont="1">
      <alignment vertical="bottom"/>
    </xf>
    <xf borderId="0" fillId="306" fontId="14" numFmtId="0" xfId="0" applyAlignment="1" applyFont="1">
      <alignment vertical="bottom"/>
    </xf>
    <xf borderId="0" fillId="93" fontId="2" numFmtId="0" xfId="0" applyAlignment="1" applyFont="1">
      <alignment readingOrder="0"/>
    </xf>
    <xf borderId="0" fillId="307" fontId="14" numFmtId="0" xfId="0" applyAlignment="1" applyFill="1" applyFont="1">
      <alignment vertical="bottom"/>
    </xf>
    <xf borderId="20" fillId="303" fontId="14" numFmtId="0" xfId="0" applyAlignment="1" applyBorder="1" applyFont="1">
      <alignment vertical="bottom"/>
    </xf>
    <xf borderId="20" fillId="306" fontId="14" numFmtId="0" xfId="0" applyAlignment="1" applyBorder="1" applyFont="1">
      <alignment vertical="bottom"/>
    </xf>
    <xf borderId="26" fillId="306" fontId="14" numFmtId="0" xfId="0" applyAlignment="1" applyBorder="1" applyFont="1">
      <alignment vertical="bottom"/>
    </xf>
    <xf borderId="28" fillId="306" fontId="14" numFmtId="0" xfId="0" applyAlignment="1" applyBorder="1" applyFont="1">
      <alignment vertical="bottom"/>
    </xf>
    <xf borderId="0" fillId="26" fontId="14" numFmtId="0" xfId="0" applyAlignment="1" applyFont="1">
      <alignment readingOrder="0" vertical="bottom"/>
    </xf>
    <xf borderId="0" fillId="54" fontId="14" numFmtId="0" xfId="0" applyAlignment="1" applyFont="1">
      <alignment readingOrder="0" vertical="bottom"/>
    </xf>
    <xf borderId="2" fillId="303" fontId="14" numFmtId="0" xfId="0" applyAlignment="1" applyBorder="1" applyFont="1">
      <alignment vertical="bottom"/>
    </xf>
    <xf borderId="0" fillId="303" fontId="14" numFmtId="0" xfId="0" applyAlignment="1" applyFont="1">
      <alignment vertical="bottom"/>
    </xf>
    <xf borderId="0" fillId="303" fontId="319" numFmtId="0" xfId="0" applyAlignment="1" applyFont="1">
      <alignment horizontal="right" shrinkToFit="0" vertical="top" wrapText="0"/>
    </xf>
    <xf borderId="22" fillId="306" fontId="14" numFmtId="0" xfId="0" applyAlignment="1" applyBorder="1" applyFont="1">
      <alignment vertical="bottom"/>
    </xf>
    <xf borderId="92" fillId="19" fontId="14" numFmtId="0" xfId="0" applyAlignment="1" applyBorder="1" applyFont="1">
      <alignment readingOrder="0" vertical="bottom"/>
    </xf>
    <xf borderId="24" fillId="306" fontId="14" numFmtId="0" xfId="0" applyAlignment="1" applyBorder="1" applyFont="1">
      <alignment vertical="bottom"/>
    </xf>
    <xf borderId="21" fillId="306" fontId="14" numFmtId="0" xfId="0" applyAlignment="1" applyBorder="1" applyFont="1">
      <alignment vertical="bottom"/>
    </xf>
    <xf borderId="92" fillId="88" fontId="14" numFmtId="0" xfId="0" applyAlignment="1" applyBorder="1" applyFont="1">
      <alignment readingOrder="0" vertical="bottom"/>
    </xf>
    <xf borderId="0" fillId="194" fontId="14" numFmtId="0" xfId="0" applyAlignment="1" applyFont="1">
      <alignment readingOrder="0" vertical="bottom"/>
    </xf>
    <xf borderId="0" fillId="86" fontId="2" numFmtId="0" xfId="0" applyFont="1"/>
    <xf borderId="0" fillId="95" fontId="2" numFmtId="0" xfId="0" applyAlignment="1" applyFont="1">
      <alignment readingOrder="0"/>
    </xf>
    <xf borderId="0" fillId="14" fontId="333" numFmtId="0" xfId="0" applyAlignment="1" applyFont="1">
      <alignment horizontal="center" readingOrder="0" vertical="center"/>
    </xf>
    <xf borderId="0" fillId="100" fontId="14" numFmtId="0" xfId="0" applyAlignment="1" applyFont="1">
      <alignment horizontal="center"/>
    </xf>
    <xf borderId="0" fillId="86" fontId="17" numFmtId="0" xfId="0" applyAlignment="1" applyFont="1">
      <alignment horizontal="center" readingOrder="0" vertical="center"/>
    </xf>
    <xf borderId="93" fillId="19" fontId="14" numFmtId="0" xfId="0" applyAlignment="1" applyBorder="1" applyFont="1">
      <alignment readingOrder="0" vertical="bottom"/>
    </xf>
    <xf borderId="0" fillId="100" fontId="14" numFmtId="0" xfId="0" applyAlignment="1" applyFont="1">
      <alignment vertical="bottom"/>
    </xf>
    <xf borderId="93" fillId="88" fontId="14" numFmtId="0" xfId="0" applyAlignment="1" applyBorder="1" applyFont="1">
      <alignment readingOrder="0" vertical="bottom"/>
    </xf>
    <xf borderId="29" fillId="306" fontId="14" numFmtId="0" xfId="0" applyAlignment="1" applyBorder="1" applyFont="1">
      <alignment vertical="bottom"/>
    </xf>
    <xf borderId="22" fillId="303" fontId="14" numFmtId="0" xfId="0" applyAlignment="1" applyBorder="1" applyFont="1">
      <alignment vertical="bottom"/>
    </xf>
    <xf borderId="0" fillId="81" fontId="14" numFmtId="0" xfId="0" applyAlignment="1" applyFont="1">
      <alignment horizontal="center" readingOrder="0" vertical="center"/>
    </xf>
    <xf borderId="0" fillId="303" fontId="14" numFmtId="0" xfId="0" applyAlignment="1" applyFont="1">
      <alignment vertical="bottom"/>
    </xf>
    <xf borderId="94" fillId="9" fontId="14" numFmtId="0" xfId="0" applyAlignment="1" applyBorder="1" applyFont="1">
      <alignment readingOrder="0" vertical="bottom"/>
    </xf>
    <xf borderId="0" fillId="194" fontId="14" numFmtId="0" xfId="0" applyAlignment="1" applyFont="1">
      <alignment vertical="bottom"/>
    </xf>
    <xf borderId="21" fillId="306" fontId="319" numFmtId="0" xfId="0" applyAlignment="1" applyBorder="1" applyFont="1">
      <alignment horizontal="center" readingOrder="0" vertical="bottom"/>
    </xf>
    <xf borderId="23" fillId="306" fontId="14" numFmtId="0" xfId="0" applyAlignment="1" applyBorder="1" applyFont="1">
      <alignment vertical="bottom"/>
    </xf>
    <xf borderId="0" fillId="308" fontId="14" numFmtId="0" xfId="0" applyAlignment="1" applyFill="1" applyFont="1">
      <alignment readingOrder="0" vertical="bottom"/>
    </xf>
    <xf borderId="0" fillId="306" fontId="81" numFmtId="0" xfId="0" applyAlignment="1" applyFont="1">
      <alignment readingOrder="0" vertical="bottom"/>
    </xf>
    <xf borderId="0" fillId="81" fontId="14" numFmtId="0" xfId="0" applyAlignment="1" applyFont="1">
      <alignment vertical="bottom"/>
    </xf>
    <xf borderId="0" fillId="31" fontId="14" numFmtId="0" xfId="0" applyAlignment="1" applyFont="1">
      <alignment vertical="bottom"/>
    </xf>
    <xf borderId="0" fillId="42" fontId="14" numFmtId="0" xfId="0" applyAlignment="1" applyFont="1">
      <alignment vertical="bottom"/>
    </xf>
    <xf borderId="20" fillId="306" fontId="319" numFmtId="0" xfId="0" applyAlignment="1" applyBorder="1" applyFont="1">
      <alignment horizontal="center" readingOrder="0" vertical="top"/>
    </xf>
    <xf borderId="0" fillId="303" fontId="319" numFmtId="0" xfId="0" applyAlignment="1" applyFont="1">
      <alignment readingOrder="0" vertical="top"/>
    </xf>
    <xf borderId="0" fillId="303" fontId="319" numFmtId="0" xfId="0" applyAlignment="1" applyFont="1">
      <alignment horizontal="right" readingOrder="0" vertical="top"/>
    </xf>
    <xf borderId="0" fillId="309" fontId="14" numFmtId="0" xfId="0" applyAlignment="1" applyFill="1" applyFont="1">
      <alignment vertical="bottom"/>
    </xf>
    <xf borderId="94" fillId="100" fontId="14" numFmtId="0" xfId="0" applyAlignment="1" applyBorder="1" applyFont="1">
      <alignment readingOrder="0" vertical="bottom"/>
    </xf>
    <xf borderId="0" fillId="310" fontId="14" numFmtId="0" xfId="0" applyAlignment="1" applyFill="1" applyFont="1">
      <alignment readingOrder="0" vertical="bottom"/>
    </xf>
    <xf borderId="26" fillId="14" fontId="14" numFmtId="0" xfId="0" applyAlignment="1" applyBorder="1" applyFont="1">
      <alignment vertical="bottom"/>
    </xf>
    <xf borderId="22" fillId="14" fontId="14" numFmtId="0" xfId="0" applyAlignment="1" applyBorder="1" applyFont="1">
      <alignment vertical="bottom"/>
    </xf>
    <xf borderId="24" fillId="307" fontId="14" numFmtId="0" xfId="0" applyAlignment="1" applyBorder="1" applyFont="1">
      <alignment vertical="bottom"/>
    </xf>
    <xf borderId="23" fillId="307" fontId="14" numFmtId="0" xfId="0" applyAlignment="1" applyBorder="1" applyFont="1">
      <alignment readingOrder="0" vertical="bottom"/>
    </xf>
    <xf borderId="22" fillId="307" fontId="14" numFmtId="0" xfId="0" applyAlignment="1" applyBorder="1" applyFont="1">
      <alignment vertical="bottom"/>
    </xf>
    <xf borderId="26" fillId="307" fontId="14" numFmtId="0" xfId="0" applyAlignment="1" applyBorder="1" applyFont="1">
      <alignment vertical="bottom"/>
    </xf>
    <xf borderId="28" fillId="307" fontId="14" numFmtId="0" xfId="0" applyAlignment="1" applyBorder="1" applyFont="1">
      <alignment vertical="bottom"/>
    </xf>
    <xf borderId="0" fillId="311" fontId="14" numFmtId="0" xfId="0" applyAlignment="1" applyFill="1" applyFont="1">
      <alignment vertical="bottom"/>
    </xf>
    <xf borderId="0" fillId="15" fontId="14" numFmtId="0" xfId="0" applyAlignment="1" applyFont="1">
      <alignment horizontal="center" readingOrder="0" vertical="center"/>
    </xf>
    <xf borderId="29" fillId="307" fontId="14" numFmtId="0" xfId="0" applyAlignment="1" applyBorder="1" applyFont="1">
      <alignment vertical="bottom"/>
    </xf>
    <xf borderId="28" fillId="309" fontId="14" numFmtId="0" xfId="0" applyAlignment="1" applyBorder="1" applyFont="1">
      <alignment vertical="bottom"/>
    </xf>
    <xf borderId="20" fillId="310" fontId="14" numFmtId="0" xfId="0" applyAlignment="1" applyBorder="1" applyFont="1">
      <alignment vertical="bottom"/>
    </xf>
    <xf borderId="29" fillId="309" fontId="14" numFmtId="0" xfId="0" applyAlignment="1" applyBorder="1" applyFont="1">
      <alignment vertical="bottom"/>
    </xf>
    <xf borderId="0" fillId="16" fontId="35" numFmtId="0" xfId="0" applyAlignment="1" applyFont="1">
      <alignment vertical="bottom"/>
    </xf>
    <xf borderId="0" fillId="312" fontId="35" numFmtId="0" xfId="0" applyAlignment="1" applyFill="1" applyFont="1">
      <alignment readingOrder="0" vertical="bottom"/>
    </xf>
    <xf borderId="26" fillId="16" fontId="35" numFmtId="0" xfId="0" applyAlignment="1" applyBorder="1" applyFont="1">
      <alignment vertical="bottom"/>
    </xf>
    <xf borderId="0" fillId="13" fontId="35" numFmtId="0" xfId="0" applyAlignment="1" applyFont="1">
      <alignment vertical="bottom"/>
    </xf>
    <xf borderId="0" fillId="305" fontId="35" numFmtId="0" xfId="0" applyAlignment="1" applyFont="1">
      <alignment readingOrder="0" vertical="bottom"/>
    </xf>
    <xf borderId="22" fillId="16" fontId="35" numFmtId="0" xfId="0" applyAlignment="1" applyBorder="1" applyFont="1">
      <alignment vertical="bottom"/>
    </xf>
    <xf borderId="0" fillId="304" fontId="35" numFmtId="0" xfId="0" applyAlignment="1" applyFont="1">
      <alignment readingOrder="0" vertical="bottom"/>
    </xf>
    <xf borderId="21" fillId="42" fontId="35" numFmtId="0" xfId="0" applyAlignment="1" applyBorder="1" applyFont="1">
      <alignment vertical="bottom"/>
    </xf>
    <xf borderId="23" fillId="42" fontId="35" numFmtId="0" xfId="0" applyAlignment="1" applyBorder="1" applyFont="1">
      <alignment vertical="bottom"/>
    </xf>
    <xf borderId="24" fillId="3" fontId="35" numFmtId="0" xfId="0" applyAlignment="1" applyBorder="1" applyFont="1">
      <alignment vertical="bottom"/>
    </xf>
    <xf borderId="21" fillId="3" fontId="35" numFmtId="0" xfId="0" applyAlignment="1" applyBorder="1" applyFont="1">
      <alignment vertical="bottom"/>
    </xf>
    <xf borderId="0" fillId="42" fontId="35" numFmtId="0" xfId="0" applyAlignment="1" applyFont="1">
      <alignment readingOrder="0" vertical="bottom"/>
    </xf>
    <xf borderId="26" fillId="42" fontId="35" numFmtId="0" xfId="0" applyAlignment="1" applyBorder="1" applyFont="1">
      <alignment vertical="bottom"/>
    </xf>
    <xf borderId="22" fillId="3" fontId="35" numFmtId="0" xfId="0" applyAlignment="1" applyBorder="1" applyFont="1">
      <alignment vertical="bottom"/>
    </xf>
    <xf borderId="0" fillId="3" fontId="35" numFmtId="0" xfId="0" applyAlignment="1" applyFont="1">
      <alignment readingOrder="0" vertical="bottom"/>
    </xf>
    <xf borderId="20" fillId="42" fontId="35" numFmtId="0" xfId="0" applyAlignment="1" applyBorder="1" applyFont="1">
      <alignment vertical="bottom"/>
    </xf>
    <xf borderId="29" fillId="42" fontId="35" numFmtId="0" xfId="0" applyAlignment="1" applyBorder="1" applyFont="1">
      <alignment vertical="bottom"/>
    </xf>
    <xf borderId="0" fillId="312" fontId="35" numFmtId="0" xfId="0" applyAlignment="1" applyFont="1">
      <alignment vertical="bottom"/>
    </xf>
    <xf borderId="0" fillId="81" fontId="35" numFmtId="0" xfId="0" applyAlignment="1" applyFont="1">
      <alignment readingOrder="0" vertical="bottom"/>
    </xf>
    <xf borderId="28" fillId="3" fontId="35" numFmtId="0" xfId="0" applyAlignment="1" applyBorder="1" applyFont="1">
      <alignment vertical="bottom"/>
    </xf>
    <xf borderId="20" fillId="3" fontId="35" numFmtId="0" xfId="0" applyAlignment="1" applyBorder="1" applyFont="1">
      <alignment vertical="bottom"/>
    </xf>
    <xf borderId="2" fillId="0" fontId="332" numFmtId="0" xfId="0" applyAlignment="1" applyBorder="1" applyFont="1">
      <alignment readingOrder="0" shrinkToFit="0" vertical="top" wrapText="0"/>
    </xf>
    <xf borderId="0" fillId="313" fontId="14" numFmtId="0" xfId="0" applyAlignment="1" applyFill="1" applyFont="1">
      <alignment readingOrder="0" vertical="bottom"/>
    </xf>
    <xf borderId="0" fillId="67" fontId="81" numFmtId="0" xfId="0" applyAlignment="1" applyFont="1">
      <alignment readingOrder="0" vertical="bottom"/>
    </xf>
    <xf borderId="0" fillId="188" fontId="14" numFmtId="0" xfId="0" applyAlignment="1" applyFont="1">
      <alignment vertical="bottom"/>
    </xf>
    <xf borderId="0" fillId="188" fontId="14" numFmtId="0" xfId="0" applyAlignment="1" applyFont="1">
      <alignment readingOrder="0" vertical="bottom"/>
    </xf>
    <xf borderId="0" fillId="188" fontId="81" numFmtId="0" xfId="0" applyAlignment="1" applyFont="1">
      <alignment horizontal="center" readingOrder="0" vertical="center"/>
    </xf>
    <xf borderId="0" fillId="61" fontId="14" numFmtId="0" xfId="0" applyAlignment="1" applyFont="1">
      <alignment readingOrder="0" vertical="bottom"/>
    </xf>
    <xf borderId="0" fillId="2" fontId="319" numFmtId="0" xfId="0" applyAlignment="1" applyFont="1">
      <alignment readingOrder="0" vertical="top"/>
    </xf>
    <xf borderId="0" fillId="86" fontId="14" numFmtId="0" xfId="0" applyAlignment="1" applyFont="1">
      <alignment readingOrder="0" vertical="bottom"/>
    </xf>
    <xf borderId="0" fillId="9" fontId="334" numFmtId="0" xfId="0" applyAlignment="1" applyFont="1">
      <alignment horizontal="center" readingOrder="0" vertical="center"/>
    </xf>
    <xf borderId="0" fillId="42" fontId="16" numFmtId="0" xfId="0" applyAlignment="1" applyFont="1">
      <alignment horizontal="center" readingOrder="0" vertical="center"/>
    </xf>
    <xf borderId="0" fillId="56" fontId="14" numFmtId="0" xfId="0" applyAlignment="1" applyFont="1">
      <alignment horizontal="center" readingOrder="0" vertical="center"/>
    </xf>
    <xf borderId="0" fillId="2" fontId="12" numFmtId="0" xfId="0" applyAlignment="1" applyFont="1">
      <alignment horizontal="center" readingOrder="0" vertical="top"/>
    </xf>
    <xf borderId="0" fillId="314" fontId="2" numFmtId="0" xfId="0" applyFill="1" applyFont="1"/>
    <xf borderId="0" fillId="315" fontId="2" numFmtId="0" xfId="0" applyFill="1" applyFont="1"/>
    <xf borderId="0" fillId="316" fontId="14" numFmtId="0" xfId="0" applyAlignment="1" applyFill="1" applyFont="1">
      <alignment readingOrder="0" vertical="bottom"/>
    </xf>
    <xf borderId="0" fillId="316" fontId="14" numFmtId="0" xfId="0" applyAlignment="1" applyFont="1">
      <alignment horizontal="center" readingOrder="0" vertical="center"/>
    </xf>
    <xf borderId="0" fillId="317" fontId="14" numFmtId="0" xfId="0" applyAlignment="1" applyFill="1" applyFont="1">
      <alignment readingOrder="0" vertical="bottom"/>
    </xf>
    <xf borderId="0" fillId="318" fontId="14" numFmtId="0" xfId="0" applyAlignment="1" applyFill="1" applyFont="1">
      <alignment readingOrder="0" vertical="bottom"/>
    </xf>
    <xf borderId="0" fillId="319" fontId="14" numFmtId="0" xfId="0" applyAlignment="1" applyFill="1" applyFont="1">
      <alignment readingOrder="0" vertical="bottom"/>
    </xf>
    <xf borderId="0" fillId="3" fontId="81" numFmtId="0" xfId="0" applyAlignment="1" applyFont="1">
      <alignment readingOrder="0" vertical="bottom"/>
    </xf>
    <xf borderId="0" fillId="9" fontId="14" numFmtId="0" xfId="0" applyAlignment="1" applyFont="1">
      <alignment readingOrder="0" vertical="top"/>
    </xf>
    <xf borderId="0" fillId="307" fontId="14" numFmtId="0" xfId="0" applyAlignment="1" applyFont="1">
      <alignment horizontal="center" readingOrder="0" vertical="center"/>
    </xf>
    <xf borderId="0" fillId="142" fontId="332" numFmtId="0" xfId="0" applyAlignment="1" applyFont="1">
      <alignment readingOrder="0" vertical="top"/>
    </xf>
    <xf borderId="0" fillId="142" fontId="14" numFmtId="0" xfId="0" applyAlignment="1" applyFont="1">
      <alignment vertical="bottom"/>
    </xf>
    <xf borderId="0" fillId="29" fontId="14" numFmtId="0" xfId="0" applyAlignment="1" applyFont="1">
      <alignment vertical="bottom"/>
    </xf>
    <xf borderId="0" fillId="320" fontId="2" numFmtId="0" xfId="0" applyFill="1" applyFont="1"/>
    <xf borderId="0" fillId="321" fontId="2" numFmtId="0" xfId="0" applyFill="1" applyFont="1"/>
    <xf borderId="0" fillId="0" fontId="332" numFmtId="0" xfId="0" applyAlignment="1" applyFont="1">
      <alignment shrinkToFit="0" vertical="top" wrapText="0"/>
    </xf>
    <xf borderId="0" fillId="56" fontId="27" numFmtId="0" xfId="0" applyAlignment="1" applyFont="1">
      <alignment horizontal="center" readingOrder="0" vertical="center"/>
    </xf>
    <xf borderId="26" fillId="56" fontId="14" numFmtId="0" xfId="0" applyAlignment="1" applyBorder="1" applyFont="1">
      <alignment vertical="bottom"/>
    </xf>
    <xf borderId="25" fillId="56" fontId="14" numFmtId="0" xfId="0" applyAlignment="1" applyBorder="1" applyFont="1">
      <alignment vertical="bottom"/>
    </xf>
    <xf borderId="22" fillId="56" fontId="14" numFmtId="0" xfId="0" applyAlignment="1" applyBorder="1" applyFont="1">
      <alignment vertical="bottom"/>
    </xf>
    <xf borderId="0" fillId="94" fontId="14" numFmtId="0" xfId="0" applyAlignment="1" applyFont="1">
      <alignment vertical="bottom"/>
    </xf>
    <xf borderId="0" fillId="94" fontId="14" numFmtId="0" xfId="0" applyAlignment="1" applyFont="1">
      <alignment vertical="bottom"/>
    </xf>
    <xf borderId="0" fillId="322" fontId="14" numFmtId="0" xfId="0" applyAlignment="1" applyFill="1" applyFont="1">
      <alignment vertical="bottom"/>
    </xf>
    <xf borderId="95" fillId="322" fontId="14" numFmtId="0" xfId="0" applyAlignment="1" applyBorder="1" applyFont="1">
      <alignment vertical="bottom"/>
    </xf>
    <xf borderId="96" fillId="322" fontId="14" numFmtId="0" xfId="0" applyAlignment="1" applyBorder="1" applyFont="1">
      <alignment vertical="bottom"/>
    </xf>
    <xf borderId="0" fillId="56" fontId="14" numFmtId="0" xfId="0" applyAlignment="1" applyFont="1">
      <alignment vertical="bottom"/>
    </xf>
    <xf borderId="0" fillId="19" fontId="14" numFmtId="0" xfId="0" applyAlignment="1" applyFont="1">
      <alignment vertical="bottom"/>
    </xf>
    <xf borderId="0" fillId="19" fontId="14" numFmtId="0" xfId="0" applyAlignment="1" applyFont="1">
      <alignment horizontal="center" shrinkToFit="0" vertical="center" wrapText="0"/>
    </xf>
    <xf borderId="0" fillId="323" fontId="14" numFmtId="0" xfId="0" applyAlignment="1" applyFill="1" applyFont="1">
      <alignment readingOrder="0" vertical="bottom"/>
    </xf>
    <xf borderId="0" fillId="94" fontId="14" numFmtId="0" xfId="0" applyAlignment="1" applyFont="1">
      <alignment readingOrder="0" vertical="bottom"/>
    </xf>
    <xf borderId="0" fillId="324" fontId="2" numFmtId="0" xfId="0" applyAlignment="1" applyFill="1" applyFont="1">
      <alignment readingOrder="0"/>
    </xf>
    <xf borderId="97" fillId="3" fontId="14" numFmtId="0" xfId="0" applyAlignment="1" applyBorder="1" applyFont="1">
      <alignment vertical="bottom"/>
    </xf>
    <xf borderId="98" fillId="3" fontId="14" numFmtId="0" xfId="0" applyAlignment="1" applyBorder="1" applyFont="1">
      <alignment vertical="bottom"/>
    </xf>
    <xf borderId="98" fillId="3" fontId="14" numFmtId="0" xfId="0" applyAlignment="1" applyBorder="1" applyFont="1">
      <alignment horizontal="center" readingOrder="0" vertical="bottom"/>
    </xf>
    <xf borderId="99" fillId="3" fontId="14" numFmtId="0" xfId="0" applyAlignment="1" applyBorder="1" applyFont="1">
      <alignment vertical="bottom"/>
    </xf>
    <xf borderId="0" fillId="321" fontId="2" numFmtId="0" xfId="0" applyAlignment="1" applyFont="1">
      <alignment readingOrder="0"/>
    </xf>
    <xf borderId="100" fillId="320" fontId="2" numFmtId="0" xfId="0" applyBorder="1" applyFont="1"/>
    <xf borderId="101" fillId="320" fontId="2" numFmtId="0" xfId="0" applyBorder="1" applyFont="1"/>
    <xf borderId="101" fillId="27" fontId="14" numFmtId="0" xfId="0" applyAlignment="1" applyBorder="1" applyFont="1">
      <alignment readingOrder="0" vertical="bottom"/>
    </xf>
    <xf borderId="102" fillId="320" fontId="2" numFmtId="0" xfId="0" applyBorder="1" applyFont="1"/>
    <xf borderId="94" fillId="19" fontId="14" numFmtId="0" xfId="0" applyAlignment="1" applyBorder="1" applyFont="1">
      <alignment readingOrder="0" vertical="bottom"/>
    </xf>
    <xf borderId="0" fillId="325" fontId="14" numFmtId="0" xfId="0" applyAlignment="1" applyFill="1" applyFont="1">
      <alignment vertical="bottom"/>
    </xf>
    <xf borderId="0" fillId="326" fontId="14" numFmtId="0" xfId="0" applyAlignment="1" applyFill="1" applyFont="1">
      <alignment vertical="bottom"/>
    </xf>
    <xf borderId="0" fillId="327" fontId="14" numFmtId="0" xfId="0" applyAlignment="1" applyFill="1" applyFont="1">
      <alignment vertical="bottom"/>
    </xf>
    <xf borderId="103" fillId="320" fontId="2" numFmtId="0" xfId="0" applyBorder="1" applyFont="1"/>
    <xf borderId="104" fillId="320" fontId="2" numFmtId="0" xfId="0" applyBorder="1" applyFont="1"/>
    <xf borderId="0" fillId="328" fontId="14" numFmtId="0" xfId="0" applyAlignment="1" applyFill="1" applyFont="1">
      <alignment vertical="bottom"/>
    </xf>
    <xf borderId="0" fillId="12" fontId="14" numFmtId="0" xfId="0" applyAlignment="1" applyFont="1">
      <alignment vertical="bottom"/>
    </xf>
    <xf borderId="0" fillId="19" fontId="14" numFmtId="0" xfId="0" applyAlignment="1" applyFont="1">
      <alignment horizontal="center" readingOrder="0" vertical="center"/>
    </xf>
    <xf borderId="0" fillId="329" fontId="14" numFmtId="0" xfId="0" applyAlignment="1" applyFill="1" applyFont="1">
      <alignment vertical="bottom"/>
    </xf>
    <xf borderId="94" fillId="6" fontId="14" numFmtId="0" xfId="0" applyAlignment="1" applyBorder="1" applyFont="1">
      <alignment readingOrder="0" vertical="bottom"/>
    </xf>
    <xf borderId="105" fillId="320" fontId="2" numFmtId="0" xfId="0" applyBorder="1" applyFont="1"/>
    <xf borderId="106" fillId="320" fontId="2" numFmtId="0" xfId="0" applyBorder="1" applyFont="1"/>
    <xf borderId="0" fillId="6" fontId="14" numFmtId="0" xfId="0" applyAlignment="1" applyFont="1">
      <alignment shrinkToFit="0" vertical="bottom" wrapText="0"/>
    </xf>
    <xf borderId="107" fillId="320" fontId="2" numFmtId="0" xfId="0" applyBorder="1" applyFont="1"/>
    <xf borderId="107" fillId="320" fontId="335" numFmtId="0" xfId="0" applyAlignment="1" applyBorder="1" applyFont="1">
      <alignment horizontal="center" readingOrder="0" vertical="center"/>
    </xf>
    <xf borderId="0" fillId="93" fontId="14" numFmtId="0" xfId="0" applyAlignment="1" applyFont="1">
      <alignment vertical="bottom"/>
    </xf>
    <xf borderId="0" fillId="24" fontId="16" numFmtId="0" xfId="0" applyAlignment="1" applyFont="1">
      <alignment vertical="bottom"/>
    </xf>
    <xf borderId="0" fillId="56" fontId="81" numFmtId="0" xfId="0" applyAlignment="1" applyFont="1">
      <alignment vertical="bottom"/>
    </xf>
    <xf borderId="0" fillId="19" fontId="81" numFmtId="0" xfId="0" applyAlignment="1" applyFont="1">
      <alignment horizontal="center" shrinkToFit="0" vertical="center" wrapText="0"/>
    </xf>
    <xf borderId="0" fillId="0" fontId="309" numFmtId="0" xfId="0" applyAlignment="1" applyFont="1">
      <alignment horizontal="center" readingOrder="0" shrinkToFit="0" vertical="center" wrapText="0"/>
    </xf>
    <xf borderId="0" fillId="320" fontId="2" numFmtId="0" xfId="0" applyAlignment="1" applyFont="1">
      <alignment readingOrder="0"/>
    </xf>
    <xf borderId="0" fillId="330" fontId="14" numFmtId="0" xfId="0" applyAlignment="1" applyFill="1" applyFont="1">
      <alignment vertical="bottom"/>
    </xf>
    <xf borderId="0" fillId="320" fontId="14" numFmtId="0" xfId="0" applyAlignment="1" applyFont="1">
      <alignment vertical="bottom"/>
    </xf>
    <xf borderId="0" fillId="322" fontId="14" numFmtId="0" xfId="0" applyAlignment="1" applyFont="1">
      <alignment vertical="bottom"/>
    </xf>
    <xf borderId="0" fillId="16" fontId="27" numFmtId="0" xfId="0" applyAlignment="1" applyFont="1">
      <alignment horizontal="center" readingOrder="0" vertical="center"/>
    </xf>
    <xf borderId="0" fillId="257" fontId="14" numFmtId="0" xfId="0" applyAlignment="1" applyFont="1">
      <alignment vertical="bottom"/>
    </xf>
    <xf borderId="0" fillId="7" fontId="14" numFmtId="0" xfId="0" applyAlignment="1" applyFont="1">
      <alignment readingOrder="0" vertical="bottom"/>
    </xf>
    <xf borderId="0" fillId="255" fontId="14" numFmtId="0" xfId="0" applyAlignment="1" applyFont="1">
      <alignment vertical="bottom"/>
    </xf>
    <xf borderId="0" fillId="326" fontId="14" numFmtId="0" xfId="0" applyAlignment="1" applyFont="1">
      <alignment vertical="bottom"/>
    </xf>
    <xf borderId="0" fillId="7" fontId="14" numFmtId="0" xfId="0" applyAlignment="1" applyFont="1">
      <alignment vertical="bottom"/>
    </xf>
    <xf borderId="0" fillId="19" fontId="14" numFmtId="0" xfId="0" applyAlignment="1" applyFont="1">
      <alignment horizontal="center" shrinkToFit="0" wrapText="0"/>
    </xf>
    <xf borderId="0" fillId="13" fontId="27" numFmtId="0" xfId="0" applyAlignment="1" applyFont="1">
      <alignment horizontal="center" readingOrder="0" vertical="center"/>
    </xf>
    <xf borderId="0" fillId="331" fontId="81" numFmtId="0" xfId="0" applyAlignment="1" applyFill="1" applyFont="1">
      <alignment readingOrder="0" vertical="bottom"/>
    </xf>
    <xf borderId="0" fillId="2" fontId="14" numFmtId="0" xfId="0" applyAlignment="1" applyFont="1">
      <alignment readingOrder="0" vertical="bottom"/>
    </xf>
    <xf borderId="0" fillId="0" fontId="14" numFmtId="0" xfId="0" applyAlignment="1" applyFont="1">
      <alignment readingOrder="0" vertical="bottom"/>
    </xf>
    <xf borderId="0" fillId="0" fontId="309" numFmtId="0" xfId="0" applyAlignment="1" applyFont="1">
      <alignment horizontal="center" shrinkToFit="0" vertical="center" wrapText="0"/>
    </xf>
    <xf borderId="0" fillId="15" fontId="14" numFmtId="0" xfId="0" applyFont="1"/>
    <xf borderId="0" fillId="7" fontId="14" numFmtId="0" xfId="0" applyAlignment="1" applyFont="1">
      <alignment readingOrder="0"/>
    </xf>
    <xf borderId="0" fillId="56" fontId="14" numFmtId="0" xfId="0" applyFont="1"/>
    <xf borderId="0" fillId="15" fontId="14" numFmtId="0" xfId="0" applyAlignment="1" applyFont="1">
      <alignment readingOrder="0"/>
    </xf>
    <xf borderId="0" fillId="40" fontId="14" numFmtId="0" xfId="0" applyAlignment="1" applyFont="1">
      <alignment vertical="bottom"/>
    </xf>
    <xf borderId="0" fillId="330" fontId="14" numFmtId="0" xfId="0" applyAlignment="1" applyFont="1">
      <alignment vertical="bottom"/>
    </xf>
    <xf borderId="0" fillId="320" fontId="14" numFmtId="0" xfId="0" applyAlignment="1" applyFont="1">
      <alignment vertical="bottom"/>
    </xf>
    <xf borderId="0" fillId="322" fontId="14" numFmtId="0" xfId="0" applyAlignment="1" applyFont="1">
      <alignment vertical="bottom"/>
    </xf>
    <xf borderId="0" fillId="10" fontId="14" numFmtId="0" xfId="0" applyAlignment="1" applyFont="1">
      <alignment vertical="bottom"/>
    </xf>
    <xf borderId="0" fillId="327" fontId="14" numFmtId="0" xfId="0" applyAlignment="1" applyFont="1">
      <alignment vertical="bottom"/>
    </xf>
    <xf borderId="0" fillId="9" fontId="14" numFmtId="0" xfId="0" applyAlignment="1" applyFont="1">
      <alignment horizontal="right" readingOrder="0" vertical="bottom"/>
    </xf>
    <xf borderId="0" fillId="332" fontId="2" numFmtId="0" xfId="0" applyFill="1" applyFont="1"/>
    <xf borderId="0" fillId="333" fontId="2" numFmtId="0" xfId="0" applyFill="1" applyFont="1"/>
    <xf borderId="0" fillId="334" fontId="2" numFmtId="0" xfId="0" applyFill="1" applyFont="1"/>
    <xf borderId="0" fillId="335" fontId="2" numFmtId="0" xfId="0" applyFill="1" applyFont="1"/>
    <xf borderId="0" fillId="336" fontId="2" numFmtId="0" xfId="0" applyFill="1" applyFont="1"/>
    <xf borderId="0" fillId="337" fontId="2" numFmtId="0" xfId="0" applyFill="1" applyFont="1"/>
    <xf borderId="0" fillId="337" fontId="17" numFmtId="0" xfId="0" applyAlignment="1" applyFont="1">
      <alignment horizontal="center" readingOrder="0"/>
    </xf>
    <xf borderId="0" fillId="338" fontId="14" numFmtId="0" xfId="0" applyAlignment="1" applyFill="1" applyFont="1">
      <alignment vertical="bottom"/>
    </xf>
    <xf borderId="0" fillId="2" fontId="2" numFmtId="0" xfId="0" applyAlignment="1" applyFont="1">
      <alignment readingOrder="0"/>
    </xf>
    <xf borderId="0" fillId="338" fontId="14" numFmtId="0" xfId="0" applyAlignment="1" applyFont="1">
      <alignment vertical="bottom"/>
    </xf>
    <xf borderId="0" fillId="9" fontId="14" numFmtId="0" xfId="0" applyAlignment="1" applyFont="1">
      <alignment vertical="bottom"/>
    </xf>
    <xf borderId="0" fillId="221" fontId="14" numFmtId="0" xfId="0" applyAlignment="1" applyFont="1">
      <alignment vertical="bottom"/>
    </xf>
    <xf borderId="0" fillId="13" fontId="336" numFmtId="0" xfId="0" applyAlignment="1" applyFont="1">
      <alignment horizontal="center" readingOrder="0" vertical="center"/>
    </xf>
    <xf borderId="0" fillId="9" fontId="81" numFmtId="0" xfId="0" applyAlignment="1" applyFont="1">
      <alignment vertical="bottom"/>
    </xf>
    <xf borderId="0" fillId="339" fontId="14" numFmtId="0" xfId="0" applyAlignment="1" applyFill="1" applyFont="1">
      <alignment vertical="bottom"/>
    </xf>
    <xf borderId="0" fillId="266" fontId="14" numFmtId="0" xfId="0" applyAlignment="1" applyFont="1">
      <alignment vertical="bottom"/>
    </xf>
    <xf borderId="0" fillId="266" fontId="330" numFmtId="0" xfId="0" applyAlignment="1" applyFont="1">
      <alignment horizontal="center" shrinkToFit="0" vertical="center" wrapText="0"/>
    </xf>
    <xf borderId="0" fillId="0" fontId="309" numFmtId="0" xfId="0" applyAlignment="1" applyFont="1">
      <alignment horizontal="center" shrinkToFit="0" vertical="center" wrapText="0"/>
    </xf>
    <xf borderId="0" fillId="2" fontId="337" numFmtId="0" xfId="0" applyAlignment="1" applyFont="1">
      <alignment readingOrder="0" vertical="top"/>
    </xf>
    <xf borderId="0" fillId="340" fontId="14" numFmtId="0" xfId="0" applyAlignment="1" applyFill="1" applyFont="1">
      <alignment vertical="bottom"/>
    </xf>
    <xf borderId="0" fillId="2" fontId="201" numFmtId="0" xfId="0" applyAlignment="1" applyFont="1">
      <alignment readingOrder="0" vertical="bottom"/>
    </xf>
    <xf borderId="0" fillId="341" fontId="14" numFmtId="0" xfId="0" applyAlignment="1" applyFill="1" applyFont="1">
      <alignment vertical="bottom"/>
    </xf>
    <xf borderId="0" fillId="8" fontId="14" numFmtId="0" xfId="0" applyAlignment="1" applyFont="1">
      <alignment readingOrder="0" vertical="bottom"/>
    </xf>
    <xf borderId="0" fillId="341" fontId="14" numFmtId="0" xfId="0" applyAlignment="1" applyFont="1">
      <alignment readingOrder="0" vertical="bottom"/>
    </xf>
    <xf borderId="0" fillId="111" fontId="14" numFmtId="0" xfId="0" applyAlignment="1" applyFont="1">
      <alignment readingOrder="0" vertical="bottom"/>
    </xf>
    <xf borderId="0" fillId="10" fontId="14" numFmtId="0" xfId="0" applyAlignment="1" applyFont="1">
      <alignment readingOrder="0" vertical="bottom"/>
    </xf>
    <xf borderId="0" fillId="0" fontId="338" numFmtId="0" xfId="0" applyAlignment="1" applyFont="1">
      <alignment readingOrder="0"/>
    </xf>
    <xf borderId="0" fillId="0" fontId="306" numFmtId="0" xfId="0" applyAlignment="1" applyFont="1">
      <alignment readingOrder="0"/>
    </xf>
    <xf borderId="0" fillId="14" fontId="309" numFmtId="0" xfId="0" applyAlignment="1" applyFont="1">
      <alignment readingOrder="0" vertical="bottom"/>
    </xf>
    <xf borderId="0" fillId="14" fontId="339" numFmtId="0" xfId="0" applyAlignment="1" applyFont="1">
      <alignment vertical="bottom"/>
    </xf>
    <xf borderId="0" fillId="0" fontId="340" numFmtId="0" xfId="0" applyAlignment="1" applyFont="1">
      <alignment readingOrder="0"/>
    </xf>
    <xf borderId="0" fillId="31" fontId="29" numFmtId="0" xfId="0" applyAlignment="1" applyFont="1">
      <alignment horizontal="center" readingOrder="0" vertical="bottom"/>
    </xf>
    <xf borderId="0" fillId="7" fontId="29" numFmtId="0" xfId="0" applyAlignment="1" applyFont="1">
      <alignment readingOrder="0" vertical="bottom"/>
    </xf>
    <xf borderId="0" fillId="77" fontId="29" numFmtId="0" xfId="0" applyAlignment="1" applyFont="1">
      <alignment vertical="bottom"/>
    </xf>
    <xf borderId="0" fillId="59" fontId="309" numFmtId="0" xfId="0" applyAlignment="1" applyFont="1">
      <alignment readingOrder="0" vertical="bottom"/>
    </xf>
    <xf borderId="0" fillId="59" fontId="339" numFmtId="0" xfId="0" applyAlignment="1" applyFont="1">
      <alignment vertical="bottom"/>
    </xf>
    <xf borderId="0" fillId="3" fontId="63" numFmtId="0" xfId="0" applyAlignment="1" applyFont="1">
      <alignment horizontal="center" readingOrder="0" vertical="center"/>
    </xf>
    <xf borderId="0" fillId="97" fontId="29" numFmtId="0" xfId="0" applyAlignment="1" applyFont="1">
      <alignment vertical="bottom"/>
    </xf>
    <xf borderId="0" fillId="3" fontId="63" numFmtId="0" xfId="0" applyAlignment="1" applyFont="1">
      <alignment horizontal="center" vertical="bottom"/>
    </xf>
    <xf borderId="0" fillId="16" fontId="14" numFmtId="0" xfId="0" applyAlignment="1" applyFont="1">
      <alignment horizontal="center"/>
    </xf>
    <xf borderId="0" fillId="3" fontId="29" numFmtId="0" xfId="0" applyAlignment="1" applyFont="1">
      <alignment horizontal="center"/>
    </xf>
    <xf borderId="0" fillId="3" fontId="63" numFmtId="0" xfId="0" applyAlignment="1" applyFont="1">
      <alignment horizontal="center"/>
    </xf>
    <xf borderId="0" fillId="3" fontId="11" numFmtId="0" xfId="0" applyAlignment="1" applyFont="1">
      <alignment horizontal="center"/>
    </xf>
    <xf borderId="0" fillId="16" fontId="14" numFmtId="0" xfId="0" applyAlignment="1" applyFont="1">
      <alignment horizontal="center" readingOrder="0"/>
    </xf>
    <xf borderId="0" fillId="15" fontId="56" numFmtId="0" xfId="0" applyAlignment="1" applyFont="1">
      <alignment vertical="bottom"/>
    </xf>
    <xf borderId="0" fillId="59" fontId="29" numFmtId="0" xfId="0" applyAlignment="1" applyFont="1">
      <alignment vertical="bottom"/>
    </xf>
    <xf borderId="0" fillId="3" fontId="29" numFmtId="0" xfId="0" applyAlignment="1" applyFont="1">
      <alignment horizontal="center" readingOrder="0"/>
    </xf>
    <xf borderId="0" fillId="16" fontId="14" numFmtId="0" xfId="0" applyAlignment="1" applyFont="1">
      <alignment horizontal="center"/>
    </xf>
    <xf borderId="0" fillId="3" fontId="11" numFmtId="0" xfId="0" applyAlignment="1" applyFont="1">
      <alignment horizontal="center"/>
    </xf>
    <xf borderId="0" fillId="51" fontId="29" numFmtId="0" xfId="0" applyAlignment="1" applyFont="1">
      <alignment vertical="bottom"/>
    </xf>
    <xf borderId="0" fillId="3" fontId="29" numFmtId="0" xfId="0" applyAlignment="1" applyFont="1">
      <alignment horizontal="center" readingOrder="0"/>
    </xf>
    <xf borderId="0" fillId="3" fontId="11" numFmtId="0" xfId="0" applyAlignment="1" applyFont="1">
      <alignment horizontal="center" readingOrder="0"/>
    </xf>
    <xf borderId="0" fillId="8" fontId="309" numFmtId="0" xfId="0" applyAlignment="1" applyFont="1">
      <alignment readingOrder="0" vertical="bottom"/>
    </xf>
    <xf borderId="0" fillId="8" fontId="339" numFmtId="0" xfId="0" applyAlignment="1" applyFont="1">
      <alignment vertical="bottom"/>
    </xf>
    <xf borderId="0" fillId="13" fontId="66" numFmtId="0" xfId="0" applyAlignment="1" applyFont="1">
      <alignment readingOrder="0" shrinkToFit="0" vertical="bottom" wrapText="0"/>
    </xf>
    <xf borderId="0" fillId="13" fontId="66" numFmtId="0" xfId="0" applyAlignment="1" applyFont="1">
      <alignment shrinkToFit="0" vertical="bottom" wrapText="0"/>
    </xf>
    <xf borderId="0" fillId="15" fontId="56" numFmtId="0" xfId="0" applyAlignment="1" applyFont="1">
      <alignment vertical="bottom"/>
    </xf>
    <xf borderId="0" fillId="31" fontId="309" numFmtId="0" xfId="0" applyAlignment="1" applyFont="1">
      <alignment readingOrder="0" vertical="bottom"/>
    </xf>
    <xf borderId="0" fillId="31" fontId="339" numFmtId="0" xfId="0" applyAlignment="1" applyFont="1">
      <alignment vertical="bottom"/>
    </xf>
    <xf borderId="0" fillId="13" fontId="64" numFmtId="0" xfId="0" applyAlignment="1" applyFont="1">
      <alignment readingOrder="0" shrinkToFit="0" vertical="bottom" wrapText="0"/>
    </xf>
    <xf borderId="0" fillId="13" fontId="341" numFmtId="0" xfId="0" applyAlignment="1" applyFont="1">
      <alignment vertical="bottom"/>
    </xf>
    <xf borderId="0" fillId="7" fontId="309" numFmtId="0" xfId="0" applyAlignment="1" applyFont="1">
      <alignment readingOrder="0" vertical="bottom"/>
    </xf>
    <xf borderId="0" fillId="0" fontId="12" numFmtId="0" xfId="0" applyAlignment="1" applyFont="1">
      <alignment horizontal="center" readingOrder="0" vertical="center"/>
    </xf>
    <xf borderId="0" fillId="56" fontId="29" numFmtId="0" xfId="0" applyAlignment="1" applyFont="1">
      <alignment readingOrder="0" vertical="bottom"/>
    </xf>
    <xf borderId="0" fillId="0" fontId="311" numFmtId="0" xfId="0" applyAlignment="1" applyFont="1">
      <alignment readingOrder="0"/>
    </xf>
    <xf borderId="0" fillId="0" fontId="342" numFmtId="0" xfId="0" applyAlignment="1" applyFont="1">
      <alignment readingOrder="0"/>
    </xf>
    <xf borderId="0" fillId="0" fontId="343" numFmtId="0" xfId="0" applyAlignment="1" applyFont="1">
      <alignment readingOrder="0"/>
    </xf>
    <xf borderId="0" fillId="0" fontId="344" numFmtId="0" xfId="0" applyAlignment="1" applyFont="1">
      <alignment readingOrder="0"/>
    </xf>
    <xf borderId="0" fillId="0" fontId="302" numFmtId="0" xfId="0" applyAlignment="1" applyFont="1">
      <alignment readingOrder="0"/>
    </xf>
    <xf borderId="0" fillId="0" fontId="345" numFmtId="0" xfId="0" applyAlignment="1" applyFont="1">
      <alignment readingOrder="0"/>
    </xf>
    <xf borderId="0" fillId="0" fontId="346" numFmtId="0" xfId="0" applyAlignment="1" applyFont="1">
      <alignment readingOrder="0"/>
    </xf>
    <xf borderId="0" fillId="0" fontId="347" numFmtId="0" xfId="0" applyAlignment="1" applyFont="1">
      <alignment readingOrder="0"/>
    </xf>
    <xf borderId="0" fillId="0" fontId="348" numFmtId="0" xfId="0" applyAlignment="1" applyFont="1">
      <alignment readingOrder="0"/>
    </xf>
    <xf borderId="0" fillId="2" fontId="30" numFmtId="0" xfId="0" applyAlignment="1" applyFont="1">
      <alignment readingOrder="0"/>
    </xf>
    <xf borderId="0" fillId="0" fontId="12" numFmtId="0" xfId="0" applyAlignment="1" applyFont="1">
      <alignment horizontal="center" readingOrder="0"/>
    </xf>
    <xf borderId="0" fillId="61" fontId="29" numFmtId="0" xfId="0" applyAlignment="1" applyFont="1">
      <alignment horizontal="center" readingOrder="0" vertical="bottom"/>
    </xf>
    <xf borderId="0" fillId="0" fontId="349" numFmtId="0" xfId="0" applyAlignment="1" applyFont="1">
      <alignment readingOrder="0"/>
    </xf>
    <xf borderId="0" fillId="0" fontId="350" numFmtId="0" xfId="0" applyAlignment="1" applyFont="1">
      <alignment readingOrder="0"/>
    </xf>
    <xf borderId="0" fillId="0" fontId="8" numFmtId="0" xfId="0" applyFont="1"/>
    <xf borderId="0" fillId="0" fontId="350" numFmtId="0" xfId="0" applyAlignment="1" applyFont="1">
      <alignment horizontal="left" readingOrder="0"/>
    </xf>
    <xf borderId="0" fillId="0" fontId="105" numFmtId="0" xfId="0" applyAlignment="1" applyFont="1">
      <alignment readingOrder="0"/>
    </xf>
    <xf borderId="0" fillId="0" fontId="2" numFmtId="0" xfId="0" applyAlignment="1" applyFont="1">
      <alignment horizontal="center" vertical="center"/>
    </xf>
    <xf borderId="0" fillId="7" fontId="29" numFmtId="0" xfId="0" applyAlignment="1" applyFont="1">
      <alignment vertical="bottom"/>
    </xf>
    <xf borderId="0" fillId="59" fontId="29" numFmtId="0" xfId="0" applyAlignment="1" applyFont="1">
      <alignment vertical="bottom"/>
    </xf>
    <xf borderId="0" fillId="77" fontId="29" numFmtId="0" xfId="0" applyAlignment="1" applyFont="1">
      <alignment vertical="bottom"/>
    </xf>
    <xf borderId="0" fillId="15" fontId="351" numFmtId="0" xfId="0" applyAlignment="1" applyFont="1">
      <alignment readingOrder="0" vertical="bottom"/>
    </xf>
    <xf borderId="0" fillId="0" fontId="352" numFmtId="0" xfId="0" applyAlignment="1" applyFont="1">
      <alignment readingOrder="0"/>
    </xf>
    <xf borderId="0" fillId="0" fontId="353" numFmtId="0" xfId="0" applyAlignment="1" applyFont="1">
      <alignment readingOrder="0"/>
    </xf>
    <xf borderId="0" fillId="14" fontId="354" numFmtId="0" xfId="0" applyAlignment="1" applyFont="1">
      <alignment readingOrder="0" vertical="bottom"/>
    </xf>
    <xf borderId="0" fillId="0" fontId="355" numFmtId="0" xfId="0" applyAlignment="1" applyFont="1">
      <alignment readingOrder="0"/>
    </xf>
    <xf borderId="0" fillId="14" fontId="356" numFmtId="0" xfId="0" applyAlignment="1" applyFont="1">
      <alignment readingOrder="0" vertical="bottom"/>
    </xf>
    <xf borderId="0" fillId="14" fontId="357" numFmtId="0" xfId="0" applyAlignment="1" applyFont="1">
      <alignment readingOrder="0" vertical="bottom"/>
    </xf>
    <xf borderId="2" fillId="0" fontId="58" numFmtId="0" xfId="0" applyAlignment="1" applyBorder="1" applyFont="1">
      <alignment readingOrder="0" shrinkToFit="0" vertical="bottom" wrapText="0"/>
    </xf>
    <xf borderId="0" fillId="0" fontId="358" numFmtId="0" xfId="0" applyAlignment="1" applyFont="1">
      <alignment readingOrder="0"/>
    </xf>
    <xf borderId="0" fillId="14" fontId="359" numFmtId="0" xfId="0" applyAlignment="1" applyFont="1">
      <alignment readingOrder="0" vertical="bottom"/>
    </xf>
    <xf borderId="0" fillId="14" fontId="352" numFmtId="0" xfId="0" applyAlignment="1" applyFont="1">
      <alignment readingOrder="0" vertical="bottom"/>
    </xf>
    <xf borderId="0" fillId="0" fontId="360" numFmtId="0" xfId="0" applyAlignment="1" applyFont="1">
      <alignment readingOrder="0"/>
    </xf>
    <xf borderId="0" fillId="0" fontId="361" numFmtId="0" xfId="0" applyAlignment="1" applyFont="1">
      <alignment readingOrder="0"/>
    </xf>
    <xf borderId="0" fillId="0" fontId="362" numFmtId="0" xfId="0" applyAlignment="1" applyFont="1">
      <alignment readingOrder="0"/>
    </xf>
    <xf borderId="0" fillId="0" fontId="363" numFmtId="0" xfId="0" applyAlignment="1" applyFont="1">
      <alignment readingOrder="0"/>
    </xf>
    <xf borderId="0" fillId="14" fontId="364" numFmtId="0" xfId="0" applyAlignment="1" applyFont="1">
      <alignment readingOrder="0" vertical="bottom"/>
    </xf>
    <xf borderId="0" fillId="0" fontId="365" numFmtId="0" xfId="0" applyAlignment="1" applyFont="1">
      <alignment readingOrder="0"/>
    </xf>
    <xf borderId="2" fillId="7" fontId="29" numFmtId="0" xfId="0" applyAlignment="1" applyBorder="1" applyFont="1">
      <alignment vertical="bottom"/>
    </xf>
    <xf borderId="2" fillId="59" fontId="29" numFmtId="0" xfId="0" applyAlignment="1" applyBorder="1" applyFont="1">
      <alignment readingOrder="0" vertical="bottom"/>
    </xf>
    <xf borderId="0" fillId="77" fontId="29" numFmtId="0" xfId="0" applyAlignment="1" applyFont="1">
      <alignment readingOrder="0" vertical="bottom"/>
    </xf>
    <xf borderId="0" fillId="97" fontId="29" numFmtId="0" xfId="0" applyAlignment="1" applyFont="1">
      <alignment vertical="bottom"/>
    </xf>
    <xf borderId="0" fillId="15" fontId="366" numFmtId="0" xfId="0" applyAlignment="1" applyFont="1">
      <alignment shrinkToFit="0" vertical="bottom" wrapText="0"/>
    </xf>
    <xf borderId="0" fillId="15" fontId="367" numFmtId="0" xfId="0" applyAlignment="1" applyFont="1">
      <alignment shrinkToFit="0" vertical="bottom" wrapText="0"/>
    </xf>
    <xf borderId="0" fillId="2" fontId="14" numFmtId="0" xfId="0" applyFont="1"/>
    <xf borderId="0" fillId="15" fontId="368" numFmtId="0" xfId="0" applyAlignment="1" applyFont="1">
      <alignment readingOrder="0" vertical="bottom"/>
    </xf>
    <xf borderId="0" fillId="51" fontId="14" numFmtId="0" xfId="0" applyFont="1"/>
    <xf borderId="0" fillId="0" fontId="369" numFmtId="0" xfId="0" applyAlignment="1" applyFont="1">
      <alignment readingOrder="0"/>
    </xf>
    <xf borderId="0" fillId="0" fontId="370" numFmtId="0" xfId="0" applyAlignment="1" applyFont="1">
      <alignment readingOrder="0"/>
    </xf>
    <xf borderId="0" fillId="0" fontId="371" numFmtId="0" xfId="0" applyAlignment="1" applyFont="1">
      <alignment readingOrder="0"/>
    </xf>
    <xf borderId="0" fillId="0" fontId="372" numFmtId="0" xfId="0" applyAlignment="1" applyFont="1">
      <alignment readingOrder="0"/>
    </xf>
    <xf borderId="2" fillId="14" fontId="373" numFmtId="0" xfId="0" applyAlignment="1" applyBorder="1" applyFont="1">
      <alignment shrinkToFit="0" vertical="bottom" wrapText="0"/>
    </xf>
    <xf borderId="2" fillId="14" fontId="14" numFmtId="0" xfId="0" applyAlignment="1" applyBorder="1" applyFont="1">
      <alignment vertical="bottom"/>
    </xf>
    <xf borderId="0" fillId="0" fontId="374" numFmtId="0" xfId="0" applyFont="1"/>
    <xf borderId="2" fillId="14" fontId="373" numFmtId="0" xfId="0" applyAlignment="1" applyBorder="1" applyFont="1">
      <alignment readingOrder="0" shrinkToFit="0" vertical="bottom" wrapText="0"/>
    </xf>
    <xf borderId="0" fillId="0" fontId="375" numFmtId="0" xfId="0" applyAlignment="1" applyFont="1">
      <alignment readingOrder="0"/>
    </xf>
    <xf borderId="0" fillId="0" fontId="376" numFmtId="0" xfId="0" applyAlignment="1" applyFont="1">
      <alignment readingOrder="0" vertical="bottom"/>
    </xf>
    <xf borderId="0" fillId="4" fontId="377" numFmtId="0" xfId="0" applyAlignment="1" applyFont="1">
      <alignment readingOrder="0" vertical="top"/>
    </xf>
    <xf borderId="0" fillId="4" fontId="377" numFmtId="0" xfId="0" applyAlignment="1" applyFont="1">
      <alignment horizontal="right" readingOrder="0" vertical="top"/>
    </xf>
    <xf borderId="0" fillId="4" fontId="377" numFmtId="0" xfId="0" applyAlignment="1" applyFont="1">
      <alignment readingOrder="0" vertical="bottom"/>
    </xf>
    <xf borderId="2" fillId="0" fontId="64" numFmtId="0" xfId="0" applyAlignment="1" applyBorder="1" applyFont="1">
      <alignment readingOrder="0" shrinkToFit="0" vertical="bottom" wrapText="0"/>
    </xf>
    <xf borderId="2" fillId="0" fontId="378" numFmtId="0" xfId="0" applyAlignment="1" applyBorder="1" applyFont="1">
      <alignment shrinkToFit="0" vertical="bottom" wrapText="0"/>
    </xf>
    <xf borderId="0" fillId="0" fontId="379" numFmtId="0" xfId="0" applyAlignment="1" applyFont="1">
      <alignment readingOrder="0" vertical="bottom"/>
    </xf>
    <xf borderId="2" fillId="3" fontId="309" numFmtId="0" xfId="0" applyAlignment="1" applyBorder="1" applyFont="1">
      <alignment shrinkToFit="0" vertical="bottom" wrapText="0"/>
    </xf>
    <xf borderId="0" fillId="14" fontId="29" numFmtId="0" xfId="0" applyAlignment="1" applyFont="1">
      <alignment horizontal="right" vertical="bottom"/>
    </xf>
    <xf borderId="20" fillId="0" fontId="14" numFmtId="0" xfId="0" applyAlignment="1" applyBorder="1" applyFont="1">
      <alignment vertical="bottom"/>
    </xf>
    <xf borderId="27" fillId="23" fontId="14" numFmtId="0" xfId="0" applyAlignment="1" applyBorder="1" applyFont="1">
      <alignment vertical="bottom"/>
    </xf>
    <xf borderId="0" fillId="0" fontId="14" numFmtId="0" xfId="0" applyAlignment="1" applyFont="1">
      <alignment horizontal="right" vertical="bottom"/>
    </xf>
    <xf borderId="0" fillId="0" fontId="16" numFmtId="0" xfId="0" applyAlignment="1" applyFont="1">
      <alignment horizontal="left" readingOrder="0"/>
    </xf>
    <xf borderId="3" fillId="0" fontId="14" numFmtId="0" xfId="0" applyAlignment="1" applyBorder="1" applyFont="1">
      <alignment vertical="bottom"/>
    </xf>
    <xf borderId="0" fillId="0" fontId="14" numFmtId="0" xfId="0" applyAlignment="1" applyFont="1">
      <alignment shrinkToFit="0" vertical="bottom" wrapText="0"/>
    </xf>
    <xf borderId="27" fillId="23" fontId="199" numFmtId="0" xfId="0" applyAlignment="1" applyBorder="1" applyFont="1">
      <alignment horizontal="center" readingOrder="0" vertical="center"/>
    </xf>
    <xf borderId="27" fillId="23" fontId="378" numFmtId="0" xfId="0" applyAlignment="1" applyBorder="1" applyFont="1">
      <alignment vertical="bottom"/>
    </xf>
    <xf borderId="0" fillId="0" fontId="2" numFmtId="0" xfId="0" applyAlignment="1" applyFont="1">
      <alignment horizontal="right"/>
    </xf>
    <xf borderId="3" fillId="23" fontId="14" numFmtId="0" xfId="0" applyAlignment="1" applyBorder="1" applyFont="1">
      <alignment vertical="bottom"/>
    </xf>
    <xf borderId="0" fillId="0" fontId="14" numFmtId="0" xfId="0" applyAlignment="1" applyFont="1">
      <alignment readingOrder="0" shrinkToFit="0" vertical="bottom" wrapText="0"/>
    </xf>
    <xf borderId="2" fillId="3" fontId="309" numFmtId="0" xfId="0" applyAlignment="1" applyBorder="1" applyFont="1">
      <alignment readingOrder="0" shrinkToFit="0" vertical="bottom" wrapText="0"/>
    </xf>
    <xf borderId="108" fillId="14" fontId="373" numFmtId="0" xfId="0" applyAlignment="1" applyBorder="1" applyFont="1">
      <alignment shrinkToFit="0" vertical="bottom" wrapText="0"/>
    </xf>
    <xf borderId="27" fillId="23" fontId="14" numFmtId="0" xfId="0" applyAlignment="1" applyBorder="1" applyFont="1">
      <alignment readingOrder="0" vertical="bottom"/>
    </xf>
    <xf borderId="0" fillId="14" fontId="373" numFmtId="0" xfId="0" applyAlignment="1" applyFont="1">
      <alignment vertical="bottom"/>
    </xf>
    <xf borderId="0" fillId="14" fontId="373" numFmtId="0" xfId="0" applyAlignment="1" applyFont="1">
      <alignment readingOrder="0" shrinkToFit="0" vertical="bottom" wrapText="0"/>
    </xf>
    <xf borderId="109" fillId="0" fontId="14" numFmtId="0" xfId="0" applyAlignment="1" applyBorder="1" applyFont="1">
      <alignment vertical="bottom"/>
    </xf>
    <xf borderId="3" fillId="23" fontId="16" numFmtId="0" xfId="0" applyAlignment="1" applyBorder="1" applyFont="1">
      <alignment vertical="bottom"/>
    </xf>
    <xf borderId="0" fillId="0" fontId="380" numFmtId="0" xfId="0" applyAlignment="1" applyFont="1">
      <alignment readingOrder="0" shrinkToFit="0" wrapText="1"/>
    </xf>
    <xf borderId="0" fillId="13" fontId="381" numFmtId="0" xfId="0" applyAlignment="1" applyFont="1">
      <alignment readingOrder="0"/>
    </xf>
    <xf borderId="0" fillId="0" fontId="382" numFmtId="0" xfId="0" applyAlignment="1" applyFont="1">
      <alignment readingOrder="0" shrinkToFit="0" wrapText="1"/>
    </xf>
    <xf borderId="0" fillId="56" fontId="109" numFmtId="0" xfId="0" applyAlignment="1" applyFont="1">
      <alignment horizontal="center" readingOrder="0" vertical="bottom"/>
    </xf>
    <xf borderId="0" fillId="13" fontId="383" numFmtId="0" xfId="0" applyAlignment="1" applyFont="1">
      <alignment readingOrder="0"/>
    </xf>
    <xf borderId="0" fillId="0" fontId="384" numFmtId="0" xfId="0" applyAlignment="1" applyFont="1">
      <alignment readingOrder="0" shrinkToFit="0" wrapText="1"/>
    </xf>
    <xf borderId="0" fillId="0" fontId="385" numFmtId="0" xfId="0" applyAlignment="1" applyFont="1">
      <alignment readingOrder="0"/>
    </xf>
    <xf borderId="0" fillId="0" fontId="18" numFmtId="0" xfId="0" applyAlignment="1" applyFont="1">
      <alignment readingOrder="0" shrinkToFit="0" wrapText="1"/>
    </xf>
    <xf borderId="0" fillId="24" fontId="386" numFmtId="0" xfId="0" applyAlignment="1" applyFont="1">
      <alignment horizontal="left" readingOrder="0" shrinkToFit="0" wrapText="1"/>
    </xf>
    <xf borderId="0" fillId="0" fontId="18" numFmtId="0" xfId="0" applyFont="1"/>
    <xf borderId="0" fillId="0" fontId="226" numFmtId="0" xfId="0" applyAlignment="1" applyFont="1">
      <alignment readingOrder="0"/>
    </xf>
    <xf borderId="0" fillId="0" fontId="387" numFmtId="0" xfId="0" applyAlignment="1" applyFont="1">
      <alignment readingOrder="0" shrinkToFit="0" wrapText="1"/>
    </xf>
    <xf borderId="0" fillId="0" fontId="388" numFmtId="0" xfId="0" applyAlignment="1" applyFont="1">
      <alignment readingOrder="0"/>
    </xf>
    <xf borderId="0" fillId="0" fontId="389" numFmtId="0" xfId="0" applyAlignment="1" applyFont="1">
      <alignment readingOrder="0"/>
    </xf>
    <xf borderId="0" fillId="13" fontId="390" numFmtId="0" xfId="0" applyAlignment="1" applyFont="1">
      <alignment readingOrder="0"/>
    </xf>
    <xf borderId="0" fillId="24" fontId="386" numFmtId="0" xfId="0" applyAlignment="1" applyFont="1">
      <alignment horizontal="left" readingOrder="0"/>
    </xf>
    <xf borderId="0" fillId="2" fontId="8" numFmtId="0" xfId="0" applyAlignment="1" applyFont="1">
      <alignment readingOrder="0"/>
    </xf>
    <xf borderId="0" fillId="0" fontId="390" numFmtId="0" xfId="0" applyAlignment="1" applyFont="1">
      <alignment readingOrder="0"/>
    </xf>
    <xf borderId="0" fillId="0" fontId="391" numFmtId="0" xfId="0" applyAlignment="1" applyFont="1">
      <alignment readingOrder="0"/>
    </xf>
    <xf borderId="2" fillId="3" fontId="392" numFmtId="0" xfId="0" applyAlignment="1" applyBorder="1" applyFont="1">
      <alignment shrinkToFit="0" vertical="bottom" wrapText="0"/>
    </xf>
    <xf borderId="0" fillId="59" fontId="29" numFmtId="0" xfId="0" applyAlignment="1" applyFont="1">
      <alignment horizontal="center" vertical="bottom"/>
    </xf>
    <xf borderId="0" fillId="118" fontId="14" numFmtId="0" xfId="0" applyAlignment="1" applyFont="1">
      <alignment horizontal="center"/>
    </xf>
    <xf borderId="0" fillId="0" fontId="14" numFmtId="0" xfId="0" applyFont="1"/>
    <xf borderId="0" fillId="106" fontId="14" numFmtId="0" xfId="0" applyAlignment="1" applyFont="1">
      <alignment horizontal="center"/>
    </xf>
    <xf borderId="2" fillId="3" fontId="29" numFmtId="0" xfId="0" applyAlignment="1" applyBorder="1" applyFont="1">
      <alignment horizontal="center" vertical="bottom"/>
    </xf>
    <xf borderId="0" fillId="89" fontId="29" numFmtId="0" xfId="0" applyAlignment="1" applyFont="1">
      <alignment horizontal="center" vertical="bottom"/>
    </xf>
    <xf borderId="0" fillId="107" fontId="14" numFmtId="0" xfId="0" applyAlignment="1" applyFont="1">
      <alignment horizontal="center"/>
    </xf>
    <xf borderId="0" fillId="8" fontId="29" numFmtId="0" xfId="0" applyAlignment="1" applyFont="1">
      <alignment horizontal="center" vertical="bottom"/>
    </xf>
    <xf borderId="0" fillId="2" fontId="14" numFmtId="0" xfId="0" applyAlignment="1" applyFont="1">
      <alignment horizontal="center" vertical="bottom"/>
    </xf>
    <xf borderId="0" fillId="7" fontId="29" numFmtId="0" xfId="0" applyAlignment="1" applyFont="1">
      <alignment horizontal="center" vertical="bottom"/>
    </xf>
    <xf borderId="0" fillId="117" fontId="14" numFmtId="0" xfId="0" applyAlignment="1" applyFont="1">
      <alignment horizontal="center"/>
    </xf>
    <xf borderId="0" fillId="88" fontId="29" numFmtId="0" xfId="0" applyAlignment="1" applyFont="1">
      <alignment horizontal="center" vertical="bottom"/>
    </xf>
    <xf borderId="0" fillId="95" fontId="29" numFmtId="0" xfId="0" applyAlignment="1" applyFont="1">
      <alignment horizontal="center" vertical="bottom"/>
    </xf>
    <xf borderId="0" fillId="6" fontId="29" numFmtId="0" xfId="0" applyAlignment="1" applyFont="1">
      <alignment horizontal="center" vertical="bottom"/>
    </xf>
    <xf borderId="0" fillId="94" fontId="29" numFmtId="0" xfId="0" applyAlignment="1" applyFont="1">
      <alignment horizontal="center" vertical="bottom"/>
    </xf>
    <xf borderId="0" fillId="342" fontId="29" numFmtId="0" xfId="0" applyAlignment="1" applyFill="1" applyFont="1">
      <alignment horizontal="center" vertical="bottom"/>
    </xf>
    <xf borderId="0" fillId="56" fontId="29" numFmtId="0" xfId="0" applyAlignment="1" applyFont="1">
      <alignment horizontal="center" vertical="bottom"/>
    </xf>
    <xf borderId="0" fillId="9" fontId="14" numFmtId="0" xfId="0" applyFont="1"/>
    <xf borderId="0" fillId="118" fontId="14" numFmtId="0" xfId="0" applyAlignment="1" applyFont="1">
      <alignment horizontal="center"/>
    </xf>
    <xf borderId="0" fillId="0" fontId="14" numFmtId="0" xfId="0" applyAlignment="1" applyFont="1">
      <alignment shrinkToFit="0" vertical="top" wrapText="1"/>
    </xf>
    <xf borderId="0" fillId="117" fontId="14" numFmtId="0" xfId="0" applyAlignment="1" applyFont="1">
      <alignment horizontal="center"/>
    </xf>
    <xf borderId="0" fillId="110" fontId="14" numFmtId="0" xfId="0" applyAlignment="1" applyFont="1">
      <alignment horizontal="center"/>
    </xf>
    <xf borderId="0" fillId="109" fontId="14" numFmtId="0" xfId="0" applyAlignment="1" applyFont="1">
      <alignment horizontal="center"/>
    </xf>
    <xf borderId="2" fillId="3" fontId="393" numFmtId="0" xfId="0" applyAlignment="1" applyBorder="1" applyFont="1">
      <alignment shrinkToFit="0" vertical="bottom" wrapText="0"/>
    </xf>
    <xf borderId="2" fillId="12" fontId="14" numFmtId="0" xfId="0" applyAlignment="1" applyBorder="1" applyFont="1">
      <alignment vertical="bottom"/>
    </xf>
    <xf borderId="0" fillId="120" fontId="14" numFmtId="0" xfId="0" applyAlignment="1" applyFont="1">
      <alignment horizontal="center"/>
    </xf>
    <xf borderId="0" fillId="116" fontId="14" numFmtId="0" xfId="0" applyAlignment="1" applyFont="1">
      <alignment horizontal="center"/>
    </xf>
    <xf borderId="0" fillId="109" fontId="14" numFmtId="0" xfId="0" applyAlignment="1" applyFont="1">
      <alignment horizontal="center"/>
    </xf>
    <xf borderId="2" fillId="13" fontId="64" numFmtId="0" xfId="0" applyAlignment="1" applyBorder="1" applyFont="1">
      <alignment shrinkToFit="0" vertical="bottom" wrapText="0"/>
    </xf>
    <xf borderId="0" fillId="110" fontId="14" numFmtId="0" xfId="0" applyAlignment="1" applyFont="1">
      <alignment horizontal="center"/>
    </xf>
    <xf borderId="0" fillId="108" fontId="14" numFmtId="0" xfId="0" applyAlignment="1" applyFont="1">
      <alignment horizontal="center"/>
    </xf>
    <xf borderId="0" fillId="119" fontId="14" numFmtId="0" xfId="0" applyAlignment="1" applyFont="1">
      <alignment horizontal="center"/>
    </xf>
    <xf borderId="0" fillId="3" fontId="46" numFmtId="0" xfId="0" applyAlignment="1" applyFont="1">
      <alignment vertical="bottom"/>
    </xf>
    <xf borderId="2" fillId="3" fontId="50" numFmtId="0" xfId="0" applyAlignment="1" applyBorder="1" applyFont="1">
      <alignment shrinkToFit="0" vertical="bottom" wrapText="0"/>
    </xf>
    <xf borderId="0" fillId="108" fontId="14" numFmtId="0" xfId="0" applyAlignment="1" applyFont="1">
      <alignment horizontal="center"/>
    </xf>
    <xf borderId="0" fillId="24" fontId="14" numFmtId="0" xfId="0" applyAlignment="1" applyFont="1">
      <alignment horizontal="center" vertical="bottom"/>
    </xf>
    <xf borderId="0" fillId="119" fontId="14" numFmtId="0" xfId="0" applyAlignment="1" applyFont="1">
      <alignment horizontal="center" vertical="bottom"/>
    </xf>
    <xf borderId="2" fillId="13" fontId="102" numFmtId="0" xfId="0" applyAlignment="1" applyBorder="1" applyFont="1">
      <alignment shrinkToFit="0" vertical="bottom" wrapText="0"/>
    </xf>
    <xf borderId="0" fillId="3" fontId="293" numFmtId="0" xfId="0" applyAlignment="1" applyFont="1">
      <alignment readingOrder="0" vertical="bottom"/>
    </xf>
    <xf borderId="0" fillId="3" fontId="394" numFmtId="0" xfId="0" applyAlignment="1" applyFont="1">
      <alignment readingOrder="0" vertical="bottom"/>
    </xf>
    <xf borderId="2" fillId="14" fontId="29" numFmtId="0" xfId="0" applyAlignment="1" applyBorder="1" applyFont="1">
      <alignment shrinkToFit="0" vertical="bottom" wrapText="0"/>
    </xf>
    <xf borderId="2" fillId="3" fontId="29" numFmtId="0" xfId="0" applyAlignment="1" applyBorder="1" applyFont="1">
      <alignment vertical="bottom"/>
    </xf>
    <xf borderId="0" fillId="3" fontId="194" numFmtId="0" xfId="0" applyAlignment="1" applyFont="1">
      <alignment vertical="bottom"/>
    </xf>
    <xf borderId="0" fillId="343" fontId="14" numFmtId="0" xfId="0" applyAlignment="1" applyFill="1" applyFont="1">
      <alignment horizontal="center"/>
    </xf>
    <xf borderId="0" fillId="3" fontId="395" numFmtId="0" xfId="0" applyAlignment="1" applyFont="1">
      <alignment vertical="bottom"/>
    </xf>
    <xf borderId="2" fillId="97" fontId="29" numFmtId="0" xfId="0" applyAlignment="1" applyBorder="1" applyFont="1">
      <alignment vertical="bottom"/>
    </xf>
    <xf borderId="0" fillId="3" fontId="396" numFmtId="0" xfId="0" applyAlignment="1" applyFont="1">
      <alignment readingOrder="0" vertical="bottom"/>
    </xf>
    <xf borderId="0" fillId="2" fontId="16" numFmtId="0" xfId="0" applyAlignment="1" applyFont="1">
      <alignment horizontal="center" vertical="bottom"/>
    </xf>
    <xf borderId="2" fillId="7" fontId="29" numFmtId="0" xfId="0" applyAlignment="1" applyBorder="1" applyFont="1">
      <alignment vertical="bottom"/>
    </xf>
    <xf borderId="0" fillId="13" fontId="210" numFmtId="0" xfId="0" applyAlignment="1" applyFont="1">
      <alignment readingOrder="0" vertical="bottom"/>
    </xf>
    <xf borderId="0" fillId="97" fontId="29" numFmtId="0" xfId="0" applyAlignment="1" applyFont="1">
      <alignment readingOrder="0" vertical="bottom"/>
    </xf>
    <xf borderId="2" fillId="3" fontId="45" numFmtId="0" xfId="0" applyAlignment="1" applyBorder="1" applyFont="1">
      <alignment shrinkToFit="0" vertical="bottom" wrapText="0"/>
    </xf>
    <xf borderId="2" fillId="13" fontId="29" numFmtId="0" xfId="0" applyAlignment="1" applyBorder="1" applyFont="1">
      <alignment horizontal="center" shrinkToFit="0" wrapText="0"/>
    </xf>
    <xf borderId="0" fillId="3" fontId="74" numFmtId="0" xfId="0" applyAlignment="1" applyFont="1">
      <alignment vertical="bottom"/>
    </xf>
    <xf borderId="0" fillId="59" fontId="74" numFmtId="0" xfId="0" applyAlignment="1" applyFont="1">
      <alignment vertical="bottom"/>
    </xf>
    <xf borderId="0" fillId="14" fontId="14" numFmtId="0" xfId="0" applyAlignment="1" applyFont="1">
      <alignment horizontal="center"/>
    </xf>
    <xf borderId="2" fillId="77" fontId="29" numFmtId="0" xfId="0" applyAlignment="1" applyBorder="1" applyFont="1">
      <alignment vertical="bottom"/>
    </xf>
    <xf borderId="2" fillId="13" fontId="66" numFmtId="0" xfId="0" applyAlignment="1" applyBorder="1" applyFont="1">
      <alignment shrinkToFit="0" vertical="bottom" wrapText="0"/>
    </xf>
    <xf borderId="0" fillId="13" fontId="379" numFmtId="0" xfId="0" applyAlignment="1" applyFont="1">
      <alignment readingOrder="0" vertical="bottom"/>
    </xf>
    <xf borderId="0" fillId="13" fontId="29" numFmtId="0" xfId="0" applyAlignment="1" applyFont="1">
      <alignment vertical="bottom"/>
    </xf>
    <xf borderId="0" fillId="13" fontId="16" numFmtId="0" xfId="0" applyAlignment="1" applyFont="1">
      <alignment vertical="bottom"/>
    </xf>
    <xf borderId="2" fillId="3" fontId="11" numFmtId="0" xfId="0" applyAlignment="1" applyBorder="1" applyFont="1">
      <alignment shrinkToFit="0" vertical="bottom" wrapText="0"/>
    </xf>
    <xf borderId="2" fillId="7" fontId="29" numFmtId="0" xfId="0" applyAlignment="1" applyBorder="1" applyFont="1">
      <alignment shrinkToFit="0" vertical="bottom" wrapText="0"/>
    </xf>
    <xf borderId="2" fillId="15" fontId="56" numFmtId="0" xfId="0" applyAlignment="1" applyBorder="1" applyFont="1">
      <alignment vertical="bottom"/>
    </xf>
    <xf borderId="0" fillId="3" fontId="45" numFmtId="0" xfId="0" applyAlignment="1" applyFont="1">
      <alignment vertical="bottom"/>
    </xf>
    <xf borderId="2" fillId="52" fontId="14" numFmtId="0" xfId="0" applyAlignment="1" applyBorder="1" applyFont="1">
      <alignment vertical="bottom"/>
    </xf>
    <xf borderId="0" fillId="119" fontId="14" numFmtId="0" xfId="0" applyAlignment="1" applyFont="1">
      <alignment horizontal="center"/>
    </xf>
    <xf borderId="2" fillId="97" fontId="29" numFmtId="0" xfId="0" applyAlignment="1" applyBorder="1" applyFont="1">
      <alignment shrinkToFit="0" vertical="bottom" wrapText="0"/>
    </xf>
    <xf borderId="0" fillId="344" fontId="14" numFmtId="0" xfId="0" applyAlignment="1" applyFill="1" applyFont="1">
      <alignment horizontal="center"/>
    </xf>
    <xf borderId="0" fillId="56" fontId="29" numFmtId="0" xfId="0" applyAlignment="1" applyFont="1">
      <alignment vertical="bottom"/>
    </xf>
    <xf borderId="2" fillId="15" fontId="351" numFmtId="0" xfId="0" applyAlignment="1" applyBorder="1" applyFont="1">
      <alignment shrinkToFit="0" vertical="bottom" wrapText="0"/>
    </xf>
    <xf borderId="0" fillId="107" fontId="14" numFmtId="0" xfId="0" applyAlignment="1" applyFont="1">
      <alignment horizontal="center"/>
    </xf>
    <xf borderId="2" fillId="3" fontId="397" numFmtId="0" xfId="0" applyAlignment="1" applyBorder="1" applyFont="1">
      <alignment shrinkToFit="0" vertical="bottom" wrapText="0"/>
    </xf>
    <xf borderId="2" fillId="8" fontId="29" numFmtId="0" xfId="0" applyAlignment="1" applyBorder="1" applyFont="1">
      <alignment vertical="bottom"/>
    </xf>
    <xf borderId="2" fillId="3" fontId="398" numFmtId="0" xfId="0" applyAlignment="1" applyBorder="1" applyFont="1">
      <alignment shrinkToFit="0" vertical="bottom" wrapText="0"/>
    </xf>
    <xf borderId="2" fillId="15" fontId="56" numFmtId="0" xfId="0" applyAlignment="1" applyBorder="1" applyFont="1">
      <alignment vertical="bottom"/>
    </xf>
    <xf borderId="2" fillId="2" fontId="81" numFmtId="0" xfId="0" applyAlignment="1" applyBorder="1" applyFont="1">
      <alignment shrinkToFit="0" vertical="bottom" wrapText="0"/>
    </xf>
    <xf borderId="2" fillId="7" fontId="11" numFmtId="0" xfId="0" applyAlignment="1" applyBorder="1" applyFont="1">
      <alignment shrinkToFit="0" vertical="bottom" wrapText="0"/>
    </xf>
    <xf borderId="2" fillId="8" fontId="29" numFmtId="0" xfId="0" applyAlignment="1" applyBorder="1" applyFont="1">
      <alignment shrinkToFit="0" vertical="bottom" wrapText="0"/>
    </xf>
    <xf borderId="2" fillId="3" fontId="45" numFmtId="0" xfId="0" applyAlignment="1" applyBorder="1" applyFont="1">
      <alignment vertical="bottom"/>
    </xf>
    <xf borderId="2" fillId="7" fontId="29" numFmtId="0" xfId="0" applyAlignment="1" applyBorder="1" applyFont="1">
      <alignment shrinkToFit="0" vertical="bottom" wrapText="0"/>
    </xf>
    <xf borderId="0" fillId="97" fontId="14" numFmtId="0" xfId="0" applyAlignment="1" applyFont="1">
      <alignment readingOrder="0" shrinkToFit="0" vertical="bottom" wrapText="0"/>
    </xf>
    <xf borderId="0" fillId="53" fontId="14" numFmtId="0" xfId="0" applyAlignment="1" applyFont="1">
      <alignment readingOrder="0" shrinkToFit="0" vertical="bottom" wrapText="0"/>
    </xf>
    <xf borderId="0" fillId="122" fontId="399" numFmtId="0" xfId="0" applyAlignment="1" applyFont="1">
      <alignment horizontal="center" readingOrder="0" vertical="center"/>
    </xf>
    <xf borderId="0" fillId="13" fontId="130" numFmtId="0" xfId="0" applyAlignment="1" applyFont="1">
      <alignment vertical="bottom"/>
    </xf>
    <xf borderId="2" fillId="3" fontId="29" numFmtId="0" xfId="0" applyAlignment="1" applyBorder="1" applyFont="1">
      <alignment vertical="bottom"/>
    </xf>
    <xf borderId="2" fillId="13" fontId="66" numFmtId="0" xfId="0" applyAlignment="1" applyBorder="1" applyFont="1">
      <alignment vertical="bottom"/>
    </xf>
    <xf borderId="0" fillId="7" fontId="13" numFmtId="0" xfId="0" applyAlignment="1" applyFont="1">
      <alignment readingOrder="0" shrinkToFit="0" wrapText="0"/>
    </xf>
    <xf borderId="0" fillId="50" fontId="12" numFmtId="0" xfId="0" applyAlignment="1" applyFont="1">
      <alignment readingOrder="0"/>
    </xf>
    <xf borderId="0" fillId="3" fontId="11" numFmtId="0" xfId="0" applyAlignment="1" applyFont="1">
      <alignment horizontal="center" readingOrder="0" vertical="bottom"/>
    </xf>
    <xf borderId="2" fillId="7" fontId="29" numFmtId="0" xfId="0" applyAlignment="1" applyBorder="1" applyFont="1">
      <alignment readingOrder="0" vertical="bottom"/>
    </xf>
    <xf borderId="0" fillId="3" fontId="63" numFmtId="0" xfId="0" applyAlignment="1" applyFont="1">
      <alignment readingOrder="0" vertical="bottom"/>
    </xf>
    <xf borderId="0" fillId="3" fontId="29" numFmtId="0" xfId="0" applyAlignment="1" applyFont="1">
      <alignment horizontal="center"/>
    </xf>
    <xf borderId="0" fillId="13" fontId="51" numFmtId="0" xfId="0" applyAlignment="1" applyFont="1">
      <alignment vertical="bottom"/>
    </xf>
    <xf borderId="2" fillId="13" fontId="130" numFmtId="0" xfId="0" applyAlignment="1" applyBorder="1" applyFont="1">
      <alignment shrinkToFit="0" vertical="bottom" wrapText="0"/>
    </xf>
    <xf borderId="2" fillId="8" fontId="11" numFmtId="0" xfId="0" applyAlignment="1" applyBorder="1" applyFont="1">
      <alignment vertical="bottom"/>
    </xf>
    <xf borderId="0" fillId="0" fontId="14" numFmtId="0" xfId="0" applyAlignment="1" applyFont="1">
      <alignment shrinkToFit="0" vertical="top" wrapText="1"/>
    </xf>
    <xf borderId="0" fillId="13" fontId="29" numFmtId="0" xfId="0" applyAlignment="1" applyFont="1">
      <alignment readingOrder="0" vertical="bottom"/>
    </xf>
    <xf borderId="2" fillId="3" fontId="109" numFmtId="0" xfId="0" applyAlignment="1" applyBorder="1" applyFont="1">
      <alignment shrinkToFit="0" vertical="bottom" wrapText="0"/>
    </xf>
    <xf borderId="2" fillId="8" fontId="29" numFmtId="0" xfId="0" applyAlignment="1" applyBorder="1" applyFont="1">
      <alignment vertical="bottom"/>
    </xf>
    <xf borderId="0" fillId="3" fontId="48" numFmtId="0" xfId="0" applyAlignment="1" applyFont="1">
      <alignment readingOrder="0" vertical="bottom"/>
    </xf>
    <xf borderId="0" fillId="3" fontId="158" numFmtId="0" xfId="0" applyAlignment="1" applyFont="1">
      <alignment readingOrder="0" vertical="bottom"/>
    </xf>
    <xf borderId="0" fillId="15" fontId="56" numFmtId="0" xfId="0" applyAlignment="1" applyFont="1">
      <alignment vertical="bottom"/>
    </xf>
    <xf borderId="2" fillId="8" fontId="29" numFmtId="0" xfId="0" applyAlignment="1" applyBorder="1" applyFont="1">
      <alignment vertical="bottom"/>
    </xf>
    <xf borderId="0" fillId="8" fontId="83" numFmtId="0" xfId="0" applyAlignment="1" applyFont="1">
      <alignment horizontal="center" vertical="bottom"/>
    </xf>
    <xf borderId="0" fillId="16" fontId="14" numFmtId="0" xfId="0" applyAlignment="1" applyFont="1">
      <alignment horizontal="center" shrinkToFit="0" vertical="bottom" wrapText="0"/>
    </xf>
    <xf borderId="0" fillId="13" fontId="16" numFmtId="0" xfId="0" applyAlignment="1" applyFont="1">
      <alignment vertical="bottom"/>
    </xf>
    <xf borderId="2" fillId="2" fontId="64" numFmtId="0" xfId="0" applyAlignment="1" applyBorder="1" applyFont="1">
      <alignment shrinkToFit="0" vertical="bottom" wrapText="0"/>
    </xf>
    <xf borderId="2" fillId="3" fontId="398" numFmtId="0" xfId="0" applyAlignment="1" applyBorder="1" applyFont="1">
      <alignment vertical="bottom"/>
    </xf>
    <xf borderId="0" fillId="117" fontId="14" numFmtId="0" xfId="0" applyFont="1"/>
    <xf borderId="2" fillId="3" fontId="47" numFmtId="0" xfId="0" applyAlignment="1" applyBorder="1" applyFont="1">
      <alignment shrinkToFit="0" vertical="bottom" wrapText="0"/>
    </xf>
    <xf borderId="2" fillId="14" fontId="400" numFmtId="0" xfId="0" applyAlignment="1" applyBorder="1" applyFont="1">
      <alignment vertical="bottom"/>
    </xf>
    <xf borderId="0" fillId="13" fontId="401" numFmtId="0" xfId="0" applyAlignment="1" applyFont="1">
      <alignment horizontal="center"/>
    </xf>
    <xf borderId="0" fillId="8" fontId="29" numFmtId="0" xfId="0" applyAlignment="1" applyFont="1">
      <alignment vertical="bottom"/>
    </xf>
    <xf borderId="2" fillId="15" fontId="368" numFmtId="0" xfId="0" applyAlignment="1" applyBorder="1" applyFont="1">
      <alignment shrinkToFit="0" vertical="bottom" wrapText="0"/>
    </xf>
    <xf borderId="0" fillId="118" fontId="14" numFmtId="0" xfId="0" applyAlignment="1" applyFont="1">
      <alignment horizontal="center" vertical="bottom"/>
    </xf>
    <xf borderId="0" fillId="343" fontId="14" numFmtId="0" xfId="0" applyAlignment="1" applyFont="1">
      <alignment horizontal="center" vertical="bottom"/>
    </xf>
    <xf borderId="0" fillId="117" fontId="14" numFmtId="0" xfId="0" applyAlignment="1" applyFont="1">
      <alignment horizontal="center" vertical="bottom"/>
    </xf>
    <xf borderId="0" fillId="117" fontId="14" numFmtId="0" xfId="0" applyAlignment="1" applyFont="1">
      <alignment horizontal="center" vertical="bottom"/>
    </xf>
    <xf borderId="0" fillId="118" fontId="14" numFmtId="0" xfId="0" applyAlignment="1" applyFont="1">
      <alignment horizontal="center" vertical="bottom"/>
    </xf>
    <xf borderId="0" fillId="13" fontId="400" numFmtId="0" xfId="0" applyAlignment="1" applyFont="1">
      <alignment vertical="bottom"/>
    </xf>
    <xf borderId="0" fillId="13" fontId="400" numFmtId="0" xfId="0" applyAlignment="1" applyFont="1">
      <alignment horizontal="center" vertical="bottom"/>
    </xf>
    <xf borderId="0" fillId="3" fontId="184" numFmtId="0" xfId="0" applyAlignment="1" applyFont="1">
      <alignment vertical="bottom"/>
    </xf>
    <xf borderId="2" fillId="15" fontId="402" numFmtId="0" xfId="0" applyAlignment="1" applyBorder="1" applyFont="1">
      <alignment shrinkToFit="0" vertical="bottom" wrapText="0"/>
    </xf>
    <xf borderId="0" fillId="120" fontId="14" numFmtId="0" xfId="0" applyAlignment="1" applyFont="1">
      <alignment horizontal="center"/>
    </xf>
    <xf borderId="0" fillId="3" fontId="293" numFmtId="0" xfId="0" applyAlignment="1" applyFont="1">
      <alignment vertical="bottom"/>
    </xf>
    <xf borderId="0" fillId="3" fontId="293" numFmtId="0" xfId="0" applyAlignment="1" applyFont="1">
      <alignment horizontal="center" vertical="bottom"/>
    </xf>
    <xf borderId="0" fillId="12" fontId="29" numFmtId="0" xfId="0" applyAlignment="1" applyFont="1">
      <alignment vertical="bottom"/>
    </xf>
    <xf borderId="0" fillId="7" fontId="11" numFmtId="0" xfId="0" applyAlignment="1" applyFont="1">
      <alignment vertical="bottom"/>
    </xf>
    <xf borderId="0" fillId="345" fontId="14" numFmtId="0" xfId="0" applyAlignment="1" applyFill="1" applyFont="1">
      <alignment horizontal="center"/>
    </xf>
    <xf borderId="2" fillId="346" fontId="403" numFmtId="0" xfId="0" applyAlignment="1" applyBorder="1" applyFill="1" applyFont="1">
      <alignment shrinkToFit="0" vertical="bottom" wrapText="0"/>
    </xf>
    <xf borderId="0" fillId="346" fontId="14" numFmtId="0" xfId="0" applyAlignment="1" applyFont="1">
      <alignment vertical="bottom"/>
    </xf>
    <xf borderId="0" fillId="13" fontId="16" numFmtId="0" xfId="0" applyAlignment="1" applyFont="1">
      <alignment horizontal="center" vertical="bottom"/>
    </xf>
    <xf borderId="2" fillId="13" fontId="404" numFmtId="0" xfId="0" applyAlignment="1" applyBorder="1" applyFont="1">
      <alignment horizontal="center" shrinkToFit="0" vertical="bottom" wrapText="0"/>
    </xf>
    <xf borderId="2" fillId="3" fontId="405" numFmtId="0" xfId="0" applyAlignment="1" applyBorder="1" applyFont="1">
      <alignment shrinkToFit="0" vertical="bottom" wrapText="0"/>
    </xf>
    <xf borderId="0" fillId="3" fontId="405" numFmtId="0" xfId="0" applyAlignment="1" applyFont="1">
      <alignment horizontal="center" vertical="bottom"/>
    </xf>
    <xf borderId="2" fillId="3" fontId="406" numFmtId="0" xfId="0" applyAlignment="1" applyBorder="1" applyFont="1">
      <alignment shrinkToFit="0" vertical="bottom" wrapText="0"/>
    </xf>
    <xf borderId="0" fillId="67" fontId="218" numFmtId="0" xfId="0" applyAlignment="1" applyFont="1">
      <alignment horizontal="center"/>
    </xf>
    <xf borderId="0" fillId="11" fontId="235" numFmtId="0" xfId="0" applyAlignment="1" applyFont="1">
      <alignment horizontal="center"/>
    </xf>
    <xf borderId="0" fillId="94" fontId="220" numFmtId="0" xfId="0" applyAlignment="1" applyFont="1">
      <alignment vertical="bottom"/>
    </xf>
    <xf borderId="0" fillId="89" fontId="133" numFmtId="0" xfId="0" applyAlignment="1" applyFont="1">
      <alignment horizontal="center"/>
    </xf>
    <xf borderId="2" fillId="15" fontId="407" numFmtId="0" xfId="0" applyAlignment="1" applyBorder="1" applyFont="1">
      <alignment shrinkToFit="0" vertical="bottom" wrapText="0"/>
    </xf>
    <xf borderId="0" fillId="2" fontId="51" numFmtId="0" xfId="0" applyAlignment="1" applyFont="1">
      <alignment vertical="bottom"/>
    </xf>
    <xf borderId="0" fillId="3" fontId="51" numFmtId="0" xfId="0" applyAlignment="1" applyFont="1">
      <alignment vertical="bottom"/>
    </xf>
    <xf borderId="0" fillId="3" fontId="51" numFmtId="0" xfId="0" applyAlignment="1" applyFont="1">
      <alignment horizontal="center"/>
    </xf>
    <xf borderId="2" fillId="2" fontId="408" numFmtId="0" xfId="0" applyAlignment="1" applyBorder="1" applyFont="1">
      <alignment shrinkToFit="0" vertical="bottom" wrapText="0"/>
    </xf>
    <xf borderId="2" fillId="15" fontId="409" numFmtId="0" xfId="0" applyAlignment="1" applyBorder="1" applyFont="1">
      <alignment shrinkToFit="0" vertical="bottom" wrapText="0"/>
    </xf>
    <xf borderId="2" fillId="3" fontId="410" numFmtId="0" xfId="0" applyAlignment="1" applyBorder="1" applyFont="1">
      <alignment shrinkToFit="0" vertical="bottom" wrapText="0"/>
    </xf>
    <xf borderId="0" fillId="3" fontId="305" numFmtId="0" xfId="0" applyAlignment="1" applyFont="1">
      <alignment vertical="bottom"/>
    </xf>
    <xf borderId="0" fillId="3" fontId="305" numFmtId="0" xfId="0" applyAlignment="1" applyFont="1">
      <alignment horizontal="center" vertical="bottom"/>
    </xf>
    <xf borderId="0" fillId="15" fontId="45" numFmtId="0" xfId="0" applyAlignment="1" applyFont="1">
      <alignment horizontal="center" vertical="bottom"/>
    </xf>
    <xf borderId="2" fillId="3" fontId="14" numFmtId="0" xfId="0" applyAlignment="1" applyBorder="1" applyFont="1">
      <alignment vertical="bottom"/>
    </xf>
    <xf borderId="2" fillId="31" fontId="15" numFmtId="0" xfId="0" applyAlignment="1" applyBorder="1" applyFont="1">
      <alignment vertical="bottom"/>
    </xf>
    <xf borderId="0" fillId="15" fontId="29" numFmtId="0" xfId="0" applyAlignment="1" applyFont="1">
      <alignment horizontal="center"/>
    </xf>
    <xf borderId="2" fillId="0" fontId="29" numFmtId="0" xfId="0" applyAlignment="1" applyBorder="1" applyFont="1">
      <alignment vertical="bottom"/>
    </xf>
    <xf borderId="2" fillId="0" fontId="29" numFmtId="0" xfId="0" applyAlignment="1" applyBorder="1" applyFont="1">
      <alignment vertical="bottom"/>
    </xf>
    <xf borderId="0" fillId="3" fontId="29" numFmtId="0" xfId="0" applyAlignment="1" applyFont="1">
      <alignment horizontal="center"/>
    </xf>
    <xf borderId="2" fillId="13" fontId="186" numFmtId="0" xfId="0" applyAlignment="1" applyBorder="1" applyFont="1">
      <alignment shrinkToFit="0" vertical="bottom" wrapText="0"/>
    </xf>
    <xf borderId="2" fillId="59" fontId="29" numFmtId="0" xfId="0" applyAlignment="1" applyBorder="1" applyFont="1">
      <alignment vertical="bottom"/>
    </xf>
    <xf borderId="2" fillId="3" fontId="411" numFmtId="0" xfId="0" applyAlignment="1" applyBorder="1" applyFont="1">
      <alignment shrinkToFit="0" vertical="bottom" wrapText="0"/>
    </xf>
    <xf borderId="0" fillId="347" fontId="14" numFmtId="0" xfId="0" applyAlignment="1" applyFill="1" applyFont="1">
      <alignment horizontal="center"/>
    </xf>
    <xf borderId="0" fillId="2" fontId="178" numFmtId="0" xfId="0" applyAlignment="1" applyFont="1">
      <alignment horizontal="center"/>
    </xf>
    <xf borderId="0" fillId="3" fontId="109" numFmtId="0" xfId="0" applyAlignment="1" applyFont="1">
      <alignment vertical="bottom"/>
    </xf>
    <xf borderId="0" fillId="348" fontId="11" numFmtId="0" xfId="0" applyAlignment="1" applyFill="1" applyFont="1">
      <alignment horizontal="center"/>
    </xf>
    <xf borderId="2" fillId="15" fontId="56" numFmtId="164" xfId="0" applyAlignment="1" applyBorder="1" applyFont="1" applyNumberFormat="1">
      <alignment vertical="bottom"/>
    </xf>
    <xf borderId="0" fillId="2" fontId="125" numFmtId="0" xfId="0" applyAlignment="1" applyFont="1">
      <alignment horizontal="center" vertical="top"/>
    </xf>
    <xf borderId="2" fillId="13" fontId="29" numFmtId="0" xfId="0" applyAlignment="1" applyBorder="1" applyFont="1">
      <alignment horizontal="center" vertical="bottom"/>
    </xf>
    <xf borderId="2" fillId="3" fontId="411" numFmtId="0" xfId="0" applyAlignment="1" applyBorder="1" applyFont="1">
      <alignment vertical="bottom"/>
    </xf>
    <xf borderId="0" fillId="3" fontId="411" numFmtId="0" xfId="0" applyAlignment="1" applyFont="1">
      <alignment horizontal="center" vertical="bottom"/>
    </xf>
    <xf borderId="0" fillId="2" fontId="14" numFmtId="0" xfId="0" applyAlignment="1" applyFont="1">
      <alignment horizontal="right" vertical="bottom"/>
    </xf>
    <xf borderId="0" fillId="74" fontId="122" numFmtId="0" xfId="0" applyAlignment="1" applyFont="1">
      <alignment vertical="bottom"/>
    </xf>
    <xf borderId="0" fillId="74" fontId="29" numFmtId="0" xfId="0" applyAlignment="1" applyFont="1">
      <alignment shrinkToFit="0" vertical="bottom" wrapText="0"/>
    </xf>
    <xf borderId="0" fillId="75" fontId="14" numFmtId="0" xfId="0" applyAlignment="1" applyFont="1">
      <alignment shrinkToFit="0" vertical="bottom" wrapText="0"/>
    </xf>
    <xf borderId="0" fillId="78" fontId="29" numFmtId="0" xfId="0" applyAlignment="1" applyFont="1">
      <alignment vertical="bottom"/>
    </xf>
    <xf borderId="0" fillId="15" fontId="412" numFmtId="0" xfId="0" applyAlignment="1" applyFont="1">
      <alignment shrinkToFit="0" vertical="bottom" wrapText="0"/>
    </xf>
    <xf borderId="0" fillId="2" fontId="58" numFmtId="0" xfId="0" applyAlignment="1" applyFont="1">
      <alignment horizontal="center" readingOrder="0" vertical="bottom"/>
    </xf>
    <xf borderId="0" fillId="13" fontId="51" numFmtId="0" xfId="0" applyAlignment="1" applyFont="1">
      <alignment horizontal="center" vertical="bottom"/>
    </xf>
    <xf borderId="0" fillId="2" fontId="64" numFmtId="0" xfId="0" applyAlignment="1" applyFont="1">
      <alignment horizontal="center" readingOrder="0" vertical="center"/>
    </xf>
    <xf borderId="0" fillId="3" fontId="15" numFmtId="0" xfId="0" applyAlignment="1" applyFont="1">
      <alignment horizontal="right" vertical="bottom"/>
    </xf>
    <xf borderId="0" fillId="59" fontId="29" numFmtId="0" xfId="0" applyAlignment="1" applyFont="1">
      <alignment shrinkToFit="0" vertical="bottom" wrapText="0"/>
    </xf>
    <xf borderId="0" fillId="77" fontId="29" numFmtId="0" xfId="0" applyAlignment="1" applyFont="1">
      <alignment shrinkToFit="0" vertical="bottom" wrapText="0"/>
    </xf>
    <xf borderId="0" fillId="77" fontId="14" numFmtId="0" xfId="0" applyAlignment="1" applyFont="1">
      <alignment vertical="bottom"/>
    </xf>
    <xf borderId="0" fillId="80" fontId="122" numFmtId="0" xfId="0" applyAlignment="1" applyFont="1">
      <alignment shrinkToFit="0" vertical="bottom" wrapText="0"/>
    </xf>
    <xf borderId="0" fillId="53" fontId="14" numFmtId="0" xfId="0" applyAlignment="1" applyFont="1">
      <alignment shrinkToFit="0" vertical="bottom" wrapText="0"/>
    </xf>
    <xf borderId="0" fillId="53" fontId="29" numFmtId="0" xfId="0" applyAlignment="1" applyFont="1">
      <alignment horizontal="center" vertical="bottom"/>
    </xf>
    <xf borderId="0" fillId="15" fontId="47" numFmtId="0" xfId="0" applyAlignment="1" applyFont="1">
      <alignment horizontal="center" vertical="bottom"/>
    </xf>
    <xf borderId="0" fillId="56" fontId="74" numFmtId="0" xfId="0" applyAlignment="1" applyFont="1">
      <alignment vertical="bottom"/>
    </xf>
    <xf borderId="0" fillId="23" fontId="83" numFmtId="0" xfId="0" applyAlignment="1" applyFont="1">
      <alignment horizontal="center" vertical="bottom"/>
    </xf>
    <xf borderId="0" fillId="2" fontId="81" numFmtId="0" xfId="0" applyAlignment="1" applyFont="1">
      <alignment readingOrder="0" vertical="bottom"/>
    </xf>
    <xf borderId="0" fillId="62" fontId="11" numFmtId="0" xfId="0" applyAlignment="1" applyFont="1">
      <alignment horizontal="center" readingOrder="0" vertical="bottom"/>
    </xf>
    <xf borderId="0" fillId="13" fontId="29" numFmtId="0" xfId="0" applyAlignment="1" applyFont="1">
      <alignment vertical="bottom"/>
    </xf>
    <xf borderId="0" fillId="13" fontId="413" numFmtId="0" xfId="0" applyAlignment="1" applyFont="1">
      <alignment vertical="bottom"/>
    </xf>
    <xf borderId="0" fillId="59" fontId="29" numFmtId="0" xfId="0" applyAlignment="1" applyFont="1">
      <alignment vertical="bottom"/>
    </xf>
    <xf borderId="0" fillId="344" fontId="14" numFmtId="0" xfId="0" applyAlignment="1" applyFont="1">
      <alignment horizontal="center" vertical="bottom"/>
    </xf>
    <xf borderId="0" fillId="116" fontId="14" numFmtId="0" xfId="0" applyAlignment="1" applyFont="1">
      <alignment horizontal="center" vertical="bottom"/>
    </xf>
    <xf borderId="0" fillId="2" fontId="414" numFmtId="0" xfId="0" applyAlignment="1" applyFont="1">
      <alignment shrinkToFit="0" vertical="bottom" wrapText="0"/>
    </xf>
    <xf borderId="0" fillId="13" fontId="29" numFmtId="0" xfId="0" applyAlignment="1" applyFont="1">
      <alignment vertical="bottom"/>
    </xf>
    <xf borderId="0" fillId="59" fontId="11" numFmtId="0" xfId="0" applyAlignment="1" applyFont="1">
      <alignment shrinkToFit="0" vertical="bottom" wrapText="0"/>
    </xf>
    <xf borderId="0" fillId="13" fontId="158" numFmtId="0" xfId="0" applyAlignment="1" applyFont="1">
      <alignment horizontal="center" readingOrder="0" vertical="bottom"/>
    </xf>
    <xf borderId="0" fillId="3" fontId="47" numFmtId="0" xfId="0" applyAlignment="1" applyFont="1">
      <alignment horizontal="center" readingOrder="0" vertical="center"/>
    </xf>
    <xf borderId="0" fillId="14" fontId="29" numFmtId="0" xfId="0" applyAlignment="1" applyFont="1">
      <alignment horizontal="center" readingOrder="0" vertical="bottom"/>
    </xf>
    <xf borderId="0" fillId="13" fontId="210" numFmtId="0" xfId="0" applyAlignment="1" applyFont="1">
      <alignment vertical="bottom"/>
    </xf>
    <xf borderId="0" fillId="3" fontId="49" numFmtId="0" xfId="0" applyAlignment="1" applyFont="1">
      <alignment vertical="bottom"/>
    </xf>
    <xf borderId="0" fillId="3" fontId="49" numFmtId="0" xfId="0" applyAlignment="1" applyFont="1">
      <alignment horizontal="center" readingOrder="0" vertical="bottom"/>
    </xf>
    <xf borderId="0" fillId="15" fontId="58" numFmtId="0" xfId="0" applyAlignment="1" applyFont="1">
      <alignment horizontal="center" vertical="bottom"/>
    </xf>
    <xf borderId="0" fillId="3" fontId="151" numFmtId="0" xfId="0" applyAlignment="1" applyFont="1">
      <alignment readingOrder="0" vertical="bottom"/>
    </xf>
    <xf borderId="0" fillId="77" fontId="29" numFmtId="0" xfId="0" applyAlignment="1" applyFont="1">
      <alignment readingOrder="0"/>
    </xf>
    <xf borderId="0" fillId="8" fontId="29" numFmtId="0" xfId="0" applyAlignment="1" applyFont="1">
      <alignment readingOrder="0" vertical="bottom"/>
    </xf>
    <xf borderId="0" fillId="8" fontId="14" numFmtId="0" xfId="0" applyAlignment="1" applyFont="1">
      <alignment vertical="bottom"/>
    </xf>
    <xf borderId="0" fillId="0" fontId="199" numFmtId="0" xfId="0" applyAlignment="1" applyFont="1">
      <alignment readingOrder="0" shrinkToFit="0" vertical="top" wrapText="1"/>
    </xf>
    <xf borderId="0" fillId="3" fontId="151" numFmtId="0" xfId="0" applyAlignment="1" applyFont="1">
      <alignment horizontal="center" readingOrder="0" vertical="bottom"/>
    </xf>
    <xf borderId="2" fillId="3" fontId="158" numFmtId="0" xfId="0" applyAlignment="1" applyBorder="1" applyFont="1">
      <alignment shrinkToFit="0" vertical="bottom" wrapText="0"/>
    </xf>
    <xf borderId="0" fillId="8" fontId="83" numFmtId="0" xfId="0" applyAlignment="1" applyFont="1">
      <alignment horizontal="center" vertical="bottom"/>
    </xf>
    <xf borderId="0" fillId="59" fontId="29" numFmtId="0" xfId="0" applyAlignment="1" applyFont="1">
      <alignment shrinkToFit="0" vertical="bottom" wrapText="0"/>
    </xf>
    <xf borderId="110" fillId="2" fontId="14" numFmtId="0" xfId="0" applyAlignment="1" applyBorder="1" applyFont="1">
      <alignment vertical="bottom"/>
    </xf>
    <xf borderId="0" fillId="349" fontId="29" numFmtId="0" xfId="0" applyAlignment="1" applyFill="1" applyFont="1">
      <alignment vertical="bottom"/>
    </xf>
    <xf borderId="0" fillId="349" fontId="122" numFmtId="0" xfId="0" applyAlignment="1" applyFont="1">
      <alignment shrinkToFit="0" vertical="bottom" wrapText="0"/>
    </xf>
    <xf borderId="0" fillId="349" fontId="14" numFmtId="0" xfId="0" applyAlignment="1" applyFont="1">
      <alignment vertical="bottom"/>
    </xf>
    <xf borderId="0" fillId="350" fontId="29" numFmtId="0" xfId="0" applyAlignment="1" applyFill="1" applyFont="1">
      <alignment shrinkToFit="0" vertical="bottom" wrapText="0"/>
    </xf>
    <xf borderId="0" fillId="350" fontId="14" numFmtId="0" xfId="0" applyAlignment="1" applyFont="1">
      <alignment vertical="bottom"/>
    </xf>
    <xf borderId="0" fillId="13" fontId="203" numFmtId="0" xfId="0" applyAlignment="1" applyFont="1">
      <alignment horizontal="center"/>
    </xf>
    <xf borderId="0" fillId="351" fontId="14" numFmtId="0" xfId="0" applyAlignment="1" applyFill="1" applyFont="1">
      <alignment shrinkToFit="0" vertical="bottom" wrapText="0"/>
    </xf>
    <xf borderId="0" fillId="351" fontId="14" numFmtId="0" xfId="0" applyAlignment="1" applyFont="1">
      <alignment vertical="bottom"/>
    </xf>
    <xf borderId="0" fillId="351" fontId="14" numFmtId="0" xfId="0" applyAlignment="1" applyFont="1">
      <alignment readingOrder="0" shrinkToFit="0" vertical="bottom" wrapText="0"/>
    </xf>
    <xf borderId="0" fillId="351" fontId="29" numFmtId="0" xfId="0" applyAlignment="1" applyFont="1">
      <alignment horizontal="center" vertical="bottom"/>
    </xf>
    <xf borderId="0" fillId="352" fontId="29" numFmtId="0" xfId="0" applyAlignment="1" applyFill="1" applyFont="1">
      <alignment readingOrder="0" vertical="bottom"/>
    </xf>
    <xf borderId="0" fillId="352" fontId="14" numFmtId="0" xfId="0" applyAlignment="1" applyFont="1">
      <alignment vertical="bottom"/>
    </xf>
    <xf borderId="0" fillId="352" fontId="29" numFmtId="0" xfId="0" applyAlignment="1" applyFont="1">
      <alignment horizontal="center" vertical="bottom"/>
    </xf>
    <xf borderId="0" fillId="350" fontId="29" numFmtId="0" xfId="0" applyAlignment="1" applyFont="1">
      <alignment vertical="bottom"/>
    </xf>
    <xf borderId="0" fillId="350" fontId="122" numFmtId="0" xfId="0" applyAlignment="1" applyFont="1">
      <alignment shrinkToFit="0" vertical="bottom" wrapText="0"/>
    </xf>
    <xf borderId="0" fillId="350" fontId="122" numFmtId="0" xfId="0" applyAlignment="1" applyFont="1">
      <alignment horizontal="center" vertical="bottom"/>
    </xf>
    <xf borderId="0" fillId="350" fontId="29" numFmtId="0" xfId="0" applyAlignment="1" applyFont="1">
      <alignment horizontal="center" vertical="bottom"/>
    </xf>
    <xf borderId="0" fillId="351" fontId="14" numFmtId="0" xfId="0" applyAlignment="1" applyFont="1">
      <alignment readingOrder="0" shrinkToFit="0" vertical="bottom" wrapText="0"/>
    </xf>
    <xf borderId="0" fillId="3" fontId="406" numFmtId="0" xfId="0" applyAlignment="1" applyFont="1">
      <alignment shrinkToFit="0" vertical="bottom" wrapText="0"/>
    </xf>
    <xf borderId="0" fillId="59" fontId="29" numFmtId="0" xfId="0" applyAlignment="1" applyFont="1">
      <alignment vertical="bottom"/>
    </xf>
    <xf borderId="0" fillId="13" fontId="51" numFmtId="0" xfId="0" applyAlignment="1" applyFont="1">
      <alignment vertical="bottom"/>
    </xf>
    <xf borderId="0" fillId="13" fontId="51" numFmtId="0" xfId="0" applyAlignment="1" applyFont="1">
      <alignment readingOrder="0" vertical="bottom"/>
    </xf>
    <xf borderId="0" fillId="3" fontId="51" numFmtId="0" xfId="0" applyAlignment="1" applyFont="1">
      <alignment vertical="bottom"/>
    </xf>
    <xf borderId="0" fillId="3" fontId="51" numFmtId="0" xfId="0" applyAlignment="1" applyFont="1">
      <alignment horizontal="center" vertical="bottom"/>
    </xf>
    <xf borderId="2" fillId="353" fontId="14" numFmtId="0" xfId="0" applyAlignment="1" applyBorder="1" applyFill="1" applyFont="1">
      <alignment shrinkToFit="0" vertical="bottom" wrapText="0"/>
    </xf>
    <xf borderId="0" fillId="39" fontId="415" numFmtId="0" xfId="0" applyAlignment="1" applyFont="1">
      <alignment horizontal="center" readingOrder="0" shrinkToFit="0" vertical="center" wrapText="0"/>
    </xf>
    <xf borderId="0" fillId="354" fontId="416" numFmtId="0" xfId="0" applyAlignment="1" applyFill="1" applyFont="1">
      <alignment horizontal="center" readingOrder="0" vertical="center"/>
    </xf>
    <xf borderId="2" fillId="353" fontId="16" numFmtId="0" xfId="0" applyAlignment="1" applyBorder="1" applyFont="1">
      <alignment readingOrder="0" shrinkToFit="0" vertical="bottom" wrapText="0"/>
    </xf>
    <xf borderId="0" fillId="77" fontId="29" numFmtId="0" xfId="0" applyAlignment="1" applyFont="1">
      <alignment vertical="bottom"/>
    </xf>
    <xf borderId="0" fillId="77" fontId="29" numFmtId="0" xfId="0" applyAlignment="1" applyFont="1">
      <alignment vertical="bottom"/>
    </xf>
    <xf borderId="0" fillId="59" fontId="29" numFmtId="0" xfId="0" applyAlignment="1" applyFont="1">
      <alignment shrinkToFit="0" vertical="bottom" wrapText="0"/>
    </xf>
    <xf borderId="2" fillId="3" fontId="308" numFmtId="0" xfId="0" applyAlignment="1" applyBorder="1" applyFont="1">
      <alignment shrinkToFit="0" vertical="bottom" wrapText="0"/>
    </xf>
    <xf borderId="0" fillId="3" fontId="308" numFmtId="0" xfId="0" applyAlignment="1" applyFont="1">
      <alignment horizontal="center" readingOrder="0"/>
    </xf>
  </cellXfs>
  <cellStyles count="1">
    <cellStyle xfId="0" name="Normal" builtinId="0"/>
  </cellStyles>
  <dxfs count="1">
    <dxf>
      <font>
        <color rgb="FFFFFFFF"/>
      </font>
      <fill>
        <patternFill patternType="none"/>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5" Type="http://schemas.openxmlformats.org/officeDocument/2006/relationships/worksheet" Target="worksheets/sheet3.xml"/><Relationship Id="rId6" Type="http://schemas.openxmlformats.org/officeDocument/2006/relationships/worksheet" Target="worksheets/sheet4.xml"/><Relationship Id="rId29" Type="http://schemas.openxmlformats.org/officeDocument/2006/relationships/worksheet" Target="worksheets/sheet27.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228</xdr:row>
      <xdr:rowOff>0</xdr:rowOff>
    </xdr:from>
    <xdr:ext cx="2152650" cy="6667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195</xdr:row>
      <xdr:rowOff>0</xdr:rowOff>
    </xdr:from>
    <xdr:ext cx="200025" cy="200025"/>
    <xdr:pic>
      <xdr:nvPicPr>
        <xdr:cNvPr id="0" name="image3.gif"/>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195</xdr:row>
      <xdr:rowOff>0</xdr:rowOff>
    </xdr:from>
    <xdr:ext cx="200025" cy="200025"/>
    <xdr:pic>
      <xdr:nvPicPr>
        <xdr:cNvPr id="0" name="image3.gif"/>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195</xdr:row>
      <xdr:rowOff>0</xdr:rowOff>
    </xdr:from>
    <xdr:ext cx="200025" cy="200025"/>
    <xdr:pic>
      <xdr:nvPicPr>
        <xdr:cNvPr id="0" name="image3.gif"/>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195</xdr:row>
      <xdr:rowOff>0</xdr:rowOff>
    </xdr:from>
    <xdr:ext cx="200025" cy="200025"/>
    <xdr:pic>
      <xdr:nvPicPr>
        <xdr:cNvPr id="0" name="image3.gif"/>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187</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681</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707</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733</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759</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785</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811</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837</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863</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22</xdr:col>
      <xdr:colOff>0</xdr:colOff>
      <xdr:row>874</xdr:row>
      <xdr:rowOff>0</xdr:rowOff>
    </xdr:from>
    <xdr:ext cx="276225" cy="200025"/>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889</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34</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60</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86</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112</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138</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164</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190</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216</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242</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268</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294</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320</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346</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372</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398</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424</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450</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476</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502</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528</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554</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580</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606</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632</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658</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684</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710</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918</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4</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30</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56</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82</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108</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134</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160</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186</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212</xdr:row>
      <xdr:rowOff>0</xdr:rowOff>
    </xdr:from>
    <xdr:ext cx="95250"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0.xml"/><Relationship Id="rId3"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1.xml"/><Relationship Id="rId3"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2.xml"/><Relationship Id="rId3"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3.xml"/><Relationship Id="rId3"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4.xml"/><Relationship Id="rId3"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15.xml"/><Relationship Id="rId3"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14.xml"/><Relationship Id="rId2" Type="http://schemas.openxmlformats.org/officeDocument/2006/relationships/drawing" Target="../drawings/drawing16.xml"/><Relationship Id="rId3"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5.xml"/><Relationship Id="rId2" Type="http://schemas.openxmlformats.org/officeDocument/2006/relationships/drawing" Target="../drawings/drawing17.xml"/><Relationship Id="rId3"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16.xml"/><Relationship Id="rId2" Type="http://schemas.openxmlformats.org/officeDocument/2006/relationships/drawing" Target="../drawings/drawing18.xml"/><Relationship Id="rId3"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17.xml"/><Relationship Id="rId2" Type="http://schemas.openxmlformats.org/officeDocument/2006/relationships/drawing" Target="../drawings/drawing19.xml"/><Relationship Id="rId3"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docs.google.com/document/d/1uMzWh79flzp_xOa48t2UeaV8Tu6NPi2zKP2hV35Plw4/edit?usp=sharing" TargetMode="External"/><Relationship Id="rId3" Type="http://schemas.openxmlformats.org/officeDocument/2006/relationships/hyperlink" Target="https://docs.google.com/spreadsheets/d/1adt0WqLfxw3QTR23_s6FhRMLGaVYGwiJ-3TAqj55jVo/edit?usp=sharing" TargetMode="External"/><Relationship Id="rId4" Type="http://schemas.openxmlformats.org/officeDocument/2006/relationships/drawing" Target="../drawings/drawing2.xml"/><Relationship Id="rId5"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8.xml"/><Relationship Id="rId2" Type="http://schemas.openxmlformats.org/officeDocument/2006/relationships/drawing" Target="../drawings/drawing21.xml"/><Relationship Id="rId3" Type="http://schemas.openxmlformats.org/officeDocument/2006/relationships/vmlDrawing" Target="../drawings/vmlDrawing18.vml"/></Relationships>
</file>

<file path=xl/worksheets/_rels/sheet22.xml.rels><?xml version="1.0" encoding="UTF-8" standalone="yes"?><Relationships xmlns="http://schemas.openxmlformats.org/package/2006/relationships"><Relationship Id="rId1" Type="http://schemas.openxmlformats.org/officeDocument/2006/relationships/comments" Target="../comments19.xml"/><Relationship Id="rId2" Type="http://schemas.openxmlformats.org/officeDocument/2006/relationships/drawing" Target="../drawings/drawing22.xml"/><Relationship Id="rId3" Type="http://schemas.openxmlformats.org/officeDocument/2006/relationships/vmlDrawing" Target="../drawings/vmlDrawing19.vml"/></Relationships>
</file>

<file path=xl/worksheets/_rels/sheet23.xml.rels><?xml version="1.0" encoding="UTF-8" standalone="yes"?><Relationships xmlns="http://schemas.openxmlformats.org/package/2006/relationships"><Relationship Id="rId1" Type="http://schemas.openxmlformats.org/officeDocument/2006/relationships/comments" Target="../comments20.xml"/><Relationship Id="rId2" Type="http://schemas.openxmlformats.org/officeDocument/2006/relationships/drawing" Target="../drawings/drawing23.xml"/><Relationship Id="rId3"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1" Type="http://schemas.openxmlformats.org/officeDocument/2006/relationships/comments" Target="../comments21.xml"/><Relationship Id="rId2" Type="http://schemas.openxmlformats.org/officeDocument/2006/relationships/drawing" Target="../drawings/drawing24.xml"/><Relationship Id="rId3" Type="http://schemas.openxmlformats.org/officeDocument/2006/relationships/vmlDrawing" Target="../drawings/vmlDrawing21.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0" Type="http://schemas.openxmlformats.org/officeDocument/2006/relationships/hyperlink" Target="https://docs.google.com/spreadsheets/d/1e_yUqrSNPpqhua2VEOdi28Izm1eGVqDG6mnK0_xnAM4/edit?usp=sharing" TargetMode="External"/><Relationship Id="rId22" Type="http://schemas.openxmlformats.org/officeDocument/2006/relationships/hyperlink" Target="https://docs.google.com/spreadsheets/d/1UF_gEuHLFkr590T4MvAoXexYheKi6A_7M4L6vih4IG8/edit?usp=sharing" TargetMode="External"/><Relationship Id="rId21" Type="http://schemas.openxmlformats.org/officeDocument/2006/relationships/hyperlink" Target="https://docs.google.com/spreadsheets/d/1lvL6BFUhv0DIZoKG3evVFG6JcBKI7aeCK3ShhQfXZRA/edit?usp=sharing" TargetMode="External"/><Relationship Id="rId24" Type="http://schemas.openxmlformats.org/officeDocument/2006/relationships/hyperlink" Target="https://docs.google.com/spreadsheets/d/1wIM9-ym7zHSmu6gwPpsNEqTh_3nnYJtrGBA66x289Y0/edit?usp=sharing" TargetMode="External"/><Relationship Id="rId23" Type="http://schemas.openxmlformats.org/officeDocument/2006/relationships/hyperlink" Target="https://docs.google.com/spreadsheets/d/17YPlRP4wNjASPEZBo-urwmrkUycVnpP8f-Im0eDbfjE/edit?usp=sharing" TargetMode="External"/><Relationship Id="rId1" Type="http://schemas.openxmlformats.org/officeDocument/2006/relationships/comments" Target="../comments22.xml"/><Relationship Id="rId2" Type="http://schemas.openxmlformats.org/officeDocument/2006/relationships/hyperlink" Target="https://docs.google.com/spreadsheets/d/10tlUkR8zRpfnQ2WSy4NriB8Cm4dieLMpz7uQSFaj2Ws/edit?usp=sharing" TargetMode="External"/><Relationship Id="rId3" Type="http://schemas.openxmlformats.org/officeDocument/2006/relationships/hyperlink" Target="https://docs.google.com/spreadsheets/d/1Ktk7rvDtJwdOKXtHB9Ou6oaRVRNA_Wyv2gy_fscukeU/edit?usp=sharing" TargetMode="External"/><Relationship Id="rId4" Type="http://schemas.openxmlformats.org/officeDocument/2006/relationships/hyperlink" Target="https://docs.google.com/spreadsheets/d/1qT10J1BSLmkHQqa39SmeCsdeDmO6TEyw7MsNIfmCxEk/edit?usp=sharing" TargetMode="External"/><Relationship Id="rId9" Type="http://schemas.openxmlformats.org/officeDocument/2006/relationships/hyperlink" Target="https://docs.google.com/spreadsheets/d/1S1tVSMoo35WfYtR2sq4gKQPUsbKN2sr5AYBgJPfNmsc/edit?usp=sharing" TargetMode="External"/><Relationship Id="rId26" Type="http://schemas.openxmlformats.org/officeDocument/2006/relationships/hyperlink" Target="https://docs.google.com/spreadsheets/d/16NQ0zwhuRicQabaSVlG0F3B9vM6rncBsuEitowxT998/edit?usp=sharing" TargetMode="External"/><Relationship Id="rId25" Type="http://schemas.openxmlformats.org/officeDocument/2006/relationships/hyperlink" Target="https://docs.google.com/spreadsheets/d/1bOrsb1xrNENGRn-WnMzzaJ8dlMVdcG3ShYY1FvY1xi8/edit?usp=sharing" TargetMode="External"/><Relationship Id="rId28" Type="http://schemas.openxmlformats.org/officeDocument/2006/relationships/hyperlink" Target="https://docs.google.com/spreadsheets/d/15mj--37PV8Si1BUqhtzA8sXkDjG7zZgEte_qaASEm-4/edit?usp=sharing" TargetMode="External"/><Relationship Id="rId27" Type="http://schemas.openxmlformats.org/officeDocument/2006/relationships/hyperlink" Target="https://docs.google.com/spreadsheets/d/1rm8YrP2YCXLRSZuMwxym2lbKC-EJRjkKEzqw3Bt88iI/edit?usp=sharing" TargetMode="External"/><Relationship Id="rId5" Type="http://schemas.openxmlformats.org/officeDocument/2006/relationships/hyperlink" Target="https://docs.google.com/spreadsheets/d/1K78-iFzN1mLEa3TBwypR0WTg2fKPUgotVEq_SCz0qPE/edit?usp=sharing" TargetMode="External"/><Relationship Id="rId6" Type="http://schemas.openxmlformats.org/officeDocument/2006/relationships/hyperlink" Target="https://docs.google.com/spreadsheets/d/1uMKf8Uunu4CckrZ7xb69lbg_EdJz0T_Gi0KHxEglcG4/edit?usp=sharing" TargetMode="External"/><Relationship Id="rId29" Type="http://schemas.openxmlformats.org/officeDocument/2006/relationships/drawing" Target="../drawings/drawing26.xml"/><Relationship Id="rId7" Type="http://schemas.openxmlformats.org/officeDocument/2006/relationships/hyperlink" Target="https://docs.google.com/spreadsheets/d/12Ht2XHuqC-JP4yjSTvwW4kfQM7uoTAcRi_ciQ_srAg8/edit?usp=sharing" TargetMode="External"/><Relationship Id="rId8" Type="http://schemas.openxmlformats.org/officeDocument/2006/relationships/hyperlink" Target="https://docs.google.com/spreadsheets/d/1D0Wa48Xnjw-wFns4qKg8DT7UGgY5ZDEP-zRgQV-kfXg/edit?usp=sharing" TargetMode="External"/><Relationship Id="rId30" Type="http://schemas.openxmlformats.org/officeDocument/2006/relationships/vmlDrawing" Target="../drawings/vmlDrawing22.vml"/><Relationship Id="rId11" Type="http://schemas.openxmlformats.org/officeDocument/2006/relationships/hyperlink" Target="https://docs.google.com/spreadsheets/d/1wdF16kj8Bp4ok8KOEmzs2J0BKtgdpGjWGVxfsbsvd9g/edit?usp=sharing" TargetMode="External"/><Relationship Id="rId10" Type="http://schemas.openxmlformats.org/officeDocument/2006/relationships/hyperlink" Target="https://docs.google.com/spreadsheets/d/1J0v_NAcu_78gsakDuTV171-oKsLkWs4JE5DQJYx072c/edit?usp=sharing" TargetMode="External"/><Relationship Id="rId13" Type="http://schemas.openxmlformats.org/officeDocument/2006/relationships/hyperlink" Target="https://docs.google.com/spreadsheets/d/1AQOO6kmxXO--IwO_XfxH-8uwi2i3o4F-svwb3str9n4/edit?usp=sharing" TargetMode="External"/><Relationship Id="rId12" Type="http://schemas.openxmlformats.org/officeDocument/2006/relationships/hyperlink" Target="https://docs.google.com/spreadsheets/d/14zg9JoQ9j-RMyImPjVPbUpSJl5Z4KrtdmPkHZRcY-JA/edit?usp=sharing" TargetMode="External"/><Relationship Id="rId15" Type="http://schemas.openxmlformats.org/officeDocument/2006/relationships/hyperlink" Target="https://docs.google.com/spreadsheets/d/1cSusHsRMXHZ4SpYf9tJryV25WrhyJGbMCLQLt-jTXm0/edit?usp=sharing" TargetMode="External"/><Relationship Id="rId14" Type="http://schemas.openxmlformats.org/officeDocument/2006/relationships/hyperlink" Target="https://docs.google.com/spreadsheets/d/1ygJRPF_S9RgDRAXpmgjfUulTyRmuCq2pvd4ng5Jw4RE/edit?usp=sharing" TargetMode="External"/><Relationship Id="rId17" Type="http://schemas.openxmlformats.org/officeDocument/2006/relationships/hyperlink" Target="https://docs.google.com/spreadsheets/d/19hDMarjXqNvSxSgm8OH-l_KBBRP9sN4u00jWm2XQKD8/edit?usp=sharing" TargetMode="External"/><Relationship Id="rId16" Type="http://schemas.openxmlformats.org/officeDocument/2006/relationships/hyperlink" Target="https://docs.google.com/spreadsheets/d/1hDOWQPVeyrqPR2Hurv9zvSdWhc8E-_yyo0GohE1LeNg/edit?usp=sharing" TargetMode="External"/><Relationship Id="rId19" Type="http://schemas.openxmlformats.org/officeDocument/2006/relationships/hyperlink" Target="https://docs.google.com/spreadsheets/d/1-9dpJwTNoTMn8BBrNc5MoW-21uZ1NgLb4HVV_FAWoxk/edit?usp=sharing" TargetMode="External"/><Relationship Id="rId18" Type="http://schemas.openxmlformats.org/officeDocument/2006/relationships/hyperlink" Target="https://docs.google.com/spreadsheets/d/1jK9PL-F7DeyPYQLRitZo9r1tl04IWG3puGkc3isK4W0/edit?usp=sharing" TargetMode="External"/></Relationships>
</file>

<file path=xl/worksheets/_rels/sheet27.xml.rels><?xml version="1.0" encoding="UTF-8" standalone="yes"?><Relationships xmlns="http://schemas.openxmlformats.org/package/2006/relationships"><Relationship Id="rId1" Type="http://schemas.openxmlformats.org/officeDocument/2006/relationships/comments" Target="../comments23.xml"/><Relationship Id="rId2" Type="http://schemas.openxmlformats.org/officeDocument/2006/relationships/drawing" Target="../drawings/drawing27.xml"/><Relationship Id="rId3"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1" Type="http://schemas.openxmlformats.org/officeDocument/2006/relationships/hyperlink" Target="https://docs.google.com/spreadsheets/d/1adt0WqLfxw3QTR23_s6FhRMLGaVYGwiJ-3TAqj55jVo/edit?usp=sharing" TargetMode="External"/><Relationship Id="rId2"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comments" Target="../comments24.xml"/><Relationship Id="rId2" Type="http://schemas.openxmlformats.org/officeDocument/2006/relationships/drawing" Target="../drawings/drawing29.xml"/><Relationship Id="rId3" Type="http://schemas.openxmlformats.org/officeDocument/2006/relationships/vmlDrawing" Target="../drawings/vmlDrawing24.v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docs.google.com/spreadsheets/d/19gGx25GvTNrFRqRkJacemGCedGW3kYBDKoaYjKy1LI8/edit?usp=sharing" TargetMode="External"/><Relationship Id="rId3" Type="http://schemas.openxmlformats.org/officeDocument/2006/relationships/drawing" Target="../drawings/drawing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docs.google.com/spreadsheets/d/1sm83W6cMfLjoCoqhCk3MfKC2lim8j_EaudsCRf5upxA/edit"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cols>
    <col customWidth="1" min="1" max="17" width="7.63"/>
  </cols>
  <sheetData>
    <row r="1" ht="15.0" customHeight="1">
      <c r="A1" s="1" t="s">
        <v>0</v>
      </c>
      <c r="B1" s="2"/>
      <c r="C1" s="2"/>
      <c r="D1" s="2"/>
      <c r="E1" s="2"/>
      <c r="F1" s="2"/>
      <c r="G1" s="2"/>
      <c r="H1" s="2"/>
      <c r="I1" s="2"/>
      <c r="J1" s="2"/>
      <c r="K1" s="2"/>
      <c r="L1" s="2"/>
      <c r="M1" s="2"/>
      <c r="N1" s="2"/>
      <c r="O1" s="2"/>
      <c r="P1" s="2"/>
      <c r="Q1" s="3" t="s">
        <v>1</v>
      </c>
    </row>
    <row r="2" ht="15.0" customHeight="1">
      <c r="A2" s="1" t="s">
        <v>2</v>
      </c>
      <c r="B2" s="2"/>
      <c r="C2" s="2"/>
      <c r="D2" s="2"/>
      <c r="E2" s="2"/>
      <c r="F2" s="2"/>
      <c r="G2" s="2"/>
      <c r="H2" s="2"/>
      <c r="I2" s="2"/>
      <c r="J2" s="2"/>
      <c r="K2" s="2"/>
      <c r="L2" s="2"/>
      <c r="M2" s="2"/>
      <c r="N2" s="2"/>
      <c r="O2" s="2"/>
      <c r="P2" s="2"/>
      <c r="Q2" s="2"/>
    </row>
    <row r="3" ht="15.0" customHeight="1">
      <c r="A3" s="1" t="s">
        <v>3</v>
      </c>
      <c r="B3" s="2"/>
      <c r="C3" s="2"/>
      <c r="D3" s="2"/>
      <c r="E3" s="2"/>
      <c r="F3" s="2"/>
      <c r="G3" s="2"/>
      <c r="H3" s="2"/>
      <c r="I3" s="2"/>
      <c r="J3" s="2"/>
      <c r="K3" s="2"/>
      <c r="L3" s="2"/>
      <c r="M3" s="2"/>
      <c r="N3" s="2"/>
      <c r="O3" s="2"/>
      <c r="P3" s="2"/>
      <c r="Q3" s="2"/>
    </row>
    <row r="4" ht="45.0" customHeight="1">
      <c r="A4" s="1" t="s">
        <v>4</v>
      </c>
      <c r="B4" s="2"/>
      <c r="C4" s="2"/>
      <c r="D4" s="2"/>
      <c r="E4" s="2"/>
      <c r="F4" s="2"/>
      <c r="G4" s="2"/>
      <c r="H4" s="2"/>
      <c r="I4" s="4" t="s">
        <v>5</v>
      </c>
      <c r="J4" s="2"/>
      <c r="K4" s="2"/>
      <c r="L4" s="2"/>
      <c r="M4" s="2"/>
      <c r="N4" s="2"/>
      <c r="O4" s="2"/>
      <c r="P4" s="2"/>
      <c r="Q4" s="2"/>
    </row>
    <row r="5" ht="45.0" customHeight="1">
      <c r="A5" s="2"/>
      <c r="B5" s="2"/>
      <c r="C5" s="2"/>
      <c r="D5" s="2"/>
      <c r="E5" s="2"/>
      <c r="F5" s="5" t="s">
        <v>6</v>
      </c>
      <c r="G5" s="5" t="s">
        <v>7</v>
      </c>
      <c r="H5" s="5" t="s">
        <v>8</v>
      </c>
      <c r="I5" s="5" t="s">
        <v>9</v>
      </c>
      <c r="J5" s="5" t="s">
        <v>10</v>
      </c>
      <c r="K5" s="5" t="s">
        <v>11</v>
      </c>
      <c r="L5" s="5" t="s">
        <v>9</v>
      </c>
      <c r="M5" s="2"/>
      <c r="N5" s="2"/>
      <c r="O5" s="2"/>
      <c r="P5" s="2"/>
      <c r="Q5" s="2"/>
    </row>
    <row r="6" ht="45.0" customHeight="1">
      <c r="A6" s="2"/>
      <c r="B6" s="2"/>
      <c r="C6" s="2"/>
      <c r="D6" s="2"/>
      <c r="E6" s="2"/>
      <c r="F6" s="2"/>
      <c r="G6" s="2"/>
      <c r="H6" s="2"/>
      <c r="I6" s="6" t="s">
        <v>12</v>
      </c>
      <c r="J6" s="2"/>
      <c r="K6" s="2"/>
      <c r="L6" s="2"/>
      <c r="M6" s="2"/>
      <c r="N6" s="7"/>
      <c r="O6" s="2"/>
      <c r="P6" s="2"/>
      <c r="Q6" s="2"/>
    </row>
    <row r="7" ht="15.0" customHeight="1">
      <c r="A7" s="2"/>
      <c r="B7" s="2"/>
      <c r="C7" s="2"/>
      <c r="D7" s="2"/>
      <c r="E7" s="2"/>
      <c r="F7" s="2"/>
      <c r="G7" s="2"/>
      <c r="H7" s="2"/>
      <c r="I7" s="8" t="s">
        <v>13</v>
      </c>
      <c r="J7" s="2"/>
      <c r="K7" s="2"/>
      <c r="L7" s="2"/>
      <c r="M7" s="2"/>
      <c r="N7" s="2"/>
      <c r="O7" s="2"/>
      <c r="P7" s="2"/>
      <c r="Q7" s="2"/>
    </row>
    <row r="8" ht="15.0" customHeight="1">
      <c r="A8" s="2"/>
      <c r="B8" s="2"/>
      <c r="C8" s="2"/>
      <c r="D8" s="2"/>
      <c r="E8" s="2"/>
      <c r="F8" s="2"/>
      <c r="G8" s="2"/>
      <c r="H8" s="2"/>
      <c r="I8" s="2"/>
      <c r="J8" s="2"/>
      <c r="K8" s="2"/>
      <c r="L8" s="2"/>
      <c r="M8" s="2"/>
      <c r="N8" s="2"/>
      <c r="O8" s="2"/>
      <c r="P8" s="2"/>
      <c r="Q8" s="2"/>
    </row>
    <row r="9" ht="15.0" customHeight="1">
      <c r="A9" s="9" t="s">
        <v>14</v>
      </c>
      <c r="B9" s="2"/>
      <c r="C9" s="2"/>
      <c r="D9" s="2"/>
      <c r="E9" s="2"/>
      <c r="F9" s="2"/>
      <c r="G9" s="2"/>
      <c r="H9" s="2"/>
      <c r="I9" s="2"/>
      <c r="J9" s="2"/>
      <c r="K9" s="2"/>
      <c r="L9" s="2"/>
      <c r="M9" s="2"/>
      <c r="N9" s="2"/>
      <c r="O9" s="2"/>
      <c r="P9" s="2"/>
      <c r="Q9" s="10" t="s">
        <v>15</v>
      </c>
    </row>
  </sheetData>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sheetPr>
  <sheetViews>
    <sheetView workbookViewId="0"/>
  </sheetViews>
  <sheetFormatPr customHeight="1" defaultColWidth="12.63" defaultRowHeight="15.75"/>
  <cols>
    <col customWidth="1" min="1" max="50" width="7.63"/>
  </cols>
  <sheetData>
    <row r="1" ht="45.0" customHeight="1">
      <c r="A1" s="1429" t="s">
        <v>5143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1430" t="s">
        <v>43</v>
      </c>
      <c r="AP1" s="1431"/>
      <c r="AQ1" s="1431"/>
      <c r="AR1" s="1431"/>
      <c r="AS1" s="1431"/>
      <c r="AT1" s="1431"/>
      <c r="AU1" s="1431"/>
      <c r="AV1" s="1431"/>
      <c r="AW1" s="1431"/>
      <c r="AX1" s="1431"/>
    </row>
    <row r="2" ht="45.0" customHeight="1">
      <c r="A2" s="21"/>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21"/>
    </row>
    <row r="3" ht="45.0" customHeight="1">
      <c r="A3" s="21"/>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21"/>
    </row>
    <row r="4" ht="45.0" customHeight="1">
      <c r="A4" s="21"/>
      <c r="B4" s="412"/>
      <c r="C4" s="412"/>
      <c r="D4" s="1432"/>
      <c r="E4" s="1432"/>
      <c r="F4" s="1432"/>
      <c r="G4" s="1432"/>
      <c r="H4" s="1432"/>
      <c r="I4" s="1432"/>
      <c r="J4" s="1432"/>
      <c r="K4" s="1432"/>
      <c r="L4" s="1432"/>
      <c r="M4" s="329"/>
      <c r="N4" s="329"/>
      <c r="O4" s="1433"/>
      <c r="P4" s="329"/>
      <c r="Q4" s="329"/>
      <c r="R4" s="329"/>
      <c r="S4" s="329"/>
      <c r="T4" s="329"/>
      <c r="U4" s="329"/>
      <c r="V4" s="329"/>
      <c r="W4" s="1433"/>
      <c r="X4" s="329"/>
      <c r="Y4" s="329"/>
      <c r="Z4" s="329"/>
      <c r="AA4" s="329"/>
      <c r="AB4" s="1433"/>
      <c r="AC4" s="329"/>
      <c r="AD4" s="329"/>
      <c r="AE4" s="1433"/>
      <c r="AF4" s="329"/>
      <c r="AG4" s="329"/>
      <c r="AH4" s="1433"/>
      <c r="AI4" s="329"/>
      <c r="AJ4" s="329"/>
      <c r="AK4" s="329"/>
      <c r="AL4" s="412"/>
      <c r="AM4" s="412"/>
      <c r="AN4" s="412"/>
      <c r="AO4" s="21"/>
    </row>
    <row r="5" ht="45.0" customHeight="1">
      <c r="A5" s="21"/>
      <c r="B5" s="412"/>
      <c r="C5" s="412"/>
      <c r="D5" s="1432"/>
      <c r="E5" s="1432"/>
      <c r="F5" s="1432"/>
      <c r="G5" s="1432"/>
      <c r="H5" s="1432"/>
      <c r="I5" s="1432"/>
      <c r="J5" s="1432"/>
      <c r="K5" s="466" t="s">
        <v>5144</v>
      </c>
      <c r="L5" s="1434" t="s">
        <v>5145</v>
      </c>
      <c r="M5" s="329"/>
      <c r="N5" s="615"/>
      <c r="O5" s="615"/>
      <c r="P5" s="1435" t="s">
        <v>5146</v>
      </c>
      <c r="Q5" s="329"/>
      <c r="R5" s="466" t="s">
        <v>5147</v>
      </c>
      <c r="S5" s="1436"/>
      <c r="T5" s="1436"/>
      <c r="U5" s="1437" t="s">
        <v>5148</v>
      </c>
      <c r="V5" s="1436"/>
      <c r="W5" s="1436"/>
      <c r="X5" s="1438" t="s">
        <v>5149</v>
      </c>
      <c r="Y5" s="329"/>
      <c r="Z5" s="1435" t="s">
        <v>5146</v>
      </c>
      <c r="AA5" s="1439"/>
      <c r="AB5" s="1438" t="s">
        <v>5150</v>
      </c>
      <c r="AC5" s="1438" t="s">
        <v>5150</v>
      </c>
      <c r="AD5" s="1439"/>
      <c r="AE5" s="1440" t="s">
        <v>5150</v>
      </c>
      <c r="AF5" s="1438" t="s">
        <v>5150</v>
      </c>
      <c r="AG5" s="1439"/>
      <c r="AH5" s="1438" t="s">
        <v>5150</v>
      </c>
      <c r="AI5" s="1438" t="s">
        <v>5150</v>
      </c>
      <c r="AJ5" s="1439"/>
      <c r="AK5" s="329"/>
      <c r="AL5" s="412"/>
      <c r="AM5" s="412"/>
      <c r="AN5" s="412"/>
      <c r="AO5" s="21"/>
    </row>
    <row r="6" ht="45.0" customHeight="1">
      <c r="A6" s="21"/>
      <c r="B6" s="412"/>
      <c r="C6" s="412"/>
      <c r="D6" s="1432"/>
      <c r="E6" s="1432"/>
      <c r="F6" s="1432"/>
      <c r="G6" s="466" t="s">
        <v>5151</v>
      </c>
      <c r="H6" s="1432"/>
      <c r="I6" s="1432"/>
      <c r="J6" s="1432"/>
      <c r="K6" s="1432"/>
      <c r="L6" s="1432"/>
      <c r="M6" s="329"/>
      <c r="N6" s="1441" t="s">
        <v>5152</v>
      </c>
      <c r="O6" s="615"/>
      <c r="P6" s="1439"/>
      <c r="Q6" s="1442" t="s">
        <v>381</v>
      </c>
      <c r="R6" s="1443"/>
      <c r="S6" s="1436"/>
      <c r="T6" s="1436"/>
      <c r="U6" s="1436"/>
      <c r="V6" s="1436"/>
      <c r="W6" s="1436"/>
      <c r="X6" s="1436"/>
      <c r="Y6" s="329"/>
      <c r="Z6" s="1439"/>
      <c r="AA6" s="1439"/>
      <c r="AB6" s="1444" t="s">
        <v>5153</v>
      </c>
      <c r="AC6" s="1445"/>
      <c r="AD6" s="1439"/>
      <c r="AE6" s="1444" t="s">
        <v>5153</v>
      </c>
      <c r="AF6" s="1446" t="s">
        <v>5154</v>
      </c>
      <c r="AG6" s="1439"/>
      <c r="AH6" s="1444" t="s">
        <v>5153</v>
      </c>
      <c r="AI6" s="1445"/>
      <c r="AJ6" s="1439"/>
      <c r="AK6" s="1433"/>
      <c r="AL6" s="412"/>
      <c r="AM6" s="412"/>
      <c r="AN6" s="412"/>
      <c r="AO6" s="21"/>
    </row>
    <row r="7" ht="45.0" customHeight="1">
      <c r="A7" s="21"/>
      <c r="B7" s="412"/>
      <c r="C7" s="412"/>
      <c r="D7" s="1432"/>
      <c r="E7" s="1432"/>
      <c r="F7" s="1432"/>
      <c r="G7" s="1447" t="s">
        <v>5155</v>
      </c>
      <c r="H7" s="1447" t="s">
        <v>5155</v>
      </c>
      <c r="I7" s="1447" t="s">
        <v>5155</v>
      </c>
      <c r="J7" s="1432"/>
      <c r="K7" s="1432"/>
      <c r="L7" s="1432"/>
      <c r="M7" s="1433"/>
      <c r="N7" s="1439"/>
      <c r="O7" s="1439"/>
      <c r="P7" s="1439"/>
      <c r="Q7" s="329"/>
      <c r="R7" s="1448" t="s">
        <v>5156</v>
      </c>
      <c r="S7" s="1449"/>
      <c r="T7" s="329"/>
      <c r="U7" s="1450" t="s">
        <v>5157</v>
      </c>
      <c r="V7" s="329"/>
      <c r="W7" s="1438" t="s">
        <v>5158</v>
      </c>
      <c r="X7" s="1451"/>
      <c r="Y7" s="329"/>
      <c r="Z7" s="1439"/>
      <c r="AA7" s="1439"/>
      <c r="AB7" s="1439"/>
      <c r="AC7" s="1439"/>
      <c r="AD7" s="1439"/>
      <c r="AE7" s="1439"/>
      <c r="AF7" s="1439"/>
      <c r="AG7" s="1439"/>
      <c r="AH7" s="1439"/>
      <c r="AI7" s="1439"/>
      <c r="AJ7" s="1435" t="s">
        <v>5146</v>
      </c>
      <c r="AK7" s="329"/>
      <c r="AL7" s="412"/>
      <c r="AM7" s="412"/>
      <c r="AN7" s="412"/>
      <c r="AO7" s="21"/>
    </row>
    <row r="8" ht="45.0" customHeight="1">
      <c r="A8" s="21"/>
      <c r="B8" s="412"/>
      <c r="C8" s="412"/>
      <c r="D8" s="1432"/>
      <c r="E8" s="1432"/>
      <c r="F8" s="1432"/>
      <c r="G8" s="1432"/>
      <c r="H8" s="1432"/>
      <c r="I8" s="1432"/>
      <c r="J8" s="1432"/>
      <c r="K8" s="1432"/>
      <c r="L8" s="1432"/>
      <c r="M8" s="329"/>
      <c r="N8" s="1439"/>
      <c r="O8" s="1439"/>
      <c r="P8" s="1439"/>
      <c r="Q8" s="329"/>
      <c r="R8" s="329"/>
      <c r="S8" s="329"/>
      <c r="T8" s="329"/>
      <c r="U8" s="329"/>
      <c r="V8" s="329"/>
      <c r="W8" s="329"/>
      <c r="X8" s="329"/>
      <c r="Y8" s="329"/>
      <c r="Z8" s="1439"/>
      <c r="AA8" s="1439"/>
      <c r="AB8" s="1440" t="s">
        <v>5150</v>
      </c>
      <c r="AC8" s="1440" t="s">
        <v>5150</v>
      </c>
      <c r="AD8" s="1439"/>
      <c r="AE8" s="1438" t="s">
        <v>5150</v>
      </c>
      <c r="AF8" s="1438" t="s">
        <v>5150</v>
      </c>
      <c r="AG8" s="1439"/>
      <c r="AH8" s="1438" t="s">
        <v>5150</v>
      </c>
      <c r="AI8" s="1438" t="s">
        <v>5150</v>
      </c>
      <c r="AJ8" s="1452" t="s">
        <v>5159</v>
      </c>
      <c r="AK8" s="329"/>
      <c r="AL8" s="412"/>
      <c r="AM8" s="412"/>
      <c r="AN8" s="412"/>
      <c r="AO8" s="21"/>
    </row>
    <row r="9" ht="45.0" customHeight="1">
      <c r="A9" s="21"/>
      <c r="B9" s="412"/>
      <c r="C9" s="412"/>
      <c r="D9" s="1432"/>
      <c r="E9" s="1432"/>
      <c r="F9" s="1432"/>
      <c r="G9" s="1432"/>
      <c r="H9" s="1386" t="s">
        <v>5160</v>
      </c>
      <c r="I9" s="1432"/>
      <c r="J9" s="1432"/>
      <c r="K9" s="1432"/>
      <c r="L9" s="1432"/>
      <c r="M9" s="329"/>
      <c r="N9" s="650" t="s">
        <v>5161</v>
      </c>
      <c r="O9" s="1439"/>
      <c r="P9" s="1439"/>
      <c r="Q9" s="1442" t="s">
        <v>381</v>
      </c>
      <c r="R9" s="154"/>
      <c r="S9" s="154"/>
      <c r="T9" s="154"/>
      <c r="U9" s="1453" t="s">
        <v>5162</v>
      </c>
      <c r="V9" s="329"/>
      <c r="W9" s="329"/>
      <c r="X9" s="329"/>
      <c r="Y9" s="329"/>
      <c r="Z9" s="1439"/>
      <c r="AA9" s="1439"/>
      <c r="AB9" s="1444" t="s">
        <v>5153</v>
      </c>
      <c r="AC9" s="1446" t="s">
        <v>5163</v>
      </c>
      <c r="AD9" s="1439"/>
      <c r="AE9" s="1444" t="s">
        <v>5153</v>
      </c>
      <c r="AF9" s="1445"/>
      <c r="AG9" s="1439"/>
      <c r="AH9" s="1444" t="s">
        <v>5153</v>
      </c>
      <c r="AI9" s="1445"/>
      <c r="AJ9" s="1446" t="s">
        <v>5164</v>
      </c>
      <c r="AK9" s="329"/>
      <c r="AL9" s="412"/>
      <c r="AM9" s="412"/>
      <c r="AN9" s="412"/>
      <c r="AO9" s="21"/>
    </row>
    <row r="10" ht="45.0" customHeight="1">
      <c r="A10" s="21"/>
      <c r="B10" s="412"/>
      <c r="C10" s="412"/>
      <c r="D10" s="1432"/>
      <c r="E10" s="1432"/>
      <c r="F10" s="1432"/>
      <c r="G10" s="1432"/>
      <c r="H10" s="1432"/>
      <c r="I10" s="1432"/>
      <c r="J10" s="1432"/>
      <c r="K10" s="1432"/>
      <c r="L10" s="1432"/>
      <c r="M10" s="329"/>
      <c r="N10" s="1439"/>
      <c r="O10" s="1439"/>
      <c r="P10" s="1439"/>
      <c r="Q10" s="329"/>
      <c r="R10" s="1454" t="s">
        <v>5165</v>
      </c>
      <c r="S10" s="1455"/>
      <c r="T10" s="1438" t="s">
        <v>5166</v>
      </c>
      <c r="U10" s="1456"/>
      <c r="V10" s="329"/>
      <c r="W10" s="329"/>
      <c r="X10" s="329"/>
      <c r="Y10" s="329"/>
      <c r="Z10" s="1439"/>
      <c r="AA10" s="1439"/>
      <c r="AB10" s="1439"/>
      <c r="AC10" s="1439"/>
      <c r="AD10" s="1439"/>
      <c r="AE10" s="1439"/>
      <c r="AF10" s="1439"/>
      <c r="AG10" s="1439"/>
      <c r="AH10" s="1457"/>
      <c r="AI10" s="1439"/>
      <c r="AJ10" s="1439"/>
      <c r="AK10" s="329"/>
      <c r="AL10" s="412"/>
      <c r="AM10" s="412"/>
      <c r="AN10" s="412"/>
      <c r="AO10" s="21"/>
      <c r="AR10" s="193"/>
    </row>
    <row r="11" ht="45.0" customHeight="1">
      <c r="A11" s="21"/>
      <c r="B11" s="412"/>
      <c r="C11" s="412"/>
      <c r="D11" s="1432"/>
      <c r="E11" s="1432"/>
      <c r="F11" s="1432"/>
      <c r="G11" s="1447" t="s">
        <v>5155</v>
      </c>
      <c r="H11" s="1447" t="s">
        <v>5155</v>
      </c>
      <c r="I11" s="1447" t="s">
        <v>5155</v>
      </c>
      <c r="J11" s="1432"/>
      <c r="K11" s="1432"/>
      <c r="L11" s="1432"/>
      <c r="M11" s="329"/>
      <c r="N11" s="1439"/>
      <c r="O11" s="1439"/>
      <c r="P11" s="1439"/>
      <c r="Q11" s="329"/>
      <c r="R11" s="329"/>
      <c r="S11" s="329"/>
      <c r="T11" s="329"/>
      <c r="U11" s="329"/>
      <c r="V11" s="329"/>
      <c r="W11" s="329"/>
      <c r="X11" s="329"/>
      <c r="Y11" s="329"/>
      <c r="Z11" s="1439"/>
      <c r="AA11" s="1439"/>
      <c r="AB11" s="1440" t="s">
        <v>5150</v>
      </c>
      <c r="AC11" s="1440" t="s">
        <v>5150</v>
      </c>
      <c r="AD11" s="1457"/>
      <c r="AE11" s="1438" t="s">
        <v>5150</v>
      </c>
      <c r="AF11" s="1438" t="s">
        <v>5150</v>
      </c>
      <c r="AG11" s="1457"/>
      <c r="AH11" s="1438" t="s">
        <v>5150</v>
      </c>
      <c r="AI11" s="1438" t="s">
        <v>5150</v>
      </c>
      <c r="AJ11" s="1439"/>
      <c r="AK11" s="329"/>
      <c r="AL11" s="412"/>
      <c r="AM11" s="412"/>
      <c r="AN11" s="412"/>
      <c r="AO11" s="21"/>
    </row>
    <row r="12" ht="45.0" customHeight="1">
      <c r="A12" s="21"/>
      <c r="B12" s="412"/>
      <c r="C12" s="412"/>
      <c r="D12" s="1432"/>
      <c r="E12" s="1432"/>
      <c r="F12" s="1432"/>
      <c r="G12" s="1432"/>
      <c r="H12" s="1432"/>
      <c r="I12" s="1432"/>
      <c r="J12" s="1432"/>
      <c r="K12" s="1432"/>
      <c r="L12" s="1432"/>
      <c r="M12" s="1433"/>
      <c r="N12" s="1439"/>
      <c r="O12" s="1439"/>
      <c r="P12" s="1439"/>
      <c r="Q12" s="329"/>
      <c r="R12" s="1458" t="s">
        <v>5156</v>
      </c>
      <c r="S12" s="1459"/>
      <c r="T12" s="329"/>
      <c r="U12" s="1460" t="s">
        <v>5157</v>
      </c>
      <c r="V12" s="329"/>
      <c r="W12" s="1438" t="s">
        <v>5158</v>
      </c>
      <c r="X12" s="1451"/>
      <c r="Y12" s="329"/>
      <c r="Z12" s="1439"/>
      <c r="AA12" s="1439"/>
      <c r="AB12" s="1444" t="s">
        <v>5153</v>
      </c>
      <c r="AC12" s="1445"/>
      <c r="AD12" s="1457"/>
      <c r="AE12" s="1444" t="s">
        <v>5153</v>
      </c>
      <c r="AF12" s="1445"/>
      <c r="AG12" s="1457"/>
      <c r="AH12" s="1461" t="s">
        <v>5153</v>
      </c>
      <c r="AI12" s="770"/>
      <c r="AJ12" s="1439"/>
      <c r="AK12" s="1433"/>
      <c r="AL12" s="412"/>
      <c r="AM12" s="412"/>
      <c r="AN12" s="412"/>
      <c r="AO12" s="21"/>
    </row>
    <row r="13" ht="45.0" customHeight="1">
      <c r="A13" s="21"/>
      <c r="B13" s="412"/>
      <c r="C13" s="412"/>
      <c r="D13" s="1432"/>
      <c r="E13" s="1462" t="s">
        <v>5167</v>
      </c>
      <c r="F13" s="1463"/>
      <c r="G13" s="1463"/>
      <c r="H13" s="1463"/>
      <c r="I13" s="1464" t="s">
        <v>5168</v>
      </c>
      <c r="J13" s="1463"/>
      <c r="K13" s="1463"/>
      <c r="L13" s="1463"/>
      <c r="M13" s="329"/>
      <c r="N13" s="1439"/>
      <c r="O13" s="1439"/>
      <c r="P13" s="1439"/>
      <c r="Q13" s="1442" t="s">
        <v>381</v>
      </c>
      <c r="R13" s="1465"/>
      <c r="S13" s="1465"/>
      <c r="T13" s="1465"/>
      <c r="U13" s="1465"/>
      <c r="V13" s="1465"/>
      <c r="W13" s="1465"/>
      <c r="X13" s="1466" t="s">
        <v>5169</v>
      </c>
      <c r="Y13" s="329"/>
      <c r="Z13" s="1439"/>
      <c r="AA13" s="1439"/>
      <c r="AB13" s="1457"/>
      <c r="AC13" s="1457"/>
      <c r="AD13" s="1457"/>
      <c r="AE13" s="1457"/>
      <c r="AF13" s="1457"/>
      <c r="AG13" s="65" t="s">
        <v>5170</v>
      </c>
      <c r="AH13" s="1457"/>
      <c r="AI13" s="1457"/>
      <c r="AJ13" s="1435" t="s">
        <v>5146</v>
      </c>
      <c r="AK13" s="329"/>
      <c r="AL13" s="412"/>
      <c r="AM13" s="412"/>
      <c r="AN13" s="412"/>
      <c r="AO13" s="21"/>
    </row>
    <row r="14" ht="45.0" customHeight="1">
      <c r="A14" s="21"/>
      <c r="B14" s="412"/>
      <c r="C14" s="412"/>
      <c r="D14" s="1432"/>
      <c r="E14" s="1432"/>
      <c r="F14" s="1432"/>
      <c r="G14" s="1432"/>
      <c r="H14" s="1432"/>
      <c r="I14" s="1432"/>
      <c r="J14" s="1432"/>
      <c r="K14" s="1432"/>
      <c r="L14" s="1432"/>
      <c r="M14" s="329"/>
      <c r="N14" s="1439"/>
      <c r="O14" s="1439"/>
      <c r="P14" s="1439"/>
      <c r="Q14" s="329"/>
      <c r="R14" s="466" t="s">
        <v>3706</v>
      </c>
      <c r="S14" s="1465"/>
      <c r="T14" s="1435" t="s">
        <v>5146</v>
      </c>
      <c r="U14" s="1438" t="s">
        <v>5171</v>
      </c>
      <c r="V14" s="1465"/>
      <c r="W14" s="1465"/>
      <c r="X14" s="1438" t="s">
        <v>5172</v>
      </c>
      <c r="Y14" s="329"/>
      <c r="Z14" s="1467"/>
      <c r="AA14" s="1439"/>
      <c r="AB14" s="1440" t="s">
        <v>5150</v>
      </c>
      <c r="AC14" s="1440" t="s">
        <v>5150</v>
      </c>
      <c r="AD14" s="1457"/>
      <c r="AE14" s="1438" t="s">
        <v>5150</v>
      </c>
      <c r="AF14" s="1438" t="s">
        <v>5150</v>
      </c>
      <c r="AG14" s="1457"/>
      <c r="AH14" s="1438" t="s">
        <v>5150</v>
      </c>
      <c r="AI14" s="1438" t="s">
        <v>5150</v>
      </c>
      <c r="AJ14" s="1439"/>
      <c r="AK14" s="329"/>
      <c r="AL14" s="412"/>
      <c r="AM14" s="412"/>
      <c r="AN14" s="412"/>
      <c r="AO14" s="21"/>
    </row>
    <row r="15" ht="45.0" customHeight="1">
      <c r="A15" s="21"/>
      <c r="B15" s="412"/>
      <c r="C15" s="412"/>
      <c r="D15" s="1432"/>
      <c r="E15" s="1432"/>
      <c r="F15" s="1432"/>
      <c r="G15" s="1432"/>
      <c r="H15" s="1432"/>
      <c r="I15" s="1432"/>
      <c r="J15" s="1432"/>
      <c r="K15" s="1468" t="s">
        <v>5173</v>
      </c>
      <c r="L15" s="1432"/>
      <c r="M15" s="329"/>
      <c r="N15" s="329"/>
      <c r="O15" s="1433"/>
      <c r="P15" s="329"/>
      <c r="Q15" s="329"/>
      <c r="R15" s="329"/>
      <c r="S15" s="329"/>
      <c r="T15" s="329"/>
      <c r="U15" s="329"/>
      <c r="V15" s="329"/>
      <c r="W15" s="1433"/>
      <c r="X15" s="329"/>
      <c r="Y15" s="329"/>
      <c r="Z15" s="1467"/>
      <c r="AA15" s="1439"/>
      <c r="AB15" s="1444" t="s">
        <v>5153</v>
      </c>
      <c r="AC15" s="1445"/>
      <c r="AD15" s="1457"/>
      <c r="AE15" s="1444" t="s">
        <v>5153</v>
      </c>
      <c r="AF15" s="1445"/>
      <c r="AG15" s="1457"/>
      <c r="AH15" s="1444" t="s">
        <v>5153</v>
      </c>
      <c r="AI15" s="1445"/>
      <c r="AJ15" s="1439"/>
      <c r="AK15" s="1433"/>
      <c r="AL15" s="412"/>
      <c r="AM15" s="412"/>
      <c r="AN15" s="412"/>
      <c r="AO15" s="21"/>
    </row>
    <row r="16" ht="45.0" customHeight="1">
      <c r="A16" s="21"/>
      <c r="B16" s="412"/>
      <c r="C16" s="412"/>
      <c r="D16" s="412"/>
      <c r="E16" s="412"/>
      <c r="F16" s="412"/>
      <c r="G16" s="412"/>
      <c r="H16" s="1469" t="s">
        <v>5174</v>
      </c>
      <c r="I16" s="1470"/>
      <c r="J16" s="412"/>
      <c r="K16" s="412"/>
      <c r="L16" s="412"/>
      <c r="M16" s="412"/>
      <c r="N16" s="412"/>
      <c r="O16" s="412"/>
      <c r="P16" s="412"/>
      <c r="Q16" s="412"/>
      <c r="R16" s="412"/>
      <c r="S16" s="412"/>
      <c r="T16" s="412"/>
      <c r="U16" s="412"/>
      <c r="V16" s="412"/>
      <c r="W16" s="412"/>
      <c r="X16" s="412"/>
      <c r="Y16" s="329"/>
      <c r="Z16" s="1467" t="s">
        <v>5175</v>
      </c>
      <c r="AA16" s="1439"/>
      <c r="AB16" s="1446" t="s">
        <v>5176</v>
      </c>
      <c r="AC16" s="1439"/>
      <c r="AD16" s="1439"/>
      <c r="AE16" s="1439"/>
      <c r="AF16" s="1439"/>
      <c r="AG16" s="1439"/>
      <c r="AH16" s="1439"/>
      <c r="AI16" s="1439"/>
      <c r="AJ16" s="1438" t="s">
        <v>5177</v>
      </c>
      <c r="AK16" s="329"/>
      <c r="AL16" s="412"/>
      <c r="AM16" s="412"/>
      <c r="AN16" s="412"/>
      <c r="AO16" s="21"/>
    </row>
    <row r="17" ht="45.0" customHeight="1">
      <c r="A17" s="21"/>
      <c r="B17" s="412"/>
      <c r="C17" s="412"/>
      <c r="D17" s="412"/>
      <c r="E17" s="412"/>
      <c r="F17" s="412"/>
      <c r="G17" s="412"/>
      <c r="H17" s="412"/>
      <c r="I17" s="412"/>
      <c r="J17" s="412"/>
      <c r="K17" s="412"/>
      <c r="L17" s="412"/>
      <c r="M17" s="412"/>
      <c r="N17" s="412"/>
      <c r="O17" s="412"/>
      <c r="P17" s="412"/>
      <c r="Q17" s="412"/>
      <c r="R17" s="412"/>
      <c r="S17" s="412"/>
      <c r="T17" s="412"/>
      <c r="U17" s="412"/>
      <c r="V17" s="412"/>
      <c r="W17" s="412"/>
      <c r="X17" s="412"/>
      <c r="Y17" s="329"/>
      <c r="Z17" s="329"/>
      <c r="AA17" s="329"/>
      <c r="AB17" s="1433"/>
      <c r="AC17" s="329"/>
      <c r="AD17" s="329"/>
      <c r="AE17" s="1442" t="s">
        <v>381</v>
      </c>
      <c r="AF17" s="329"/>
      <c r="AG17" s="329"/>
      <c r="AH17" s="1433"/>
      <c r="AI17" s="329"/>
      <c r="AJ17" s="329"/>
      <c r="AK17" s="329"/>
      <c r="AL17" s="412"/>
      <c r="AM17" s="412"/>
      <c r="AN17" s="412"/>
      <c r="AO17" s="21"/>
    </row>
    <row r="18" ht="45.0" customHeight="1">
      <c r="A18" s="21"/>
      <c r="B18" s="412"/>
      <c r="C18" s="412"/>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1471" t="s">
        <v>5178</v>
      </c>
      <c r="AF18" s="412"/>
      <c r="AG18" s="412"/>
      <c r="AH18" s="412"/>
      <c r="AI18" s="412"/>
      <c r="AJ18" s="412"/>
      <c r="AK18" s="412"/>
      <c r="AL18" s="412"/>
      <c r="AM18" s="412"/>
      <c r="AN18" s="412"/>
      <c r="AO18" s="21"/>
    </row>
    <row r="19" ht="45.0" customHeight="1">
      <c r="A19" s="21"/>
      <c r="B19" s="412"/>
      <c r="C19" s="412"/>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2"/>
      <c r="AM19" s="412"/>
      <c r="AN19" s="412"/>
      <c r="AO19" s="21"/>
    </row>
    <row r="20" ht="45.0" customHeight="1">
      <c r="A20" s="21"/>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412"/>
      <c r="AN20" s="412"/>
      <c r="AO20" s="21"/>
    </row>
    <row r="21" ht="45.0" customHeight="1">
      <c r="A21" s="1472" t="s">
        <v>5179</v>
      </c>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1473"/>
      <c r="AQ21" s="1473"/>
      <c r="AR21" s="1473"/>
      <c r="AS21" s="1473"/>
      <c r="AT21" s="1473"/>
      <c r="AU21" s="1473"/>
      <c r="AV21" s="1473"/>
      <c r="AW21" s="1473"/>
      <c r="AX21" s="1473"/>
    </row>
    <row r="22" ht="45.0" customHeight="1">
      <c r="A22" s="1431"/>
      <c r="B22" s="21"/>
      <c r="G22" s="21"/>
      <c r="L22" s="21"/>
      <c r="Q22" s="21"/>
      <c r="V22" s="21"/>
      <c r="AA22" s="21"/>
      <c r="AB22" s="1474"/>
      <c r="AC22" s="37"/>
      <c r="AD22" s="37"/>
      <c r="AE22" s="37"/>
      <c r="AF22" s="37"/>
      <c r="AG22" s="37"/>
      <c r="AH22" s="37"/>
      <c r="AI22" s="37"/>
      <c r="AJ22" s="37"/>
      <c r="AK22" s="1431"/>
      <c r="AL22" s="1431"/>
      <c r="AM22" s="1431"/>
      <c r="AN22" s="1431"/>
      <c r="AO22" s="1431"/>
      <c r="AP22" s="1431"/>
      <c r="AQ22" s="1431"/>
      <c r="AR22" s="1431"/>
      <c r="AS22" s="1431"/>
      <c r="AT22" s="1431"/>
      <c r="AU22" s="1431"/>
      <c r="AV22" s="1431"/>
      <c r="AW22" s="1431"/>
      <c r="AX22" s="1431"/>
    </row>
    <row r="23" ht="45.0" customHeight="1">
      <c r="A23" s="1431"/>
      <c r="B23" s="21"/>
      <c r="G23" s="21"/>
      <c r="L23" s="21"/>
      <c r="Q23" s="21"/>
      <c r="V23" s="21"/>
      <c r="AA23" s="21"/>
      <c r="AB23" s="1474"/>
      <c r="AC23" s="37"/>
      <c r="AD23" s="37"/>
      <c r="AE23" s="37"/>
      <c r="AF23" s="37"/>
      <c r="AG23" s="37"/>
      <c r="AH23" s="37"/>
      <c r="AI23" s="37"/>
      <c r="AJ23" s="37"/>
      <c r="AK23" s="1431"/>
      <c r="AL23" s="1431"/>
      <c r="AM23" s="1431"/>
      <c r="AN23" s="1431"/>
      <c r="AO23" s="1431"/>
      <c r="AP23" s="1431"/>
      <c r="AQ23" s="1431"/>
      <c r="AR23" s="1431"/>
      <c r="AS23" s="1431"/>
      <c r="AT23" s="1431"/>
      <c r="AU23" s="1431"/>
      <c r="AV23" s="1431"/>
      <c r="AW23" s="1431"/>
      <c r="AX23" s="1431"/>
    </row>
    <row r="24" ht="45.0" customHeight="1">
      <c r="A24" s="1429" t="s">
        <v>5180</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1430" t="s">
        <v>43</v>
      </c>
      <c r="AP24" s="37"/>
      <c r="AQ24" s="1431"/>
      <c r="AR24" s="1431"/>
      <c r="AS24" s="1431"/>
      <c r="AT24" s="1431"/>
      <c r="AU24" s="1431"/>
      <c r="AV24" s="1431"/>
      <c r="AW24" s="1431"/>
      <c r="AX24" s="1431"/>
    </row>
    <row r="25" ht="45.0" customHeight="1">
      <c r="A25" s="21"/>
      <c r="B25" s="1475"/>
      <c r="C25" s="1475"/>
      <c r="D25" s="1475"/>
      <c r="E25" s="1475"/>
      <c r="F25" s="1475"/>
      <c r="G25" s="1475"/>
      <c r="H25" s="1475"/>
      <c r="I25" s="1475"/>
      <c r="J25" s="1476" t="s">
        <v>5146</v>
      </c>
      <c r="K25" s="1475"/>
      <c r="L25" s="1476" t="s">
        <v>5146</v>
      </c>
      <c r="M25" s="1475"/>
      <c r="N25" s="1475"/>
      <c r="O25" s="1475"/>
      <c r="P25" s="1475"/>
      <c r="Q25" s="1475"/>
      <c r="R25" s="1476" t="s">
        <v>5146</v>
      </c>
      <c r="S25" s="1475"/>
      <c r="T25" s="1476" t="s">
        <v>5146</v>
      </c>
      <c r="U25" s="1475"/>
      <c r="V25" s="1475"/>
      <c r="W25" s="1475"/>
      <c r="X25" s="1475"/>
      <c r="Y25" s="1475"/>
      <c r="Z25" s="1476" t="s">
        <v>5146</v>
      </c>
      <c r="AA25" s="1475"/>
      <c r="AB25" s="1476" t="s">
        <v>5146</v>
      </c>
      <c r="AC25" s="1475"/>
      <c r="AD25" s="1475"/>
      <c r="AE25" s="1475"/>
      <c r="AF25" s="1475"/>
      <c r="AG25" s="1475"/>
      <c r="AH25" s="1475"/>
      <c r="AI25" s="1475"/>
      <c r="AJ25" s="1475"/>
      <c r="AK25" s="1475"/>
      <c r="AL25" s="1475"/>
      <c r="AM25" s="1475"/>
      <c r="AN25" s="1475"/>
      <c r="AO25" s="21"/>
      <c r="AP25" s="109"/>
    </row>
    <row r="26" ht="45.0" customHeight="1">
      <c r="A26" s="21"/>
      <c r="B26" s="1475"/>
      <c r="C26" s="1475"/>
      <c r="D26" s="1475"/>
      <c r="E26" s="1475"/>
      <c r="F26" s="1475"/>
      <c r="G26" s="1475"/>
      <c r="H26" s="1475"/>
      <c r="I26" s="1475"/>
      <c r="J26" s="1475"/>
      <c r="K26" s="1475"/>
      <c r="L26" s="1475"/>
      <c r="M26" s="1475"/>
      <c r="N26" s="1477"/>
      <c r="O26" s="1434" t="s">
        <v>5181</v>
      </c>
      <c r="P26" s="1477"/>
      <c r="Q26" s="1475"/>
      <c r="R26" s="1475"/>
      <c r="S26" s="1475"/>
      <c r="T26" s="1475"/>
      <c r="U26" s="1475"/>
      <c r="V26" s="1477"/>
      <c r="W26" s="1434" t="s">
        <v>5181</v>
      </c>
      <c r="X26" s="1477"/>
      <c r="Y26" s="1475"/>
      <c r="Z26" s="1475"/>
      <c r="AA26" s="1475"/>
      <c r="AB26" s="1475"/>
      <c r="AC26" s="1475"/>
      <c r="AD26" s="1477"/>
      <c r="AE26" s="1434" t="s">
        <v>5181</v>
      </c>
      <c r="AF26" s="1477"/>
      <c r="AG26" s="1475"/>
      <c r="AH26" s="1475"/>
      <c r="AI26" s="1475"/>
      <c r="AJ26" s="1475"/>
      <c r="AK26" s="1475"/>
      <c r="AL26" s="1475"/>
      <c r="AM26" s="1475"/>
      <c r="AN26" s="1475"/>
      <c r="AO26" s="21"/>
      <c r="AP26" s="109" t="s">
        <v>5182</v>
      </c>
    </row>
    <row r="27" ht="45.0" customHeight="1">
      <c r="A27" s="21"/>
      <c r="B27" s="1475"/>
      <c r="C27" s="1475"/>
      <c r="D27" s="1475"/>
      <c r="E27" s="1475"/>
      <c r="F27" s="1475"/>
      <c r="G27" s="1475"/>
      <c r="H27" s="1475"/>
      <c r="I27" s="1476" t="s">
        <v>5146</v>
      </c>
      <c r="J27" s="1475"/>
      <c r="K27" s="1475"/>
      <c r="L27" s="1475"/>
      <c r="M27" s="1475"/>
      <c r="N27" s="1475"/>
      <c r="O27" s="1475"/>
      <c r="P27" s="1475"/>
      <c r="Q27" s="1475"/>
      <c r="R27" s="1475"/>
      <c r="S27" s="1386" t="s">
        <v>5183</v>
      </c>
      <c r="T27" s="1475"/>
      <c r="U27" s="1475"/>
      <c r="V27" s="1475"/>
      <c r="W27" s="1386" t="s">
        <v>5160</v>
      </c>
      <c r="X27" s="1475"/>
      <c r="Y27" s="1475"/>
      <c r="Z27" s="1475"/>
      <c r="AA27" s="1475"/>
      <c r="AB27" s="1475"/>
      <c r="AC27" s="1475"/>
      <c r="AD27" s="1475"/>
      <c r="AE27" s="1386" t="s">
        <v>5160</v>
      </c>
      <c r="AF27" s="1475"/>
      <c r="AG27" s="1475"/>
      <c r="AH27" s="1475"/>
      <c r="AI27" s="1475"/>
      <c r="AJ27" s="1475"/>
      <c r="AK27" s="1475"/>
      <c r="AL27" s="1475"/>
      <c r="AM27" s="1475"/>
      <c r="AN27" s="1475"/>
      <c r="AO27" s="21"/>
    </row>
    <row r="28" ht="45.0" customHeight="1">
      <c r="A28" s="21"/>
      <c r="B28" s="1475"/>
      <c r="C28" s="1475"/>
      <c r="D28" s="329"/>
      <c r="E28" s="154"/>
      <c r="F28" s="154"/>
      <c r="G28" s="154"/>
      <c r="H28" s="154"/>
      <c r="I28" s="154"/>
      <c r="J28" s="780"/>
      <c r="K28" s="780"/>
      <c r="L28" s="780"/>
      <c r="M28" s="780"/>
      <c r="N28" s="780"/>
      <c r="O28" s="1433"/>
      <c r="P28" s="329"/>
      <c r="Q28" s="329"/>
      <c r="R28" s="329"/>
      <c r="S28" s="1433"/>
      <c r="T28" s="329"/>
      <c r="U28" s="329"/>
      <c r="V28" s="329"/>
      <c r="W28" s="1433"/>
      <c r="X28" s="329"/>
      <c r="Y28" s="329"/>
      <c r="Z28" s="329"/>
      <c r="AA28" s="329"/>
      <c r="AB28" s="329"/>
      <c r="AC28" s="329"/>
      <c r="AD28" s="329"/>
      <c r="AE28" s="329"/>
      <c r="AF28" s="329"/>
      <c r="AG28" s="329"/>
      <c r="AH28" s="329"/>
      <c r="AI28" s="329"/>
      <c r="AJ28" s="329"/>
      <c r="AK28" s="329"/>
      <c r="AL28" s="1475"/>
      <c r="AM28" s="1475"/>
      <c r="AN28" s="1475"/>
      <c r="AO28" s="21"/>
      <c r="AP28" s="1466" t="s">
        <v>5184</v>
      </c>
    </row>
    <row r="29" ht="45.0" customHeight="1">
      <c r="A29" s="21"/>
      <c r="B29" s="1475"/>
      <c r="C29" s="1475"/>
      <c r="D29" s="154"/>
      <c r="E29" s="1434" t="s">
        <v>5185</v>
      </c>
      <c r="F29" s="154"/>
      <c r="G29" s="154"/>
      <c r="H29" s="154"/>
      <c r="I29" s="1478" t="s">
        <v>5186</v>
      </c>
      <c r="J29" s="329"/>
      <c r="K29" s="154"/>
      <c r="L29" s="1438" t="s">
        <v>5166</v>
      </c>
      <c r="M29" s="780"/>
      <c r="N29" s="615"/>
      <c r="O29" s="615"/>
      <c r="P29" s="1439"/>
      <c r="Q29" s="1435" t="s">
        <v>5146</v>
      </c>
      <c r="R29" s="1439"/>
      <c r="S29" s="1439"/>
      <c r="T29" s="1439"/>
      <c r="U29" s="1435" t="s">
        <v>5146</v>
      </c>
      <c r="V29" s="1439"/>
      <c r="W29" s="1439"/>
      <c r="X29" s="1438" t="s">
        <v>5187</v>
      </c>
      <c r="Y29" s="329"/>
      <c r="Z29" s="773" t="s">
        <v>5188</v>
      </c>
      <c r="AA29" s="559"/>
      <c r="AB29" s="773" t="s">
        <v>5188</v>
      </c>
      <c r="AC29" s="559"/>
      <c r="AD29" s="773" t="s">
        <v>5188</v>
      </c>
      <c r="AE29" s="329"/>
      <c r="AF29" s="773" t="s">
        <v>5188</v>
      </c>
      <c r="AG29" s="559"/>
      <c r="AH29" s="773" t="s">
        <v>5188</v>
      </c>
      <c r="AI29" s="559"/>
      <c r="AJ29" s="773" t="s">
        <v>5188</v>
      </c>
      <c r="AK29" s="329"/>
      <c r="AL29" s="1475"/>
      <c r="AM29" s="1477"/>
      <c r="AN29" s="1475"/>
      <c r="AO29" s="21"/>
      <c r="AP29" s="1479" t="s">
        <v>5189</v>
      </c>
      <c r="AQ29" s="13" t="s">
        <v>5190</v>
      </c>
    </row>
    <row r="30" ht="45.0" customHeight="1">
      <c r="A30" s="21"/>
      <c r="B30" s="1475"/>
      <c r="C30" s="1475"/>
      <c r="D30" s="154"/>
      <c r="E30" s="154"/>
      <c r="F30" s="154"/>
      <c r="G30" s="154"/>
      <c r="H30" s="154"/>
      <c r="I30" s="154"/>
      <c r="J30" s="329"/>
      <c r="K30" s="154"/>
      <c r="L30" s="1480"/>
      <c r="M30" s="329"/>
      <c r="N30" s="1441" t="s">
        <v>5152</v>
      </c>
      <c r="O30" s="615"/>
      <c r="P30" s="1439"/>
      <c r="Q30" s="1439"/>
      <c r="R30" s="1481"/>
      <c r="S30" s="1481"/>
      <c r="T30" s="1481"/>
      <c r="U30" s="1439"/>
      <c r="V30" s="1439"/>
      <c r="W30" s="1439"/>
      <c r="X30" s="1439"/>
      <c r="Y30" s="329"/>
      <c r="Z30" s="308"/>
      <c r="AA30" s="308"/>
      <c r="AB30" s="308"/>
      <c r="AC30" s="308"/>
      <c r="AD30" s="308"/>
      <c r="AE30" s="329"/>
      <c r="AF30" s="308"/>
      <c r="AG30" s="308"/>
      <c r="AH30" s="308"/>
      <c r="AI30" s="308"/>
      <c r="AJ30" s="308"/>
      <c r="AK30" s="329"/>
      <c r="AL30" s="1386" t="s">
        <v>5191</v>
      </c>
      <c r="AM30" s="1434" t="s">
        <v>5181</v>
      </c>
      <c r="AN30" s="1475"/>
      <c r="AO30" s="21"/>
      <c r="AP30" s="1386" t="s">
        <v>5192</v>
      </c>
    </row>
    <row r="31" ht="45.0" customHeight="1">
      <c r="A31" s="21"/>
      <c r="B31" s="1475"/>
      <c r="C31" s="1475"/>
      <c r="D31" s="154"/>
      <c r="E31" s="154"/>
      <c r="F31" s="154"/>
      <c r="G31" s="154"/>
      <c r="H31" s="1434" t="s">
        <v>5193</v>
      </c>
      <c r="I31" s="1477"/>
      <c r="J31" s="329"/>
      <c r="K31" s="154"/>
      <c r="L31" s="1482" t="s">
        <v>5165</v>
      </c>
      <c r="M31" s="329"/>
      <c r="N31" s="1439"/>
      <c r="O31" s="1439"/>
      <c r="P31" s="1439"/>
      <c r="Q31" s="1439"/>
      <c r="R31" s="1481"/>
      <c r="S31" s="111" t="s">
        <v>5194</v>
      </c>
      <c r="T31" s="1481"/>
      <c r="U31" s="1439"/>
      <c r="V31" s="1439"/>
      <c r="W31" s="1439"/>
      <c r="X31" s="1483" t="s">
        <v>5195</v>
      </c>
      <c r="Y31" s="329"/>
      <c r="Z31" s="1484" t="s">
        <v>5196</v>
      </c>
      <c r="AA31" s="308"/>
      <c r="AB31" s="308"/>
      <c r="AC31" s="308"/>
      <c r="AD31" s="773" t="s">
        <v>5165</v>
      </c>
      <c r="AE31" s="329"/>
      <c r="AF31" s="1484" t="s">
        <v>5196</v>
      </c>
      <c r="AG31" s="308"/>
      <c r="AH31" s="308"/>
      <c r="AI31" s="308"/>
      <c r="AJ31" s="773" t="s">
        <v>5165</v>
      </c>
      <c r="AK31" s="329"/>
      <c r="AL31" s="1475"/>
      <c r="AM31" s="1477"/>
      <c r="AN31" s="1475"/>
      <c r="AO31" s="21"/>
      <c r="AP31" s="37"/>
    </row>
    <row r="32" ht="45.0" customHeight="1">
      <c r="A32" s="21"/>
      <c r="B32" s="1475"/>
      <c r="C32" s="1476" t="s">
        <v>5146</v>
      </c>
      <c r="D32" s="329"/>
      <c r="E32" s="329"/>
      <c r="F32" s="1485" t="s">
        <v>5197</v>
      </c>
      <c r="G32" s="1433"/>
      <c r="H32" s="329"/>
      <c r="I32" s="329"/>
      <c r="J32" s="329"/>
      <c r="K32" s="1442" t="s">
        <v>381</v>
      </c>
      <c r="L32" s="329"/>
      <c r="M32" s="329"/>
      <c r="N32" s="1439"/>
      <c r="O32" s="1439"/>
      <c r="P32" s="1439"/>
      <c r="Q32" s="1439"/>
      <c r="R32" s="1481"/>
      <c r="S32" s="1481"/>
      <c r="T32" s="1481"/>
      <c r="U32" s="1439"/>
      <c r="V32" s="1439"/>
      <c r="W32" s="1439"/>
      <c r="X32" s="1439"/>
      <c r="Y32" s="329"/>
      <c r="Z32" s="1484" t="s">
        <v>5196</v>
      </c>
      <c r="AA32" s="308"/>
      <c r="AB32" s="308"/>
      <c r="AC32" s="308"/>
      <c r="AD32" s="773" t="s">
        <v>5165</v>
      </c>
      <c r="AE32" s="329"/>
      <c r="AF32" s="1484" t="s">
        <v>5196</v>
      </c>
      <c r="AG32" s="308"/>
      <c r="AH32" s="308"/>
      <c r="AI32" s="308"/>
      <c r="AJ32" s="773" t="s">
        <v>5165</v>
      </c>
      <c r="AK32" s="329"/>
      <c r="AL32" s="1475"/>
      <c r="AM32" s="1475"/>
      <c r="AN32" s="1476" t="s">
        <v>5146</v>
      </c>
      <c r="AO32" s="21"/>
      <c r="AP32" s="37"/>
    </row>
    <row r="33" ht="45.0" customHeight="1">
      <c r="A33" s="21"/>
      <c r="B33" s="1475"/>
      <c r="C33" s="1475"/>
      <c r="D33" s="329"/>
      <c r="E33" s="1435" t="s">
        <v>5146</v>
      </c>
      <c r="F33" s="1439"/>
      <c r="G33" s="1439"/>
      <c r="H33" s="1439"/>
      <c r="I33" s="1439"/>
      <c r="J33" s="1439"/>
      <c r="K33" s="1439"/>
      <c r="L33" s="1439"/>
      <c r="M33" s="1439"/>
      <c r="N33" s="1439"/>
      <c r="O33" s="1439"/>
      <c r="P33" s="1439"/>
      <c r="Q33" s="1439"/>
      <c r="R33" s="1439"/>
      <c r="S33" s="1439"/>
      <c r="T33" s="1439"/>
      <c r="U33" s="1439"/>
      <c r="V33" s="1439"/>
      <c r="W33" s="1466" t="s">
        <v>5198</v>
      </c>
      <c r="X33" s="1439"/>
      <c r="Y33" s="329"/>
      <c r="Z33" s="329"/>
      <c r="AA33" s="329"/>
      <c r="AB33" s="1486" t="s">
        <v>5199</v>
      </c>
      <c r="AC33" s="329"/>
      <c r="AD33" s="329"/>
      <c r="AE33" s="329"/>
      <c r="AF33" s="559"/>
      <c r="AG33" s="559"/>
      <c r="AH33" s="1486" t="s">
        <v>5200</v>
      </c>
      <c r="AI33" s="559"/>
      <c r="AJ33" s="559"/>
      <c r="AK33" s="329"/>
      <c r="AL33" s="1475"/>
      <c r="AM33" s="1475"/>
      <c r="AN33" s="1476" t="s">
        <v>5146</v>
      </c>
      <c r="AO33" s="21"/>
      <c r="AP33" s="37"/>
    </row>
    <row r="34" ht="45.0" customHeight="1">
      <c r="A34" s="21"/>
      <c r="B34" s="1475"/>
      <c r="C34" s="1475"/>
      <c r="D34" s="329"/>
      <c r="E34" s="1439"/>
      <c r="F34" s="1439"/>
      <c r="G34" s="1439"/>
      <c r="H34" s="1439"/>
      <c r="I34" s="1439"/>
      <c r="J34" s="1439"/>
      <c r="K34" s="1439"/>
      <c r="L34" s="1439"/>
      <c r="M34" s="1439"/>
      <c r="N34" s="1439"/>
      <c r="O34" s="1439"/>
      <c r="P34" s="1439"/>
      <c r="Q34" s="1487"/>
      <c r="R34" s="1488"/>
      <c r="S34" s="1489" t="s">
        <v>5201</v>
      </c>
      <c r="T34" s="466" t="s">
        <v>5202</v>
      </c>
      <c r="U34" s="1487"/>
      <c r="V34" s="1439"/>
      <c r="W34" s="1490" t="s">
        <v>5203</v>
      </c>
      <c r="X34" s="1439"/>
      <c r="Y34" s="329"/>
      <c r="Z34" s="1439"/>
      <c r="AA34" s="1439"/>
      <c r="AB34" s="1439"/>
      <c r="AC34" s="1439"/>
      <c r="AD34" s="1435" t="s">
        <v>387</v>
      </c>
      <c r="AE34" s="1439"/>
      <c r="AF34" s="1476" t="s">
        <v>387</v>
      </c>
      <c r="AG34" s="1439"/>
      <c r="AH34" s="1439"/>
      <c r="AI34" s="1439"/>
      <c r="AJ34" s="1438" t="s">
        <v>5187</v>
      </c>
      <c r="AK34" s="329"/>
      <c r="AL34" s="1475"/>
      <c r="AM34" s="1475"/>
      <c r="AN34" s="1476" t="s">
        <v>5146</v>
      </c>
      <c r="AO34" s="21"/>
      <c r="AP34" s="37"/>
    </row>
    <row r="35" ht="45.0" customHeight="1">
      <c r="A35" s="21"/>
      <c r="B35" s="1475"/>
      <c r="C35" s="1475"/>
      <c r="D35" s="329"/>
      <c r="E35" s="329"/>
      <c r="F35" s="1442" t="s">
        <v>381</v>
      </c>
      <c r="G35" s="329"/>
      <c r="H35" s="329"/>
      <c r="I35" s="329"/>
      <c r="J35" s="329"/>
      <c r="K35" s="1442" t="s">
        <v>381</v>
      </c>
      <c r="L35" s="329"/>
      <c r="M35" s="329"/>
      <c r="N35" s="1439"/>
      <c r="O35" s="116" t="s">
        <v>5204</v>
      </c>
      <c r="P35" s="1439"/>
      <c r="Q35" s="329"/>
      <c r="R35" s="1487"/>
      <c r="S35" s="1487"/>
      <c r="T35" s="1487"/>
      <c r="U35" s="329"/>
      <c r="V35" s="1439"/>
      <c r="W35" s="1439"/>
      <c r="X35" s="1439"/>
      <c r="Y35" s="1439"/>
      <c r="Z35" s="1439"/>
      <c r="AA35" s="1439"/>
      <c r="AB35" s="466" t="s">
        <v>5205</v>
      </c>
      <c r="AC35" s="1438" t="s">
        <v>5206</v>
      </c>
      <c r="AD35" s="466" t="s">
        <v>5207</v>
      </c>
      <c r="AE35" s="1491" t="s">
        <v>5208</v>
      </c>
      <c r="AF35" s="1492"/>
      <c r="AG35" s="1439"/>
      <c r="AH35" s="1439"/>
      <c r="AI35" s="1439"/>
      <c r="AJ35" s="1439"/>
      <c r="AK35" s="1433"/>
      <c r="AL35" s="1475"/>
      <c r="AM35" s="1475"/>
      <c r="AN35" s="1476" t="s">
        <v>5146</v>
      </c>
      <c r="AO35" s="21"/>
      <c r="AP35" s="37"/>
    </row>
    <row r="36" ht="45.0" customHeight="1">
      <c r="A36" s="21"/>
      <c r="B36" s="1475"/>
      <c r="C36" s="1475"/>
      <c r="D36" s="329"/>
      <c r="E36" s="1493" t="s">
        <v>5209</v>
      </c>
      <c r="F36" s="1494"/>
      <c r="G36" s="1494"/>
      <c r="H36" s="1494"/>
      <c r="I36" s="1494"/>
      <c r="J36" s="1494"/>
      <c r="K36" s="1494"/>
      <c r="L36" s="1494"/>
      <c r="M36" s="329"/>
      <c r="N36" s="1439"/>
      <c r="O36" s="1439"/>
      <c r="P36" s="1439"/>
      <c r="Q36" s="1439"/>
      <c r="R36" s="1386" t="s">
        <v>5210</v>
      </c>
      <c r="S36" s="1439"/>
      <c r="T36" s="1386" t="s">
        <v>5211</v>
      </c>
      <c r="U36" s="1439"/>
      <c r="V36" s="1439"/>
      <c r="W36" s="1439"/>
      <c r="X36" s="1439"/>
      <c r="Y36" s="1439"/>
      <c r="Z36" s="1439"/>
      <c r="AA36" s="1439"/>
      <c r="AB36" s="1439"/>
      <c r="AC36" s="1492"/>
      <c r="AD36" s="1439"/>
      <c r="AE36" s="466" t="s">
        <v>5212</v>
      </c>
      <c r="AF36" s="1439"/>
      <c r="AG36" s="1439"/>
      <c r="AH36" s="1495"/>
      <c r="AI36" s="1496"/>
      <c r="AJ36" s="1439"/>
      <c r="AK36" s="329"/>
      <c r="AL36" s="1475"/>
      <c r="AM36" s="1477"/>
      <c r="AN36" s="1475"/>
      <c r="AO36" s="21"/>
      <c r="AP36" s="37"/>
    </row>
    <row r="37" ht="45.0" customHeight="1">
      <c r="A37" s="21"/>
      <c r="B37" s="1475"/>
      <c r="C37" s="1386" t="s">
        <v>5191</v>
      </c>
      <c r="D37" s="329"/>
      <c r="E37" s="1497" t="s">
        <v>5213</v>
      </c>
      <c r="F37" s="1494"/>
      <c r="G37" s="1494"/>
      <c r="H37" s="1494"/>
      <c r="I37" s="1434" t="s">
        <v>5214</v>
      </c>
      <c r="J37" s="704" t="s">
        <v>5215</v>
      </c>
      <c r="K37" s="704" t="s">
        <v>5216</v>
      </c>
      <c r="L37" s="1494"/>
      <c r="M37" s="329"/>
      <c r="N37" s="1439"/>
      <c r="O37" s="1439"/>
      <c r="P37" s="1439"/>
      <c r="Q37" s="1439"/>
      <c r="R37" s="1439"/>
      <c r="S37" s="1439"/>
      <c r="T37" s="1439"/>
      <c r="U37" s="466" t="s">
        <v>5217</v>
      </c>
      <c r="V37" s="1439"/>
      <c r="W37" s="1439"/>
      <c r="X37" s="1439"/>
      <c r="Y37" s="329"/>
      <c r="Z37" s="1439"/>
      <c r="AA37" s="1439"/>
      <c r="AB37" s="1439"/>
      <c r="AC37" s="1483" t="s">
        <v>5218</v>
      </c>
      <c r="AD37" s="1439"/>
      <c r="AE37" s="1439"/>
      <c r="AF37" s="1439"/>
      <c r="AG37" s="1439"/>
      <c r="AH37" s="1498"/>
      <c r="AI37" s="1499"/>
      <c r="AJ37" s="1435" t="s">
        <v>5146</v>
      </c>
      <c r="AK37" s="329"/>
      <c r="AL37" s="1386" t="s">
        <v>5183</v>
      </c>
      <c r="AM37" s="1434" t="s">
        <v>5181</v>
      </c>
      <c r="AN37" s="1475"/>
      <c r="AO37" s="21"/>
      <c r="AP37" s="37"/>
    </row>
    <row r="38" ht="45.0" customHeight="1">
      <c r="A38" s="21"/>
      <c r="B38" s="1475"/>
      <c r="C38" s="1475"/>
      <c r="D38" s="329"/>
      <c r="E38" s="1500" t="s">
        <v>5219</v>
      </c>
      <c r="F38" s="1494"/>
      <c r="G38" s="1494"/>
      <c r="H38" s="1435" t="s">
        <v>5146</v>
      </c>
      <c r="I38" s="1435" t="s">
        <v>5146</v>
      </c>
      <c r="J38" s="1494"/>
      <c r="K38" s="1494"/>
      <c r="L38" s="1494"/>
      <c r="M38" s="329"/>
      <c r="N38" s="1438" t="s">
        <v>5187</v>
      </c>
      <c r="O38" s="1439"/>
      <c r="P38" s="1439"/>
      <c r="Q38" s="1439"/>
      <c r="R38" s="1439"/>
      <c r="S38" s="1501" t="s">
        <v>5220</v>
      </c>
      <c r="T38" s="1439"/>
      <c r="U38" s="1439"/>
      <c r="V38" s="1439"/>
      <c r="W38" s="1439"/>
      <c r="X38" s="1438" t="s">
        <v>5187</v>
      </c>
      <c r="Y38" s="329"/>
      <c r="Z38" s="1467"/>
      <c r="AA38" s="1439"/>
      <c r="AB38" s="1439"/>
      <c r="AC38" s="1439"/>
      <c r="AD38" s="1439"/>
      <c r="AE38" s="1439"/>
      <c r="AF38" s="1439"/>
      <c r="AG38" s="1439"/>
      <c r="AH38" s="1502" t="s">
        <v>5221</v>
      </c>
      <c r="AI38" s="1503"/>
      <c r="AJ38" s="1439"/>
      <c r="AK38" s="329"/>
      <c r="AL38" s="1475"/>
      <c r="AM38" s="1477"/>
      <c r="AN38" s="1475"/>
      <c r="AO38" s="21"/>
      <c r="AP38" s="37"/>
    </row>
    <row r="39" ht="45.0" customHeight="1">
      <c r="A39" s="21"/>
      <c r="B39" s="1475"/>
      <c r="C39" s="1475"/>
      <c r="D39" s="329"/>
      <c r="E39" s="329"/>
      <c r="F39" s="1433"/>
      <c r="G39" s="329"/>
      <c r="H39" s="329"/>
      <c r="I39" s="349" t="s">
        <v>5222</v>
      </c>
      <c r="J39" s="329"/>
      <c r="K39" s="1433"/>
      <c r="L39" s="329"/>
      <c r="M39" s="329"/>
      <c r="N39" s="329"/>
      <c r="O39" s="1433"/>
      <c r="P39" s="329"/>
      <c r="Q39" s="329"/>
      <c r="R39" s="1439"/>
      <c r="S39" s="1439"/>
      <c r="T39" s="1439"/>
      <c r="U39" s="329"/>
      <c r="V39" s="329"/>
      <c r="W39" s="1433"/>
      <c r="X39" s="329"/>
      <c r="Y39" s="329"/>
      <c r="Z39" s="1467"/>
      <c r="AA39" s="1439"/>
      <c r="AB39" s="1479" t="s">
        <v>5223</v>
      </c>
      <c r="AC39" s="1439"/>
      <c r="AD39" s="1451"/>
      <c r="AE39" s="1504" t="s">
        <v>5224</v>
      </c>
      <c r="AF39" s="1451"/>
      <c r="AG39" s="1439"/>
      <c r="AH39" s="1439"/>
      <c r="AI39" s="1439"/>
      <c r="AJ39" s="1439"/>
      <c r="AK39" s="1433"/>
      <c r="AL39" s="1475"/>
      <c r="AM39" s="1475"/>
      <c r="AN39" s="1475"/>
      <c r="AO39" s="21"/>
      <c r="AP39" s="37"/>
    </row>
    <row r="40" ht="45.0" customHeight="1">
      <c r="A40" s="21"/>
      <c r="B40" s="1475"/>
      <c r="C40" s="1475"/>
      <c r="D40" s="1475"/>
      <c r="E40" s="1475"/>
      <c r="F40" s="1475"/>
      <c r="G40" s="1475"/>
      <c r="H40" s="1471" t="s">
        <v>5174</v>
      </c>
      <c r="I40" s="1470"/>
      <c r="J40" s="1475"/>
      <c r="K40" s="1386" t="s">
        <v>5225</v>
      </c>
      <c r="L40" s="1475"/>
      <c r="M40" s="1475"/>
      <c r="N40" s="1475"/>
      <c r="O40" s="1475"/>
      <c r="P40" s="1438" t="s">
        <v>5226</v>
      </c>
      <c r="Q40" s="329"/>
      <c r="R40" s="329"/>
      <c r="S40" s="1442" t="s">
        <v>381</v>
      </c>
      <c r="T40" s="329"/>
      <c r="U40" s="329"/>
      <c r="V40" s="1475"/>
      <c r="W40" s="1475"/>
      <c r="X40" s="1475"/>
      <c r="Y40" s="329"/>
      <c r="Z40" s="1467" t="s">
        <v>5175</v>
      </c>
      <c r="AA40" s="1439"/>
      <c r="AB40" s="1439"/>
      <c r="AC40" s="1439"/>
      <c r="AD40" s="1439"/>
      <c r="AE40" s="1435" t="s">
        <v>5146</v>
      </c>
      <c r="AF40" s="1439"/>
      <c r="AG40" s="1439"/>
      <c r="AH40" s="1439"/>
      <c r="AI40" s="1439"/>
      <c r="AJ40" s="1438" t="s">
        <v>5187</v>
      </c>
      <c r="AK40" s="329"/>
      <c r="AL40" s="1475"/>
      <c r="AM40" s="1475"/>
      <c r="AN40" s="1475"/>
      <c r="AO40" s="21"/>
      <c r="AP40" s="37"/>
    </row>
    <row r="41" ht="45.0" customHeight="1">
      <c r="A41" s="21"/>
      <c r="B41" s="1475"/>
      <c r="C41" s="1475"/>
      <c r="D41" s="1475"/>
      <c r="E41" s="1475"/>
      <c r="F41" s="1475"/>
      <c r="G41" s="1475"/>
      <c r="H41" s="1475"/>
      <c r="I41" s="1475"/>
      <c r="J41" s="1477"/>
      <c r="K41" s="1434" t="s">
        <v>5181</v>
      </c>
      <c r="L41" s="1477"/>
      <c r="M41" s="1475"/>
      <c r="N41" s="1475"/>
      <c r="O41" s="1475"/>
      <c r="P41" s="1475"/>
      <c r="Q41" s="1475"/>
      <c r="R41" s="154"/>
      <c r="S41" s="154"/>
      <c r="T41" s="154"/>
      <c r="U41" s="1475"/>
      <c r="V41" s="1475"/>
      <c r="W41" s="1475"/>
      <c r="X41" s="1475"/>
      <c r="Y41" s="329"/>
      <c r="Z41" s="329"/>
      <c r="AA41" s="329"/>
      <c r="AB41" s="1433"/>
      <c r="AC41" s="329"/>
      <c r="AD41" s="329"/>
      <c r="AE41" s="329"/>
      <c r="AF41" s="329"/>
      <c r="AG41" s="329"/>
      <c r="AH41" s="1433"/>
      <c r="AI41" s="329"/>
      <c r="AJ41" s="329"/>
      <c r="AK41" s="329"/>
      <c r="AL41" s="1475"/>
      <c r="AM41" s="1475"/>
      <c r="AN41" s="1475"/>
      <c r="AO41" s="21"/>
      <c r="AP41" s="37"/>
    </row>
    <row r="42" ht="45.0" customHeight="1">
      <c r="A42" s="21"/>
      <c r="B42" s="1475"/>
      <c r="C42" s="1475"/>
      <c r="D42" s="1505"/>
      <c r="E42" s="1505"/>
      <c r="F42" s="1505"/>
      <c r="G42" s="1505"/>
      <c r="H42" s="1386" t="s">
        <v>5183</v>
      </c>
      <c r="I42" s="1475"/>
      <c r="J42" s="1505"/>
      <c r="K42" s="1505"/>
      <c r="L42" s="1505"/>
      <c r="M42" s="1505"/>
      <c r="N42" s="1505"/>
      <c r="O42" s="1477"/>
      <c r="P42" s="1386" t="s">
        <v>5183</v>
      </c>
      <c r="Q42" s="1475"/>
      <c r="R42" s="154"/>
      <c r="S42" s="154"/>
      <c r="T42" s="154"/>
      <c r="U42" s="1475"/>
      <c r="V42" s="1477"/>
      <c r="W42" s="1475"/>
      <c r="X42" s="1505"/>
      <c r="Y42" s="1505"/>
      <c r="Z42" s="1475"/>
      <c r="AA42" s="1475"/>
      <c r="AB42" s="1386" t="s">
        <v>5225</v>
      </c>
      <c r="AC42" s="1475"/>
      <c r="AD42" s="1475"/>
      <c r="AE42" s="1471" t="s">
        <v>5178</v>
      </c>
      <c r="AF42" s="1475"/>
      <c r="AG42" s="1475"/>
      <c r="AH42" s="1386" t="s">
        <v>5160</v>
      </c>
      <c r="AI42" s="1475"/>
      <c r="AJ42" s="1475"/>
      <c r="AK42" s="1475"/>
      <c r="AL42" s="1475"/>
      <c r="AM42" s="1475"/>
      <c r="AN42" s="1475"/>
      <c r="AO42" s="21"/>
      <c r="AP42" s="37"/>
    </row>
    <row r="43" ht="45.0" customHeight="1">
      <c r="A43" s="21"/>
      <c r="B43" s="1475"/>
      <c r="C43" s="1475"/>
      <c r="D43" s="1475"/>
      <c r="E43" s="1475"/>
      <c r="F43" s="1475"/>
      <c r="G43" s="1475"/>
      <c r="H43" s="1475"/>
      <c r="I43" s="1475"/>
      <c r="J43" s="1475"/>
      <c r="K43" s="1475"/>
      <c r="L43" s="1475"/>
      <c r="M43" s="1475"/>
      <c r="N43" s="1475"/>
      <c r="O43" s="1477"/>
      <c r="P43" s="1434" t="s">
        <v>5181</v>
      </c>
      <c r="Q43" s="1475"/>
      <c r="R43" s="154"/>
      <c r="S43" s="154"/>
      <c r="T43" s="154"/>
      <c r="U43" s="1434" t="s">
        <v>5181</v>
      </c>
      <c r="V43" s="1477"/>
      <c r="W43" s="1475"/>
      <c r="X43" s="1475"/>
      <c r="Y43" s="1475"/>
      <c r="Z43" s="1475"/>
      <c r="AA43" s="1445"/>
      <c r="AB43" s="1506" t="s">
        <v>5181</v>
      </c>
      <c r="AC43" s="1445"/>
      <c r="AD43" s="1475"/>
      <c r="AE43" s="1475"/>
      <c r="AF43" s="1475"/>
      <c r="AG43" s="1445"/>
      <c r="AH43" s="1506" t="s">
        <v>5181</v>
      </c>
      <c r="AI43" s="1445"/>
      <c r="AJ43" s="1475"/>
      <c r="AK43" s="1475"/>
      <c r="AL43" s="1475"/>
      <c r="AM43" s="1475"/>
      <c r="AN43" s="1475"/>
      <c r="AO43" s="21"/>
      <c r="AP43" s="37"/>
    </row>
    <row r="44" ht="45.0" customHeight="1">
      <c r="A44" s="21"/>
      <c r="B44" s="1475"/>
      <c r="C44" s="1475"/>
      <c r="D44" s="1475"/>
      <c r="E44" s="181"/>
      <c r="F44" s="181"/>
      <c r="G44" s="1507"/>
      <c r="H44" s="1507"/>
      <c r="I44" s="1507"/>
      <c r="J44" s="181"/>
      <c r="K44" s="181"/>
      <c r="L44" s="1475"/>
      <c r="M44" s="1475"/>
      <c r="N44" s="1475"/>
      <c r="O44" s="1475"/>
      <c r="P44" s="1475"/>
      <c r="Q44" s="1475"/>
      <c r="R44" s="1476" t="s">
        <v>5146</v>
      </c>
      <c r="S44" s="154"/>
      <c r="T44" s="1476" t="s">
        <v>5146</v>
      </c>
      <c r="U44" s="1475"/>
      <c r="V44" s="1475"/>
      <c r="W44" s="1475"/>
      <c r="X44" s="1475"/>
      <c r="Y44" s="1475"/>
      <c r="Z44" s="1475"/>
      <c r="AA44" s="1475"/>
      <c r="AB44" s="1475"/>
      <c r="AC44" s="1475"/>
      <c r="AD44" s="1476" t="s">
        <v>5146</v>
      </c>
      <c r="AE44" s="1476" t="s">
        <v>5146</v>
      </c>
      <c r="AF44" s="1476" t="s">
        <v>5146</v>
      </c>
      <c r="AG44" s="1475"/>
      <c r="AH44" s="1475"/>
      <c r="AI44" s="1475"/>
      <c r="AJ44" s="1475"/>
      <c r="AK44" s="1475"/>
      <c r="AL44" s="1475"/>
      <c r="AM44" s="1475"/>
      <c r="AN44" s="1475"/>
      <c r="AO44" s="21"/>
      <c r="AP44" s="37"/>
    </row>
    <row r="45" ht="45.0" customHeight="1">
      <c r="A45" s="21"/>
      <c r="B45" s="1475"/>
      <c r="C45" s="1475"/>
      <c r="D45" s="1475"/>
      <c r="E45" s="1475"/>
      <c r="F45" s="1507"/>
      <c r="G45" s="1507"/>
      <c r="H45" s="1507"/>
      <c r="I45" s="1507"/>
      <c r="J45" s="1507"/>
      <c r="K45" s="1475"/>
      <c r="L45" s="1475"/>
      <c r="M45" s="1475"/>
      <c r="N45" s="1475"/>
      <c r="O45" s="1475"/>
      <c r="P45" s="1475"/>
      <c r="Q45" s="1475"/>
      <c r="R45" s="154"/>
      <c r="S45" s="154"/>
      <c r="T45" s="154"/>
      <c r="U45" s="1475"/>
      <c r="V45" s="1475"/>
      <c r="W45" s="1475"/>
      <c r="X45" s="1475"/>
      <c r="Y45" s="1475"/>
      <c r="Z45" s="1475"/>
      <c r="AA45" s="1475"/>
      <c r="AB45" s="1475"/>
      <c r="AC45" s="1475"/>
      <c r="AD45" s="1475"/>
      <c r="AE45" s="1475"/>
      <c r="AF45" s="1475"/>
      <c r="AG45" s="1475"/>
      <c r="AH45" s="1475"/>
      <c r="AI45" s="1475"/>
      <c r="AJ45" s="1475"/>
      <c r="AK45" s="1475"/>
      <c r="AL45" s="1475"/>
      <c r="AM45" s="1475"/>
      <c r="AN45" s="1475"/>
      <c r="AO45" s="21"/>
      <c r="AP45" s="37"/>
    </row>
    <row r="46" ht="45.0" customHeight="1">
      <c r="A46" s="21"/>
      <c r="B46" s="1475"/>
      <c r="C46" s="1475"/>
      <c r="D46" s="1475"/>
      <c r="E46" s="181"/>
      <c r="F46" s="181"/>
      <c r="G46" s="1507"/>
      <c r="H46" s="1508" t="s">
        <v>5227</v>
      </c>
      <c r="I46" s="1507"/>
      <c r="J46" s="181"/>
      <c r="K46" s="181"/>
      <c r="L46" s="1475"/>
      <c r="M46" s="1475"/>
      <c r="N46" s="1475"/>
      <c r="O46" s="1475"/>
      <c r="P46" s="1475"/>
      <c r="Q46" s="1475"/>
      <c r="R46" s="412"/>
      <c r="S46" s="466" t="s">
        <v>5228</v>
      </c>
      <c r="T46" s="154"/>
      <c r="U46" s="1475"/>
      <c r="V46" s="1475"/>
      <c r="W46" s="1475"/>
      <c r="X46" s="1475"/>
      <c r="Y46" s="1475"/>
      <c r="Z46" s="1475"/>
      <c r="AA46" s="1475"/>
      <c r="AB46" s="1475"/>
      <c r="AC46" s="1475"/>
      <c r="AD46" s="1475"/>
      <c r="AE46" s="1475"/>
      <c r="AF46" s="1475"/>
      <c r="AG46" s="1475"/>
      <c r="AH46" s="1475"/>
      <c r="AI46" s="1475"/>
      <c r="AJ46" s="1475"/>
      <c r="AK46" s="1475"/>
      <c r="AL46" s="1475"/>
      <c r="AM46" s="1475"/>
      <c r="AN46" s="1475"/>
      <c r="AO46" s="21"/>
      <c r="AP46" s="37"/>
    </row>
    <row r="47" ht="45.0" customHeight="1">
      <c r="A47" s="21"/>
      <c r="B47" s="1475"/>
      <c r="C47" s="1475"/>
      <c r="D47" s="1475"/>
      <c r="E47" s="1475"/>
      <c r="F47" s="1507"/>
      <c r="G47" s="1507"/>
      <c r="H47" s="1507"/>
      <c r="I47" s="1507"/>
      <c r="J47" s="1507"/>
      <c r="K47" s="1475"/>
      <c r="L47" s="1475"/>
      <c r="M47" s="1475"/>
      <c r="N47" s="1475"/>
      <c r="O47" s="1475"/>
      <c r="P47" s="1475"/>
      <c r="Q47" s="1475"/>
      <c r="R47" s="1442" t="s">
        <v>5229</v>
      </c>
      <c r="S47" s="412"/>
      <c r="T47" s="154"/>
      <c r="U47" s="1475"/>
      <c r="V47" s="1475"/>
      <c r="W47" s="1475"/>
      <c r="X47" s="1475"/>
      <c r="Y47" s="1475"/>
      <c r="Z47" s="1475"/>
      <c r="AA47" s="1475"/>
      <c r="AB47" s="1475"/>
      <c r="AC47" s="1475"/>
      <c r="AD47" s="1475"/>
      <c r="AE47" s="1475"/>
      <c r="AF47" s="1509"/>
      <c r="AG47" s="1394" t="s">
        <v>5230</v>
      </c>
      <c r="AH47" s="1475"/>
      <c r="AI47" s="1475"/>
      <c r="AJ47" s="1475"/>
      <c r="AK47" s="1475"/>
      <c r="AL47" s="1475"/>
      <c r="AM47" s="1475"/>
      <c r="AN47" s="1475"/>
      <c r="AO47" s="21"/>
      <c r="AP47" s="37"/>
    </row>
    <row r="48" ht="45.0" customHeight="1">
      <c r="A48" s="21"/>
      <c r="B48" s="1475"/>
      <c r="C48" s="1475"/>
      <c r="D48" s="1475"/>
      <c r="E48" s="181"/>
      <c r="F48" s="181"/>
      <c r="G48" s="1507"/>
      <c r="H48" s="1507"/>
      <c r="I48" s="1507"/>
      <c r="J48" s="181"/>
      <c r="K48" s="181"/>
      <c r="L48" s="1475"/>
      <c r="M48" s="1475"/>
      <c r="N48" s="1475"/>
      <c r="O48" s="1475"/>
      <c r="P48" s="1475"/>
      <c r="Q48" s="1475"/>
      <c r="R48" s="154"/>
      <c r="S48" s="154"/>
      <c r="T48" s="154"/>
      <c r="U48" s="1475"/>
      <c r="V48" s="1475"/>
      <c r="W48" s="1475"/>
      <c r="X48" s="1475"/>
      <c r="Y48" s="1475"/>
      <c r="Z48" s="1475"/>
      <c r="AA48" s="1475"/>
      <c r="AB48" s="1475"/>
      <c r="AC48" s="1475"/>
      <c r="AD48" s="1475"/>
      <c r="AE48" s="1475"/>
      <c r="AF48" s="1475"/>
      <c r="AG48" s="1475"/>
      <c r="AH48" s="1475"/>
      <c r="AI48" s="1475"/>
      <c r="AJ48" s="1475"/>
      <c r="AK48" s="1475"/>
      <c r="AL48" s="1475"/>
      <c r="AM48" s="1475"/>
      <c r="AN48" s="1475"/>
      <c r="AO48" s="21"/>
      <c r="AP48" s="37"/>
    </row>
    <row r="49" ht="45.0" customHeight="1">
      <c r="A49" s="21"/>
      <c r="B49" s="1475"/>
      <c r="C49" s="1475"/>
      <c r="D49" s="1475"/>
      <c r="E49" s="1475"/>
      <c r="F49" s="1475"/>
      <c r="G49" s="1475"/>
      <c r="H49" s="1475"/>
      <c r="I49" s="1475"/>
      <c r="J49" s="1475"/>
      <c r="K49" s="1475"/>
      <c r="L49" s="1475"/>
      <c r="M49" s="1475"/>
      <c r="N49" s="1475"/>
      <c r="O49" s="1475"/>
      <c r="P49" s="1475"/>
      <c r="Q49" s="1475"/>
      <c r="R49" s="154"/>
      <c r="S49" s="154"/>
      <c r="T49" s="154"/>
      <c r="U49" s="1475"/>
      <c r="V49" s="1475"/>
      <c r="W49" s="1475"/>
      <c r="X49" s="1475"/>
      <c r="Y49" s="1475"/>
      <c r="Z49" s="1475"/>
      <c r="AA49" s="1475"/>
      <c r="AB49" s="1475"/>
      <c r="AC49" s="1475"/>
      <c r="AD49" s="1475"/>
      <c r="AE49" s="1475"/>
      <c r="AF49" s="1475"/>
      <c r="AG49" s="1475"/>
      <c r="AH49" s="1475"/>
      <c r="AI49" s="1475"/>
      <c r="AJ49" s="1475"/>
      <c r="AK49" s="1475"/>
      <c r="AL49" s="1475"/>
      <c r="AM49" s="1475"/>
      <c r="AN49" s="1475"/>
      <c r="AO49" s="21"/>
      <c r="AP49" s="37"/>
    </row>
    <row r="50" ht="45.0" customHeight="1">
      <c r="A50" s="21"/>
      <c r="B50" s="1475"/>
      <c r="C50" s="1475"/>
      <c r="D50" s="1475"/>
      <c r="E50" s="1510"/>
      <c r="F50" s="1475"/>
      <c r="G50" s="1475"/>
      <c r="H50" s="1475"/>
      <c r="I50" s="1475"/>
      <c r="J50" s="1475"/>
      <c r="K50" s="1475"/>
      <c r="L50" s="1475"/>
      <c r="M50" s="1475"/>
      <c r="N50" s="1475"/>
      <c r="O50" s="1475"/>
      <c r="P50" s="1475"/>
      <c r="Q50" s="1475"/>
      <c r="R50" s="154"/>
      <c r="S50" s="1510"/>
      <c r="T50" s="154"/>
      <c r="U50" s="1475"/>
      <c r="V50" s="1475"/>
      <c r="W50" s="1475"/>
      <c r="X50" s="1475"/>
      <c r="Y50" s="1475"/>
      <c r="Z50" s="1475"/>
      <c r="AA50" s="1475"/>
      <c r="AB50" s="1475"/>
      <c r="AC50" s="1475"/>
      <c r="AD50" s="1475"/>
      <c r="AE50" s="1475"/>
      <c r="AF50" s="1475"/>
      <c r="AG50" s="1475"/>
      <c r="AH50" s="1475"/>
      <c r="AI50" s="1475"/>
      <c r="AJ50" s="1475"/>
      <c r="AK50" s="1475"/>
      <c r="AL50" s="1475"/>
      <c r="AM50" s="1475"/>
      <c r="AN50" s="1475"/>
      <c r="AO50" s="21"/>
      <c r="AP50" s="37"/>
    </row>
    <row r="51" ht="45.0" customHeight="1">
      <c r="A51" s="1472" t="s">
        <v>5179</v>
      </c>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37"/>
      <c r="AQ51" s="1473"/>
      <c r="AR51" s="1473"/>
      <c r="AS51" s="1473"/>
      <c r="AT51" s="1473"/>
      <c r="AU51" s="1473"/>
      <c r="AV51" s="1473"/>
      <c r="AW51" s="1473"/>
      <c r="AX51" s="1473"/>
    </row>
    <row r="52" ht="45.0" customHeight="1">
      <c r="A52" s="37"/>
      <c r="B52" s="37"/>
      <c r="C52" s="37"/>
      <c r="D52" s="37"/>
      <c r="E52" s="21"/>
      <c r="F52" s="37"/>
      <c r="G52" s="37"/>
      <c r="H52" s="37"/>
      <c r="I52" s="37"/>
      <c r="J52" s="37"/>
      <c r="K52" s="37"/>
      <c r="L52" s="37"/>
      <c r="M52" s="37"/>
      <c r="N52" s="37"/>
      <c r="O52" s="21"/>
      <c r="P52" s="37"/>
      <c r="Q52" s="37"/>
      <c r="R52" s="37"/>
      <c r="S52" s="1511"/>
      <c r="T52" s="37"/>
      <c r="U52" s="21"/>
      <c r="V52" s="37"/>
      <c r="W52" s="37"/>
      <c r="X52" s="37"/>
      <c r="Y52" s="37"/>
      <c r="Z52" s="37"/>
      <c r="AA52" s="21"/>
      <c r="AB52" s="37"/>
      <c r="AC52" s="37"/>
      <c r="AD52" s="37"/>
      <c r="AE52" s="37"/>
      <c r="AF52" s="37"/>
      <c r="AM52" s="37"/>
      <c r="AN52" s="37"/>
      <c r="AO52" s="37"/>
      <c r="AP52" s="37"/>
      <c r="AQ52" s="37"/>
      <c r="AR52" s="37"/>
      <c r="AS52" s="37"/>
      <c r="AT52" s="37"/>
      <c r="AU52" s="37"/>
      <c r="AV52" s="37"/>
      <c r="AW52" s="37"/>
      <c r="AX52" s="37"/>
    </row>
    <row r="53" ht="45.0" customHeight="1">
      <c r="A53" s="37"/>
      <c r="B53" s="37"/>
      <c r="C53" s="37"/>
      <c r="D53" s="37"/>
      <c r="E53" s="21"/>
      <c r="F53" s="37"/>
      <c r="G53" s="37"/>
      <c r="H53" s="37"/>
      <c r="I53" s="37"/>
      <c r="J53" s="37"/>
      <c r="K53" s="37"/>
      <c r="L53" s="37"/>
      <c r="M53" s="37"/>
      <c r="N53" s="37"/>
      <c r="O53" s="21"/>
      <c r="P53" s="37"/>
      <c r="Q53" s="37"/>
      <c r="R53" s="37"/>
      <c r="S53" s="1511"/>
      <c r="T53" s="37"/>
      <c r="U53" s="21"/>
      <c r="V53" s="37"/>
      <c r="W53" s="37"/>
      <c r="X53" s="37"/>
      <c r="Y53" s="37"/>
      <c r="Z53" s="37"/>
      <c r="AA53" s="21"/>
      <c r="AB53" s="37"/>
      <c r="AC53" s="37"/>
      <c r="AD53" s="37"/>
      <c r="AE53" s="37"/>
      <c r="AF53" s="37"/>
      <c r="AM53" s="37"/>
      <c r="AN53" s="37"/>
      <c r="AO53" s="37"/>
      <c r="AP53" s="37"/>
      <c r="AQ53" s="37"/>
      <c r="AR53" s="37"/>
      <c r="AS53" s="37"/>
      <c r="AT53" s="37"/>
      <c r="AU53" s="37"/>
      <c r="AV53" s="37"/>
      <c r="AW53" s="37"/>
      <c r="AX53" s="37"/>
    </row>
    <row r="54" ht="45.0" customHeight="1">
      <c r="A54" s="37"/>
      <c r="B54" s="37"/>
      <c r="C54" s="37"/>
      <c r="D54" s="37"/>
      <c r="E54" s="21"/>
      <c r="F54" s="37"/>
      <c r="G54" s="37"/>
      <c r="H54" s="37"/>
      <c r="I54" s="37"/>
      <c r="J54" s="37"/>
      <c r="K54" s="37"/>
      <c r="L54" s="37"/>
      <c r="M54" s="37"/>
      <c r="N54" s="1429" t="s">
        <v>5231</v>
      </c>
      <c r="O54" s="21"/>
      <c r="P54" s="21"/>
      <c r="Q54" s="21"/>
      <c r="R54" s="21"/>
      <c r="S54" s="21"/>
      <c r="T54" s="21"/>
      <c r="U54" s="21"/>
      <c r="V54" s="21"/>
      <c r="W54" s="21"/>
      <c r="X54" s="21"/>
      <c r="Y54" s="21"/>
      <c r="Z54" s="21"/>
      <c r="AA54" s="21"/>
      <c r="AB54" s="1430" t="s">
        <v>43</v>
      </c>
      <c r="AC54" s="37"/>
      <c r="AD54" s="37"/>
      <c r="AE54" s="37"/>
      <c r="AF54" s="37"/>
      <c r="AG54" s="37"/>
      <c r="AH54" s="37"/>
      <c r="AI54" s="37"/>
      <c r="AJ54" s="37"/>
      <c r="AK54" s="37"/>
      <c r="AL54" s="37"/>
      <c r="AM54" s="37"/>
      <c r="AN54" s="37"/>
      <c r="AO54" s="37"/>
      <c r="AP54" s="37"/>
      <c r="AQ54" s="37"/>
      <c r="AR54" s="37"/>
      <c r="AS54" s="37"/>
      <c r="AT54" s="37"/>
      <c r="AU54" s="37"/>
      <c r="AV54" s="37"/>
      <c r="AW54" s="37"/>
      <c r="AX54" s="37"/>
    </row>
    <row r="55" ht="45.0" customHeight="1">
      <c r="E55" s="21"/>
      <c r="N55" s="21"/>
      <c r="O55" s="329"/>
      <c r="P55" s="329"/>
      <c r="Q55" s="329"/>
      <c r="R55" s="1084"/>
      <c r="S55" s="1084"/>
      <c r="T55" s="329"/>
      <c r="U55" s="1512" t="s">
        <v>1421</v>
      </c>
      <c r="V55" s="329"/>
      <c r="W55" s="329"/>
      <c r="X55" s="329"/>
      <c r="Y55" s="329"/>
      <c r="Z55" s="329"/>
      <c r="AA55" s="329"/>
      <c r="AB55" s="21"/>
      <c r="AD55" s="1429" t="s">
        <v>5232</v>
      </c>
      <c r="AE55" s="21"/>
      <c r="AF55" s="21"/>
      <c r="AG55" s="21"/>
      <c r="AH55" s="21"/>
      <c r="AI55" s="21"/>
      <c r="AJ55" s="21"/>
      <c r="AK55" s="21"/>
      <c r="AL55" s="21"/>
      <c r="AM55" s="21"/>
      <c r="AN55" s="21"/>
      <c r="AO55" s="21"/>
      <c r="AP55" s="21"/>
      <c r="AQ55" s="21"/>
      <c r="AR55" s="21"/>
      <c r="AS55" s="21"/>
      <c r="AT55" s="21"/>
    </row>
    <row r="56" ht="45.0" customHeight="1">
      <c r="E56" s="21"/>
      <c r="H56" s="1429" t="s">
        <v>5233</v>
      </c>
      <c r="I56" s="21"/>
      <c r="J56" s="21"/>
      <c r="K56" s="21"/>
      <c r="L56" s="21"/>
      <c r="M56" s="21"/>
      <c r="N56" s="21"/>
      <c r="O56" s="329"/>
      <c r="P56" s="615"/>
      <c r="Q56" s="615"/>
      <c r="R56" s="1433"/>
      <c r="S56" s="1433"/>
      <c r="T56" s="1433"/>
      <c r="U56" s="1439"/>
      <c r="V56" s="1433"/>
      <c r="W56" s="1433"/>
      <c r="X56" s="1433"/>
      <c r="Y56" s="1433"/>
      <c r="Z56" s="1386" t="s">
        <v>5234</v>
      </c>
      <c r="AA56" s="329"/>
      <c r="AB56" s="21"/>
      <c r="AD56" s="21"/>
      <c r="AE56" s="490" t="s">
        <v>5235</v>
      </c>
      <c r="AF56" s="1439"/>
      <c r="AG56" s="1438" t="s">
        <v>5158</v>
      </c>
      <c r="AH56" s="329"/>
      <c r="AI56" s="490" t="s">
        <v>5235</v>
      </c>
      <c r="AJ56" s="1439"/>
      <c r="AK56" s="1438" t="s">
        <v>5158</v>
      </c>
      <c r="AL56" s="329"/>
      <c r="AM56" s="490" t="s">
        <v>5235</v>
      </c>
      <c r="AN56" s="1439"/>
      <c r="AO56" s="1438" t="s">
        <v>5158</v>
      </c>
      <c r="AP56" s="329"/>
      <c r="AQ56" s="1513" t="s">
        <v>5236</v>
      </c>
      <c r="AR56" s="1513" t="s">
        <v>5237</v>
      </c>
      <c r="AS56" s="1438" t="s">
        <v>5158</v>
      </c>
      <c r="AT56" s="21"/>
    </row>
    <row r="57" ht="45.0" customHeight="1">
      <c r="E57" s="21"/>
      <c r="H57" s="21"/>
      <c r="I57" s="329"/>
      <c r="J57" s="329"/>
      <c r="K57" s="329"/>
      <c r="L57" s="329"/>
      <c r="M57" s="329"/>
      <c r="N57" s="329"/>
      <c r="O57" s="329"/>
      <c r="P57" s="1441" t="s">
        <v>5152</v>
      </c>
      <c r="Q57" s="615"/>
      <c r="R57" s="1439"/>
      <c r="S57" s="1439"/>
      <c r="T57" s="1439"/>
      <c r="U57" s="1439"/>
      <c r="V57" s="1439"/>
      <c r="W57" s="1439"/>
      <c r="X57" s="1439"/>
      <c r="Y57" s="1439"/>
      <c r="Z57" s="1433"/>
      <c r="AA57" s="329"/>
      <c r="AB57" s="21"/>
      <c r="AD57" s="21"/>
      <c r="AE57" s="1439"/>
      <c r="AF57" s="1439"/>
      <c r="AG57" s="1438"/>
      <c r="AH57" s="329"/>
      <c r="AI57" s="1439"/>
      <c r="AJ57" s="1439"/>
      <c r="AK57" s="1438"/>
      <c r="AL57" s="329"/>
      <c r="AM57" s="1439"/>
      <c r="AN57" s="1439"/>
      <c r="AO57" s="1438"/>
      <c r="AP57" s="329"/>
      <c r="AQ57" s="1514"/>
      <c r="AR57" s="1515" t="s">
        <v>5238</v>
      </c>
      <c r="AS57" s="1514"/>
      <c r="AT57" s="21"/>
    </row>
    <row r="58" ht="45.0" customHeight="1">
      <c r="E58" s="21"/>
      <c r="H58" s="21"/>
      <c r="I58" s="329"/>
      <c r="J58" s="329"/>
      <c r="K58" s="1516" t="s">
        <v>5239</v>
      </c>
      <c r="L58" s="1517" t="s">
        <v>3996</v>
      </c>
      <c r="M58" s="1518"/>
      <c r="N58" s="329"/>
      <c r="O58" s="329"/>
      <c r="P58" s="1433"/>
      <c r="Q58" s="1439"/>
      <c r="R58" s="1433"/>
      <c r="S58" s="1433"/>
      <c r="T58" s="1439"/>
      <c r="U58" s="1386" t="s">
        <v>5240</v>
      </c>
      <c r="V58" s="1439"/>
      <c r="W58" s="1433"/>
      <c r="X58" s="1433"/>
      <c r="Y58" s="1439"/>
      <c r="Z58" s="1433"/>
      <c r="AA58" s="1451"/>
      <c r="AB58" s="21"/>
      <c r="AC58" s="21"/>
      <c r="AD58" s="21"/>
      <c r="AE58" s="1438" t="s">
        <v>5150</v>
      </c>
      <c r="AF58" s="1439"/>
      <c r="AG58" s="1439"/>
      <c r="AH58" s="329"/>
      <c r="AI58" s="1438" t="s">
        <v>5150</v>
      </c>
      <c r="AJ58" s="1439"/>
      <c r="AK58" s="1439"/>
      <c r="AL58" s="329"/>
      <c r="AM58" s="1438" t="s">
        <v>5150</v>
      </c>
      <c r="AN58" s="1439"/>
      <c r="AO58" s="1439"/>
      <c r="AP58" s="329"/>
      <c r="AQ58" s="1519" t="s">
        <v>5238</v>
      </c>
      <c r="AR58" s="1514"/>
      <c r="AS58" s="1514"/>
      <c r="AT58" s="21"/>
    </row>
    <row r="59" ht="45.0" customHeight="1">
      <c r="E59" s="21"/>
      <c r="H59" s="21"/>
      <c r="I59" s="329"/>
      <c r="J59" s="1520"/>
      <c r="L59" s="963"/>
      <c r="N59" s="463" t="s">
        <v>5241</v>
      </c>
      <c r="O59" s="329"/>
      <c r="P59" s="1433"/>
      <c r="Q59" s="1439"/>
      <c r="R59" s="1433"/>
      <c r="S59" s="1521" t="s">
        <v>5242</v>
      </c>
      <c r="T59" s="1438" t="s">
        <v>5150</v>
      </c>
      <c r="U59" s="1439"/>
      <c r="V59" s="1451" t="s">
        <v>5150</v>
      </c>
      <c r="W59" s="329"/>
      <c r="X59" s="1433"/>
      <c r="Y59" s="1439"/>
      <c r="Z59" s="1439"/>
      <c r="AA59" s="1451"/>
      <c r="AB59" s="329"/>
      <c r="AC59" s="329"/>
      <c r="AD59" s="329"/>
      <c r="AE59" s="329"/>
      <c r="AF59" s="1442" t="s">
        <v>381</v>
      </c>
      <c r="AG59" s="1522" t="s">
        <v>5243</v>
      </c>
      <c r="AH59" s="329"/>
      <c r="AI59" s="1523" t="s">
        <v>5244</v>
      </c>
      <c r="AJ59" s="1442" t="s">
        <v>381</v>
      </c>
      <c r="AK59" s="329"/>
      <c r="AL59" s="329"/>
      <c r="AM59" s="329"/>
      <c r="AN59" s="1442" t="s">
        <v>5245</v>
      </c>
      <c r="AO59" s="1522" t="s">
        <v>5246</v>
      </c>
      <c r="AP59" s="329"/>
      <c r="AQ59" s="1523" t="s">
        <v>5247</v>
      </c>
      <c r="AR59" s="1442" t="s">
        <v>381</v>
      </c>
      <c r="AS59" s="329"/>
      <c r="AT59" s="21"/>
    </row>
    <row r="60" ht="45.0" customHeight="1">
      <c r="E60" s="21"/>
      <c r="H60" s="21"/>
      <c r="I60" s="329"/>
      <c r="J60" s="1524" t="s">
        <v>5248</v>
      </c>
      <c r="K60" s="963"/>
      <c r="M60" s="963"/>
      <c r="N60" s="1439"/>
      <c r="O60" s="1439"/>
      <c r="P60" s="1439"/>
      <c r="Q60" s="1439"/>
      <c r="R60" s="1439"/>
      <c r="S60" s="329"/>
      <c r="T60" s="1451" t="s">
        <v>5150</v>
      </c>
      <c r="U60" s="1439"/>
      <c r="V60" s="1451" t="s">
        <v>5150</v>
      </c>
      <c r="W60" s="329"/>
      <c r="X60" s="1439"/>
      <c r="Y60" s="1439"/>
      <c r="Z60" s="1439"/>
      <c r="AA60" s="1439"/>
      <c r="AB60" s="650" t="s">
        <v>5249</v>
      </c>
      <c r="AC60" s="1439"/>
      <c r="AD60" s="1434" t="s">
        <v>5219</v>
      </c>
      <c r="AE60" s="1439"/>
      <c r="AF60" s="1439"/>
      <c r="AG60" s="1439"/>
      <c r="AH60" s="1439"/>
      <c r="AI60" s="1439"/>
      <c r="AJ60" s="1439"/>
      <c r="AK60" s="1439"/>
      <c r="AL60" s="1439"/>
      <c r="AM60" s="1439"/>
      <c r="AN60" s="1439"/>
      <c r="AO60" s="1439"/>
      <c r="AP60" s="1439"/>
      <c r="AQ60" s="1439"/>
      <c r="AR60" s="1439"/>
      <c r="AS60" s="1439"/>
      <c r="AT60" s="21"/>
    </row>
    <row r="61" ht="45.0" customHeight="1">
      <c r="E61" s="21"/>
      <c r="H61" s="21"/>
      <c r="I61" s="329"/>
      <c r="J61" s="1525" t="s">
        <v>5250</v>
      </c>
      <c r="L61" s="963"/>
      <c r="N61" s="1439"/>
      <c r="O61" s="1439"/>
      <c r="P61" s="1439"/>
      <c r="Q61" s="1439"/>
      <c r="R61" s="1439"/>
      <c r="S61" s="329"/>
      <c r="T61" s="1451" t="s">
        <v>5150</v>
      </c>
      <c r="U61" s="1439"/>
      <c r="V61" s="1451" t="s">
        <v>5150</v>
      </c>
      <c r="W61" s="329"/>
      <c r="X61" s="1439"/>
      <c r="Y61" s="1439"/>
      <c r="Z61" s="1439"/>
      <c r="AA61" s="1439"/>
      <c r="AB61" s="629"/>
      <c r="AC61" s="1439"/>
      <c r="AD61" s="1439"/>
      <c r="AE61" s="1439"/>
      <c r="AF61" s="1439"/>
      <c r="AG61" s="1386" t="s">
        <v>5251</v>
      </c>
      <c r="AH61" s="1439"/>
      <c r="AI61" s="1439"/>
      <c r="AJ61" s="1439"/>
      <c r="AK61" s="1439"/>
      <c r="AL61" s="1439"/>
      <c r="AM61" s="1439"/>
      <c r="AN61" s="1439"/>
      <c r="AO61" s="1439"/>
      <c r="AP61" s="1439"/>
      <c r="AQ61" s="1439"/>
      <c r="AR61" s="1439"/>
      <c r="AS61" s="1386" t="s">
        <v>5252</v>
      </c>
      <c r="AT61" s="21"/>
    </row>
    <row r="62" ht="45.0" customHeight="1">
      <c r="E62" s="21"/>
      <c r="H62" s="21"/>
      <c r="I62" s="329"/>
      <c r="J62" s="1520"/>
      <c r="K62" s="963"/>
      <c r="M62" s="963"/>
      <c r="O62" s="329"/>
      <c r="P62" s="1433"/>
      <c r="Q62" s="1439"/>
      <c r="R62" s="1433"/>
      <c r="S62" s="329"/>
      <c r="T62" s="1526" t="s">
        <v>5253</v>
      </c>
      <c r="U62" s="1439"/>
      <c r="V62" s="1451" t="s">
        <v>5150</v>
      </c>
      <c r="W62" s="329"/>
      <c r="X62" s="1433"/>
      <c r="Y62" s="1439"/>
      <c r="Z62" s="1439"/>
      <c r="AA62" s="1451"/>
      <c r="AB62" s="329"/>
      <c r="AC62" s="329"/>
      <c r="AD62" s="329"/>
      <c r="AE62" s="329"/>
      <c r="AF62" s="1442" t="s">
        <v>381</v>
      </c>
      <c r="AG62" s="1522" t="s">
        <v>5254</v>
      </c>
      <c r="AH62" s="329"/>
      <c r="AI62" s="1523" t="s">
        <v>5255</v>
      </c>
      <c r="AJ62" s="1442" t="s">
        <v>381</v>
      </c>
      <c r="AK62" s="329"/>
      <c r="AL62" s="329"/>
      <c r="AM62" s="329"/>
      <c r="AN62" s="1442" t="s">
        <v>381</v>
      </c>
      <c r="AO62" s="1522" t="s">
        <v>5256</v>
      </c>
      <c r="AP62" s="329"/>
      <c r="AQ62" s="1523" t="s">
        <v>5257</v>
      </c>
      <c r="AR62" s="1442" t="s">
        <v>381</v>
      </c>
      <c r="AS62" s="329"/>
      <c r="AT62" s="21"/>
    </row>
    <row r="63" ht="45.0" customHeight="1">
      <c r="E63" s="21"/>
      <c r="H63" s="21"/>
      <c r="I63" s="329"/>
      <c r="J63" s="329"/>
      <c r="K63" s="1527"/>
      <c r="L63" s="1528" t="s">
        <v>5258</v>
      </c>
      <c r="M63" s="1527"/>
      <c r="N63" s="329"/>
      <c r="O63" s="329"/>
      <c r="P63" s="1529" t="s">
        <v>5259</v>
      </c>
      <c r="Q63" s="1439"/>
      <c r="R63" s="1433"/>
      <c r="S63" s="1433"/>
      <c r="T63" s="1439"/>
      <c r="U63" s="1439"/>
      <c r="V63" s="1439"/>
      <c r="W63" s="1433"/>
      <c r="X63" s="1433"/>
      <c r="Y63" s="1439"/>
      <c r="Z63" s="1433"/>
      <c r="AA63" s="1451"/>
      <c r="AB63" s="21"/>
      <c r="AC63" s="21"/>
      <c r="AD63" s="21"/>
      <c r="AE63" s="1438" t="s">
        <v>5150</v>
      </c>
      <c r="AF63" s="1439"/>
      <c r="AG63" s="1386" t="s">
        <v>5260</v>
      </c>
      <c r="AH63" s="329"/>
      <c r="AI63" s="1438" t="s">
        <v>5150</v>
      </c>
      <c r="AJ63" s="1439"/>
      <c r="AK63" s="1439"/>
      <c r="AL63" s="329"/>
      <c r="AM63" s="1439"/>
      <c r="AN63" s="1439"/>
      <c r="AO63" s="1439"/>
      <c r="AP63" s="329"/>
      <c r="AQ63" s="1439"/>
      <c r="AR63" s="1439"/>
      <c r="AS63" s="1439"/>
      <c r="AT63" s="21"/>
    </row>
    <row r="64" ht="45.0" customHeight="1">
      <c r="E64" s="21"/>
      <c r="H64" s="21"/>
      <c r="I64" s="329"/>
      <c r="J64" s="329"/>
      <c r="K64" s="329"/>
      <c r="L64" s="329"/>
      <c r="M64" s="329"/>
      <c r="N64" s="329"/>
      <c r="O64" s="329"/>
      <c r="P64" s="1530"/>
      <c r="Q64" s="1439"/>
      <c r="R64" s="1439"/>
      <c r="S64" s="1439"/>
      <c r="T64" s="1439"/>
      <c r="U64" s="1438" t="s">
        <v>5158</v>
      </c>
      <c r="V64" s="1439"/>
      <c r="W64" s="1439"/>
      <c r="X64" s="1439"/>
      <c r="Y64" s="1439"/>
      <c r="Z64" s="1531" t="s">
        <v>5261</v>
      </c>
      <c r="AA64" s="329"/>
      <c r="AB64" s="21"/>
      <c r="AD64" s="21"/>
      <c r="AE64" s="1532" t="s">
        <v>5262</v>
      </c>
      <c r="AF64" s="1439"/>
      <c r="AG64" s="1438"/>
      <c r="AH64" s="349"/>
      <c r="AI64" s="1439"/>
      <c r="AJ64" s="1439"/>
      <c r="AK64" s="1434" t="s">
        <v>5263</v>
      </c>
      <c r="AL64" s="329"/>
      <c r="AM64" s="1439"/>
      <c r="AN64" s="1438" t="s">
        <v>5264</v>
      </c>
      <c r="AO64" s="1439"/>
      <c r="AP64" s="329"/>
      <c r="AQ64" s="1439"/>
      <c r="AR64" s="1438" t="s">
        <v>5264</v>
      </c>
      <c r="AS64" s="1439"/>
      <c r="AT64" s="21"/>
    </row>
    <row r="65" ht="45.0" customHeight="1">
      <c r="E65" s="21"/>
      <c r="H65" s="21"/>
      <c r="I65" s="21"/>
      <c r="J65" s="21"/>
      <c r="K65" s="21"/>
      <c r="L65" s="21"/>
      <c r="M65" s="21"/>
      <c r="N65" s="21"/>
      <c r="O65" s="329"/>
      <c r="P65" s="1477"/>
      <c r="Q65" s="1533"/>
      <c r="R65" s="1533"/>
      <c r="S65" s="1534" t="s">
        <v>5265</v>
      </c>
      <c r="T65" s="1433"/>
      <c r="U65" s="1433"/>
      <c r="V65" s="1433"/>
      <c r="W65" s="1433"/>
      <c r="X65" s="1433"/>
      <c r="Y65" s="1386" t="s">
        <v>5266</v>
      </c>
      <c r="Z65" s="1535" t="s">
        <v>5267</v>
      </c>
      <c r="AA65" s="329"/>
      <c r="AB65" s="21"/>
      <c r="AD65" s="21"/>
      <c r="AE65" s="490" t="s">
        <v>5235</v>
      </c>
      <c r="AF65" s="1439"/>
      <c r="AG65" s="1438" t="s">
        <v>5158</v>
      </c>
      <c r="AH65" s="329"/>
      <c r="AI65" s="490" t="s">
        <v>5235</v>
      </c>
      <c r="AJ65" s="1439"/>
      <c r="AK65" s="1438" t="s">
        <v>5158</v>
      </c>
      <c r="AL65" s="329"/>
      <c r="AM65" s="490" t="s">
        <v>5235</v>
      </c>
      <c r="AN65" s="1439"/>
      <c r="AO65" s="1439"/>
      <c r="AP65" s="329"/>
      <c r="AQ65" s="490" t="s">
        <v>5235</v>
      </c>
      <c r="AR65" s="1439"/>
      <c r="AS65" s="1439"/>
      <c r="AT65" s="21"/>
    </row>
    <row r="66" ht="45.0" customHeight="1">
      <c r="E66" s="21"/>
      <c r="N66" s="21"/>
      <c r="O66" s="329"/>
      <c r="P66" s="329"/>
      <c r="Q66" s="329"/>
      <c r="R66" s="329"/>
      <c r="S66" s="329"/>
      <c r="T66" s="329"/>
      <c r="U66" s="1442" t="s">
        <v>5268</v>
      </c>
      <c r="V66" s="329"/>
      <c r="W66" s="329"/>
      <c r="X66" s="329"/>
      <c r="Y66" s="329"/>
      <c r="Z66" s="329"/>
      <c r="AA66" s="329"/>
      <c r="AB66" s="21"/>
      <c r="AD66" s="21"/>
      <c r="AE66" s="21"/>
      <c r="AF66" s="21"/>
      <c r="AG66" s="21"/>
      <c r="AH66" s="21"/>
      <c r="AI66" s="21"/>
      <c r="AJ66" s="1536" t="s">
        <v>5269</v>
      </c>
      <c r="AK66" s="21"/>
      <c r="AL66" s="21"/>
      <c r="AM66" s="21"/>
      <c r="AN66" s="21"/>
      <c r="AO66" s="21"/>
      <c r="AP66" s="21"/>
      <c r="AQ66" s="21"/>
      <c r="AR66" s="21"/>
      <c r="AS66" s="21"/>
      <c r="AT66" s="21"/>
    </row>
    <row r="67" ht="45.0" customHeight="1">
      <c r="E67" s="21"/>
      <c r="N67" s="1472" t="s">
        <v>5179</v>
      </c>
      <c r="O67" s="21"/>
      <c r="P67" s="21"/>
      <c r="Q67" s="21"/>
      <c r="R67" s="21"/>
      <c r="S67" s="21"/>
      <c r="T67" s="21"/>
      <c r="U67" s="21"/>
      <c r="V67" s="21"/>
      <c r="W67" s="21"/>
      <c r="X67" s="21"/>
      <c r="Y67" s="21"/>
      <c r="Z67" s="21"/>
      <c r="AA67" s="21"/>
      <c r="AB67" s="21"/>
    </row>
    <row r="68" ht="45.0" customHeight="1">
      <c r="E68" s="21"/>
      <c r="S68" s="1511"/>
    </row>
    <row r="69" ht="45.0" customHeight="1">
      <c r="E69" s="21"/>
      <c r="S69" s="1511"/>
    </row>
    <row r="70" ht="45.0" customHeight="1">
      <c r="B70" s="1429" t="s">
        <v>5270</v>
      </c>
      <c r="C70" s="21"/>
      <c r="D70" s="21"/>
      <c r="E70" s="21"/>
      <c r="F70" s="21"/>
      <c r="G70" s="21"/>
      <c r="H70" s="21"/>
      <c r="I70" s="21"/>
      <c r="J70" s="21"/>
      <c r="K70" s="21"/>
      <c r="L70" s="1430" t="s">
        <v>43</v>
      </c>
      <c r="N70" s="1429" t="s">
        <v>5271</v>
      </c>
      <c r="O70" s="21"/>
      <c r="P70" s="21"/>
      <c r="Q70" s="21"/>
      <c r="R70" s="21"/>
      <c r="S70" s="21"/>
      <c r="T70" s="21"/>
      <c r="U70" s="21"/>
      <c r="V70" s="21"/>
      <c r="W70" s="21"/>
      <c r="X70" s="1430" t="s">
        <v>43</v>
      </c>
      <c r="Z70" s="1429" t="s">
        <v>5272</v>
      </c>
      <c r="AA70" s="21"/>
      <c r="AB70" s="21"/>
      <c r="AC70" s="21"/>
      <c r="AD70" s="21"/>
      <c r="AE70" s="21"/>
      <c r="AF70" s="21"/>
      <c r="AG70" s="21"/>
      <c r="AH70" s="21"/>
      <c r="AI70" s="21"/>
      <c r="AJ70" s="1430" t="s">
        <v>43</v>
      </c>
    </row>
    <row r="71" ht="45.0" customHeight="1">
      <c r="B71" s="21"/>
      <c r="C71" s="1475"/>
      <c r="D71" s="1475"/>
      <c r="E71" s="1510"/>
      <c r="F71" s="1475"/>
      <c r="G71" s="1475"/>
      <c r="H71" s="1475"/>
      <c r="I71" s="1475"/>
      <c r="J71" s="1475"/>
      <c r="K71" s="1475"/>
      <c r="L71" s="21"/>
      <c r="M71" s="21"/>
      <c r="N71" s="21"/>
      <c r="O71" s="1475"/>
      <c r="P71" s="1475"/>
      <c r="Q71" s="154"/>
      <c r="R71" s="154"/>
      <c r="S71" s="1510"/>
      <c r="T71" s="154"/>
      <c r="U71" s="154"/>
      <c r="V71" s="1475"/>
      <c r="W71" s="1475"/>
      <c r="X71" s="21"/>
      <c r="Y71" s="21"/>
      <c r="Z71" s="21"/>
      <c r="AA71" s="1475"/>
      <c r="AB71" s="1475"/>
      <c r="AC71" s="1475"/>
      <c r="AD71" s="1475"/>
      <c r="AE71" s="1475"/>
      <c r="AF71" s="1475"/>
      <c r="AG71" s="1475"/>
      <c r="AH71" s="1475"/>
      <c r="AI71" s="1475"/>
      <c r="AJ71" s="21"/>
    </row>
    <row r="72" ht="45.0" customHeight="1">
      <c r="B72" s="21"/>
      <c r="C72" s="1475"/>
      <c r="D72" s="329"/>
      <c r="E72" s="329"/>
      <c r="F72" s="1494"/>
      <c r="G72" s="1494"/>
      <c r="H72" s="1494"/>
      <c r="I72" s="329"/>
      <c r="J72" s="329"/>
      <c r="K72" s="1475"/>
      <c r="L72" s="1475"/>
      <c r="M72" s="1475"/>
      <c r="N72" s="1475"/>
      <c r="O72" s="1475"/>
      <c r="P72" s="1526" t="s">
        <v>5273</v>
      </c>
      <c r="Q72" s="154"/>
      <c r="R72" s="154"/>
      <c r="S72" s="154"/>
      <c r="T72" s="154"/>
      <c r="U72" s="154"/>
      <c r="V72" s="1537" t="s">
        <v>5274</v>
      </c>
      <c r="W72" s="1475"/>
      <c r="X72" s="1475"/>
      <c r="Y72" s="1475"/>
      <c r="Z72" s="1475"/>
      <c r="AA72" s="1475"/>
      <c r="AB72" s="329"/>
      <c r="AC72" s="1475"/>
      <c r="AD72" s="1475"/>
      <c r="AE72" s="1475"/>
      <c r="AF72" s="1475"/>
      <c r="AG72" s="1475"/>
      <c r="AH72" s="329"/>
      <c r="AI72" s="1475"/>
      <c r="AJ72" s="21"/>
    </row>
    <row r="73" ht="45.0" customHeight="1">
      <c r="B73" s="21"/>
      <c r="C73" s="1475"/>
      <c r="D73" s="329"/>
      <c r="E73" s="1494"/>
      <c r="F73" s="1494"/>
      <c r="G73" s="1494"/>
      <c r="H73" s="1494"/>
      <c r="I73" s="1494"/>
      <c r="J73" s="329"/>
      <c r="K73" s="1475"/>
      <c r="L73" s="1538"/>
      <c r="M73" s="1538"/>
      <c r="N73" s="1538"/>
      <c r="O73" s="1475"/>
      <c r="P73" s="1475"/>
      <c r="Q73" s="154"/>
      <c r="R73" s="154"/>
      <c r="S73" s="154"/>
      <c r="T73" s="154"/>
      <c r="U73" s="154"/>
      <c r="V73" s="1475"/>
      <c r="W73" s="1475"/>
      <c r="X73" s="1475"/>
      <c r="Y73" s="1475"/>
      <c r="Z73" s="1475"/>
      <c r="AA73" s="1475"/>
      <c r="AB73" s="1475"/>
      <c r="AC73" s="170"/>
      <c r="AD73" s="1451"/>
      <c r="AE73" s="65" t="s">
        <v>5275</v>
      </c>
      <c r="AF73" s="1451"/>
      <c r="AG73" s="170"/>
      <c r="AH73" s="1475"/>
      <c r="AI73" s="1475"/>
      <c r="AJ73" s="21"/>
    </row>
    <row r="74" ht="45.0" customHeight="1">
      <c r="B74" s="21"/>
      <c r="C74" s="1475"/>
      <c r="D74" s="1494"/>
      <c r="E74" s="1494"/>
      <c r="F74" s="1494"/>
      <c r="G74" s="1494"/>
      <c r="H74" s="1494"/>
      <c r="I74" s="1494"/>
      <c r="J74" s="329"/>
      <c r="K74" s="154"/>
      <c r="L74" s="1538"/>
      <c r="M74" s="1539" t="s">
        <v>5276</v>
      </c>
      <c r="N74" s="1538"/>
      <c r="O74" s="154"/>
      <c r="P74" s="154"/>
      <c r="Q74" s="154"/>
      <c r="R74" s="1540"/>
      <c r="S74" s="1541"/>
      <c r="T74" s="1542"/>
      <c r="U74" s="154"/>
      <c r="V74" s="154"/>
      <c r="W74" s="154"/>
      <c r="X74" s="154"/>
      <c r="Y74" s="154"/>
      <c r="Z74" s="154"/>
      <c r="AA74" s="154"/>
      <c r="AB74" s="333"/>
      <c r="AC74" s="170"/>
      <c r="AD74" s="1451"/>
      <c r="AE74" s="1386" t="s">
        <v>5277</v>
      </c>
      <c r="AF74" s="1451"/>
      <c r="AG74" s="170"/>
      <c r="AH74" s="170"/>
      <c r="AI74" s="154"/>
      <c r="AJ74" s="21"/>
    </row>
    <row r="75" ht="45.0" customHeight="1">
      <c r="B75" s="21"/>
      <c r="C75" s="1475"/>
      <c r="D75" s="1494"/>
      <c r="E75" s="1494"/>
      <c r="F75" s="1494"/>
      <c r="G75" s="329"/>
      <c r="H75" s="1494"/>
      <c r="I75" s="1494"/>
      <c r="J75" s="1494"/>
      <c r="K75" s="154"/>
      <c r="L75" s="1538"/>
      <c r="M75" s="1543" t="s">
        <v>5278</v>
      </c>
      <c r="N75" s="1386" t="s">
        <v>5279</v>
      </c>
      <c r="O75" s="154"/>
      <c r="P75" s="154"/>
      <c r="Q75" s="154"/>
      <c r="R75" s="1544"/>
      <c r="S75" s="1545"/>
      <c r="T75" s="1546"/>
      <c r="U75" s="154"/>
      <c r="V75" s="154"/>
      <c r="W75" s="154"/>
      <c r="X75" s="154"/>
      <c r="Y75" s="154"/>
      <c r="Z75" s="154"/>
      <c r="AA75" s="154"/>
      <c r="AB75" s="235"/>
      <c r="AC75" s="170"/>
      <c r="AD75" s="1451"/>
      <c r="AE75" s="1451"/>
      <c r="AF75" s="466" t="s">
        <v>5280</v>
      </c>
      <c r="AG75" s="170"/>
      <c r="AH75" s="235"/>
      <c r="AI75" s="154"/>
      <c r="AJ75" s="21"/>
    </row>
    <row r="76" ht="45.0" customHeight="1">
      <c r="B76" s="21"/>
      <c r="C76" s="1475"/>
      <c r="D76" s="329"/>
      <c r="E76" s="1494"/>
      <c r="F76" s="1494"/>
      <c r="G76" s="1494"/>
      <c r="H76" s="1494"/>
      <c r="I76" s="1494"/>
      <c r="J76" s="1494"/>
      <c r="K76" s="154"/>
      <c r="L76" s="154"/>
      <c r="M76" s="1386" t="s">
        <v>5281</v>
      </c>
      <c r="N76" s="154"/>
      <c r="O76" s="154"/>
      <c r="P76" s="154"/>
      <c r="Q76" s="154"/>
      <c r="R76" s="1547" t="s">
        <v>5282</v>
      </c>
      <c r="S76" s="1548"/>
      <c r="T76" s="1549"/>
      <c r="U76" s="154"/>
      <c r="V76" s="154"/>
      <c r="W76" s="154"/>
      <c r="X76" s="154"/>
      <c r="Y76" s="154"/>
      <c r="Z76" s="154"/>
      <c r="AA76" s="154"/>
      <c r="AB76" s="170"/>
      <c r="AC76" s="170"/>
      <c r="AD76" s="1451"/>
      <c r="AE76" s="1386" t="s">
        <v>5277</v>
      </c>
      <c r="AF76" s="1451"/>
      <c r="AG76" s="170"/>
      <c r="AH76" s="333"/>
      <c r="AI76" s="154"/>
      <c r="AJ76" s="21"/>
    </row>
    <row r="77" ht="45.0" customHeight="1">
      <c r="B77" s="21"/>
      <c r="C77" s="1475"/>
      <c r="D77" s="329"/>
      <c r="E77" s="1434" t="s">
        <v>5283</v>
      </c>
      <c r="F77" s="1494"/>
      <c r="G77" s="1494"/>
      <c r="H77" s="1494"/>
      <c r="I77" s="1494"/>
      <c r="J77" s="329"/>
      <c r="K77" s="1475"/>
      <c r="L77" s="1475"/>
      <c r="M77" s="1475"/>
      <c r="N77" s="1475"/>
      <c r="O77" s="1475"/>
      <c r="P77" s="1475"/>
      <c r="Q77" s="154"/>
      <c r="R77" s="154"/>
      <c r="S77" s="154"/>
      <c r="T77" s="154"/>
      <c r="U77" s="154"/>
      <c r="V77" s="1475"/>
      <c r="W77" s="1475"/>
      <c r="X77" s="1475"/>
      <c r="Y77" s="1475"/>
      <c r="Z77" s="1475"/>
      <c r="AA77" s="1475"/>
      <c r="AB77" s="1475"/>
      <c r="AC77" s="170"/>
      <c r="AD77" s="1438" t="s">
        <v>5284</v>
      </c>
      <c r="AE77" s="1451"/>
      <c r="AF77" s="1451"/>
      <c r="AG77" s="170"/>
      <c r="AH77" s="1475"/>
      <c r="AI77" s="1475"/>
      <c r="AJ77" s="21"/>
    </row>
    <row r="78" ht="45.0" customHeight="1">
      <c r="B78" s="21"/>
      <c r="C78" s="1475"/>
      <c r="D78" s="329"/>
      <c r="E78" s="329"/>
      <c r="F78" s="1494"/>
      <c r="G78" s="1494"/>
      <c r="H78" s="1494"/>
      <c r="I78" s="329"/>
      <c r="J78" s="329"/>
      <c r="K78" s="1475"/>
      <c r="L78" s="1475"/>
      <c r="M78" s="1475"/>
      <c r="N78" s="1475"/>
      <c r="O78" s="1475"/>
      <c r="P78" s="1490" t="s">
        <v>5285</v>
      </c>
      <c r="Q78" s="154"/>
      <c r="R78" s="154"/>
      <c r="S78" s="154"/>
      <c r="T78" s="154"/>
      <c r="U78" s="154"/>
      <c r="V78" s="1505"/>
      <c r="W78" s="1475"/>
      <c r="X78" s="1475"/>
      <c r="Y78" s="1475"/>
      <c r="Z78" s="1475"/>
      <c r="AA78" s="1475"/>
      <c r="AB78" s="329"/>
      <c r="AC78" s="1475"/>
      <c r="AD78" s="1475"/>
      <c r="AE78" s="1475"/>
      <c r="AF78" s="1475"/>
      <c r="AG78" s="1475"/>
      <c r="AH78" s="329"/>
      <c r="AI78" s="1475"/>
      <c r="AJ78" s="21"/>
    </row>
    <row r="79" ht="45.0" customHeight="1">
      <c r="B79" s="21"/>
      <c r="C79" s="1475"/>
      <c r="D79" s="1475"/>
      <c r="E79" s="1475"/>
      <c r="F79" s="1475"/>
      <c r="G79" s="1475"/>
      <c r="H79" s="1475"/>
      <c r="I79" s="1475"/>
      <c r="J79" s="1475"/>
      <c r="K79" s="1475"/>
      <c r="L79" s="21"/>
      <c r="M79" s="21"/>
      <c r="N79" s="21"/>
      <c r="O79" s="1475"/>
      <c r="P79" s="1475"/>
      <c r="Q79" s="154"/>
      <c r="R79" s="154"/>
      <c r="S79" s="1550"/>
      <c r="T79" s="154"/>
      <c r="U79" s="154"/>
      <c r="V79" s="1475"/>
      <c r="W79" s="1475"/>
      <c r="X79" s="21"/>
      <c r="Y79" s="21"/>
      <c r="Z79" s="21"/>
      <c r="AA79" s="1475"/>
      <c r="AB79" s="1475"/>
      <c r="AC79" s="1475"/>
      <c r="AD79" s="1475"/>
      <c r="AE79" s="1475"/>
      <c r="AF79" s="1475"/>
      <c r="AG79" s="1475"/>
      <c r="AH79" s="1475"/>
      <c r="AI79" s="1475"/>
      <c r="AJ79" s="21"/>
    </row>
    <row r="80" ht="45.0" customHeight="1">
      <c r="B80" s="1472" t="s">
        <v>5179</v>
      </c>
      <c r="C80" s="21"/>
      <c r="D80" s="21"/>
      <c r="E80" s="21"/>
      <c r="F80" s="21"/>
      <c r="G80" s="21"/>
      <c r="H80" s="21"/>
      <c r="I80" s="21"/>
      <c r="J80" s="21"/>
      <c r="K80" s="21"/>
      <c r="L80" s="21"/>
      <c r="N80" s="1472" t="s">
        <v>5179</v>
      </c>
      <c r="O80" s="21"/>
      <c r="P80" s="21"/>
      <c r="Q80" s="21"/>
      <c r="R80" s="21"/>
      <c r="S80" s="21"/>
      <c r="T80" s="21"/>
      <c r="U80" s="21"/>
      <c r="V80" s="21"/>
      <c r="W80" s="21"/>
      <c r="X80" s="21"/>
      <c r="Z80" s="1472" t="s">
        <v>5179</v>
      </c>
      <c r="AA80" s="21"/>
      <c r="AB80" s="21"/>
      <c r="AC80" s="21"/>
      <c r="AD80" s="21"/>
      <c r="AE80" s="21"/>
      <c r="AF80" s="21"/>
      <c r="AG80" s="21"/>
      <c r="AH80" s="21"/>
      <c r="AI80" s="21"/>
      <c r="AJ80" s="21"/>
    </row>
    <row r="81" ht="45.0" customHeight="1"/>
    <row r="82" ht="45.0" customHeight="1">
      <c r="Y82" s="62"/>
      <c r="Z82" s="62"/>
      <c r="AA82" s="62"/>
      <c r="AB82" s="62"/>
    </row>
    <row r="83" ht="45.0" customHeight="1">
      <c r="Y83" s="62"/>
      <c r="Z83" s="62"/>
      <c r="AA83" s="62"/>
      <c r="AB83" s="62"/>
    </row>
    <row r="84" ht="45.0" customHeight="1">
      <c r="Y84" s="62"/>
      <c r="Z84" s="62"/>
      <c r="AA84" s="62"/>
      <c r="AB84" s="62"/>
    </row>
    <row r="85" ht="45.0" customHeight="1">
      <c r="Y85" s="62"/>
      <c r="Z85" s="62"/>
      <c r="AA85" s="62"/>
      <c r="AB85" s="62"/>
    </row>
    <row r="86" ht="45.0" customHeight="1">
      <c r="Y86" s="62"/>
      <c r="Z86" s="62"/>
      <c r="AA86" s="62"/>
      <c r="AB86" s="62"/>
    </row>
    <row r="87" ht="45.0" customHeight="1">
      <c r="Y87" s="62"/>
      <c r="Z87" s="62"/>
      <c r="AA87" s="62"/>
      <c r="AB87" s="62"/>
    </row>
    <row r="88" ht="45.0" customHeight="1">
      <c r="Y88" s="62"/>
      <c r="Z88" s="62"/>
      <c r="AA88" s="62"/>
      <c r="AB88" s="62"/>
    </row>
    <row r="89" ht="45.0" customHeight="1">
      <c r="Y89" s="62"/>
      <c r="Z89" s="62"/>
      <c r="AA89" s="62"/>
      <c r="AB89" s="62"/>
    </row>
    <row r="90" ht="45.0" customHeight="1">
      <c r="Y90" s="62"/>
      <c r="Z90" s="62"/>
      <c r="AA90" s="62"/>
      <c r="AB90" s="62"/>
    </row>
    <row r="91" ht="45.0" customHeight="1">
      <c r="Y91" s="62"/>
      <c r="Z91" s="62"/>
      <c r="AA91" s="62"/>
      <c r="AB91" s="62"/>
    </row>
    <row r="92" ht="45.0" customHeight="1">
      <c r="Y92" s="62"/>
      <c r="Z92" s="62"/>
      <c r="AA92" s="62"/>
      <c r="AB92" s="62"/>
    </row>
    <row r="93" ht="45.0" customHeight="1">
      <c r="Y93" s="62"/>
      <c r="Z93" s="62"/>
      <c r="AA93" s="62"/>
      <c r="AB93" s="62"/>
    </row>
    <row r="94" ht="45.0" customHeight="1">
      <c r="Y94" s="62"/>
      <c r="Z94" s="62"/>
      <c r="AA94" s="62"/>
      <c r="AB94" s="62"/>
    </row>
    <row r="95" ht="45.0" customHeight="1">
      <c r="Y95" s="62"/>
      <c r="Z95" s="62"/>
      <c r="AA95" s="62"/>
      <c r="AB95" s="62"/>
    </row>
    <row r="96" ht="45.0" customHeight="1">
      <c r="B96" s="1429" t="s">
        <v>5286</v>
      </c>
      <c r="C96" s="21"/>
      <c r="D96" s="21"/>
      <c r="E96" s="21"/>
      <c r="F96" s="21"/>
      <c r="G96" s="21"/>
      <c r="H96" s="21"/>
      <c r="I96" s="21"/>
      <c r="J96" s="21"/>
      <c r="K96" s="21"/>
      <c r="L96" s="21"/>
      <c r="M96" s="21"/>
      <c r="N96" s="21"/>
      <c r="O96" s="21"/>
      <c r="P96" s="21"/>
      <c r="AA96" s="62"/>
      <c r="AB96" s="62"/>
    </row>
    <row r="97" ht="45.0" customHeight="1">
      <c r="B97" s="21"/>
      <c r="C97" s="1475"/>
      <c r="D97" s="1475"/>
      <c r="E97" s="1475"/>
      <c r="F97" s="1475"/>
      <c r="G97" s="1475"/>
      <c r="H97" s="154"/>
      <c r="I97" s="154"/>
      <c r="J97" s="154"/>
      <c r="K97" s="1475"/>
      <c r="L97" s="1475"/>
      <c r="M97" s="1475"/>
      <c r="N97" s="1475"/>
      <c r="O97" s="1475"/>
      <c r="P97" s="21"/>
      <c r="AA97" s="62"/>
      <c r="AB97" s="62"/>
    </row>
    <row r="98" ht="45.0" customHeight="1">
      <c r="B98" s="21"/>
      <c r="C98" s="1475"/>
      <c r="D98" s="1386" t="s">
        <v>5287</v>
      </c>
      <c r="E98" s="1475"/>
      <c r="F98" s="1475"/>
      <c r="G98" s="1475"/>
      <c r="H98" s="154"/>
      <c r="I98" s="154"/>
      <c r="J98" s="154"/>
      <c r="K98" s="1475"/>
      <c r="L98" s="1475"/>
      <c r="M98" s="1475"/>
      <c r="N98" s="1386" t="s">
        <v>5287</v>
      </c>
      <c r="O98" s="1475"/>
      <c r="P98" s="21"/>
      <c r="AA98" s="62"/>
      <c r="AB98" s="62"/>
    </row>
    <row r="99" ht="45.0" customHeight="1">
      <c r="B99" s="21"/>
      <c r="C99" s="1475"/>
      <c r="D99" s="1475"/>
      <c r="E99" s="1475"/>
      <c r="F99" s="1475"/>
      <c r="G99" s="329"/>
      <c r="H99" s="329"/>
      <c r="I99" s="490" t="s">
        <v>381</v>
      </c>
      <c r="J99" s="329"/>
      <c r="K99" s="329"/>
      <c r="L99" s="1475"/>
      <c r="M99" s="1475"/>
      <c r="N99" s="1475"/>
      <c r="O99" s="1475"/>
      <c r="P99" s="21"/>
      <c r="AA99" s="62"/>
      <c r="AB99" s="62"/>
    </row>
    <row r="100" ht="45.0" customHeight="1">
      <c r="B100" s="21"/>
      <c r="C100" s="1475"/>
      <c r="D100" s="1475"/>
      <c r="E100" s="329"/>
      <c r="F100" s="329"/>
      <c r="G100" s="329"/>
      <c r="H100" s="1439"/>
      <c r="I100" s="1551"/>
      <c r="J100" s="1439"/>
      <c r="K100" s="329"/>
      <c r="L100" s="329"/>
      <c r="M100" s="329"/>
      <c r="N100" s="1475"/>
      <c r="O100" s="1475"/>
      <c r="P100" s="21"/>
      <c r="AA100" s="62"/>
      <c r="AB100" s="62"/>
    </row>
    <row r="101" ht="45.0" customHeight="1">
      <c r="B101" s="21"/>
      <c r="C101" s="1475"/>
      <c r="D101" s="1552" t="s">
        <v>5288</v>
      </c>
      <c r="E101" s="329"/>
      <c r="F101" s="1439"/>
      <c r="G101" s="1439"/>
      <c r="H101" s="1439"/>
      <c r="I101" s="1551"/>
      <c r="J101" s="1439"/>
      <c r="K101" s="1439"/>
      <c r="L101" s="1439"/>
      <c r="M101" s="329"/>
      <c r="N101" s="1552" t="s">
        <v>5288</v>
      </c>
      <c r="O101" s="1475"/>
      <c r="P101" s="21"/>
      <c r="AA101" s="62"/>
      <c r="AB101" s="62"/>
    </row>
    <row r="102" ht="45.0" customHeight="1">
      <c r="B102" s="21"/>
      <c r="C102" s="1475"/>
      <c r="D102" s="1553"/>
      <c r="E102" s="1434" t="s">
        <v>5289</v>
      </c>
      <c r="F102" s="1438" t="s">
        <v>5290</v>
      </c>
      <c r="G102" s="1438" t="s">
        <v>5290</v>
      </c>
      <c r="H102" s="1439"/>
      <c r="I102" s="1551"/>
      <c r="J102" s="1439"/>
      <c r="K102" s="1438" t="s">
        <v>5290</v>
      </c>
      <c r="L102" s="1438" t="s">
        <v>5290</v>
      </c>
      <c r="M102" s="1434" t="s">
        <v>5291</v>
      </c>
      <c r="N102" s="1553"/>
      <c r="O102" s="1475"/>
      <c r="P102" s="21"/>
      <c r="AA102" s="62"/>
      <c r="AB102" s="62"/>
    </row>
    <row r="103" ht="45.0" customHeight="1">
      <c r="B103" s="21"/>
      <c r="C103" s="1475"/>
      <c r="D103" s="1553"/>
      <c r="E103" s="329"/>
      <c r="F103" s="1439"/>
      <c r="G103" s="1439"/>
      <c r="H103" s="1439"/>
      <c r="I103" s="1551"/>
      <c r="J103" s="1439"/>
      <c r="K103" s="1439"/>
      <c r="L103" s="1439"/>
      <c r="M103" s="329"/>
      <c r="N103" s="1553"/>
      <c r="O103" s="1475"/>
      <c r="P103" s="21"/>
      <c r="AA103" s="62"/>
      <c r="AB103" s="62"/>
    </row>
    <row r="104" ht="45.0" customHeight="1">
      <c r="B104" s="21"/>
      <c r="C104" s="1475"/>
      <c r="D104" s="1553"/>
      <c r="E104" s="1434" t="s">
        <v>5291</v>
      </c>
      <c r="F104" s="1438" t="s">
        <v>5290</v>
      </c>
      <c r="G104" s="1438" t="s">
        <v>5290</v>
      </c>
      <c r="H104" s="1439"/>
      <c r="I104" s="1551"/>
      <c r="J104" s="1439"/>
      <c r="K104" s="1438" t="s">
        <v>5290</v>
      </c>
      <c r="L104" s="1438" t="s">
        <v>5290</v>
      </c>
      <c r="M104" s="1434" t="s">
        <v>5289</v>
      </c>
      <c r="N104" s="1553"/>
      <c r="O104" s="1475"/>
      <c r="P104" s="21"/>
      <c r="AA104" s="62"/>
      <c r="AB104" s="62"/>
    </row>
    <row r="105" ht="45.0" customHeight="1">
      <c r="B105" s="21"/>
      <c r="C105" s="1475"/>
      <c r="D105" s="1553"/>
      <c r="E105" s="329"/>
      <c r="F105" s="1439"/>
      <c r="G105" s="1439"/>
      <c r="H105" s="1439"/>
      <c r="I105" s="1551"/>
      <c r="J105" s="1439"/>
      <c r="K105" s="1439"/>
      <c r="L105" s="1439"/>
      <c r="M105" s="329"/>
      <c r="N105" s="1553"/>
      <c r="O105" s="1475"/>
      <c r="P105" s="21"/>
      <c r="AA105" s="62"/>
      <c r="AB105" s="62"/>
    </row>
    <row r="106" ht="45.0" customHeight="1">
      <c r="B106" s="21"/>
      <c r="C106" s="1475"/>
      <c r="D106" s="1553"/>
      <c r="E106" s="1434" t="s">
        <v>5289</v>
      </c>
      <c r="F106" s="1439"/>
      <c r="G106" s="1439"/>
      <c r="H106" s="1439"/>
      <c r="I106" s="1551"/>
      <c r="J106" s="1439"/>
      <c r="K106" s="1439"/>
      <c r="L106" s="1439"/>
      <c r="M106" s="1434" t="s">
        <v>5289</v>
      </c>
      <c r="N106" s="1553"/>
      <c r="O106" s="1475"/>
      <c r="P106" s="21"/>
    </row>
    <row r="107" ht="45.0" customHeight="1">
      <c r="B107" s="21"/>
      <c r="C107" s="1475"/>
      <c r="D107" s="1553"/>
      <c r="E107" s="329"/>
      <c r="F107" s="1439"/>
      <c r="G107" s="1439"/>
      <c r="H107" s="1551"/>
      <c r="I107" s="1551"/>
      <c r="J107" s="1551"/>
      <c r="K107" s="1439"/>
      <c r="L107" s="1439"/>
      <c r="M107" s="329"/>
      <c r="N107" s="1553"/>
      <c r="O107" s="1475"/>
      <c r="P107" s="21"/>
      <c r="AF107" s="1554" t="s">
        <v>5292</v>
      </c>
      <c r="AG107" s="1555"/>
      <c r="AH107" s="1556"/>
    </row>
    <row r="108" ht="45.0" customHeight="1">
      <c r="B108" s="21"/>
      <c r="C108" s="1475"/>
      <c r="D108" s="1553"/>
      <c r="E108" s="1434" t="s">
        <v>5289</v>
      </c>
      <c r="F108" s="1439"/>
      <c r="G108" s="1551"/>
      <c r="H108" s="1557"/>
      <c r="I108" s="1222" t="s">
        <v>5293</v>
      </c>
      <c r="J108" s="1558" t="s">
        <v>5155</v>
      </c>
      <c r="K108" s="1551"/>
      <c r="L108" s="1439"/>
      <c r="M108" s="1434" t="s">
        <v>5291</v>
      </c>
      <c r="N108" s="1553"/>
      <c r="O108" s="1475"/>
      <c r="P108" s="21"/>
      <c r="Y108" s="1559"/>
      <c r="Z108" s="1560" t="s">
        <v>5159</v>
      </c>
      <c r="AA108" s="1561"/>
      <c r="AB108" s="1562" t="s">
        <v>5162</v>
      </c>
      <c r="AF108" s="1563"/>
      <c r="AG108" s="1564" t="s">
        <v>5294</v>
      </c>
      <c r="AH108" s="1565"/>
    </row>
    <row r="109" ht="45.0" customHeight="1">
      <c r="B109" s="21"/>
      <c r="C109" s="1386" t="s">
        <v>5287</v>
      </c>
      <c r="D109" s="1553"/>
      <c r="E109" s="329"/>
      <c r="F109" s="1439"/>
      <c r="G109" s="1551"/>
      <c r="H109" s="1551"/>
      <c r="I109" s="1438" t="s">
        <v>5295</v>
      </c>
      <c r="J109" s="1551"/>
      <c r="K109" s="1551"/>
      <c r="L109" s="1439"/>
      <c r="M109" s="329"/>
      <c r="N109" s="1553"/>
      <c r="O109" s="1386" t="s">
        <v>5287</v>
      </c>
      <c r="P109" s="21"/>
      <c r="Y109" s="1566" t="s">
        <v>5165</v>
      </c>
      <c r="Z109" s="1567"/>
      <c r="AA109" s="1568" t="s">
        <v>5166</v>
      </c>
      <c r="AB109" s="1569"/>
      <c r="AF109" s="1570"/>
      <c r="AG109" s="1571"/>
      <c r="AH109" s="1572"/>
    </row>
    <row r="110" ht="45.0" customHeight="1">
      <c r="B110" s="1472" t="s">
        <v>5179</v>
      </c>
      <c r="C110" s="21"/>
      <c r="D110" s="21"/>
      <c r="E110" s="21"/>
      <c r="F110" s="21"/>
      <c r="G110" s="21"/>
      <c r="H110" s="21"/>
      <c r="I110" s="21"/>
      <c r="J110" s="21"/>
      <c r="K110" s="21"/>
      <c r="L110" s="21"/>
      <c r="M110" s="21"/>
      <c r="N110" s="21"/>
      <c r="O110" s="21"/>
      <c r="P110" s="21"/>
      <c r="Y110" s="62" t="s">
        <v>5296</v>
      </c>
      <c r="AF110" s="62" t="s">
        <v>5297</v>
      </c>
    </row>
    <row r="111" ht="45.0" customHeight="1">
      <c r="Y111" s="62"/>
      <c r="Z111" s="62"/>
      <c r="AA111" s="62"/>
      <c r="AB111" s="62"/>
    </row>
  </sheetData>
  <mergeCells count="2">
    <mergeCell ref="Y110:AB110"/>
    <mergeCell ref="AF110:AH110"/>
  </mergeCell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sheetPr>
  <sheetViews>
    <sheetView workbookViewId="0"/>
  </sheetViews>
  <sheetFormatPr customHeight="1" defaultColWidth="12.63" defaultRowHeight="15.75"/>
  <cols>
    <col customWidth="1" min="1" max="105" width="7.63"/>
  </cols>
  <sheetData>
    <row r="1" ht="45.0" customHeight="1">
      <c r="A1" s="320"/>
      <c r="B1" s="320"/>
      <c r="C1" s="320"/>
      <c r="D1" s="320" t="s">
        <v>5298</v>
      </c>
      <c r="E1" s="267"/>
      <c r="F1" s="267"/>
      <c r="G1" s="267"/>
      <c r="H1" s="267"/>
      <c r="I1" s="267"/>
      <c r="J1" s="267"/>
      <c r="K1" s="267"/>
      <c r="L1" s="267"/>
      <c r="M1" s="267"/>
      <c r="N1" s="267"/>
      <c r="O1" s="267"/>
      <c r="P1" s="267"/>
    </row>
    <row r="2" ht="45.0" customHeight="1">
      <c r="A2" s="267"/>
      <c r="B2" s="267"/>
      <c r="C2" s="267"/>
      <c r="D2" s="267"/>
      <c r="E2" s="267"/>
      <c r="F2" s="267"/>
      <c r="G2" s="267"/>
      <c r="H2" s="267"/>
      <c r="I2" s="267"/>
      <c r="J2" s="267"/>
      <c r="K2" s="267"/>
      <c r="L2" s="267"/>
      <c r="M2" s="267"/>
      <c r="N2" s="267"/>
      <c r="O2" s="267"/>
      <c r="P2" s="267"/>
      <c r="AC2" s="1429" t="s">
        <v>5299</v>
      </c>
      <c r="AD2" s="1573"/>
      <c r="AE2" s="1573"/>
      <c r="AF2" s="1573"/>
      <c r="AG2" s="1573"/>
      <c r="AH2" s="1573"/>
      <c r="AI2" s="1573"/>
      <c r="AJ2" s="1573"/>
      <c r="AK2" s="1573"/>
      <c r="AL2" s="1573"/>
      <c r="AM2" s="1574" t="s">
        <v>43</v>
      </c>
    </row>
    <row r="3" ht="45.0" customHeight="1">
      <c r="A3" s="267"/>
      <c r="B3" s="267"/>
      <c r="C3" s="267"/>
      <c r="D3" s="267"/>
      <c r="E3" s="267"/>
      <c r="F3" s="267"/>
      <c r="G3" s="267"/>
      <c r="H3" s="267"/>
      <c r="I3" s="267"/>
      <c r="J3" s="267"/>
      <c r="K3" s="267"/>
      <c r="L3" s="267"/>
      <c r="M3" s="267"/>
      <c r="N3" s="267"/>
      <c r="O3" s="267"/>
      <c r="P3" s="267"/>
      <c r="W3" s="1573"/>
      <c r="AC3" s="1573"/>
      <c r="AD3" s="1475"/>
      <c r="AE3" s="1475"/>
      <c r="AF3" s="1475"/>
      <c r="AG3" s="1475"/>
      <c r="AH3" s="1550"/>
      <c r="AI3" s="1475"/>
      <c r="AJ3" s="1475"/>
      <c r="AK3" s="1475"/>
      <c r="AL3" s="1475"/>
      <c r="AM3" s="1573"/>
    </row>
    <row r="4" ht="45.0" customHeight="1">
      <c r="A4" s="267"/>
      <c r="B4" s="267"/>
      <c r="C4" s="267"/>
      <c r="D4" s="267"/>
      <c r="E4" s="267"/>
      <c r="F4" s="267"/>
      <c r="G4" s="267"/>
      <c r="H4" s="267"/>
      <c r="I4" s="267"/>
      <c r="J4" s="267"/>
      <c r="K4" s="267"/>
      <c r="L4" s="267"/>
      <c r="M4" s="267"/>
      <c r="N4" s="267"/>
      <c r="O4" s="267"/>
      <c r="P4" s="267"/>
      <c r="W4" s="1573"/>
      <c r="X4" s="1573"/>
      <c r="AC4" s="1573"/>
      <c r="AD4" s="1475"/>
      <c r="AE4" s="1475"/>
      <c r="AF4" s="1475"/>
      <c r="AG4" s="1475"/>
      <c r="AH4" s="1475"/>
      <c r="AI4" s="1475"/>
      <c r="AJ4" s="1475"/>
      <c r="AK4" s="1475"/>
      <c r="AL4" s="1475"/>
      <c r="AM4" s="1573"/>
      <c r="CX4" s="1575" t="s">
        <v>5300</v>
      </c>
    </row>
    <row r="5" ht="45.0" customHeight="1">
      <c r="A5" s="267"/>
      <c r="B5" s="267"/>
      <c r="C5" s="267"/>
      <c r="D5" s="267"/>
      <c r="E5" s="1573"/>
      <c r="F5" s="1573"/>
      <c r="G5" s="1573"/>
      <c r="H5" s="1573"/>
      <c r="I5" s="1573"/>
      <c r="J5" s="1573"/>
      <c r="K5" s="1573"/>
      <c r="L5" s="1573"/>
      <c r="M5" s="1573"/>
      <c r="N5" s="1573"/>
      <c r="O5" s="1573"/>
      <c r="P5" s="1573"/>
      <c r="Q5" s="1573"/>
      <c r="R5" s="1573"/>
      <c r="S5" s="1573"/>
      <c r="T5" s="1573"/>
      <c r="U5" s="1573"/>
      <c r="V5" s="1573"/>
      <c r="W5" s="1573"/>
      <c r="X5" s="1573"/>
      <c r="Y5" s="1573"/>
      <c r="AC5" s="1573"/>
      <c r="AD5" s="1475"/>
      <c r="AE5" s="1475"/>
      <c r="AF5" s="1475"/>
      <c r="AG5" s="1475"/>
      <c r="AH5" s="1475"/>
      <c r="AI5" s="1475"/>
      <c r="AJ5" s="1475"/>
      <c r="AK5" s="1475"/>
      <c r="AL5" s="1475"/>
      <c r="AM5" s="1573"/>
      <c r="CV5" s="1576" t="s">
        <v>5277</v>
      </c>
    </row>
    <row r="6" ht="45.0" customHeight="1">
      <c r="A6" s="267"/>
      <c r="B6" s="267"/>
      <c r="C6" s="267"/>
      <c r="D6" s="267"/>
      <c r="E6" s="267"/>
      <c r="F6" s="267"/>
      <c r="G6" s="267"/>
      <c r="H6" s="267"/>
      <c r="I6" s="267"/>
      <c r="J6" s="267"/>
      <c r="K6" s="267"/>
      <c r="L6" s="267"/>
      <c r="M6" s="267"/>
      <c r="N6" s="267"/>
      <c r="O6" s="267"/>
      <c r="P6" s="267"/>
      <c r="W6" s="1573"/>
      <c r="X6" s="1573"/>
      <c r="AC6" s="1573"/>
      <c r="AD6" s="1475"/>
      <c r="AE6" s="1475"/>
      <c r="AF6" s="1475"/>
      <c r="AG6" s="1475"/>
      <c r="AH6" s="1475"/>
      <c r="AI6" s="1475"/>
      <c r="AJ6" s="1475"/>
      <c r="AK6" s="1475"/>
      <c r="AL6" s="1475"/>
      <c r="AM6" s="1573"/>
      <c r="CW6" s="1519" t="s">
        <v>5301</v>
      </c>
    </row>
    <row r="7" ht="45.0" customHeight="1">
      <c r="A7" s="267"/>
      <c r="B7" s="267"/>
      <c r="C7" s="267"/>
      <c r="D7" s="267"/>
      <c r="E7" s="267"/>
      <c r="F7" s="267"/>
      <c r="G7" s="267"/>
      <c r="H7" s="267"/>
      <c r="I7" s="267"/>
      <c r="J7" s="267"/>
      <c r="K7" s="267"/>
      <c r="L7" s="267"/>
      <c r="M7" s="267"/>
      <c r="N7" s="267"/>
      <c r="O7" s="267"/>
      <c r="P7" s="267"/>
      <c r="W7" s="1573"/>
      <c r="AC7" s="1573"/>
      <c r="AD7" s="1475"/>
      <c r="AE7" s="1475"/>
      <c r="AF7" s="1475"/>
      <c r="AG7" s="1475"/>
      <c r="AH7" s="1475"/>
      <c r="AI7" s="1475"/>
      <c r="AJ7" s="1475"/>
      <c r="AK7" s="1475"/>
      <c r="AL7" s="1475"/>
      <c r="AM7" s="1573"/>
    </row>
    <row r="8" ht="45.0" customHeight="1">
      <c r="A8" s="267"/>
      <c r="B8" s="267"/>
      <c r="C8" s="267"/>
      <c r="D8" s="267"/>
      <c r="E8" s="267"/>
      <c r="F8" s="267"/>
      <c r="G8" s="267"/>
      <c r="H8" s="267"/>
      <c r="I8" s="267"/>
      <c r="J8" s="267"/>
      <c r="K8" s="267"/>
      <c r="L8" s="267"/>
      <c r="M8" s="267"/>
      <c r="N8" s="267"/>
      <c r="O8" s="267"/>
      <c r="P8" s="267"/>
      <c r="AC8" s="1573"/>
      <c r="AD8" s="1475"/>
      <c r="AE8" s="1475"/>
      <c r="AF8" s="1475"/>
      <c r="AG8" s="1475"/>
      <c r="AH8" s="1475"/>
      <c r="AI8" s="1475"/>
      <c r="AJ8" s="1475"/>
      <c r="AK8" s="1475"/>
      <c r="AL8" s="1475"/>
      <c r="AM8" s="1573"/>
    </row>
    <row r="9" ht="45.0" customHeight="1">
      <c r="A9" s="267"/>
      <c r="B9" s="267"/>
      <c r="C9" s="267"/>
      <c r="D9" s="267"/>
      <c r="E9" s="267"/>
      <c r="F9" s="267"/>
      <c r="G9" s="267"/>
      <c r="H9" s="267"/>
      <c r="I9" s="267"/>
      <c r="J9" s="267"/>
      <c r="K9" s="267"/>
      <c r="L9" s="267"/>
      <c r="M9" s="267"/>
      <c r="N9" s="267"/>
      <c r="O9" s="267"/>
      <c r="P9" s="267"/>
      <c r="AC9" s="1573"/>
      <c r="AD9" s="1475"/>
      <c r="AE9" s="1475"/>
      <c r="AF9" s="1475"/>
      <c r="AG9" s="1475"/>
      <c r="AH9" s="1475"/>
      <c r="AI9" s="1475"/>
      <c r="AJ9" s="1577"/>
      <c r="AK9" s="1577"/>
      <c r="AL9" s="1475"/>
      <c r="AM9" s="1573"/>
    </row>
    <row r="10" ht="45.0" customHeight="1">
      <c r="A10" s="267"/>
      <c r="B10" s="267"/>
      <c r="C10" s="267"/>
      <c r="D10" s="267"/>
      <c r="E10" s="267"/>
      <c r="F10" s="267"/>
      <c r="G10" s="267"/>
      <c r="H10" s="267"/>
      <c r="I10" s="267"/>
      <c r="J10" s="267"/>
      <c r="K10" s="267"/>
      <c r="L10" s="267"/>
      <c r="M10" s="267"/>
      <c r="N10" s="267"/>
      <c r="O10" s="267"/>
      <c r="P10" s="267"/>
      <c r="AC10" s="1573"/>
      <c r="AD10" s="1475"/>
      <c r="AE10" s="1475"/>
      <c r="AF10" s="1475"/>
      <c r="AG10" s="1475"/>
      <c r="AH10" s="1475"/>
      <c r="AI10" s="1475"/>
      <c r="AJ10" s="1475"/>
      <c r="AK10" s="1475"/>
      <c r="AL10" s="1475"/>
      <c r="AM10" s="1573"/>
    </row>
    <row r="11" ht="45.0" customHeight="1">
      <c r="A11" s="267"/>
      <c r="B11" s="267"/>
      <c r="C11" s="267"/>
      <c r="D11" s="267"/>
      <c r="E11" s="267"/>
      <c r="F11" s="267"/>
      <c r="G11" s="267"/>
      <c r="H11" s="267"/>
      <c r="I11" s="267"/>
      <c r="J11" s="267"/>
      <c r="K11" s="267"/>
      <c r="L11" s="267"/>
      <c r="M11" s="267"/>
      <c r="N11" s="267"/>
      <c r="O11" s="267"/>
      <c r="P11" s="267"/>
      <c r="AC11" s="1573"/>
      <c r="AD11" s="1475"/>
      <c r="AE11" s="1475"/>
      <c r="AF11" s="1475"/>
      <c r="AG11" s="1475"/>
      <c r="AH11" s="1475"/>
      <c r="AI11" s="1475"/>
      <c r="AJ11" s="1475"/>
      <c r="AK11" s="1475"/>
      <c r="AL11" s="1577"/>
      <c r="AM11" s="1573"/>
    </row>
    <row r="12" ht="45.0" customHeight="1">
      <c r="A12" s="267"/>
      <c r="B12" s="267"/>
      <c r="C12" s="267"/>
      <c r="D12" s="267"/>
      <c r="E12" s="267"/>
      <c r="F12" s="267"/>
      <c r="G12" s="267"/>
      <c r="H12" s="267"/>
      <c r="I12" s="267"/>
      <c r="J12" s="267"/>
      <c r="K12" s="267"/>
      <c r="L12" s="267"/>
      <c r="M12" s="267"/>
      <c r="N12" s="267"/>
      <c r="O12" s="267"/>
      <c r="P12" s="267"/>
      <c r="AC12" s="1573"/>
      <c r="AD12" s="1475"/>
      <c r="AE12" s="1475"/>
      <c r="AF12" s="1577"/>
      <c r="AG12" s="1475"/>
      <c r="AH12" s="1475"/>
      <c r="AI12" s="1475"/>
      <c r="AJ12" s="1475"/>
      <c r="AK12" s="1577"/>
      <c r="AL12" s="1577"/>
      <c r="AM12" s="1573"/>
    </row>
    <row r="13" ht="45.0" customHeight="1">
      <c r="A13" s="267"/>
      <c r="B13" s="267"/>
      <c r="C13" s="267"/>
      <c r="D13" s="267"/>
      <c r="E13" s="267"/>
      <c r="F13" s="267"/>
      <c r="G13" s="267"/>
      <c r="H13" s="267"/>
      <c r="I13" s="267"/>
      <c r="J13" s="267"/>
      <c r="K13" s="267"/>
      <c r="L13" s="267"/>
      <c r="M13" s="267"/>
      <c r="N13" s="267"/>
      <c r="O13" s="267"/>
      <c r="P13" s="267"/>
      <c r="AC13" s="1573"/>
      <c r="AD13" s="1475"/>
      <c r="AE13" s="1475"/>
      <c r="AF13" s="1475"/>
      <c r="AG13" s="1475"/>
      <c r="AH13" s="1475"/>
      <c r="AI13" s="1451"/>
      <c r="AJ13" s="1451"/>
      <c r="AK13" s="1577"/>
      <c r="AL13" s="1577"/>
      <c r="AM13" s="1573"/>
    </row>
    <row r="14" ht="45.0" customHeight="1">
      <c r="A14" s="267"/>
      <c r="B14" s="267"/>
      <c r="C14" s="267"/>
      <c r="D14" s="267"/>
      <c r="E14" s="1578" t="s">
        <v>5302</v>
      </c>
      <c r="F14" s="1573"/>
      <c r="G14" s="1573"/>
      <c r="H14" s="1573"/>
      <c r="I14" s="1573"/>
      <c r="J14" s="1573"/>
      <c r="K14" s="1573"/>
      <c r="L14" s="1573"/>
      <c r="M14" s="1573"/>
      <c r="N14" s="1573"/>
      <c r="O14" s="1574" t="s">
        <v>43</v>
      </c>
      <c r="P14" s="267"/>
      <c r="Q14" s="1578" t="s">
        <v>5303</v>
      </c>
      <c r="R14" s="1573"/>
      <c r="S14" s="1573"/>
      <c r="T14" s="1573"/>
      <c r="U14" s="1573"/>
      <c r="V14" s="1573"/>
      <c r="W14" s="1573"/>
      <c r="X14" s="1573"/>
      <c r="Y14" s="1573"/>
      <c r="Z14" s="1573"/>
      <c r="AA14" s="1574" t="s">
        <v>43</v>
      </c>
      <c r="AC14" s="1573"/>
      <c r="AD14" s="1475"/>
      <c r="AE14" s="1577"/>
      <c r="AF14" s="1475"/>
      <c r="AG14" s="1475"/>
      <c r="AH14" s="1475"/>
      <c r="AI14" s="1438" t="s">
        <v>5304</v>
      </c>
      <c r="AJ14" s="1451"/>
      <c r="AK14" s="1577"/>
      <c r="AL14" s="1577"/>
      <c r="AM14" s="1573"/>
      <c r="AO14" s="1429" t="s">
        <v>5305</v>
      </c>
      <c r="AP14" s="1573"/>
      <c r="AQ14" s="1573"/>
      <c r="AR14" s="1573"/>
      <c r="AS14" s="1573"/>
      <c r="AT14" s="1573"/>
      <c r="AU14" s="1573"/>
      <c r="AV14" s="1573"/>
      <c r="AW14" s="1573"/>
      <c r="AX14" s="1573"/>
      <c r="AY14" s="1574" t="s">
        <v>43</v>
      </c>
    </row>
    <row r="15" ht="45.0" customHeight="1">
      <c r="A15" s="267"/>
      <c r="B15" s="267"/>
      <c r="C15" s="267"/>
      <c r="D15" s="267"/>
      <c r="E15" s="1573"/>
      <c r="F15" s="1577"/>
      <c r="G15" s="1577"/>
      <c r="H15" s="1577"/>
      <c r="I15" s="1577"/>
      <c r="J15" s="1577"/>
      <c r="K15" s="1577"/>
      <c r="L15" s="1577"/>
      <c r="M15" s="1577"/>
      <c r="N15" s="1577"/>
      <c r="O15" s="1573"/>
      <c r="P15" s="267"/>
      <c r="Q15" s="1573"/>
      <c r="R15" s="1577"/>
      <c r="S15" s="1475"/>
      <c r="T15" s="1475"/>
      <c r="U15" s="1550"/>
      <c r="V15" s="1475"/>
      <c r="W15" s="1475"/>
      <c r="X15" s="1475"/>
      <c r="Y15" s="1475"/>
      <c r="Z15" s="1475"/>
      <c r="AA15" s="1573"/>
      <c r="AC15" s="1573"/>
      <c r="AD15" s="1475"/>
      <c r="AE15" s="1475"/>
      <c r="AF15" s="1475"/>
      <c r="AG15" s="1475"/>
      <c r="AH15" s="1475"/>
      <c r="AI15" s="1475"/>
      <c r="AJ15" s="1475"/>
      <c r="AK15" s="1475"/>
      <c r="AL15" s="1577"/>
      <c r="AM15" s="1573"/>
      <c r="AO15" s="1573"/>
      <c r="AP15" s="1577"/>
      <c r="AQ15" s="1577"/>
      <c r="AR15" s="1577"/>
      <c r="AS15" s="1577"/>
      <c r="AT15" s="1577"/>
      <c r="AU15" s="1577"/>
      <c r="AV15" s="1577"/>
      <c r="AW15" s="1577"/>
      <c r="AX15" s="1577"/>
      <c r="AY15" s="1573"/>
    </row>
    <row r="16" ht="45.0" customHeight="1">
      <c r="A16" s="267"/>
      <c r="B16" s="267"/>
      <c r="C16" s="267"/>
      <c r="D16" s="267"/>
      <c r="E16" s="1573"/>
      <c r="F16" s="1577"/>
      <c r="G16" s="1579"/>
      <c r="H16" s="1579"/>
      <c r="I16" s="1577"/>
      <c r="J16" s="1577"/>
      <c r="K16" s="1577"/>
      <c r="L16" s="1577"/>
      <c r="M16" s="1577"/>
      <c r="N16" s="1577"/>
      <c r="O16" s="1573"/>
      <c r="P16" s="267"/>
      <c r="Q16" s="1573"/>
      <c r="R16" s="1577"/>
      <c r="S16" s="1577"/>
      <c r="T16" s="1475"/>
      <c r="U16" s="1475"/>
      <c r="V16" s="1475"/>
      <c r="W16" s="1475"/>
      <c r="X16" s="1475"/>
      <c r="Y16" s="1475"/>
      <c r="Z16" s="1475"/>
      <c r="AA16" s="1573"/>
      <c r="AC16" s="1573"/>
      <c r="AD16" s="1475"/>
      <c r="AE16" s="1475"/>
      <c r="AF16" s="1475"/>
      <c r="AG16" s="1475"/>
      <c r="AH16" s="1475"/>
      <c r="AI16" s="1475"/>
      <c r="AJ16" s="1475"/>
      <c r="AK16" s="1475"/>
      <c r="AL16" s="1475"/>
      <c r="AM16" s="1573"/>
      <c r="AO16" s="1573"/>
      <c r="AP16" s="1475"/>
      <c r="AQ16" s="1475"/>
      <c r="AR16" s="1475"/>
      <c r="AS16" s="1475"/>
      <c r="AT16" s="1475"/>
      <c r="AU16" s="1577"/>
      <c r="AV16" s="1577"/>
      <c r="AW16" s="1577"/>
      <c r="AX16" s="1577"/>
      <c r="AY16" s="1573"/>
    </row>
    <row r="17" ht="45.0" customHeight="1">
      <c r="A17" s="267"/>
      <c r="B17" s="267"/>
      <c r="C17" s="267"/>
      <c r="D17" s="267"/>
      <c r="E17" s="1573"/>
      <c r="F17" s="1577"/>
      <c r="G17" s="1579"/>
      <c r="H17" s="490" t="s">
        <v>5306</v>
      </c>
      <c r="I17" s="1580"/>
      <c r="J17" s="1475"/>
      <c r="K17" s="1475"/>
      <c r="L17" s="1475"/>
      <c r="M17" s="1577"/>
      <c r="N17" s="1577"/>
      <c r="O17" s="1573"/>
      <c r="P17" s="267"/>
      <c r="Q17" s="1573"/>
      <c r="R17" s="1577"/>
      <c r="S17" s="1577"/>
      <c r="T17" s="1475"/>
      <c r="U17" s="1475"/>
      <c r="V17" s="1475"/>
      <c r="W17" s="1475"/>
      <c r="X17" s="1475"/>
      <c r="Y17" s="1475"/>
      <c r="Z17" s="1475"/>
      <c r="AA17" s="1573"/>
      <c r="AC17" s="1573"/>
      <c r="AD17" s="1475"/>
      <c r="AE17" s="1451"/>
      <c r="AF17" s="1451"/>
      <c r="AG17" s="1475"/>
      <c r="AH17" s="1475"/>
      <c r="AI17" s="1475"/>
      <c r="AJ17" s="1475"/>
      <c r="AK17" s="1475"/>
      <c r="AL17" s="1510"/>
      <c r="AM17" s="1573"/>
      <c r="AN17" s="1573"/>
      <c r="AO17" s="1573"/>
      <c r="AP17" s="1510"/>
      <c r="AQ17" s="1475"/>
      <c r="AR17" s="1475"/>
      <c r="AS17" s="489" t="s">
        <v>5307</v>
      </c>
      <c r="AT17" s="1475"/>
      <c r="AU17" s="1475"/>
      <c r="AV17" s="1577"/>
      <c r="AW17" s="1577"/>
      <c r="AX17" s="1581"/>
      <c r="AY17" s="1573"/>
    </row>
    <row r="18" ht="45.0" customHeight="1">
      <c r="A18" s="267"/>
      <c r="B18" s="267"/>
      <c r="C18" s="267"/>
      <c r="D18" s="267"/>
      <c r="E18" s="1573"/>
      <c r="F18" s="1577"/>
      <c r="G18" s="1577"/>
      <c r="H18" s="1580"/>
      <c r="I18" s="1475"/>
      <c r="J18" s="1475"/>
      <c r="K18" s="1475"/>
      <c r="L18" s="1475"/>
      <c r="M18" s="1475"/>
      <c r="N18" s="1577"/>
      <c r="O18" s="1573"/>
      <c r="P18" s="267"/>
      <c r="Q18" s="1573"/>
      <c r="R18" s="1577"/>
      <c r="S18" s="1577"/>
      <c r="T18" s="1577"/>
      <c r="U18" s="1475"/>
      <c r="V18" s="1475"/>
      <c r="W18" s="490" t="s">
        <v>5308</v>
      </c>
      <c r="X18" s="413"/>
      <c r="Y18" s="1475"/>
      <c r="Z18" s="1475"/>
      <c r="AA18" s="1573"/>
      <c r="AC18" s="1573"/>
      <c r="AD18" s="1475"/>
      <c r="AE18" s="1438" t="s">
        <v>5304</v>
      </c>
      <c r="AF18" s="1451"/>
      <c r="AG18" s="1475"/>
      <c r="AH18" s="1475"/>
      <c r="AI18" s="1475"/>
      <c r="AJ18" s="1475"/>
      <c r="AK18" s="1475"/>
      <c r="AL18" s="1475"/>
      <c r="AM18" s="1573"/>
      <c r="AO18" s="1573"/>
      <c r="AP18" s="1475"/>
      <c r="AQ18" s="1475"/>
      <c r="AR18" s="1475"/>
      <c r="AS18" s="1475"/>
      <c r="AT18" s="1475"/>
      <c r="AU18" s="1475"/>
      <c r="AV18" s="1582"/>
      <c r="AW18" s="1581"/>
      <c r="AX18" s="1581"/>
      <c r="AY18" s="1573"/>
    </row>
    <row r="19" ht="45.0" customHeight="1">
      <c r="A19" s="267"/>
      <c r="B19" s="267"/>
      <c r="C19" s="267"/>
      <c r="D19" s="267"/>
      <c r="E19" s="1573"/>
      <c r="F19" s="1577"/>
      <c r="G19" s="1577"/>
      <c r="H19" s="1475"/>
      <c r="I19" s="1475"/>
      <c r="J19" s="1577"/>
      <c r="K19" s="1475"/>
      <c r="L19" s="1475"/>
      <c r="M19" s="1475"/>
      <c r="N19" s="1577"/>
      <c r="O19" s="1573"/>
      <c r="P19" s="267"/>
      <c r="Q19" s="1573"/>
      <c r="R19" s="1577"/>
      <c r="S19" s="1577"/>
      <c r="T19" s="1577"/>
      <c r="U19" s="1577"/>
      <c r="V19" s="1475"/>
      <c r="W19" s="413"/>
      <c r="X19" s="1475"/>
      <c r="Y19" s="1475"/>
      <c r="Z19" s="1510"/>
      <c r="AA19" s="1573"/>
      <c r="AC19" s="1573"/>
      <c r="AD19" s="1510"/>
      <c r="AE19" s="1475"/>
      <c r="AF19" s="1475"/>
      <c r="AG19" s="1475"/>
      <c r="AH19" s="1475"/>
      <c r="AI19" s="1475"/>
      <c r="AJ19" s="1475"/>
      <c r="AK19" s="1475"/>
      <c r="AL19" s="1577"/>
      <c r="AM19" s="1573"/>
      <c r="AO19" s="1573"/>
      <c r="AP19" s="1577"/>
      <c r="AQ19" s="1475"/>
      <c r="AR19" s="1475"/>
      <c r="AS19" s="1475"/>
      <c r="AT19" s="1475"/>
      <c r="AU19" s="1582"/>
      <c r="AV19" s="1581"/>
      <c r="AW19" s="1581"/>
      <c r="AX19" s="1581"/>
      <c r="AY19" s="1573"/>
    </row>
    <row r="20" ht="45.0" customHeight="1">
      <c r="A20" s="267"/>
      <c r="B20" s="267"/>
      <c r="C20" s="267"/>
      <c r="D20" s="267"/>
      <c r="E20" s="1573"/>
      <c r="F20" s="1577"/>
      <c r="G20" s="1577"/>
      <c r="H20" s="1475"/>
      <c r="I20" s="1475"/>
      <c r="J20" s="1475"/>
      <c r="K20" s="1475"/>
      <c r="L20" s="1475"/>
      <c r="M20" s="1577"/>
      <c r="N20" s="1577"/>
      <c r="O20" s="1573"/>
      <c r="P20" s="267"/>
      <c r="Q20" s="1573"/>
      <c r="R20" s="1577"/>
      <c r="S20" s="1577"/>
      <c r="T20" s="1577"/>
      <c r="U20" s="1577"/>
      <c r="V20" s="1475"/>
      <c r="W20" s="1475"/>
      <c r="X20" s="1475"/>
      <c r="Y20" s="1475"/>
      <c r="Z20" s="1475"/>
      <c r="AA20" s="1573"/>
      <c r="AC20" s="1573"/>
      <c r="AD20" s="1475"/>
      <c r="AE20" s="1475"/>
      <c r="AF20" s="1475"/>
      <c r="AG20" s="1475"/>
      <c r="AH20" s="1475"/>
      <c r="AI20" s="1475"/>
      <c r="AJ20" s="1475"/>
      <c r="AK20" s="1475"/>
      <c r="AL20" s="1577"/>
      <c r="AM20" s="1573"/>
      <c r="AO20" s="1573"/>
      <c r="AP20" s="1577"/>
      <c r="AQ20" s="1577"/>
      <c r="AR20" s="1475"/>
      <c r="AS20" s="1475"/>
      <c r="AT20" s="1475"/>
      <c r="AU20" s="1582"/>
      <c r="AV20" s="1582"/>
      <c r="AW20" s="1581"/>
      <c r="AX20" s="1581"/>
      <c r="AY20" s="1573"/>
    </row>
    <row r="21" ht="45.0" customHeight="1">
      <c r="A21" s="267"/>
      <c r="B21" s="267"/>
      <c r="C21" s="267"/>
      <c r="D21" s="267"/>
      <c r="E21" s="1573"/>
      <c r="F21" s="1577"/>
      <c r="G21" s="1577"/>
      <c r="H21" s="1577"/>
      <c r="I21" s="1475"/>
      <c r="J21" s="1475"/>
      <c r="K21" s="1475"/>
      <c r="L21" s="1475"/>
      <c r="M21" s="1577"/>
      <c r="N21" s="1577"/>
      <c r="O21" s="1573"/>
      <c r="P21" s="267"/>
      <c r="Q21" s="1573"/>
      <c r="R21" s="1577"/>
      <c r="S21" s="1577"/>
      <c r="T21" s="1583"/>
      <c r="U21" s="1584" t="s">
        <v>5309</v>
      </c>
      <c r="V21" s="1475"/>
      <c r="W21" s="1475"/>
      <c r="X21" s="1475"/>
      <c r="Y21" s="1577"/>
      <c r="Z21" s="1475"/>
      <c r="AA21" s="1573"/>
      <c r="AC21" s="1573"/>
      <c r="AD21" s="1475"/>
      <c r="AE21" s="1475"/>
      <c r="AF21" s="1585"/>
      <c r="AG21" s="1475"/>
      <c r="AH21" s="1475"/>
      <c r="AI21" s="1475"/>
      <c r="AJ21" s="1475"/>
      <c r="AK21" s="1475"/>
      <c r="AL21" s="1577"/>
      <c r="AM21" s="1573"/>
      <c r="AO21" s="1573"/>
      <c r="AP21" s="1577"/>
      <c r="AQ21" s="1577"/>
      <c r="AR21" s="1577"/>
      <c r="AS21" s="1475"/>
      <c r="AT21" s="1475"/>
      <c r="AU21" s="1582"/>
      <c r="AV21" s="1582"/>
      <c r="AW21" s="1581"/>
      <c r="AX21" s="1581"/>
      <c r="AY21" s="1573"/>
    </row>
    <row r="22" ht="45.0" customHeight="1">
      <c r="A22" s="267"/>
      <c r="B22" s="267"/>
      <c r="C22" s="267"/>
      <c r="D22" s="267"/>
      <c r="E22" s="1573"/>
      <c r="F22" s="1577"/>
      <c r="G22" s="1577"/>
      <c r="H22" s="1577"/>
      <c r="I22" s="1577"/>
      <c r="J22" s="1577"/>
      <c r="K22" s="1475"/>
      <c r="L22" s="1475"/>
      <c r="M22" s="1475"/>
      <c r="N22" s="1510"/>
      <c r="O22" s="1573"/>
      <c r="P22" s="267"/>
      <c r="Q22" s="1573"/>
      <c r="R22" s="1510"/>
      <c r="S22" s="1475"/>
      <c r="T22" s="1583"/>
      <c r="U22" s="1577"/>
      <c r="V22" s="1475"/>
      <c r="W22" s="1475"/>
      <c r="X22" s="1577"/>
      <c r="Y22" s="1577"/>
      <c r="Z22" s="1577"/>
      <c r="AA22" s="1573"/>
      <c r="AC22" s="1573"/>
      <c r="AD22" s="1475"/>
      <c r="AE22" s="1577"/>
      <c r="AF22" s="1577"/>
      <c r="AG22" s="1475"/>
      <c r="AH22" s="1475"/>
      <c r="AI22" s="1475"/>
      <c r="AJ22" s="1475"/>
      <c r="AK22" s="1577"/>
      <c r="AL22" s="1577"/>
      <c r="AM22" s="1573"/>
      <c r="AO22" s="1573"/>
      <c r="AP22" s="1577"/>
      <c r="AQ22" s="1577"/>
      <c r="AR22" s="1475"/>
      <c r="AS22" s="1475"/>
      <c r="AT22" s="1582"/>
      <c r="AU22" s="1582"/>
      <c r="AV22" s="1581"/>
      <c r="AW22" s="1581"/>
      <c r="AX22" s="1581"/>
      <c r="AY22" s="1573"/>
    </row>
    <row r="23" ht="45.0" customHeight="1">
      <c r="A23" s="267"/>
      <c r="B23" s="267"/>
      <c r="C23" s="267"/>
      <c r="D23" s="267"/>
      <c r="E23" s="1573"/>
      <c r="F23" s="1577"/>
      <c r="G23" s="1577"/>
      <c r="H23" s="1577"/>
      <c r="I23" s="1577"/>
      <c r="J23" s="1577"/>
      <c r="K23" s="1577"/>
      <c r="L23" s="1577"/>
      <c r="M23" s="1577"/>
      <c r="N23" s="1577"/>
      <c r="O23" s="1573"/>
      <c r="P23" s="267"/>
      <c r="Q23" s="1573"/>
      <c r="R23" s="1577"/>
      <c r="S23" s="1577"/>
      <c r="T23" s="1577"/>
      <c r="U23" s="1577"/>
      <c r="V23" s="1577"/>
      <c r="W23" s="1577"/>
      <c r="X23" s="1577"/>
      <c r="Y23" s="1577"/>
      <c r="Z23" s="1577"/>
      <c r="AA23" s="1573"/>
      <c r="AC23" s="1573"/>
      <c r="AD23" s="1577"/>
      <c r="AE23" s="1577"/>
      <c r="AF23" s="1577"/>
      <c r="AG23" s="1577"/>
      <c r="AH23" s="1475"/>
      <c r="AI23" s="1510"/>
      <c r="AJ23" s="1475"/>
      <c r="AK23" s="1577"/>
      <c r="AL23" s="1577"/>
      <c r="AM23" s="1573"/>
      <c r="AO23" s="1573"/>
      <c r="AP23" s="1577"/>
      <c r="AQ23" s="1577"/>
      <c r="AR23" s="1475"/>
      <c r="AS23" s="1475"/>
      <c r="AT23" s="1582"/>
      <c r="AU23" s="1582"/>
      <c r="AV23" s="1582"/>
      <c r="AW23" s="1581"/>
      <c r="AX23" s="1581"/>
      <c r="AY23" s="1573"/>
    </row>
    <row r="24" ht="45.0" customHeight="1">
      <c r="A24" s="267"/>
      <c r="B24" s="267"/>
      <c r="C24" s="267"/>
      <c r="D24" s="267"/>
      <c r="E24" s="1586" t="s">
        <v>5179</v>
      </c>
      <c r="F24" s="1573"/>
      <c r="G24" s="1573"/>
      <c r="H24" s="1573"/>
      <c r="I24" s="1573"/>
      <c r="J24" s="1573"/>
      <c r="K24" s="1573"/>
      <c r="L24" s="1573"/>
      <c r="M24" s="1573"/>
      <c r="N24" s="1573"/>
      <c r="O24" s="1573"/>
      <c r="P24" s="267"/>
      <c r="Q24" s="1472" t="s">
        <v>5310</v>
      </c>
      <c r="R24" s="1573"/>
      <c r="S24" s="1573"/>
      <c r="T24" s="1573"/>
      <c r="U24" s="1573"/>
      <c r="V24" s="1573"/>
      <c r="W24" s="1573"/>
      <c r="X24" s="1573"/>
      <c r="Y24" s="1573"/>
      <c r="Z24" s="1573"/>
      <c r="AA24" s="1573"/>
      <c r="AC24" s="1472" t="s">
        <v>5179</v>
      </c>
      <c r="AD24" s="1573"/>
      <c r="AE24" s="1573"/>
      <c r="AF24" s="1573"/>
      <c r="AG24" s="1573"/>
      <c r="AH24" s="1573"/>
      <c r="AI24" s="1573"/>
      <c r="AJ24" s="1573"/>
      <c r="AK24" s="1573"/>
      <c r="AL24" s="1573"/>
      <c r="AM24" s="1573"/>
      <c r="AO24" s="1573"/>
      <c r="AP24" s="1577"/>
      <c r="AQ24" s="1475"/>
      <c r="AR24" s="1475"/>
      <c r="AS24" s="1582"/>
      <c r="AT24" s="1580"/>
      <c r="AU24" s="1582"/>
      <c r="AV24" s="1582"/>
      <c r="AW24" s="1582"/>
      <c r="AX24" s="1581"/>
      <c r="AY24" s="1573"/>
    </row>
    <row r="25" ht="45.0" customHeight="1">
      <c r="A25" s="320"/>
      <c r="B25" s="320"/>
      <c r="C25" s="320"/>
      <c r="D25" s="320"/>
      <c r="E25" s="267"/>
      <c r="F25" s="267"/>
      <c r="G25" s="267"/>
      <c r="H25" s="267"/>
      <c r="I25" s="267"/>
      <c r="J25" s="267"/>
      <c r="K25" s="267"/>
      <c r="L25" s="267"/>
      <c r="M25" s="267"/>
      <c r="N25" s="267"/>
      <c r="O25" s="267"/>
      <c r="P25" s="267"/>
      <c r="AI25" s="1573"/>
      <c r="AO25" s="1573"/>
      <c r="AP25" s="1581"/>
      <c r="AQ25" s="1475"/>
      <c r="AR25" s="1582"/>
      <c r="AS25" s="329"/>
      <c r="AT25" s="1580"/>
      <c r="AU25" s="329"/>
      <c r="AV25" s="1582"/>
      <c r="AW25" s="1582"/>
      <c r="AX25" s="1581"/>
      <c r="AY25" s="1573"/>
    </row>
    <row r="26" ht="45.0" customHeight="1">
      <c r="A26" s="267"/>
      <c r="B26" s="267"/>
      <c r="C26" s="267"/>
      <c r="D26" s="267"/>
      <c r="E26" s="1587" t="s">
        <v>5311</v>
      </c>
      <c r="F26" s="1588"/>
      <c r="G26" s="1589"/>
      <c r="H26" s="1589"/>
      <c r="I26" s="1589"/>
      <c r="J26" s="1589"/>
      <c r="K26" s="1589"/>
      <c r="L26" s="1589"/>
      <c r="M26" s="1589"/>
      <c r="N26" s="1588"/>
      <c r="O26" s="1590" t="s">
        <v>43</v>
      </c>
      <c r="Q26" s="1578" t="s">
        <v>5312</v>
      </c>
      <c r="R26" s="1573"/>
      <c r="S26" s="1573"/>
      <c r="T26" s="1573"/>
      <c r="U26" s="1573"/>
      <c r="V26" s="1573"/>
      <c r="W26" s="1573"/>
      <c r="X26" s="1573"/>
      <c r="Y26" s="1573"/>
      <c r="Z26" s="1573"/>
      <c r="AA26" s="1574" t="s">
        <v>43</v>
      </c>
      <c r="AC26" s="1429" t="s">
        <v>5313</v>
      </c>
      <c r="AD26" s="1573"/>
      <c r="AE26" s="1573"/>
      <c r="AF26" s="1573"/>
      <c r="AG26" s="1573"/>
      <c r="AH26" s="1573"/>
      <c r="AI26" s="1573"/>
      <c r="AJ26" s="1573"/>
      <c r="AK26" s="1573"/>
      <c r="AL26" s="1573"/>
      <c r="AM26" s="1574" t="s">
        <v>43</v>
      </c>
      <c r="AO26" s="1573"/>
      <c r="AP26" s="1581"/>
      <c r="AQ26" s="1582"/>
      <c r="AR26" s="1582"/>
      <c r="AS26" s="1581"/>
      <c r="AT26" s="329"/>
      <c r="AU26" s="1581"/>
      <c r="AV26" s="1582"/>
      <c r="AW26" s="1581"/>
      <c r="AX26" s="1581"/>
      <c r="AY26" s="1573"/>
      <c r="BA26" s="1578" t="s">
        <v>5314</v>
      </c>
      <c r="BB26" s="1573"/>
      <c r="BC26" s="1573"/>
      <c r="BD26" s="1573"/>
      <c r="BE26" s="1573"/>
      <c r="BF26" s="1573"/>
      <c r="BG26" s="1573"/>
      <c r="BH26" s="1573"/>
      <c r="BI26" s="1573"/>
      <c r="BJ26" s="1591"/>
      <c r="BK26" s="1574" t="s">
        <v>43</v>
      </c>
    </row>
    <row r="27" ht="45.0" customHeight="1">
      <c r="A27" s="267"/>
      <c r="B27" s="267"/>
      <c r="C27" s="267"/>
      <c r="D27" s="267"/>
      <c r="E27" s="1589"/>
      <c r="F27" s="1577"/>
      <c r="G27" s="1577"/>
      <c r="H27" s="1577"/>
      <c r="I27" s="1577"/>
      <c r="J27" s="1577"/>
      <c r="K27" s="1577"/>
      <c r="L27" s="1577"/>
      <c r="M27" s="1577"/>
      <c r="N27" s="1577"/>
      <c r="O27" s="1589"/>
      <c r="Q27" s="1573"/>
      <c r="R27" s="1577"/>
      <c r="S27" s="1577"/>
      <c r="T27" s="412"/>
      <c r="U27" s="412"/>
      <c r="V27" s="412"/>
      <c r="W27" s="1592"/>
      <c r="X27" s="412"/>
      <c r="Y27" s="412"/>
      <c r="Z27" s="412"/>
      <c r="AA27" s="1573"/>
      <c r="AC27" s="1573"/>
      <c r="AD27" s="1577"/>
      <c r="AE27" s="1577"/>
      <c r="AF27" s="1577"/>
      <c r="AG27" s="1577"/>
      <c r="AH27" s="1475"/>
      <c r="AI27" s="1510"/>
      <c r="AJ27" s="1475"/>
      <c r="AK27" s="1581"/>
      <c r="AL27" s="1581"/>
      <c r="AM27" s="1573"/>
      <c r="AO27" s="1573"/>
      <c r="AP27" s="1581"/>
      <c r="AQ27" s="1581"/>
      <c r="AR27" s="1582"/>
      <c r="AS27" s="1582"/>
      <c r="AT27" s="1581"/>
      <c r="AU27" s="1582"/>
      <c r="AV27" s="1582"/>
      <c r="AW27" s="1581"/>
      <c r="AX27" s="1581"/>
      <c r="AY27" s="1573"/>
      <c r="BA27" s="1573"/>
      <c r="BB27" s="1581"/>
      <c r="BC27" s="1581"/>
      <c r="BD27" s="1581"/>
      <c r="BE27" s="1581"/>
      <c r="BF27" s="1581"/>
      <c r="BG27" s="1581"/>
      <c r="BH27" s="1581"/>
      <c r="BI27" s="1581"/>
      <c r="BJ27" s="1581"/>
      <c r="BK27" s="1573"/>
    </row>
    <row r="28" ht="45.0" customHeight="1">
      <c r="A28" s="267"/>
      <c r="B28" s="267"/>
      <c r="C28" s="267"/>
      <c r="D28" s="267"/>
      <c r="E28" s="1589"/>
      <c r="F28" s="1577"/>
      <c r="G28" s="1577"/>
      <c r="H28" s="1593"/>
      <c r="I28" s="1580"/>
      <c r="J28" s="1594" t="s">
        <v>5315</v>
      </c>
      <c r="K28" s="1580"/>
      <c r="L28" s="1593"/>
      <c r="M28" s="1577"/>
      <c r="N28" s="1577"/>
      <c r="O28" s="1589"/>
      <c r="Q28" s="1573"/>
      <c r="R28" s="1577"/>
      <c r="S28" s="412"/>
      <c r="T28" s="412"/>
      <c r="U28" s="1595"/>
      <c r="V28" s="1592"/>
      <c r="W28" s="1596" t="s">
        <v>5316</v>
      </c>
      <c r="X28" s="1592"/>
      <c r="Y28" s="412"/>
      <c r="Z28" s="412"/>
      <c r="AA28" s="1573"/>
      <c r="AC28" s="1573"/>
      <c r="AD28" s="1577"/>
      <c r="AE28" s="1581"/>
      <c r="AF28" s="1581"/>
      <c r="AG28" s="1581"/>
      <c r="AH28" s="1582"/>
      <c r="AI28" s="1582"/>
      <c r="AJ28" s="1582"/>
      <c r="AK28" s="1581"/>
      <c r="AL28" s="1581"/>
      <c r="AM28" s="1573"/>
      <c r="AO28" s="1573"/>
      <c r="AP28" s="1581"/>
      <c r="AQ28" s="329"/>
      <c r="AR28" s="1581"/>
      <c r="AS28" s="1582"/>
      <c r="AT28" s="1582"/>
      <c r="AU28" s="1582"/>
      <c r="AV28" s="1582"/>
      <c r="AW28" s="1582"/>
      <c r="AX28" s="1581"/>
      <c r="AY28" s="1573"/>
      <c r="BA28" s="1573"/>
      <c r="BB28" s="1581"/>
      <c r="BC28" s="1581"/>
      <c r="BD28" s="1582"/>
      <c r="BE28" s="1595"/>
      <c r="BF28" s="1595"/>
      <c r="BG28" s="1595"/>
      <c r="BH28" s="1595"/>
      <c r="BI28" s="1581"/>
      <c r="BJ28" s="1581"/>
      <c r="BK28" s="1573"/>
    </row>
    <row r="29" ht="45.0" customHeight="1">
      <c r="A29" s="267"/>
      <c r="B29" s="267"/>
      <c r="C29" s="267"/>
      <c r="D29" s="267"/>
      <c r="E29" s="1589"/>
      <c r="F29" s="1577"/>
      <c r="G29" s="1597"/>
      <c r="H29" s="1434" t="s">
        <v>5317</v>
      </c>
      <c r="I29" s="1598" t="s">
        <v>5318</v>
      </c>
      <c r="J29" s="239"/>
      <c r="K29" s="1599" t="s">
        <v>5319</v>
      </c>
      <c r="L29" s="1580"/>
      <c r="M29" s="1597"/>
      <c r="N29" s="1577"/>
      <c r="O29" s="1589"/>
      <c r="Q29" s="1573"/>
      <c r="R29" s="1577"/>
      <c r="S29" s="412"/>
      <c r="T29" s="1595"/>
      <c r="U29" s="1595"/>
      <c r="V29" s="1595"/>
      <c r="W29" s="1592"/>
      <c r="X29" s="412"/>
      <c r="Y29" s="412"/>
      <c r="Z29" s="412"/>
      <c r="AA29" s="1573"/>
      <c r="AC29" s="1573"/>
      <c r="AD29" s="1581"/>
      <c r="AE29" s="1581"/>
      <c r="AF29" s="1582"/>
      <c r="AG29" s="1582"/>
      <c r="AH29" s="1582"/>
      <c r="AI29" s="1582"/>
      <c r="AJ29" s="1582"/>
      <c r="AK29" s="1581"/>
      <c r="AL29" s="1581"/>
      <c r="AM29" s="1573"/>
      <c r="AO29" s="1573"/>
      <c r="AP29" s="1581"/>
      <c r="AQ29" s="1582"/>
      <c r="AR29" s="329"/>
      <c r="AS29" s="1582"/>
      <c r="AT29" s="1582"/>
      <c r="AU29" s="1581"/>
      <c r="AV29" s="1582"/>
      <c r="AW29" s="1582"/>
      <c r="AX29" s="1582"/>
      <c r="AY29" s="1573"/>
      <c r="BA29" s="1573"/>
      <c r="BB29" s="1581"/>
      <c r="BC29" s="1582"/>
      <c r="BD29" s="1595"/>
      <c r="BE29" s="1433"/>
      <c r="BF29" s="1433"/>
      <c r="BG29" s="1433"/>
      <c r="BH29" s="1595"/>
      <c r="BI29" s="1581"/>
      <c r="BJ29" s="1581"/>
      <c r="BK29" s="1573"/>
    </row>
    <row r="30" ht="45.0" customHeight="1">
      <c r="E30" s="1589"/>
      <c r="F30" s="1577"/>
      <c r="G30" s="1597"/>
      <c r="H30" s="1580"/>
      <c r="I30" s="1600"/>
      <c r="J30" s="1601" t="s">
        <v>5320</v>
      </c>
      <c r="K30" s="1600"/>
      <c r="L30" s="1580"/>
      <c r="M30" s="1597"/>
      <c r="N30" s="1577"/>
      <c r="O30" s="1589"/>
      <c r="Q30" s="1573"/>
      <c r="R30" s="1577"/>
      <c r="S30" s="412"/>
      <c r="T30" s="1595"/>
      <c r="U30" s="1595"/>
      <c r="V30" s="1595"/>
      <c r="W30" s="1595"/>
      <c r="X30" s="412"/>
      <c r="Y30" s="412"/>
      <c r="Z30" s="1581"/>
      <c r="AA30" s="1573"/>
      <c r="AC30" s="1573"/>
      <c r="AD30" s="1581"/>
      <c r="AE30" s="1602" t="s">
        <v>5321</v>
      </c>
      <c r="AF30" s="1603"/>
      <c r="AG30" s="1582"/>
      <c r="AH30" s="490" t="s">
        <v>5321</v>
      </c>
      <c r="AI30" s="1582"/>
      <c r="AJ30" s="1604"/>
      <c r="AK30" s="1605" t="s">
        <v>5321</v>
      </c>
      <c r="AL30" s="1581"/>
      <c r="AM30" s="1573"/>
      <c r="AO30" s="1573"/>
      <c r="AP30" s="1581"/>
      <c r="AQ30" s="1582"/>
      <c r="AR30" s="1582"/>
      <c r="AS30" s="1582"/>
      <c r="AT30" s="1582"/>
      <c r="AU30" s="1581"/>
      <c r="AV30" s="1582"/>
      <c r="AW30" s="1582"/>
      <c r="AX30" s="1582"/>
      <c r="AY30" s="1573"/>
      <c r="AZ30" s="1573"/>
      <c r="BA30" s="1573"/>
      <c r="BB30" s="1510"/>
      <c r="BC30" s="1595"/>
      <c r="BD30" s="1606"/>
      <c r="BE30" s="1433"/>
      <c r="BF30" s="1607"/>
      <c r="BG30" s="1607"/>
      <c r="BH30" s="1595"/>
      <c r="BI30" s="1595"/>
      <c r="BJ30" s="1581"/>
      <c r="BK30" s="1573"/>
    </row>
    <row r="31" ht="45.0" customHeight="1">
      <c r="A31" s="267"/>
      <c r="B31" s="267"/>
      <c r="D31" s="267"/>
      <c r="E31" s="1589"/>
      <c r="F31" s="1577"/>
      <c r="G31" s="1597"/>
      <c r="H31" s="1580"/>
      <c r="I31" s="1483" t="s">
        <v>5322</v>
      </c>
      <c r="J31" s="239"/>
      <c r="K31" s="489"/>
      <c r="L31" s="1580"/>
      <c r="M31" s="1597"/>
      <c r="N31" s="1577"/>
      <c r="O31" s="1589"/>
      <c r="Q31" s="1573"/>
      <c r="R31" s="1577"/>
      <c r="S31" s="1475"/>
      <c r="T31" s="1595"/>
      <c r="U31" s="1595"/>
      <c r="V31" s="1595"/>
      <c r="W31" s="1595"/>
      <c r="X31" s="412"/>
      <c r="Y31" s="1595"/>
      <c r="Z31" s="1581"/>
      <c r="AA31" s="1573"/>
      <c r="AC31" s="1573"/>
      <c r="AD31" s="1581"/>
      <c r="AE31" s="1608"/>
      <c r="AF31" s="1609"/>
      <c r="AG31" s="1582"/>
      <c r="AH31" s="1582"/>
      <c r="AI31" s="1582"/>
      <c r="AJ31" s="1608"/>
      <c r="AK31" s="1609"/>
      <c r="AL31" s="1581"/>
      <c r="AM31" s="1573"/>
      <c r="AO31" s="1573"/>
      <c r="AP31" s="1581"/>
      <c r="AQ31" s="1581"/>
      <c r="AR31" s="1581"/>
      <c r="AS31" s="1582"/>
      <c r="AT31" s="1582"/>
      <c r="AU31" s="1582"/>
      <c r="AV31" s="1582"/>
      <c r="AW31" s="1581"/>
      <c r="AX31" s="1581"/>
      <c r="AY31" s="1573"/>
      <c r="BA31" s="1573"/>
      <c r="BB31" s="1433"/>
      <c r="BC31" s="1433"/>
      <c r="BD31" s="1606"/>
      <c r="BE31" s="1606"/>
      <c r="BF31" s="1607" t="s">
        <v>5323</v>
      </c>
      <c r="BG31" s="1607"/>
      <c r="BH31" s="1433"/>
      <c r="BI31" s="1595"/>
      <c r="BJ31" s="1581"/>
      <c r="BK31" s="1573"/>
    </row>
    <row r="32" ht="45.0" customHeight="1">
      <c r="A32" s="267"/>
      <c r="B32" s="267"/>
      <c r="C32" s="267"/>
      <c r="D32" s="267"/>
      <c r="E32" s="1589"/>
      <c r="F32" s="1577"/>
      <c r="G32" s="1577"/>
      <c r="H32" s="1593"/>
      <c r="I32" s="1580"/>
      <c r="J32" s="1580"/>
      <c r="K32" s="1580"/>
      <c r="L32" s="1593"/>
      <c r="M32" s="1577"/>
      <c r="N32" s="1577"/>
      <c r="O32" s="1589"/>
      <c r="Q32" s="1573"/>
      <c r="R32" s="1577"/>
      <c r="S32" s="1475"/>
      <c r="T32" s="1475"/>
      <c r="U32" s="1510"/>
      <c r="V32" s="1595"/>
      <c r="W32" s="1595"/>
      <c r="X32" s="1595"/>
      <c r="Y32" s="1582"/>
      <c r="Z32" s="1581"/>
      <c r="AA32" s="1573"/>
      <c r="AC32" s="1573"/>
      <c r="AD32" s="1581"/>
      <c r="AE32" s="490" t="s">
        <v>5321</v>
      </c>
      <c r="AF32" s="1582"/>
      <c r="AG32" s="1582"/>
      <c r="AH32" s="111" t="s">
        <v>5324</v>
      </c>
      <c r="AI32" s="1582"/>
      <c r="AJ32" s="1582"/>
      <c r="AK32" s="490" t="s">
        <v>5325</v>
      </c>
      <c r="AL32" s="1581"/>
      <c r="AM32" s="1573"/>
      <c r="AO32" s="1573"/>
      <c r="AP32" s="1581"/>
      <c r="AQ32" s="1610" t="s">
        <v>5326</v>
      </c>
      <c r="AR32" s="1582"/>
      <c r="AS32" s="1582"/>
      <c r="AT32" s="1582"/>
      <c r="AU32" s="1582"/>
      <c r="AV32" s="1582"/>
      <c r="AW32" s="1581"/>
      <c r="AX32" s="1581"/>
      <c r="AY32" s="1573"/>
      <c r="BA32" s="1573"/>
      <c r="BB32" s="1581"/>
      <c r="BC32" s="1582"/>
      <c r="BD32" s="1582"/>
      <c r="BE32" s="1595"/>
      <c r="BF32" s="1606"/>
      <c r="BG32" s="1433"/>
      <c r="BH32" s="1433"/>
      <c r="BI32" s="1595"/>
      <c r="BJ32" s="1581"/>
      <c r="BK32" s="1573"/>
    </row>
    <row r="33" ht="45.0" customHeight="1">
      <c r="A33" s="267"/>
      <c r="B33" s="267"/>
      <c r="C33" s="267"/>
      <c r="D33" s="267"/>
      <c r="E33" s="1589"/>
      <c r="F33" s="1577"/>
      <c r="G33" s="1577"/>
      <c r="H33" s="1611" t="s">
        <v>1421</v>
      </c>
      <c r="I33" s="1580"/>
      <c r="J33" s="1580"/>
      <c r="K33" s="1580"/>
      <c r="L33" s="1597"/>
      <c r="M33" s="1577"/>
      <c r="N33" s="1577"/>
      <c r="O33" s="1589"/>
      <c r="Q33" s="1573"/>
      <c r="R33" s="1577"/>
      <c r="S33" s="1475"/>
      <c r="T33" s="1475"/>
      <c r="U33" s="1475"/>
      <c r="V33" s="1475"/>
      <c r="W33" s="1475"/>
      <c r="X33" s="412"/>
      <c r="Y33" s="1582"/>
      <c r="Z33" s="1581"/>
      <c r="AA33" s="1573"/>
      <c r="AC33" s="1573"/>
      <c r="AD33" s="1581"/>
      <c r="AE33" s="1604"/>
      <c r="AF33" s="1612"/>
      <c r="AG33" s="1582"/>
      <c r="AH33" s="1582"/>
      <c r="AI33" s="1582"/>
      <c r="AJ33" s="1604"/>
      <c r="AK33" s="1612"/>
      <c r="AL33" s="1581"/>
      <c r="AM33" s="1573"/>
      <c r="AO33" s="1573"/>
      <c r="AP33" s="1581"/>
      <c r="AQ33" s="1582"/>
      <c r="AR33" s="1582"/>
      <c r="AS33" s="1582"/>
      <c r="AT33" s="1582"/>
      <c r="AU33" s="1582"/>
      <c r="AV33" s="1582"/>
      <c r="AW33" s="1581"/>
      <c r="AX33" s="1581"/>
      <c r="AY33" s="1573"/>
      <c r="BA33" s="1573"/>
      <c r="BB33" s="1581"/>
      <c r="BC33" s="1582"/>
      <c r="BD33" s="489" t="s">
        <v>5307</v>
      </c>
      <c r="BE33" s="1595"/>
      <c r="BF33" s="1606"/>
      <c r="BG33" s="1433"/>
      <c r="BH33" s="1606"/>
      <c r="BI33" s="1606"/>
      <c r="BJ33" s="1581"/>
      <c r="BK33" s="1573"/>
    </row>
    <row r="34" ht="45.0" customHeight="1">
      <c r="A34" s="267"/>
      <c r="B34" s="267"/>
      <c r="C34" s="267"/>
      <c r="D34" s="267"/>
      <c r="E34" s="1589"/>
      <c r="F34" s="1577"/>
      <c r="G34" s="1577"/>
      <c r="H34" s="1577"/>
      <c r="I34" s="1597"/>
      <c r="J34" s="1580"/>
      <c r="K34" s="1597"/>
      <c r="L34" s="1577"/>
      <c r="M34" s="1577"/>
      <c r="N34" s="1577"/>
      <c r="O34" s="1589"/>
      <c r="Q34" s="1573"/>
      <c r="R34" s="1577"/>
      <c r="S34" s="1577"/>
      <c r="T34" s="412"/>
      <c r="U34" s="1475"/>
      <c r="V34" s="1475"/>
      <c r="W34" s="412"/>
      <c r="X34" s="1581"/>
      <c r="Y34" s="1582"/>
      <c r="Z34" s="1581"/>
      <c r="AA34" s="1573"/>
      <c r="AC34" s="1573"/>
      <c r="AD34" s="1581"/>
      <c r="AE34" s="1613" t="s">
        <v>5321</v>
      </c>
      <c r="AF34" s="1609"/>
      <c r="AG34" s="1582"/>
      <c r="AH34" s="490" t="s">
        <v>5321</v>
      </c>
      <c r="AI34" s="1582"/>
      <c r="AJ34" s="1608"/>
      <c r="AK34" s="1614" t="s">
        <v>5321</v>
      </c>
      <c r="AL34" s="1581"/>
      <c r="AM34" s="1573"/>
      <c r="AO34" s="1573"/>
      <c r="AP34" s="1582"/>
      <c r="AQ34" s="1582"/>
      <c r="AR34" s="1582"/>
      <c r="AS34" s="1433"/>
      <c r="AT34" s="1433"/>
      <c r="AU34" s="1582"/>
      <c r="AV34" s="1581"/>
      <c r="AW34" s="1581"/>
      <c r="AX34" s="1581"/>
      <c r="AY34" s="1573"/>
      <c r="BA34" s="1573"/>
      <c r="BB34" s="1581"/>
      <c r="BC34" s="1581"/>
      <c r="BD34" s="1582"/>
      <c r="BE34" s="1582"/>
      <c r="BF34" s="1595"/>
      <c r="BG34" s="1595"/>
      <c r="BH34" s="1595"/>
      <c r="BI34" s="1433"/>
      <c r="BJ34" s="1581"/>
      <c r="BK34" s="1573"/>
      <c r="CE34" s="1429" t="s">
        <v>5327</v>
      </c>
      <c r="CF34" s="1573"/>
      <c r="CG34" s="1573"/>
      <c r="CH34" s="1573"/>
      <c r="CI34" s="1573"/>
      <c r="CJ34" s="1573"/>
      <c r="CK34" s="1573"/>
      <c r="CL34" s="1573"/>
      <c r="CM34" s="1573"/>
      <c r="CN34" s="1573"/>
      <c r="CO34" s="1573"/>
      <c r="CP34" s="1573"/>
      <c r="CQ34" s="1573"/>
      <c r="CR34" s="1573"/>
      <c r="CS34" s="1573"/>
      <c r="CT34" s="1573"/>
      <c r="CU34" s="1573"/>
      <c r="CV34" s="1573"/>
      <c r="CW34" s="1573"/>
      <c r="CX34" s="1573"/>
      <c r="CY34" s="1573"/>
      <c r="CZ34" s="1573"/>
      <c r="DA34" s="1573"/>
    </row>
    <row r="35" ht="45.0" customHeight="1">
      <c r="A35" s="267"/>
      <c r="B35" s="267"/>
      <c r="C35" s="267"/>
      <c r="D35" s="267"/>
      <c r="E35" s="1589"/>
      <c r="F35" s="1577"/>
      <c r="G35" s="1577"/>
      <c r="H35" s="1577"/>
      <c r="I35" s="1577"/>
      <c r="J35" s="153" t="s">
        <v>5328</v>
      </c>
      <c r="K35" s="1577"/>
      <c r="L35" s="1577"/>
      <c r="M35" s="1577"/>
      <c r="N35" s="1577"/>
      <c r="O35" s="1589"/>
      <c r="Q35" s="1573"/>
      <c r="R35" s="1577"/>
      <c r="S35" s="1577"/>
      <c r="T35" s="1577"/>
      <c r="U35" s="1577"/>
      <c r="V35" s="1577"/>
      <c r="W35" s="1577"/>
      <c r="X35" s="1581"/>
      <c r="Y35" s="1581"/>
      <c r="Z35" s="1581"/>
      <c r="AA35" s="1573"/>
      <c r="AC35" s="1573"/>
      <c r="AD35" s="1581"/>
      <c r="AE35" s="1581"/>
      <c r="AF35" s="1581"/>
      <c r="AG35" s="1581"/>
      <c r="AH35" s="1581"/>
      <c r="AI35" s="1581"/>
      <c r="AJ35" s="1581"/>
      <c r="AK35" s="1581"/>
      <c r="AL35" s="1581"/>
      <c r="AM35" s="1573"/>
      <c r="AO35" s="1573"/>
      <c r="AP35" s="1510"/>
      <c r="AQ35" s="1582"/>
      <c r="AR35" s="1433"/>
      <c r="AS35" s="1433"/>
      <c r="AT35" s="1433"/>
      <c r="AU35" s="1581"/>
      <c r="AV35" s="1581"/>
      <c r="AW35" s="1581"/>
      <c r="AX35" s="1581"/>
      <c r="AY35" s="1573"/>
      <c r="BA35" s="1573"/>
      <c r="BB35" s="1581"/>
      <c r="BC35" s="1581"/>
      <c r="BD35" s="1581"/>
      <c r="BE35" s="1581"/>
      <c r="BF35" s="1510"/>
      <c r="BG35" s="1581"/>
      <c r="BH35" s="1581"/>
      <c r="BI35" s="1433"/>
      <c r="BJ35" s="1581"/>
      <c r="BK35" s="1573"/>
      <c r="CE35" s="1573"/>
      <c r="CF35" s="1581"/>
      <c r="CG35" s="1581"/>
      <c r="CH35" s="1581"/>
      <c r="CI35" s="1581"/>
      <c r="CJ35" s="1581"/>
      <c r="CK35" s="1581"/>
      <c r="CL35" s="1581"/>
      <c r="CM35" s="1582"/>
      <c r="CN35" s="1582"/>
      <c r="CO35" s="1582"/>
      <c r="CP35" s="1433"/>
      <c r="CQ35" s="1433"/>
      <c r="CR35" s="1433"/>
      <c r="CS35" s="1433"/>
      <c r="CT35" s="1433"/>
      <c r="CU35" s="1433"/>
      <c r="CV35" s="1433"/>
      <c r="CW35" s="1433"/>
      <c r="CX35" s="1615"/>
      <c r="CY35" s="1615"/>
      <c r="CZ35" s="1615"/>
      <c r="DA35" s="1615"/>
    </row>
    <row r="36" ht="45.0" customHeight="1">
      <c r="A36" s="267"/>
      <c r="B36" s="267"/>
      <c r="C36" s="267"/>
      <c r="D36" s="267"/>
      <c r="E36" s="1589"/>
      <c r="F36" s="1577"/>
      <c r="G36" s="1577"/>
      <c r="H36" s="153" t="s">
        <v>5328</v>
      </c>
      <c r="I36" s="1580"/>
      <c r="J36" s="1580"/>
      <c r="K36" s="1580"/>
      <c r="L36" s="1580"/>
      <c r="M36" s="1577"/>
      <c r="N36" s="1577"/>
      <c r="O36" s="1589"/>
      <c r="Q36" s="1472" t="s">
        <v>5329</v>
      </c>
      <c r="R36" s="1573"/>
      <c r="S36" s="1573"/>
      <c r="T36" s="1573"/>
      <c r="U36" s="1573"/>
      <c r="V36" s="1573"/>
      <c r="W36" s="1573"/>
      <c r="X36" s="1573"/>
      <c r="Y36" s="1573"/>
      <c r="Z36" s="1573"/>
      <c r="AA36" s="1573"/>
      <c r="AC36" s="1472" t="s">
        <v>5179</v>
      </c>
      <c r="AD36" s="1573"/>
      <c r="AE36" s="1573"/>
      <c r="AF36" s="1573"/>
      <c r="AG36" s="1573"/>
      <c r="AH36" s="1573"/>
      <c r="AI36" s="1573"/>
      <c r="AJ36" s="1573"/>
      <c r="AK36" s="1573"/>
      <c r="AL36" s="1573"/>
      <c r="AM36" s="1573"/>
      <c r="AO36" s="1472" t="s">
        <v>5330</v>
      </c>
      <c r="AP36" s="1573"/>
      <c r="AQ36" s="1573"/>
      <c r="AR36" s="1573"/>
      <c r="AS36" s="1573"/>
      <c r="AT36" s="1573"/>
      <c r="AU36" s="1573"/>
      <c r="AV36" s="1573"/>
      <c r="AW36" s="1573"/>
      <c r="AX36" s="1573"/>
      <c r="AY36" s="1573"/>
      <c r="BA36" s="1616" t="s">
        <v>5179</v>
      </c>
      <c r="BB36" s="1591"/>
      <c r="BC36" s="1573"/>
      <c r="BD36" s="1573"/>
      <c r="BE36" s="1573"/>
      <c r="BF36" s="1573"/>
      <c r="BG36" s="1573"/>
      <c r="BH36" s="1573"/>
      <c r="BI36" s="1573"/>
      <c r="BJ36" s="1573"/>
      <c r="BK36" s="1573"/>
      <c r="CE36" s="1573"/>
      <c r="CF36" s="1581"/>
      <c r="CG36" s="1581"/>
      <c r="CH36" s="1581"/>
      <c r="CI36" s="1582"/>
      <c r="CJ36" s="1582"/>
      <c r="CK36" s="1582"/>
      <c r="CL36" s="1582"/>
      <c r="CM36" s="1582"/>
      <c r="CN36" s="1433"/>
      <c r="CO36" s="1433"/>
      <c r="CP36" s="1433"/>
      <c r="CQ36" s="1433"/>
      <c r="CR36" s="1433"/>
      <c r="CS36" s="1433"/>
      <c r="CT36" s="1433"/>
      <c r="CU36" s="1433"/>
      <c r="CV36" s="1615"/>
      <c r="CW36" s="1615"/>
      <c r="CX36" s="1615"/>
      <c r="CY36" s="1615"/>
      <c r="CZ36" s="1615"/>
      <c r="DA36" s="1615"/>
    </row>
    <row r="37" ht="45.0" customHeight="1">
      <c r="A37" s="267"/>
      <c r="B37" s="267"/>
      <c r="C37" s="267"/>
      <c r="D37" s="267"/>
      <c r="E37" s="1589"/>
      <c r="F37" s="1577"/>
      <c r="G37" s="1475"/>
      <c r="H37" s="1580"/>
      <c r="I37" s="1580"/>
      <c r="J37" s="1580"/>
      <c r="K37" s="1580"/>
      <c r="L37" s="1580"/>
      <c r="M37" s="1577"/>
      <c r="N37" s="1577"/>
      <c r="O37" s="1589"/>
      <c r="Y37" s="1573"/>
      <c r="AP37" s="1573"/>
      <c r="BF37" s="1573"/>
      <c r="CE37" s="1573"/>
      <c r="CF37" s="1581"/>
      <c r="CG37" s="1581"/>
      <c r="CH37" s="1582"/>
      <c r="CI37" s="1582"/>
      <c r="CJ37" s="1582"/>
      <c r="CK37" s="1582"/>
      <c r="CL37" s="1433"/>
      <c r="CM37" s="1433"/>
      <c r="CN37" s="1433"/>
      <c r="CO37" s="1433"/>
      <c r="CP37" s="1433"/>
      <c r="CQ37" s="1433"/>
      <c r="CR37" s="1433"/>
      <c r="CS37" s="1433"/>
      <c r="CT37" s="1433"/>
      <c r="CU37" s="1615"/>
      <c r="CV37" s="1615"/>
      <c r="CW37" s="1615"/>
      <c r="CX37" s="1615"/>
      <c r="CY37" s="1615"/>
      <c r="CZ37" s="1615"/>
      <c r="DA37" s="1615"/>
    </row>
    <row r="38" ht="45.0" customHeight="1">
      <c r="E38" s="1573"/>
      <c r="F38" s="1577"/>
      <c r="G38" s="1490" t="s">
        <v>5331</v>
      </c>
      <c r="H38" s="1580"/>
      <c r="I38" s="1580"/>
      <c r="J38" s="1617" t="s">
        <v>5332</v>
      </c>
      <c r="K38" s="1580"/>
      <c r="L38" s="1580"/>
      <c r="M38" s="1475"/>
      <c r="N38" s="1505"/>
      <c r="O38" s="1573"/>
      <c r="P38" s="267"/>
      <c r="Q38" s="1618" t="s">
        <v>5333</v>
      </c>
      <c r="R38" s="1591"/>
      <c r="S38" s="1573"/>
      <c r="T38" s="1573"/>
      <c r="U38" s="1573"/>
      <c r="V38" s="1573"/>
      <c r="W38" s="1573"/>
      <c r="X38" s="1573"/>
      <c r="Y38" s="1573"/>
      <c r="Z38" s="1591"/>
      <c r="AA38" s="1574" t="s">
        <v>43</v>
      </c>
      <c r="AC38" s="1429" t="s">
        <v>5334</v>
      </c>
      <c r="AD38" s="1573"/>
      <c r="AE38" s="1573"/>
      <c r="AF38" s="1573"/>
      <c r="AG38" s="1573"/>
      <c r="AH38" s="1573"/>
      <c r="AI38" s="1573"/>
      <c r="AJ38" s="1573"/>
      <c r="AK38" s="1573"/>
      <c r="AL38" s="1573"/>
      <c r="AM38" s="1573"/>
      <c r="AN38" s="1573"/>
      <c r="AO38" s="1573"/>
      <c r="AP38" s="1573"/>
      <c r="AQ38" s="1573"/>
      <c r="AR38" s="1573"/>
      <c r="AS38" s="1573"/>
      <c r="AT38" s="1573"/>
      <c r="AU38" s="1573"/>
      <c r="AV38" s="1573"/>
      <c r="AW38" s="1573"/>
      <c r="AX38" s="1573"/>
      <c r="AY38" s="1574" t="s">
        <v>43</v>
      </c>
      <c r="BA38" s="1429" t="s">
        <v>5335</v>
      </c>
      <c r="BB38" s="1573"/>
      <c r="BC38" s="1573"/>
      <c r="BD38" s="1573"/>
      <c r="BE38" s="1573"/>
      <c r="BF38" s="1573"/>
      <c r="BG38" s="1573"/>
      <c r="BH38" s="1573"/>
      <c r="BI38" s="1573"/>
      <c r="BJ38" s="1573"/>
      <c r="BK38" s="1574" t="s">
        <v>43</v>
      </c>
      <c r="CE38" s="1573"/>
      <c r="CF38" s="1581"/>
      <c r="CG38" s="1581"/>
      <c r="CH38" s="1582"/>
      <c r="CI38" s="1582"/>
      <c r="CJ38" s="1582"/>
      <c r="CK38" s="1582"/>
      <c r="CL38" s="1433"/>
      <c r="CM38" s="1433"/>
      <c r="CN38" s="1433"/>
      <c r="CO38" s="1433"/>
      <c r="CP38" s="1433"/>
      <c r="CQ38" s="1582"/>
      <c r="CR38" s="1582"/>
      <c r="CS38" s="1433"/>
      <c r="CT38" s="1433"/>
      <c r="CU38" s="1433"/>
      <c r="CV38" s="1615"/>
      <c r="CW38" s="1615"/>
      <c r="CX38" s="1615"/>
      <c r="CY38" s="1615"/>
      <c r="CZ38" s="1615"/>
      <c r="DA38" s="1615"/>
    </row>
    <row r="39" ht="45.0" customHeight="1">
      <c r="E39" s="1573"/>
      <c r="F39" s="1505"/>
      <c r="G39" s="1475"/>
      <c r="H39" s="1580"/>
      <c r="I39" s="1580"/>
      <c r="J39" s="1580"/>
      <c r="K39" s="1580"/>
      <c r="L39" s="1580"/>
      <c r="M39" s="1475"/>
      <c r="N39" s="1505"/>
      <c r="O39" s="1573"/>
      <c r="Q39" s="1573"/>
      <c r="R39" s="1505"/>
      <c r="S39" s="329"/>
      <c r="T39" s="1619"/>
      <c r="U39" s="1510"/>
      <c r="V39" s="329"/>
      <c r="W39" s="1505"/>
      <c r="X39" s="1581"/>
      <c r="Y39" s="1581"/>
      <c r="Z39" s="1581"/>
      <c r="AA39" s="1573"/>
      <c r="AC39" s="1573"/>
      <c r="AD39" s="1581"/>
      <c r="AE39" s="1581"/>
      <c r="AF39" s="1581"/>
      <c r="AG39" s="1581"/>
      <c r="AH39" s="1581"/>
      <c r="AI39" s="1581"/>
      <c r="AJ39" s="1581"/>
      <c r="AK39" s="1581"/>
      <c r="AL39" s="1581"/>
      <c r="AM39" s="1582"/>
      <c r="AN39" s="1582"/>
      <c r="AO39" s="1582"/>
      <c r="AP39" s="1510"/>
      <c r="AQ39" s="1433"/>
      <c r="AR39" s="1581"/>
      <c r="AS39" s="1581"/>
      <c r="AT39" s="1581"/>
      <c r="AU39" s="1581"/>
      <c r="AV39" s="1581"/>
      <c r="AW39" s="1581"/>
      <c r="AX39" s="1581"/>
      <c r="AY39" s="1573"/>
      <c r="BA39" s="1573"/>
      <c r="BB39" s="1581"/>
      <c r="BC39" s="1581"/>
      <c r="BD39" s="1581"/>
      <c r="BE39" s="1581"/>
      <c r="BF39" s="1510"/>
      <c r="BG39" s="1581"/>
      <c r="BH39" s="1581"/>
      <c r="BI39" s="1433"/>
      <c r="BJ39" s="1581"/>
      <c r="BK39" s="1573"/>
      <c r="CE39" s="1573"/>
      <c r="CF39" s="1581"/>
      <c r="CG39" s="1582"/>
      <c r="CH39" s="1582"/>
      <c r="CI39" s="1582"/>
      <c r="CJ39" s="1433"/>
      <c r="CK39" s="1433"/>
      <c r="CL39" s="1433"/>
      <c r="CM39" s="1433"/>
      <c r="CN39" s="1433"/>
      <c r="CO39" s="1433"/>
      <c r="CP39" s="1582"/>
      <c r="CQ39" s="1582"/>
      <c r="CR39" s="704" t="s">
        <v>5336</v>
      </c>
      <c r="CS39" s="1582"/>
      <c r="CT39" s="1433"/>
      <c r="CU39" s="1433"/>
      <c r="CV39" s="1615"/>
      <c r="CW39" s="1615"/>
      <c r="CX39" s="1615"/>
      <c r="CY39" s="1615"/>
      <c r="CZ39" s="1615"/>
      <c r="DA39" s="1615"/>
    </row>
    <row r="40" ht="45.0" customHeight="1">
      <c r="E40" s="1573"/>
      <c r="F40" s="1505"/>
      <c r="G40" s="1505"/>
      <c r="H40" s="1620"/>
      <c r="I40" s="1580"/>
      <c r="J40" s="1580"/>
      <c r="K40" s="1580"/>
      <c r="L40" s="1620"/>
      <c r="M40" s="1505"/>
      <c r="N40" s="1505"/>
      <c r="O40" s="1573"/>
      <c r="Q40" s="1573"/>
      <c r="R40" s="1505"/>
      <c r="S40" s="329"/>
      <c r="T40" s="1619"/>
      <c r="U40" s="1619"/>
      <c r="V40" s="329"/>
      <c r="W40" s="1582"/>
      <c r="X40" s="1582"/>
      <c r="Y40" s="1581"/>
      <c r="Z40" s="1581"/>
      <c r="AA40" s="1573"/>
      <c r="AC40" s="1573"/>
      <c r="AD40" s="1581"/>
      <c r="AE40" s="1581"/>
      <c r="AF40" s="1581"/>
      <c r="AG40" s="1582"/>
      <c r="AH40" s="1582"/>
      <c r="AI40" s="1582"/>
      <c r="AJ40" s="1582"/>
      <c r="AK40" s="1582"/>
      <c r="AL40" s="1621"/>
      <c r="AM40" s="1582"/>
      <c r="AN40" s="1582"/>
      <c r="AO40" s="1433"/>
      <c r="AP40" s="1433"/>
      <c r="AQ40" s="1433"/>
      <c r="AR40" s="1582"/>
      <c r="AS40" s="1582"/>
      <c r="AT40" s="1582"/>
      <c r="AU40" s="1582"/>
      <c r="AV40" s="1581"/>
      <c r="AW40" s="1581"/>
      <c r="AX40" s="1581"/>
      <c r="AY40" s="1573"/>
      <c r="BA40" s="1573"/>
      <c r="BB40" s="1581"/>
      <c r="BC40" s="1581"/>
      <c r="BD40" s="1582"/>
      <c r="BE40" s="1582"/>
      <c r="BF40" s="1582"/>
      <c r="BG40" s="1582"/>
      <c r="BH40" s="1433"/>
      <c r="BI40" s="1433"/>
      <c r="BJ40" s="1581"/>
      <c r="BK40" s="1573"/>
      <c r="CE40" s="1573"/>
      <c r="CF40" s="1581"/>
      <c r="CG40" s="1582"/>
      <c r="CH40" s="1582"/>
      <c r="CI40" s="1582"/>
      <c r="CJ40" s="1433"/>
      <c r="CK40" s="1433"/>
      <c r="CL40" s="1433"/>
      <c r="CM40" s="1433"/>
      <c r="CN40" s="1433"/>
      <c r="CO40" s="1582"/>
      <c r="CP40" s="1451"/>
      <c r="CQ40" s="1451"/>
      <c r="CR40" s="1582"/>
      <c r="CS40" s="1582"/>
      <c r="CT40" s="1433"/>
      <c r="CU40" s="1433"/>
      <c r="CV40" s="1433"/>
      <c r="CW40" s="1433"/>
      <c r="CX40" s="1615"/>
      <c r="CY40" s="1615"/>
      <c r="CZ40" s="1615"/>
      <c r="DA40" s="1615"/>
    </row>
    <row r="41" ht="45.0" customHeight="1">
      <c r="E41" s="1573"/>
      <c r="F41" s="1505"/>
      <c r="G41" s="1505"/>
      <c r="H41" s="1580"/>
      <c r="I41" s="1620"/>
      <c r="J41" s="1580"/>
      <c r="K41" s="1620"/>
      <c r="L41" s="1580"/>
      <c r="M41" s="1505"/>
      <c r="N41" s="1505"/>
      <c r="O41" s="1573"/>
      <c r="Q41" s="1573"/>
      <c r="R41" s="1505"/>
      <c r="S41" s="329"/>
      <c r="T41" s="329"/>
      <c r="U41" s="1619"/>
      <c r="V41" s="329"/>
      <c r="W41" s="1582"/>
      <c r="X41" s="1582"/>
      <c r="Y41" s="1582"/>
      <c r="Z41" s="1582"/>
      <c r="AA41" s="1573"/>
      <c r="AC41" s="1573"/>
      <c r="AD41" s="1581"/>
      <c r="AE41" s="1582"/>
      <c r="AF41" s="1582"/>
      <c r="AG41" s="1582"/>
      <c r="AH41" s="1433"/>
      <c r="AI41" s="1433"/>
      <c r="AJ41" s="1582"/>
      <c r="AK41" s="1621"/>
      <c r="AL41" s="1621"/>
      <c r="AM41" s="1621"/>
      <c r="AN41" s="1582"/>
      <c r="AO41" s="1433"/>
      <c r="AP41" s="1433"/>
      <c r="AQ41" s="1581"/>
      <c r="AR41" s="1581"/>
      <c r="AS41" s="1582"/>
      <c r="AT41" s="1582"/>
      <c r="AU41" s="1582"/>
      <c r="AV41" s="1582"/>
      <c r="AW41" s="1581"/>
      <c r="AX41" s="1581"/>
      <c r="AY41" s="1573"/>
      <c r="BA41" s="1573"/>
      <c r="BB41" s="1581"/>
      <c r="BC41" s="1582"/>
      <c r="BD41" s="1582"/>
      <c r="BE41" s="490" t="s">
        <v>5337</v>
      </c>
      <c r="BF41" s="1582"/>
      <c r="BG41" s="1582"/>
      <c r="BH41" s="1433"/>
      <c r="BI41" s="1433"/>
      <c r="BJ41" s="1581"/>
      <c r="BK41" s="1573"/>
      <c r="CE41" s="1573"/>
      <c r="CF41" s="1581"/>
      <c r="CG41" s="1582"/>
      <c r="CH41" s="1582"/>
      <c r="CI41" s="1433"/>
      <c r="CJ41" s="1433"/>
      <c r="CK41" s="1433"/>
      <c r="CL41" s="1433"/>
      <c r="CM41" s="1433"/>
      <c r="CN41" s="1433"/>
      <c r="CO41" s="1582"/>
      <c r="CP41" s="1438" t="s">
        <v>5338</v>
      </c>
      <c r="CQ41" s="1451"/>
      <c r="CR41" s="1582"/>
      <c r="CS41" s="1433"/>
      <c r="CT41" s="1433"/>
      <c r="CU41" s="1433"/>
      <c r="CV41" s="1433"/>
      <c r="CW41" s="1433"/>
      <c r="CX41" s="1615"/>
      <c r="CY41" s="1615"/>
      <c r="CZ41" s="1615"/>
      <c r="DA41" s="1615"/>
    </row>
    <row r="42" ht="45.0" customHeight="1">
      <c r="E42" s="1573"/>
      <c r="F42" s="1505"/>
      <c r="G42" s="1505"/>
      <c r="H42" s="1620"/>
      <c r="I42" s="1505"/>
      <c r="J42" s="1434" t="s">
        <v>5339</v>
      </c>
      <c r="K42" s="329"/>
      <c r="L42" s="1620"/>
      <c r="M42" s="1505"/>
      <c r="N42" s="1505"/>
      <c r="O42" s="1573"/>
      <c r="Q42" s="1573"/>
      <c r="R42" s="1505"/>
      <c r="S42" s="1475"/>
      <c r="T42" s="1505"/>
      <c r="U42" s="1475"/>
      <c r="V42" s="1475"/>
      <c r="W42" s="1582"/>
      <c r="X42" s="1582"/>
      <c r="Y42" s="1582"/>
      <c r="Z42" s="1582"/>
      <c r="AA42" s="1573"/>
      <c r="AC42" s="1573"/>
      <c r="AD42" s="1582"/>
      <c r="AE42" s="1582"/>
      <c r="AF42" s="1582"/>
      <c r="AG42" s="1582"/>
      <c r="AH42" s="1582"/>
      <c r="AI42" s="1582"/>
      <c r="AJ42" s="1582"/>
      <c r="AK42" s="1621"/>
      <c r="AL42" s="1621"/>
      <c r="AM42" s="1582"/>
      <c r="AN42" s="1582"/>
      <c r="AO42" s="1433"/>
      <c r="AP42" s="1433"/>
      <c r="AQ42" s="1582"/>
      <c r="AR42" s="1610" t="s">
        <v>5326</v>
      </c>
      <c r="AS42" s="1582"/>
      <c r="AT42" s="1582"/>
      <c r="AU42" s="1582"/>
      <c r="AV42" s="1582"/>
      <c r="AW42" s="1582"/>
      <c r="AX42" s="1510"/>
      <c r="AY42" s="1573"/>
      <c r="AZ42" s="1573"/>
      <c r="BA42" s="1573"/>
      <c r="BB42" s="1510"/>
      <c r="BC42" s="1582"/>
      <c r="BD42" s="1582"/>
      <c r="BE42" s="1582"/>
      <c r="BF42" s="1582"/>
      <c r="BG42" s="1582"/>
      <c r="BH42" s="1433"/>
      <c r="BI42" s="1433"/>
      <c r="BJ42" s="1581"/>
      <c r="BK42" s="1573"/>
      <c r="BN42" s="1573"/>
      <c r="BO42" s="1573"/>
      <c r="BP42" s="1573"/>
      <c r="BQ42" s="1573"/>
      <c r="BR42" s="1573"/>
      <c r="BS42" s="1573"/>
      <c r="BT42" s="1573"/>
      <c r="BU42" s="1573"/>
      <c r="BV42" s="1573"/>
      <c r="CE42" s="1573"/>
      <c r="CF42" s="1581"/>
      <c r="CG42" s="1582"/>
      <c r="CH42" s="1582"/>
      <c r="CI42" s="1433"/>
      <c r="CJ42" s="1433"/>
      <c r="CK42" s="1433"/>
      <c r="CL42" s="1433"/>
      <c r="CM42" s="1433"/>
      <c r="CN42" s="1433"/>
      <c r="CO42" s="1433"/>
      <c r="CP42" s="1582"/>
      <c r="CQ42" s="1582"/>
      <c r="CR42" s="1433"/>
      <c r="CS42" s="1433"/>
      <c r="CT42" s="1433"/>
      <c r="CU42" s="1433"/>
      <c r="CV42" s="1615"/>
      <c r="CW42" s="1615"/>
      <c r="CX42" s="1615"/>
      <c r="CY42" s="1615"/>
      <c r="CZ42" s="1615"/>
      <c r="DA42" s="1615"/>
    </row>
    <row r="43" ht="45.0" customHeight="1">
      <c r="E43" s="1573"/>
      <c r="F43" s="1505"/>
      <c r="G43" s="1505"/>
      <c r="H43" s="1505"/>
      <c r="I43" s="1505"/>
      <c r="J43" s="1442" t="s">
        <v>5340</v>
      </c>
      <c r="K43" s="1434" t="s">
        <v>5339</v>
      </c>
      <c r="L43" s="1620"/>
      <c r="M43" s="1505"/>
      <c r="N43" s="1505"/>
      <c r="O43" s="1573"/>
      <c r="Q43" s="1573"/>
      <c r="R43" s="1475"/>
      <c r="S43" s="1475"/>
      <c r="T43" s="1475"/>
      <c r="U43" s="1622"/>
      <c r="V43" s="1622"/>
      <c r="W43" s="1622"/>
      <c r="X43" s="1622"/>
      <c r="Y43" s="1622"/>
      <c r="Z43" s="1510"/>
      <c r="AA43" s="1573"/>
      <c r="AB43" s="1573"/>
      <c r="AC43" s="1573"/>
      <c r="AD43" s="1510"/>
      <c r="AE43" s="1582"/>
      <c r="AF43" s="1582"/>
      <c r="AG43" s="1582"/>
      <c r="AH43" s="1582"/>
      <c r="AI43" s="1623"/>
      <c r="AJ43" s="1582"/>
      <c r="AK43" s="1582"/>
      <c r="AL43" s="1582"/>
      <c r="AM43" s="1582"/>
      <c r="AN43" s="1582"/>
      <c r="AO43" s="1624"/>
      <c r="AP43" s="1624"/>
      <c r="AQ43" s="1582"/>
      <c r="AR43" s="1582"/>
      <c r="AS43" s="1582"/>
      <c r="AT43" s="1582"/>
      <c r="AU43" s="1582"/>
      <c r="AV43" s="1433"/>
      <c r="AW43" s="1433"/>
      <c r="AX43" s="1433"/>
      <c r="AY43" s="1573"/>
      <c r="BA43" s="1573"/>
      <c r="BB43" s="1433"/>
      <c r="BC43" s="1433"/>
      <c r="BD43" s="1433"/>
      <c r="BE43" s="1433"/>
      <c r="BF43" s="1434" t="s">
        <v>5341</v>
      </c>
      <c r="BG43" s="1433"/>
      <c r="BH43" s="1433"/>
      <c r="BI43" s="1581"/>
      <c r="BJ43" s="1581"/>
      <c r="BK43" s="1573"/>
      <c r="BL43" s="1573"/>
      <c r="BM43" s="1573"/>
      <c r="BN43" s="1573"/>
      <c r="BO43" s="1433"/>
      <c r="BP43" s="1433"/>
      <c r="BQ43" s="1433"/>
      <c r="BR43" s="1433"/>
      <c r="BS43" s="1433"/>
      <c r="BT43" s="1433"/>
      <c r="BU43" s="1433"/>
      <c r="BV43" s="1573"/>
      <c r="BW43" s="1573"/>
      <c r="BX43" s="1573"/>
      <c r="BY43" s="1573"/>
      <c r="BZ43" s="1573"/>
      <c r="CA43" s="1573"/>
      <c r="CB43" s="1573"/>
      <c r="CC43" s="1573"/>
      <c r="CD43" s="1573"/>
      <c r="CE43" s="1573"/>
      <c r="CF43" s="1581"/>
      <c r="CG43" s="1582"/>
      <c r="CH43" s="1582"/>
      <c r="CI43" s="1433"/>
      <c r="CJ43" s="1433"/>
      <c r="CK43" s="1433"/>
      <c r="CL43" s="1433"/>
      <c r="CM43" s="1433"/>
      <c r="CN43" s="1433"/>
      <c r="CO43" s="1433"/>
      <c r="CP43" s="1433"/>
      <c r="CQ43" s="1433"/>
      <c r="CR43" s="412"/>
      <c r="CS43" s="1442" t="s">
        <v>5342</v>
      </c>
      <c r="CT43" s="1433"/>
      <c r="CU43" s="1433"/>
      <c r="CV43" s="1615"/>
      <c r="CW43" s="1615"/>
      <c r="CX43" s="1615"/>
      <c r="CY43" s="1615"/>
      <c r="CZ43" s="1615"/>
      <c r="DA43" s="1615"/>
    </row>
    <row r="44" ht="45.0" customHeight="1">
      <c r="E44" s="1573"/>
      <c r="F44" s="1505"/>
      <c r="G44" s="1505"/>
      <c r="H44" s="1475"/>
      <c r="I44" s="1505"/>
      <c r="J44" s="1475"/>
      <c r="K44" s="1505"/>
      <c r="L44" s="1505"/>
      <c r="M44" s="1505"/>
      <c r="N44" s="1475"/>
      <c r="O44" s="1573"/>
      <c r="Q44" s="1573"/>
      <c r="R44" s="1475"/>
      <c r="S44" s="1475"/>
      <c r="T44" s="1475"/>
      <c r="U44" s="1622"/>
      <c r="V44" s="1475"/>
      <c r="W44" s="1582"/>
      <c r="X44" s="1582"/>
      <c r="Y44" s="1582"/>
      <c r="Z44" s="1582"/>
      <c r="AA44" s="1573"/>
      <c r="AC44" s="1573"/>
      <c r="AD44" s="1582"/>
      <c r="AE44" s="1582"/>
      <c r="AF44" s="1582"/>
      <c r="AG44" s="1582"/>
      <c r="AH44" s="1581"/>
      <c r="AI44" s="1582"/>
      <c r="AJ44" s="1582"/>
      <c r="AK44" s="1433"/>
      <c r="AL44" s="1582"/>
      <c r="AM44" s="1582"/>
      <c r="AN44" s="1582"/>
      <c r="AO44" s="1433"/>
      <c r="AP44" s="1433"/>
      <c r="AQ44" s="1582"/>
      <c r="AR44" s="1582"/>
      <c r="AS44" s="1433"/>
      <c r="AT44" s="1624"/>
      <c r="AU44" s="1433"/>
      <c r="AV44" s="1433"/>
      <c r="AW44" s="1433"/>
      <c r="AX44" s="1433"/>
      <c r="AY44" s="1573"/>
      <c r="BA44" s="1573"/>
      <c r="BB44" s="1433"/>
      <c r="BC44" s="1433"/>
      <c r="BD44" s="1485"/>
      <c r="BE44" s="1433"/>
      <c r="BF44" s="1433"/>
      <c r="BG44" s="1433"/>
      <c r="BH44" s="1433"/>
      <c r="BI44" s="1581"/>
      <c r="BJ44" s="1581"/>
      <c r="BK44" s="1433"/>
      <c r="BL44" s="1433"/>
      <c r="BM44" s="1433"/>
      <c r="BN44" s="1433"/>
      <c r="BO44" s="1433"/>
      <c r="BP44" s="1433"/>
      <c r="BQ44" s="1433"/>
      <c r="BR44" s="1433"/>
      <c r="BS44" s="1433"/>
      <c r="BT44" s="1433"/>
      <c r="BU44" s="1433"/>
      <c r="BV44" s="1433"/>
      <c r="BW44" s="1433"/>
      <c r="BX44" s="1433"/>
      <c r="BY44" s="1433"/>
      <c r="BZ44" s="1433"/>
      <c r="CA44" s="1433"/>
      <c r="CB44" s="1433"/>
      <c r="CC44" s="1433"/>
      <c r="CD44" s="1433"/>
      <c r="CE44" s="1433"/>
      <c r="CF44" s="1433"/>
      <c r="CG44" s="1433"/>
      <c r="CH44" s="1433"/>
      <c r="CI44" s="1433"/>
      <c r="CJ44" s="1433"/>
      <c r="CK44" s="1433"/>
      <c r="CL44" s="1615"/>
      <c r="CM44" s="1615"/>
      <c r="CN44" s="1433"/>
      <c r="CO44" s="1433"/>
      <c r="CP44" s="1433"/>
      <c r="CQ44" s="1433"/>
      <c r="CR44" s="1433"/>
      <c r="CS44" s="1433"/>
      <c r="CT44" s="1615"/>
      <c r="CU44" s="1615"/>
      <c r="CV44" s="1615"/>
      <c r="CW44" s="1615"/>
      <c r="CX44" s="1615"/>
      <c r="CY44" s="1615"/>
      <c r="CZ44" s="1615"/>
      <c r="DA44" s="1615"/>
    </row>
    <row r="45" ht="45.0" customHeight="1">
      <c r="E45" s="1573"/>
      <c r="F45" s="1505"/>
      <c r="G45" s="1505"/>
      <c r="H45" s="1475"/>
      <c r="I45" s="1505"/>
      <c r="J45" s="1475"/>
      <c r="K45" s="1475"/>
      <c r="L45" s="1475"/>
      <c r="M45" s="1475"/>
      <c r="N45" s="1510"/>
      <c r="O45" s="1573"/>
      <c r="P45" s="1573"/>
      <c r="Q45" s="1573"/>
      <c r="R45" s="1510"/>
      <c r="S45" s="1475"/>
      <c r="T45" s="1475"/>
      <c r="U45" s="1622"/>
      <c r="V45" s="1475"/>
      <c r="W45" s="1582"/>
      <c r="X45" s="1581"/>
      <c r="Y45" s="1582"/>
      <c r="Z45" s="1582"/>
      <c r="AA45" s="1573"/>
      <c r="AC45" s="1573"/>
      <c r="AD45" s="1581"/>
      <c r="AE45" s="1582"/>
      <c r="AF45" s="1582"/>
      <c r="AG45" s="1582"/>
      <c r="AH45" s="1581"/>
      <c r="AI45" s="1581"/>
      <c r="AJ45" s="1582"/>
      <c r="AK45" s="1433"/>
      <c r="AL45" s="1582"/>
      <c r="AM45" s="1582"/>
      <c r="AN45" s="1582"/>
      <c r="AO45" s="1433"/>
      <c r="AP45" s="1433"/>
      <c r="AQ45" s="1433"/>
      <c r="AR45" s="1433"/>
      <c r="AS45" s="1433"/>
      <c r="AT45" s="1624"/>
      <c r="AU45" s="1433"/>
      <c r="AV45" s="1582"/>
      <c r="AW45" s="1581"/>
      <c r="AX45" s="1581"/>
      <c r="AY45" s="1573"/>
      <c r="BA45" s="1573"/>
      <c r="BB45" s="1581"/>
      <c r="BC45" s="1581"/>
      <c r="BD45" s="1582"/>
      <c r="BE45" s="1582"/>
      <c r="BF45" s="1433"/>
      <c r="BG45" s="1433"/>
      <c r="BH45" s="1433"/>
      <c r="BI45" s="1433"/>
      <c r="BJ45" s="1433"/>
      <c r="BK45" s="1433"/>
      <c r="BL45" s="1433"/>
      <c r="BM45" s="1433"/>
      <c r="BN45" s="1433"/>
      <c r="BO45" s="1433"/>
      <c r="BP45" s="1433"/>
      <c r="BQ45" s="1433"/>
      <c r="BR45" s="1433"/>
      <c r="BS45" s="1433"/>
      <c r="BT45" s="1433"/>
      <c r="BU45" s="1433"/>
      <c r="BV45" s="1433"/>
      <c r="BW45" s="1433"/>
      <c r="BX45" s="1433"/>
      <c r="BY45" s="1433"/>
      <c r="BZ45" s="1433"/>
      <c r="CA45" s="1433"/>
      <c r="CB45" s="1433"/>
      <c r="CC45" s="1433"/>
      <c r="CD45" s="1433"/>
      <c r="CE45" s="1433"/>
      <c r="CF45" s="1433"/>
      <c r="CG45" s="1433"/>
      <c r="CH45" s="1433"/>
      <c r="CI45" s="1433"/>
      <c r="CJ45" s="1433"/>
      <c r="CK45" s="1433"/>
      <c r="CL45" s="1615"/>
      <c r="CM45" s="1615"/>
      <c r="CN45" s="1615"/>
      <c r="CO45" s="1433"/>
      <c r="CP45" s="1433"/>
      <c r="CQ45" s="1615"/>
      <c r="CR45" s="1615"/>
      <c r="CS45" s="1615"/>
      <c r="CT45" s="1615"/>
      <c r="CU45" s="1615"/>
      <c r="CV45" s="1615"/>
      <c r="CW45" s="1615"/>
      <c r="CX45" s="1615"/>
      <c r="CY45" s="1615"/>
      <c r="CZ45" s="1615"/>
      <c r="DA45" s="1615"/>
    </row>
    <row r="46" ht="45.0" customHeight="1">
      <c r="E46" s="1573"/>
      <c r="F46" s="1505"/>
      <c r="G46" s="1505"/>
      <c r="H46" s="1475"/>
      <c r="I46" s="1475"/>
      <c r="J46" s="1475"/>
      <c r="K46" s="1475"/>
      <c r="L46" s="1475"/>
      <c r="M46" s="1475"/>
      <c r="N46" s="1475"/>
      <c r="O46" s="1573"/>
      <c r="Q46" s="1573"/>
      <c r="R46" s="1475"/>
      <c r="S46" s="1475"/>
      <c r="T46" s="1475"/>
      <c r="U46" s="1622"/>
      <c r="V46" s="1582"/>
      <c r="W46" s="1582"/>
      <c r="X46" s="1582"/>
      <c r="Y46" s="1582"/>
      <c r="Z46" s="1581"/>
      <c r="AA46" s="1573"/>
      <c r="AC46" s="1573"/>
      <c r="AD46" s="1581"/>
      <c r="AE46" s="1581"/>
      <c r="AF46" s="1582"/>
      <c r="AG46" s="1582"/>
      <c r="AH46" s="1582"/>
      <c r="AI46" s="1582"/>
      <c r="AJ46" s="1582"/>
      <c r="AK46" s="1582"/>
      <c r="AL46" s="1582"/>
      <c r="AM46" s="1582"/>
      <c r="AN46" s="1582"/>
      <c r="AO46" s="1582"/>
      <c r="AP46" s="1433"/>
      <c r="AQ46" s="1433"/>
      <c r="AR46" s="1433"/>
      <c r="AS46" s="1582"/>
      <c r="AT46" s="1582"/>
      <c r="AU46" s="1582"/>
      <c r="AV46" s="1582"/>
      <c r="AW46" s="1581"/>
      <c r="AX46" s="1581"/>
      <c r="AY46" s="1573"/>
      <c r="BA46" s="1573"/>
      <c r="BB46" s="413"/>
      <c r="BC46" s="1581"/>
      <c r="BD46" s="1581"/>
      <c r="BE46" s="1582"/>
      <c r="BF46" s="1582"/>
      <c r="BG46" s="1582"/>
      <c r="BH46" s="1433"/>
      <c r="BI46" s="1433"/>
      <c r="BJ46" s="1433"/>
      <c r="BK46" s="1433"/>
      <c r="BL46" s="1433"/>
      <c r="BM46" s="1433"/>
      <c r="BN46" s="1433"/>
      <c r="BO46" s="1433"/>
      <c r="BP46" s="1573"/>
      <c r="BQ46" s="1573"/>
      <c r="BR46" s="1573"/>
      <c r="BS46" s="1573"/>
      <c r="BT46" s="1573"/>
      <c r="BU46" s="1433"/>
      <c r="BV46" s="1433"/>
      <c r="BW46" s="1433"/>
      <c r="BX46" s="1433"/>
      <c r="BY46" s="1433"/>
      <c r="BZ46" s="1433"/>
      <c r="CA46" s="1433"/>
      <c r="CB46" s="1433"/>
      <c r="CC46" s="1433"/>
      <c r="CD46" s="1433"/>
      <c r="CE46" s="1433"/>
      <c r="CF46" s="1433"/>
      <c r="CG46" s="1433"/>
      <c r="CH46" s="1433"/>
      <c r="CI46" s="1433"/>
      <c r="CJ46" s="1433"/>
      <c r="CK46" s="1433"/>
      <c r="CL46" s="1615"/>
      <c r="CM46" s="1615"/>
      <c r="CN46" s="1615"/>
      <c r="CO46" s="1615"/>
      <c r="CP46" s="1615"/>
      <c r="CQ46" s="1615"/>
      <c r="CR46" s="1615"/>
      <c r="CS46" s="1615"/>
      <c r="CT46" s="1615"/>
      <c r="CU46" s="1615"/>
      <c r="CV46" s="1615"/>
      <c r="CW46" s="1615"/>
      <c r="CX46" s="1615"/>
      <c r="CY46" s="1615"/>
      <c r="CZ46" s="1615"/>
      <c r="DA46" s="1625" t="s">
        <v>5343</v>
      </c>
    </row>
    <row r="47" ht="45.0" customHeight="1">
      <c r="E47" s="1573"/>
      <c r="F47" s="1505"/>
      <c r="G47" s="1505"/>
      <c r="H47" s="1505"/>
      <c r="I47" s="1505"/>
      <c r="J47" s="1505"/>
      <c r="K47" s="1505"/>
      <c r="L47" s="1475"/>
      <c r="M47" s="1510"/>
      <c r="N47" s="1505"/>
      <c r="O47" s="1573"/>
      <c r="Q47" s="1573"/>
      <c r="R47" s="1505"/>
      <c r="S47" s="1505"/>
      <c r="T47" s="1475"/>
      <c r="U47" s="1510"/>
      <c r="V47" s="1582"/>
      <c r="W47" s="1582"/>
      <c r="X47" s="1581"/>
      <c r="Y47" s="1581"/>
      <c r="Z47" s="1581"/>
      <c r="AA47" s="1573"/>
      <c r="AC47" s="1573"/>
      <c r="AD47" s="1581"/>
      <c r="AE47" s="1581"/>
      <c r="AF47" s="1581"/>
      <c r="AG47" s="1581"/>
      <c r="AH47" s="1581"/>
      <c r="AI47" s="1581"/>
      <c r="AJ47" s="1581"/>
      <c r="AK47" s="1581"/>
      <c r="AL47" s="1581"/>
      <c r="AM47" s="1581"/>
      <c r="AN47" s="1581"/>
      <c r="AO47" s="1581"/>
      <c r="AP47" s="1581"/>
      <c r="AQ47" s="1581"/>
      <c r="AR47" s="1581"/>
      <c r="AS47" s="1581"/>
      <c r="AT47" s="1510"/>
      <c r="AU47" s="1582"/>
      <c r="AV47" s="1581"/>
      <c r="AW47" s="1581"/>
      <c r="AX47" s="413"/>
      <c r="AY47" s="1573"/>
      <c r="BA47" s="1573"/>
      <c r="BB47" s="413"/>
      <c r="BC47" s="413"/>
      <c r="BD47" s="1581"/>
      <c r="BE47" s="1581"/>
      <c r="BF47" s="1581"/>
      <c r="BG47" s="1582"/>
      <c r="BH47" s="1433"/>
      <c r="BI47" s="1582"/>
      <c r="BJ47" s="1582"/>
      <c r="BK47" s="1573"/>
      <c r="BL47" s="1573"/>
      <c r="BM47" s="1573"/>
      <c r="BN47" s="1573"/>
      <c r="BO47" s="1573"/>
      <c r="BP47" s="1573"/>
      <c r="BT47" s="1573"/>
      <c r="BU47" s="1573"/>
      <c r="BV47" s="1573"/>
      <c r="BW47" s="1573"/>
      <c r="BX47" s="1573"/>
      <c r="BY47" s="1573"/>
      <c r="BZ47" s="1573"/>
      <c r="CA47" s="1573"/>
      <c r="CB47" s="1573"/>
      <c r="CC47" s="1573"/>
      <c r="CD47" s="1573"/>
      <c r="CE47" s="1573"/>
      <c r="CF47" s="1581"/>
      <c r="CG47" s="1582"/>
      <c r="CH47" s="1582"/>
      <c r="CI47" s="1433"/>
      <c r="CJ47" s="1433"/>
      <c r="CK47" s="1433"/>
      <c r="CL47" s="1433"/>
      <c r="CM47" s="1615"/>
      <c r="CN47" s="1615"/>
      <c r="CO47" s="1615"/>
      <c r="CP47" s="1615"/>
      <c r="CQ47" s="1615"/>
      <c r="CR47" s="1615"/>
      <c r="CS47" s="1615"/>
      <c r="CT47" s="1615"/>
      <c r="CU47" s="1615"/>
      <c r="CV47" s="1615"/>
      <c r="CW47" s="1615"/>
      <c r="CX47" s="1615"/>
      <c r="CY47" s="1615"/>
      <c r="CZ47" s="1615"/>
      <c r="DA47" s="1615"/>
    </row>
    <row r="48" ht="45.0" customHeight="1">
      <c r="E48" s="1616" t="s">
        <v>5344</v>
      </c>
      <c r="F48" s="1573"/>
      <c r="G48" s="1573"/>
      <c r="H48" s="1573"/>
      <c r="I48" s="1573"/>
      <c r="J48" s="1573"/>
      <c r="K48" s="1573"/>
      <c r="L48" s="1573"/>
      <c r="M48" s="1573"/>
      <c r="N48" s="1573"/>
      <c r="O48" s="1573"/>
      <c r="Q48" s="1472" t="s">
        <v>5179</v>
      </c>
      <c r="R48" s="1591"/>
      <c r="S48" s="1573"/>
      <c r="T48" s="1573"/>
      <c r="U48" s="1573"/>
      <c r="V48" s="1573"/>
      <c r="W48" s="1573"/>
      <c r="X48" s="1573"/>
      <c r="Y48" s="1573"/>
      <c r="Z48" s="1573"/>
      <c r="AA48" s="1573"/>
      <c r="AC48" s="1472" t="s">
        <v>5345</v>
      </c>
      <c r="AD48" s="1573"/>
      <c r="AE48" s="1573"/>
      <c r="AF48" s="1573"/>
      <c r="AG48" s="1573"/>
      <c r="AH48" s="1573"/>
      <c r="AI48" s="1573"/>
      <c r="AJ48" s="1573"/>
      <c r="AK48" s="1573"/>
      <c r="AL48" s="1573"/>
      <c r="AM48" s="1573"/>
      <c r="AN48" s="1573"/>
      <c r="AO48" s="1573"/>
      <c r="AP48" s="1573"/>
      <c r="AQ48" s="1573"/>
      <c r="AR48" s="1573"/>
      <c r="AS48" s="1573"/>
      <c r="AT48" s="1573"/>
      <c r="AU48" s="1573"/>
      <c r="AV48" s="1573"/>
      <c r="AW48" s="1573"/>
      <c r="AX48" s="1573"/>
      <c r="AY48" s="1573"/>
      <c r="BA48" s="1472" t="s">
        <v>5346</v>
      </c>
      <c r="BB48" s="1573"/>
      <c r="BC48" s="1573"/>
      <c r="BD48" s="1573"/>
      <c r="BE48" s="1573"/>
      <c r="BF48" s="1573"/>
      <c r="BG48" s="1582"/>
      <c r="BH48" s="1433"/>
      <c r="BI48" s="1582"/>
      <c r="BJ48" s="1573"/>
      <c r="BK48" s="1573"/>
      <c r="CE48" s="1573"/>
      <c r="CF48" s="1581"/>
      <c r="CG48" s="1582"/>
      <c r="CH48" s="1582"/>
      <c r="CI48" s="1433"/>
      <c r="CJ48" s="1433"/>
      <c r="CK48" s="1433"/>
      <c r="CL48" s="1433"/>
      <c r="CM48" s="1433"/>
      <c r="CN48" s="1433"/>
      <c r="CO48" s="1615"/>
      <c r="CP48" s="1615"/>
      <c r="CQ48" s="1615"/>
      <c r="CR48" s="1615"/>
      <c r="CS48" s="1615"/>
      <c r="CT48" s="1615"/>
      <c r="CU48" s="1615"/>
      <c r="CV48" s="1615"/>
      <c r="CW48" s="1615"/>
      <c r="CX48" s="1615"/>
      <c r="CY48" s="1615"/>
      <c r="CZ48" s="1615"/>
      <c r="DA48" s="1615"/>
    </row>
    <row r="49" ht="45.0" customHeight="1">
      <c r="M49" s="1573"/>
      <c r="U49" s="1573"/>
      <c r="AT49" s="1573"/>
      <c r="BF49" s="1573"/>
      <c r="BG49" s="1582"/>
      <c r="BH49" s="412"/>
      <c r="BI49" s="412"/>
      <c r="BJ49" s="1573"/>
      <c r="CE49" s="1573"/>
      <c r="CF49" s="1581"/>
      <c r="CG49" s="1582"/>
      <c r="CH49" s="1582"/>
      <c r="CI49" s="1433"/>
      <c r="CJ49" s="1433"/>
      <c r="CK49" s="1433"/>
      <c r="CL49" s="1433"/>
      <c r="CM49" s="1433"/>
      <c r="CN49" s="1433"/>
      <c r="CO49" s="1615"/>
      <c r="CP49" s="1615"/>
      <c r="CQ49" s="1615"/>
      <c r="CR49" s="1615"/>
      <c r="CS49" s="1615"/>
      <c r="CT49" s="1615"/>
      <c r="CU49" s="1615"/>
      <c r="CV49" s="1615"/>
      <c r="CW49" s="1625" t="s">
        <v>5347</v>
      </c>
      <c r="CX49" s="1615"/>
      <c r="CY49" s="1615"/>
      <c r="CZ49" s="1615"/>
      <c r="DA49" s="1615"/>
    </row>
    <row r="50" ht="45.0" customHeight="1">
      <c r="E50" s="1587" t="s">
        <v>5348</v>
      </c>
      <c r="F50" s="1589"/>
      <c r="G50" s="1589"/>
      <c r="H50" s="1589"/>
      <c r="I50" s="1589"/>
      <c r="J50" s="1589"/>
      <c r="K50" s="1589"/>
      <c r="L50" s="1589"/>
      <c r="M50" s="1589"/>
      <c r="N50" s="1588"/>
      <c r="O50" s="1590" t="s">
        <v>43</v>
      </c>
      <c r="Q50" s="1429" t="s">
        <v>5349</v>
      </c>
      <c r="R50" s="21"/>
      <c r="S50" s="21"/>
      <c r="T50" s="21"/>
      <c r="U50" s="21"/>
      <c r="V50" s="21"/>
      <c r="W50" s="1626"/>
      <c r="X50" s="21"/>
      <c r="Y50" s="21"/>
      <c r="Z50" s="21"/>
      <c r="AA50" s="1430" t="s">
        <v>43</v>
      </c>
      <c r="AC50" s="1429" t="s">
        <v>5350</v>
      </c>
      <c r="AD50" s="21"/>
      <c r="AE50" s="21"/>
      <c r="AF50" s="21"/>
      <c r="AG50" s="21"/>
      <c r="AH50" s="21"/>
      <c r="AI50" s="21"/>
      <c r="AJ50" s="21"/>
      <c r="AK50" s="21"/>
      <c r="AL50" s="21"/>
      <c r="AM50" s="1430" t="s">
        <v>43</v>
      </c>
      <c r="AO50" s="1578" t="s">
        <v>5351</v>
      </c>
      <c r="AP50" s="1591"/>
      <c r="AQ50" s="1591"/>
      <c r="AR50" s="1573"/>
      <c r="AS50" s="1573"/>
      <c r="AT50" s="1573"/>
      <c r="AU50" s="1573"/>
      <c r="AV50" s="1573"/>
      <c r="AW50" s="1573"/>
      <c r="AX50" s="1591"/>
      <c r="AY50" s="1574" t="s">
        <v>43</v>
      </c>
      <c r="BA50" s="1578" t="s">
        <v>5352</v>
      </c>
      <c r="BB50" s="1591"/>
      <c r="BC50" s="1591"/>
      <c r="BD50" s="1573"/>
      <c r="BE50" s="1573"/>
      <c r="BF50" s="1573"/>
      <c r="BG50" s="1582"/>
      <c r="BH50" s="412"/>
      <c r="BI50" s="412"/>
      <c r="BJ50" s="1591"/>
      <c r="BK50" s="1573"/>
      <c r="BL50" s="1573"/>
      <c r="BM50" s="1573"/>
      <c r="BN50" s="1573"/>
      <c r="BO50" s="1573"/>
      <c r="BP50" s="1627" t="s">
        <v>43</v>
      </c>
      <c r="CE50" s="1573"/>
      <c r="CF50" s="1581"/>
      <c r="CG50" s="1582"/>
      <c r="CH50" s="1582"/>
      <c r="CI50" s="1433"/>
      <c r="CJ50" s="1433"/>
      <c r="CK50" s="1433"/>
      <c r="CL50" s="1433"/>
      <c r="CM50" s="1433"/>
      <c r="CN50" s="1433"/>
      <c r="CO50" s="1433"/>
      <c r="CP50" s="1433"/>
      <c r="CQ50" s="1615"/>
      <c r="CR50" s="1615"/>
      <c r="CS50" s="1615"/>
      <c r="CT50" s="1615"/>
      <c r="CU50" s="1615"/>
      <c r="CV50" s="1615"/>
      <c r="CW50" s="1615"/>
      <c r="CX50" s="1615"/>
      <c r="CY50" s="1615"/>
      <c r="CZ50" s="1615"/>
      <c r="DA50" s="1615"/>
    </row>
    <row r="51" ht="45.0" customHeight="1">
      <c r="E51" s="1573"/>
      <c r="F51" s="1505"/>
      <c r="G51" s="1505"/>
      <c r="H51" s="1505"/>
      <c r="I51" s="1505"/>
      <c r="J51" s="1505"/>
      <c r="K51" s="1505"/>
      <c r="L51" s="1475"/>
      <c r="M51" s="1510"/>
      <c r="N51" s="1505"/>
      <c r="O51" s="1573"/>
      <c r="Q51" s="21"/>
      <c r="R51" s="97"/>
      <c r="S51" s="97"/>
      <c r="T51" s="1628"/>
      <c r="U51" s="29"/>
      <c r="V51" s="23"/>
      <c r="W51" s="1629"/>
      <c r="X51" s="1629"/>
      <c r="Y51" s="1629"/>
      <c r="Z51" s="1629"/>
      <c r="AA51" s="21"/>
      <c r="AC51" s="21"/>
      <c r="AD51" s="1629"/>
      <c r="AE51" s="1629"/>
      <c r="AF51" s="1629"/>
      <c r="AG51" s="1629"/>
      <c r="AH51" s="1629"/>
      <c r="AI51" s="1629"/>
      <c r="AJ51" s="1629"/>
      <c r="AK51" s="1629"/>
      <c r="AL51" s="1629"/>
      <c r="AM51" s="21"/>
      <c r="AO51" s="1573"/>
      <c r="AP51" s="412"/>
      <c r="AQ51" s="412"/>
      <c r="AR51" s="412"/>
      <c r="AS51" s="1581"/>
      <c r="AT51" s="1510"/>
      <c r="AU51" s="1582"/>
      <c r="AV51" s="413"/>
      <c r="AW51" s="413"/>
      <c r="AX51" s="413"/>
      <c r="AY51" s="1573"/>
      <c r="BA51" s="1573"/>
      <c r="BB51" s="413"/>
      <c r="BC51" s="413"/>
      <c r="BD51" s="413"/>
      <c r="BE51" s="413"/>
      <c r="BF51" s="1582"/>
      <c r="BG51" s="412"/>
      <c r="BH51" s="412"/>
      <c r="BI51" s="412"/>
      <c r="BJ51" s="412"/>
      <c r="BK51" s="1582"/>
      <c r="BL51" s="1581"/>
      <c r="BM51" s="1581"/>
      <c r="BN51" s="1581"/>
      <c r="BO51" s="1581"/>
      <c r="BP51" s="1573"/>
      <c r="CE51" s="1573"/>
      <c r="CF51" s="1581"/>
      <c r="CG51" s="1582"/>
      <c r="CH51" s="1582"/>
      <c r="CI51" s="1582"/>
      <c r="CJ51" s="1433"/>
      <c r="CK51" s="1433"/>
      <c r="CL51" s="1433"/>
      <c r="CM51" s="1433"/>
      <c r="CN51" s="1433"/>
      <c r="CO51" s="1433"/>
      <c r="CP51" s="1433"/>
      <c r="CQ51" s="1615"/>
      <c r="CR51" s="1615"/>
      <c r="CS51" s="1615"/>
      <c r="CT51" s="1615"/>
      <c r="CU51" s="1615"/>
      <c r="CV51" s="1615"/>
      <c r="CW51" s="1615"/>
      <c r="CX51" s="1615"/>
      <c r="CY51" s="1615"/>
      <c r="CZ51" s="1615"/>
      <c r="DA51" s="1615"/>
    </row>
    <row r="52" ht="45.0" customHeight="1">
      <c r="E52" s="1573"/>
      <c r="F52" s="1505"/>
      <c r="G52" s="1505"/>
      <c r="H52" s="1475"/>
      <c r="I52" s="1475"/>
      <c r="J52" s="412"/>
      <c r="K52" s="1475"/>
      <c r="L52" s="1475"/>
      <c r="M52" s="1475"/>
      <c r="N52" s="1505"/>
      <c r="O52" s="1573"/>
      <c r="Q52" s="21"/>
      <c r="R52" s="97"/>
      <c r="S52" s="1628"/>
      <c r="T52" s="1628"/>
      <c r="U52" s="1630"/>
      <c r="V52" s="23"/>
      <c r="W52" s="23"/>
      <c r="X52" s="1629"/>
      <c r="Y52" s="23"/>
      <c r="Z52" s="23"/>
      <c r="AA52" s="21"/>
      <c r="AC52" s="21"/>
      <c r="AD52" s="23"/>
      <c r="AE52" s="23"/>
      <c r="AF52" s="1629"/>
      <c r="AG52" s="1629"/>
      <c r="AH52" s="1629"/>
      <c r="AI52" s="1629"/>
      <c r="AJ52" s="1629"/>
      <c r="AK52" s="1629"/>
      <c r="AL52" s="1629"/>
      <c r="AM52" s="21"/>
      <c r="AO52" s="1573"/>
      <c r="AP52" s="412"/>
      <c r="AQ52" s="1442" t="s">
        <v>5353</v>
      </c>
      <c r="AR52" s="1582"/>
      <c r="AS52" s="1582"/>
      <c r="AT52" s="1582"/>
      <c r="AU52" s="1582"/>
      <c r="AV52" s="412"/>
      <c r="AW52" s="412"/>
      <c r="AX52" s="413"/>
      <c r="AY52" s="1573"/>
      <c r="BA52" s="1573"/>
      <c r="BB52" s="413"/>
      <c r="BC52" s="413"/>
      <c r="BD52" s="413"/>
      <c r="BE52" s="413"/>
      <c r="BF52" s="413"/>
      <c r="BG52" s="412"/>
      <c r="BH52" s="412"/>
      <c r="BI52" s="412"/>
      <c r="BJ52" s="412"/>
      <c r="BK52" s="412"/>
      <c r="BL52" s="412"/>
      <c r="BM52" s="1581"/>
      <c r="BN52" s="1581"/>
      <c r="BO52" s="1581"/>
      <c r="BP52" s="1573"/>
      <c r="CE52" s="1573"/>
      <c r="CF52" s="1581"/>
      <c r="CG52" s="1581"/>
      <c r="CH52" s="1582"/>
      <c r="CI52" s="1582"/>
      <c r="CJ52" s="1582"/>
      <c r="CK52" s="1433"/>
      <c r="CL52" s="1433"/>
      <c r="CM52" s="1433"/>
      <c r="CN52" s="1433"/>
      <c r="CO52" s="1433"/>
      <c r="CP52" s="1433"/>
      <c r="CQ52" s="1615"/>
      <c r="CR52" s="1615"/>
      <c r="CS52" s="1615"/>
      <c r="CT52" s="1615"/>
      <c r="CU52" s="1615"/>
      <c r="CV52" s="1615"/>
      <c r="CW52" s="1615"/>
      <c r="CX52" s="1615"/>
      <c r="CY52" s="1615"/>
      <c r="CZ52" s="1615"/>
      <c r="DA52" s="1615"/>
    </row>
    <row r="53" ht="45.0" customHeight="1">
      <c r="E53" s="1573"/>
      <c r="F53" s="1505"/>
      <c r="G53" s="412"/>
      <c r="H53" s="1475"/>
      <c r="I53" s="412"/>
      <c r="J53" s="1475"/>
      <c r="K53" s="1475"/>
      <c r="L53" s="1475"/>
      <c r="M53" s="1505"/>
      <c r="N53" s="1505"/>
      <c r="O53" s="1573"/>
      <c r="Q53" s="21"/>
      <c r="R53" s="97"/>
      <c r="S53" s="1631"/>
      <c r="T53" s="1628"/>
      <c r="U53" s="1630"/>
      <c r="V53" s="23"/>
      <c r="W53" s="23"/>
      <c r="X53" s="23"/>
      <c r="Y53" s="23"/>
      <c r="Z53" s="29"/>
      <c r="AA53" s="21"/>
      <c r="AB53" s="21"/>
      <c r="AC53" s="21"/>
      <c r="AD53" s="29"/>
      <c r="AE53" s="23"/>
      <c r="AF53" s="23"/>
      <c r="AG53" s="1629"/>
      <c r="AH53" s="1629"/>
      <c r="AI53" s="23"/>
      <c r="AJ53" s="23"/>
      <c r="AK53" s="1629"/>
      <c r="AL53" s="1629"/>
      <c r="AM53" s="21"/>
      <c r="AO53" s="1573"/>
      <c r="AP53" s="412"/>
      <c r="AQ53" s="1582"/>
      <c r="AR53" s="1582"/>
      <c r="AS53" s="1582"/>
      <c r="AT53" s="1582"/>
      <c r="AU53" s="412"/>
      <c r="AV53" s="412"/>
      <c r="AW53" s="412"/>
      <c r="AX53" s="413"/>
      <c r="AY53" s="1573"/>
      <c r="AZ53" s="1573"/>
      <c r="BA53" s="1573"/>
      <c r="BB53" s="413"/>
      <c r="BC53" s="413"/>
      <c r="BD53" s="413"/>
      <c r="BE53" s="413"/>
      <c r="BF53" s="1632"/>
      <c r="BG53" s="1632"/>
      <c r="BH53" s="1632"/>
      <c r="BI53" s="1632"/>
      <c r="BJ53" s="1632"/>
      <c r="BK53" s="412"/>
      <c r="BL53" s="412"/>
      <c r="BM53" s="1582"/>
      <c r="BN53" s="1581"/>
      <c r="BO53" s="1581"/>
      <c r="BP53" s="1573"/>
      <c r="CE53" s="1573"/>
      <c r="CF53" s="1581"/>
      <c r="CG53" s="1581"/>
      <c r="CH53" s="1582"/>
      <c r="CI53" s="1582"/>
      <c r="CJ53" s="1582"/>
      <c r="CK53" s="1582"/>
      <c r="CL53" s="1433"/>
      <c r="CM53" s="1433"/>
      <c r="CN53" s="1433"/>
      <c r="CO53" s="1433"/>
      <c r="CP53" s="1433"/>
      <c r="CQ53" s="1433"/>
      <c r="CR53" s="1433"/>
      <c r="CS53" s="1615"/>
      <c r="CT53" s="1615"/>
      <c r="CU53" s="1615"/>
      <c r="CV53" s="1615"/>
      <c r="CW53" s="1615"/>
      <c r="CX53" s="1615"/>
      <c r="CY53" s="1615"/>
      <c r="CZ53" s="1615"/>
      <c r="DA53" s="1615"/>
    </row>
    <row r="54" ht="45.0" customHeight="1">
      <c r="E54" s="1573"/>
      <c r="F54" s="1505"/>
      <c r="G54" s="1475"/>
      <c r="H54" s="412"/>
      <c r="I54" s="1585" t="s">
        <v>5354</v>
      </c>
      <c r="J54" s="412"/>
      <c r="K54" s="1475"/>
      <c r="L54" s="1475"/>
      <c r="M54" s="1633" t="s">
        <v>5326</v>
      </c>
      <c r="N54" s="1505"/>
      <c r="O54" s="1573"/>
      <c r="Q54" s="21"/>
      <c r="R54" s="97"/>
      <c r="S54" s="1634" t="s">
        <v>5355</v>
      </c>
      <c r="T54" s="1628"/>
      <c r="U54" s="1630"/>
      <c r="V54" s="1630"/>
      <c r="W54" s="23"/>
      <c r="X54" s="23"/>
      <c r="Y54" s="23"/>
      <c r="Z54" s="23"/>
      <c r="AA54" s="21"/>
      <c r="AC54" s="21"/>
      <c r="AD54" s="23"/>
      <c r="AE54" s="23"/>
      <c r="AF54" s="23"/>
      <c r="AG54" s="23"/>
      <c r="AH54" s="23"/>
      <c r="AI54" s="23"/>
      <c r="AJ54" s="23"/>
      <c r="AK54" s="23"/>
      <c r="AL54" s="1629"/>
      <c r="AM54" s="21"/>
      <c r="AO54" s="1573"/>
      <c r="AP54" s="1581"/>
      <c r="AQ54" s="1582"/>
      <c r="AR54" s="1582"/>
      <c r="AS54" s="1582"/>
      <c r="AT54" s="412"/>
      <c r="AU54" s="412"/>
      <c r="AV54" s="412"/>
      <c r="AW54" s="412"/>
      <c r="AX54" s="412"/>
      <c r="AY54" s="412"/>
      <c r="AZ54" s="412"/>
      <c r="BA54" s="413"/>
      <c r="BB54" s="413"/>
      <c r="BC54" s="1620"/>
      <c r="BD54" s="490" t="s">
        <v>5356</v>
      </c>
      <c r="BE54" s="412"/>
      <c r="BF54" s="1632"/>
      <c r="BG54" s="1632"/>
      <c r="BH54" s="1632"/>
      <c r="BI54" s="1632"/>
      <c r="BJ54" s="1632"/>
      <c r="BK54" s="412"/>
      <c r="BL54" s="412"/>
      <c r="BM54" s="1582"/>
      <c r="BN54" s="1582"/>
      <c r="BO54" s="1581"/>
      <c r="BP54" s="1573"/>
      <c r="CE54" s="1573"/>
      <c r="CF54" s="1581"/>
      <c r="CG54" s="1581"/>
      <c r="CH54" s="1581"/>
      <c r="CI54" s="1582"/>
      <c r="CJ54" s="1582"/>
      <c r="CK54" s="1582"/>
      <c r="CL54" s="1433"/>
      <c r="CM54" s="1433"/>
      <c r="CN54" s="1433"/>
      <c r="CO54" s="1433"/>
      <c r="CP54" s="1433"/>
      <c r="CQ54" s="1433"/>
      <c r="CR54" s="1433"/>
      <c r="CS54" s="1433"/>
      <c r="CT54" s="1433"/>
      <c r="CU54" s="1433"/>
      <c r="CV54" s="1615"/>
      <c r="CW54" s="1615"/>
      <c r="CX54" s="1615"/>
      <c r="CY54" s="1615"/>
      <c r="CZ54" s="1615"/>
      <c r="DA54" s="1615"/>
    </row>
    <row r="55" ht="45.0" customHeight="1">
      <c r="E55" s="1573"/>
      <c r="F55" s="1505"/>
      <c r="G55" s="1635" t="s">
        <v>5357</v>
      </c>
      <c r="H55" s="1475"/>
      <c r="I55" s="412"/>
      <c r="J55" s="1475"/>
      <c r="K55" s="412"/>
      <c r="L55" s="1475"/>
      <c r="M55" s="1475"/>
      <c r="N55" s="1505"/>
      <c r="O55" s="1573"/>
      <c r="Q55" s="21"/>
      <c r="R55" s="97"/>
      <c r="S55" s="97"/>
      <c r="T55" s="1628"/>
      <c r="U55" s="1628"/>
      <c r="V55" s="1630"/>
      <c r="W55" s="1636" t="s">
        <v>5358</v>
      </c>
      <c r="X55" s="23"/>
      <c r="Y55" s="23"/>
      <c r="Z55" s="23"/>
      <c r="AA55" s="21"/>
      <c r="AC55" s="21"/>
      <c r="AD55" s="1629"/>
      <c r="AE55" s="23"/>
      <c r="AF55" s="23"/>
      <c r="AG55" s="23"/>
      <c r="AH55" s="23"/>
      <c r="AI55" s="23"/>
      <c r="AJ55" s="23"/>
      <c r="AK55" s="23"/>
      <c r="AL55" s="23"/>
      <c r="AM55" s="21"/>
      <c r="AO55" s="1573"/>
      <c r="AP55" s="1582"/>
      <c r="AQ55" s="1582"/>
      <c r="AR55" s="1582"/>
      <c r="AS55" s="1582"/>
      <c r="AT55" s="412"/>
      <c r="AU55" s="1599" t="s">
        <v>5359</v>
      </c>
      <c r="AV55" s="412"/>
      <c r="AW55" s="412"/>
      <c r="AX55" s="412"/>
      <c r="AY55" s="412"/>
      <c r="AZ55" s="412"/>
      <c r="BA55" s="1620"/>
      <c r="BB55" s="1620"/>
      <c r="BC55" s="1620"/>
      <c r="BD55" s="1620"/>
      <c r="BE55" s="412"/>
      <c r="BF55" s="1632"/>
      <c r="BG55" s="1632"/>
      <c r="BH55" s="1637" t="s">
        <v>5360</v>
      </c>
      <c r="BI55" s="1632"/>
      <c r="BJ55" s="1632"/>
      <c r="BK55" s="412"/>
      <c r="BL55" s="412"/>
      <c r="BM55" s="1582"/>
      <c r="BN55" s="1582"/>
      <c r="BO55" s="1581"/>
      <c r="BP55" s="1573"/>
      <c r="CE55" s="1573"/>
      <c r="CF55" s="1581"/>
      <c r="CG55" s="1581"/>
      <c r="CH55" s="1581"/>
      <c r="CI55" s="1581"/>
      <c r="CJ55" s="1581"/>
      <c r="CK55" s="1582"/>
      <c r="CL55" s="1582"/>
      <c r="CM55" s="1433"/>
      <c r="CN55" s="1433"/>
      <c r="CO55" s="1433"/>
      <c r="CP55" s="1433"/>
      <c r="CQ55" s="1433"/>
      <c r="CR55" s="1433"/>
      <c r="CS55" s="1433"/>
      <c r="CT55" s="1433"/>
      <c r="CU55" s="1433"/>
      <c r="CV55" s="1433"/>
      <c r="CW55" s="1433"/>
      <c r="CX55" s="1433"/>
      <c r="CY55" s="1615"/>
      <c r="CZ55" s="1615"/>
      <c r="DA55" s="1615"/>
    </row>
    <row r="56" ht="45.0" customHeight="1">
      <c r="E56" s="1573"/>
      <c r="F56" s="1505"/>
      <c r="G56" s="1505"/>
      <c r="H56" s="412"/>
      <c r="I56" s="1475"/>
      <c r="J56" s="1475"/>
      <c r="K56" s="1475"/>
      <c r="L56" s="1475"/>
      <c r="M56" s="1475"/>
      <c r="N56" s="1475"/>
      <c r="O56" s="1573"/>
      <c r="Q56" s="21"/>
      <c r="R56" s="1628"/>
      <c r="S56" s="1628"/>
      <c r="T56" s="1628"/>
      <c r="U56" s="23"/>
      <c r="V56" s="1630"/>
      <c r="W56" s="23"/>
      <c r="X56" s="23"/>
      <c r="Y56" s="23"/>
      <c r="Z56" s="1629"/>
      <c r="AA56" s="21"/>
      <c r="AC56" s="21"/>
      <c r="AD56" s="1629"/>
      <c r="AE56" s="1636" t="s">
        <v>5361</v>
      </c>
      <c r="AF56" s="23"/>
      <c r="AG56" s="23"/>
      <c r="AH56" s="23"/>
      <c r="AI56" s="23"/>
      <c r="AJ56" s="23"/>
      <c r="AK56" s="23"/>
      <c r="AL56" s="29"/>
      <c r="AM56" s="21"/>
      <c r="AN56" s="21"/>
      <c r="AO56" s="1573"/>
      <c r="AP56" s="1510"/>
      <c r="AQ56" s="1582"/>
      <c r="AR56" s="1582"/>
      <c r="AS56" s="1582"/>
      <c r="AT56" s="412"/>
      <c r="AU56" s="412"/>
      <c r="AV56" s="412"/>
      <c r="AW56" s="412"/>
      <c r="AX56" s="412"/>
      <c r="AY56" s="412"/>
      <c r="AZ56" s="413"/>
      <c r="BA56" s="413"/>
      <c r="BB56" s="413"/>
      <c r="BC56" s="412"/>
      <c r="BD56" s="412"/>
      <c r="BE56" s="412"/>
      <c r="BF56" s="1632"/>
      <c r="BG56" s="1632"/>
      <c r="BH56" s="1632"/>
      <c r="BI56" s="1632"/>
      <c r="BJ56" s="1632"/>
      <c r="BK56" s="412"/>
      <c r="BL56" s="412"/>
      <c r="BM56" s="1582"/>
      <c r="BN56" s="1582"/>
      <c r="BO56" s="1581"/>
      <c r="BP56" s="1573"/>
      <c r="CE56" s="1472" t="s">
        <v>5179</v>
      </c>
      <c r="CF56" s="1573"/>
      <c r="CG56" s="1573"/>
      <c r="CH56" s="1573"/>
      <c r="CI56" s="1573"/>
      <c r="CJ56" s="1573"/>
      <c r="CK56" s="1573"/>
      <c r="CL56" s="1573"/>
      <c r="CM56" s="1573"/>
      <c r="CN56" s="1573"/>
      <c r="CO56" s="1573"/>
      <c r="CP56" s="1573"/>
      <c r="CQ56" s="1573"/>
      <c r="CR56" s="1573"/>
      <c r="CS56" s="1573"/>
      <c r="CT56" s="1573"/>
      <c r="CU56" s="1573"/>
      <c r="CV56" s="1573"/>
      <c r="CW56" s="1573"/>
      <c r="CX56" s="1573"/>
      <c r="CY56" s="1573"/>
      <c r="CZ56" s="1573"/>
      <c r="DA56" s="1573"/>
    </row>
    <row r="57" ht="45.0" customHeight="1">
      <c r="E57" s="1573"/>
      <c r="F57" s="1505"/>
      <c r="G57" s="1505"/>
      <c r="H57" s="1505"/>
      <c r="I57" s="1475"/>
      <c r="J57" s="1475"/>
      <c r="K57" s="1475"/>
      <c r="L57" s="1475"/>
      <c r="M57" s="1475"/>
      <c r="N57" s="1510"/>
      <c r="O57" s="1573"/>
      <c r="P57" s="21"/>
      <c r="Q57" s="21"/>
      <c r="R57" s="1638"/>
      <c r="S57" s="1628"/>
      <c r="T57" s="23"/>
      <c r="U57" s="23"/>
      <c r="V57" s="1630"/>
      <c r="W57" s="23"/>
      <c r="X57" s="489" t="s">
        <v>5362</v>
      </c>
      <c r="Y57" s="1629"/>
      <c r="Z57" s="1629"/>
      <c r="AA57" s="21"/>
      <c r="AC57" s="21"/>
      <c r="AD57" s="1629"/>
      <c r="AE57" s="1629"/>
      <c r="AF57" s="23"/>
      <c r="AG57" s="23"/>
      <c r="AH57" s="23"/>
      <c r="AI57" s="23"/>
      <c r="AJ57" s="1629"/>
      <c r="AK57" s="23"/>
      <c r="AL57" s="23"/>
      <c r="AM57" s="21"/>
      <c r="AO57" s="1573"/>
      <c r="AP57" s="1582"/>
      <c r="AQ57" s="1582"/>
      <c r="AR57" s="1582"/>
      <c r="AS57" s="1582"/>
      <c r="AT57" s="412"/>
      <c r="AU57" s="412"/>
      <c r="AV57" s="412"/>
      <c r="AW57" s="412"/>
      <c r="AX57" s="413"/>
      <c r="AY57" s="1573"/>
      <c r="AZ57" s="1573"/>
      <c r="BA57" s="1573"/>
      <c r="BB57" s="413"/>
      <c r="BC57" s="412"/>
      <c r="BD57" s="412"/>
      <c r="BE57" s="412"/>
      <c r="BF57" s="1632"/>
      <c r="BG57" s="1632"/>
      <c r="BH57" s="1632"/>
      <c r="BI57" s="1632"/>
      <c r="BJ57" s="1632"/>
      <c r="BK57" s="412"/>
      <c r="BL57" s="412"/>
      <c r="BM57" s="1582"/>
      <c r="BN57" s="1581"/>
      <c r="BO57" s="1581"/>
      <c r="BP57" s="1573"/>
    </row>
    <row r="58" ht="45.0" customHeight="1">
      <c r="E58" s="1573"/>
      <c r="F58" s="1505"/>
      <c r="G58" s="1505"/>
      <c r="H58" s="1505"/>
      <c r="I58" s="1505"/>
      <c r="J58" s="1505"/>
      <c r="K58" s="1505"/>
      <c r="L58" s="1475"/>
      <c r="M58" s="1475"/>
      <c r="N58" s="1582"/>
      <c r="O58" s="1573"/>
      <c r="Q58" s="21"/>
      <c r="R58" s="23"/>
      <c r="S58" s="23"/>
      <c r="T58" s="116" t="s">
        <v>5204</v>
      </c>
      <c r="U58" s="23"/>
      <c r="V58" s="1630"/>
      <c r="W58" s="23"/>
      <c r="X58" s="1629"/>
      <c r="Y58" s="1629"/>
      <c r="Z58" s="1629"/>
      <c r="AA58" s="21"/>
      <c r="AC58" s="21"/>
      <c r="AD58" s="1629"/>
      <c r="AE58" s="1629"/>
      <c r="AF58" s="1629"/>
      <c r="AG58" s="23"/>
      <c r="AH58" s="23"/>
      <c r="AI58" s="1629"/>
      <c r="AJ58" s="1629"/>
      <c r="AK58" s="1629"/>
      <c r="AL58" s="1629"/>
      <c r="AM58" s="21"/>
      <c r="AO58" s="1573"/>
      <c r="AP58" s="1581"/>
      <c r="AQ58" s="1581"/>
      <c r="AR58" s="1582"/>
      <c r="AS58" s="1582"/>
      <c r="AT58" s="1582"/>
      <c r="AU58" s="412"/>
      <c r="AV58" s="412"/>
      <c r="AW58" s="412"/>
      <c r="AX58" s="413"/>
      <c r="AY58" s="1573"/>
      <c r="BA58" s="1573"/>
      <c r="BB58" s="413"/>
      <c r="BC58" s="413"/>
      <c r="BD58" s="412"/>
      <c r="BE58" s="1442"/>
      <c r="BF58" s="413"/>
      <c r="BG58" s="412"/>
      <c r="BH58" s="412"/>
      <c r="BI58" s="412"/>
      <c r="BJ58" s="412"/>
      <c r="BK58" s="412"/>
      <c r="BL58" s="1582"/>
      <c r="BM58" s="1581"/>
      <c r="BN58" s="1581"/>
      <c r="BO58" s="1581"/>
      <c r="BP58" s="1573"/>
    </row>
    <row r="59" ht="45.0" customHeight="1">
      <c r="E59" s="1573"/>
      <c r="F59" s="1505"/>
      <c r="G59" s="1505"/>
      <c r="H59" s="1505"/>
      <c r="I59" s="1505"/>
      <c r="J59" s="1505"/>
      <c r="K59" s="1505"/>
      <c r="L59" s="1505"/>
      <c r="M59" s="1581"/>
      <c r="N59" s="1581"/>
      <c r="O59" s="1573"/>
      <c r="Q59" s="21"/>
      <c r="R59" s="1629"/>
      <c r="S59" s="23"/>
      <c r="T59" s="23"/>
      <c r="U59" s="23"/>
      <c r="V59" s="29"/>
      <c r="W59" s="23"/>
      <c r="X59" s="1629"/>
      <c r="Y59" s="1629"/>
      <c r="Z59" s="1629"/>
      <c r="AA59" s="21"/>
      <c r="AC59" s="21"/>
      <c r="AD59" s="1629"/>
      <c r="AE59" s="1629"/>
      <c r="AF59" s="1629"/>
      <c r="AG59" s="23"/>
      <c r="AH59" s="29"/>
      <c r="AI59" s="1629"/>
      <c r="AJ59" s="1629"/>
      <c r="AK59" s="1629"/>
      <c r="AL59" s="1629"/>
      <c r="AM59" s="21"/>
      <c r="AO59" s="1573"/>
      <c r="AP59" s="1581"/>
      <c r="AQ59" s="1581"/>
      <c r="AR59" s="1582"/>
      <c r="AS59" s="1582"/>
      <c r="AT59" s="1582"/>
      <c r="AU59" s="413"/>
      <c r="AV59" s="413"/>
      <c r="AW59" s="413"/>
      <c r="AX59" s="413"/>
      <c r="AY59" s="1573"/>
      <c r="BA59" s="1573"/>
      <c r="BB59" s="413"/>
      <c r="BC59" s="413"/>
      <c r="BD59" s="413"/>
      <c r="BE59" s="413"/>
      <c r="BF59" s="413"/>
      <c r="BG59" s="412"/>
      <c r="BH59" s="412"/>
      <c r="BI59" s="412"/>
      <c r="BJ59" s="412"/>
      <c r="BK59" s="412"/>
      <c r="BL59" s="1581"/>
      <c r="BM59" s="1581"/>
      <c r="BN59" s="1581"/>
      <c r="BO59" s="1581"/>
      <c r="BP59" s="1573"/>
    </row>
    <row r="60" ht="45.0" customHeight="1">
      <c r="E60" s="1586" t="s">
        <v>5179</v>
      </c>
      <c r="F60" s="1573"/>
      <c r="G60" s="1573"/>
      <c r="H60" s="1573"/>
      <c r="I60" s="1573"/>
      <c r="J60" s="1573"/>
      <c r="K60" s="1573"/>
      <c r="L60" s="1573"/>
      <c r="M60" s="1573"/>
      <c r="N60" s="1573"/>
      <c r="O60" s="1573"/>
      <c r="Q60" s="1472" t="s">
        <v>5179</v>
      </c>
      <c r="R60" s="21"/>
      <c r="S60" s="21"/>
      <c r="T60" s="21"/>
      <c r="U60" s="21"/>
      <c r="V60" s="21"/>
      <c r="W60" s="21"/>
      <c r="X60" s="21"/>
      <c r="Y60" s="21"/>
      <c r="Z60" s="21"/>
      <c r="AA60" s="21"/>
      <c r="AC60" s="1472" t="s">
        <v>5179</v>
      </c>
      <c r="AD60" s="21"/>
      <c r="AE60" s="21"/>
      <c r="AF60" s="21"/>
      <c r="AG60" s="21"/>
      <c r="AH60" s="21"/>
      <c r="AI60" s="21"/>
      <c r="AJ60" s="21"/>
      <c r="AK60" s="21"/>
      <c r="AL60" s="21"/>
      <c r="AM60" s="21"/>
      <c r="AO60" s="1616" t="s">
        <v>5363</v>
      </c>
      <c r="AP60" s="1591"/>
      <c r="AQ60" s="1573"/>
      <c r="AR60" s="1573"/>
      <c r="AS60" s="1573"/>
      <c r="AT60" s="1573"/>
      <c r="AU60" s="1573"/>
      <c r="AV60" s="1573"/>
      <c r="AW60" s="1573"/>
      <c r="AX60" s="1573"/>
      <c r="AY60" s="1573"/>
      <c r="BA60" s="1616" t="s">
        <v>5364</v>
      </c>
      <c r="BB60" s="1573"/>
      <c r="BC60" s="1573"/>
      <c r="BD60" s="1573"/>
      <c r="BE60" s="1573"/>
      <c r="BF60" s="1573"/>
      <c r="BG60" s="1573"/>
      <c r="BH60" s="1573"/>
      <c r="BI60" s="1573"/>
      <c r="BJ60" s="1573"/>
      <c r="BK60" s="1573"/>
      <c r="BL60" s="1573"/>
      <c r="BM60" s="1573"/>
      <c r="BN60" s="1573"/>
      <c r="BO60" s="1573"/>
      <c r="BP60" s="1573"/>
    </row>
    <row r="61" ht="45.0" customHeight="1">
      <c r="V61" s="21"/>
      <c r="AH61" s="1573"/>
    </row>
    <row r="62" ht="45.0" customHeight="1">
      <c r="Q62" s="1429" t="s">
        <v>5365</v>
      </c>
      <c r="R62" s="21"/>
      <c r="S62" s="21"/>
      <c r="T62" s="21"/>
      <c r="U62" s="21"/>
      <c r="V62" s="21"/>
      <c r="W62" s="21"/>
      <c r="X62" s="21"/>
      <c r="Y62" s="21"/>
      <c r="Z62" s="21"/>
      <c r="AA62" s="1430" t="s">
        <v>43</v>
      </c>
      <c r="AC62" s="1618" t="s">
        <v>5366</v>
      </c>
      <c r="AD62" s="1573"/>
      <c r="AE62" s="1573"/>
      <c r="AF62" s="1573"/>
      <c r="AG62" s="1573"/>
      <c r="AH62" s="1573"/>
      <c r="AI62" s="1573"/>
      <c r="AJ62" s="1573"/>
      <c r="AK62" s="1573"/>
      <c r="AL62" s="1591"/>
      <c r="AM62" s="1574" t="s">
        <v>43</v>
      </c>
    </row>
    <row r="63" ht="45.0" customHeight="1">
      <c r="Q63" s="21"/>
      <c r="R63" s="1629"/>
      <c r="S63" s="28"/>
      <c r="T63" s="1629"/>
      <c r="U63" s="23"/>
      <c r="V63" s="29"/>
      <c r="W63" s="23"/>
      <c r="X63" s="1629"/>
      <c r="Y63" s="28"/>
      <c r="Z63" s="1629"/>
      <c r="AA63" s="21"/>
      <c r="AC63" s="1573"/>
      <c r="AD63" s="1581"/>
      <c r="AE63" s="1581"/>
      <c r="AF63" s="1581"/>
      <c r="AG63" s="1582"/>
      <c r="AH63" s="1510"/>
      <c r="AI63" s="1582"/>
      <c r="AJ63" s="1581"/>
      <c r="AK63" s="1581"/>
      <c r="AL63" s="1581"/>
      <c r="AM63" s="1573"/>
    </row>
    <row r="64" ht="45.0" customHeight="1">
      <c r="Q64" s="21"/>
      <c r="R64" s="28"/>
      <c r="S64" s="28"/>
      <c r="T64" s="28"/>
      <c r="U64" s="23"/>
      <c r="V64" s="23"/>
      <c r="W64" s="23"/>
      <c r="X64" s="28"/>
      <c r="Y64" s="28"/>
      <c r="Z64" s="28"/>
      <c r="AA64" s="21"/>
      <c r="AC64" s="1573"/>
      <c r="AD64" s="1581"/>
      <c r="AE64" s="1581"/>
      <c r="AF64" s="1581"/>
      <c r="AG64" s="1582"/>
      <c r="AH64" s="1582"/>
      <c r="AI64" s="1582"/>
      <c r="AJ64" s="1581"/>
      <c r="AK64" s="1581"/>
      <c r="AL64" s="412"/>
      <c r="AM64" s="1573"/>
    </row>
    <row r="65" ht="45.0" customHeight="1">
      <c r="Q65" s="21"/>
      <c r="R65" s="1629"/>
      <c r="S65" s="28"/>
      <c r="T65" s="28"/>
      <c r="U65" s="28"/>
      <c r="V65" s="28"/>
      <c r="W65" s="1638" t="s">
        <v>5178</v>
      </c>
      <c r="X65" s="28"/>
      <c r="Y65" s="28"/>
      <c r="Z65" s="1629"/>
      <c r="AA65" s="21"/>
      <c r="AC65" s="1573"/>
      <c r="AD65" s="1581"/>
      <c r="AE65" s="1581"/>
      <c r="AF65" s="1582"/>
      <c r="AG65" s="1582"/>
      <c r="AH65" s="1582"/>
      <c r="AI65" s="1595"/>
      <c r="AJ65" s="1595"/>
      <c r="AK65" s="412"/>
      <c r="AL65" s="412"/>
      <c r="AM65" s="1573"/>
    </row>
    <row r="66" ht="45.0" customHeight="1">
      <c r="Q66" s="21"/>
      <c r="R66" s="28"/>
      <c r="S66" s="28"/>
      <c r="T66" s="28"/>
      <c r="U66" s="28"/>
      <c r="V66" s="28"/>
      <c r="W66" s="28"/>
      <c r="X66" s="28"/>
      <c r="Y66" s="28"/>
      <c r="Z66" s="23"/>
      <c r="AA66" s="21"/>
      <c r="AC66" s="1573"/>
      <c r="AD66" s="1582"/>
      <c r="AE66" s="1582"/>
      <c r="AF66" s="1582"/>
      <c r="AG66" s="412"/>
      <c r="AH66" s="1582"/>
      <c r="AI66" s="1595"/>
      <c r="AJ66" s="1595"/>
      <c r="AK66" s="412"/>
      <c r="AL66" s="412"/>
      <c r="AM66" s="1573"/>
    </row>
    <row r="67" ht="45.0" customHeight="1">
      <c r="O67" s="21"/>
      <c r="P67" s="21"/>
      <c r="Q67" s="21"/>
      <c r="R67" s="23"/>
      <c r="S67" s="28"/>
      <c r="T67" s="28"/>
      <c r="U67" s="28"/>
      <c r="V67" s="28"/>
      <c r="W67" s="28"/>
      <c r="X67" s="28"/>
      <c r="Y67" s="28"/>
      <c r="Z67" s="29"/>
      <c r="AA67" s="21"/>
      <c r="AB67" s="21"/>
      <c r="AC67" s="1573"/>
      <c r="AD67" s="1510"/>
      <c r="AE67" s="1582"/>
      <c r="AF67" s="1582"/>
      <c r="AG67" s="1582"/>
      <c r="AH67" s="1595"/>
      <c r="AI67" s="1595"/>
      <c r="AJ67" s="1595"/>
      <c r="AK67" s="1595"/>
      <c r="AL67" s="412"/>
      <c r="AM67" s="1573"/>
    </row>
    <row r="68" ht="45.0" customHeight="1">
      <c r="O68" s="21"/>
      <c r="Q68" s="21"/>
      <c r="R68" s="23"/>
      <c r="S68" s="28"/>
      <c r="T68" s="28"/>
      <c r="U68" s="28"/>
      <c r="V68" s="1639" t="s">
        <v>5367</v>
      </c>
      <c r="W68" s="28"/>
      <c r="X68" s="28"/>
      <c r="Y68" s="28"/>
      <c r="Z68" s="23"/>
      <c r="AA68" s="21"/>
      <c r="AC68" s="1573"/>
      <c r="AD68" s="1582"/>
      <c r="AE68" s="1582"/>
      <c r="AF68" s="1595"/>
      <c r="AG68" s="1595"/>
      <c r="AH68" s="1595"/>
      <c r="AI68" s="1640"/>
      <c r="AJ68" s="1640"/>
      <c r="AK68" s="1640"/>
      <c r="AL68" s="412"/>
      <c r="AM68" s="1573"/>
    </row>
    <row r="69" ht="45.0" customHeight="1">
      <c r="O69" s="21"/>
      <c r="Q69" s="21"/>
      <c r="R69" s="28"/>
      <c r="S69" s="28"/>
      <c r="T69" s="28"/>
      <c r="U69" s="28"/>
      <c r="V69" s="28"/>
      <c r="W69" s="28"/>
      <c r="X69" s="28"/>
      <c r="Y69" s="28"/>
      <c r="Z69" s="28"/>
      <c r="AA69" s="21"/>
      <c r="AC69" s="1573"/>
      <c r="AD69" s="1581"/>
      <c r="AE69" s="1595"/>
      <c r="AF69" s="1595"/>
      <c r="AG69" s="1595"/>
      <c r="AH69" s="1595"/>
      <c r="AI69" s="1640"/>
      <c r="AJ69" s="1640"/>
      <c r="AK69" s="1640"/>
      <c r="AL69" s="412"/>
      <c r="AM69" s="1573"/>
    </row>
    <row r="70" ht="45.0" customHeight="1">
      <c r="O70" s="21"/>
      <c r="Q70" s="21"/>
      <c r="R70" s="1629"/>
      <c r="S70" s="23"/>
      <c r="T70" s="28"/>
      <c r="U70" s="28"/>
      <c r="V70" s="28"/>
      <c r="W70" s="28"/>
      <c r="X70" s="28"/>
      <c r="Y70" s="28"/>
      <c r="Z70" s="28"/>
      <c r="AA70" s="21"/>
      <c r="AC70" s="1573"/>
      <c r="AD70" s="1581"/>
      <c r="AE70" s="1581"/>
      <c r="AF70" s="1595"/>
      <c r="AG70" s="1595"/>
      <c r="AH70" s="1595"/>
      <c r="AI70" s="1641" t="s">
        <v>5368</v>
      </c>
      <c r="AJ70" s="1640"/>
      <c r="AK70" s="412"/>
      <c r="AL70" s="412"/>
      <c r="AM70" s="1573"/>
    </row>
    <row r="71" ht="45.0" customHeight="1">
      <c r="O71" s="21"/>
      <c r="Q71" s="21"/>
      <c r="R71" s="1629"/>
      <c r="S71" s="1629"/>
      <c r="T71" s="28"/>
      <c r="U71" s="28"/>
      <c r="V71" s="23"/>
      <c r="W71" s="23"/>
      <c r="X71" s="28"/>
      <c r="Y71" s="28"/>
      <c r="Z71" s="1629"/>
      <c r="AA71" s="21"/>
      <c r="AC71" s="1573"/>
      <c r="AD71" s="1581"/>
      <c r="AE71" s="412"/>
      <c r="AF71" s="412"/>
      <c r="AG71" s="412"/>
      <c r="AH71" s="412"/>
      <c r="AI71" s="412"/>
      <c r="AJ71" s="412"/>
      <c r="AK71" s="412"/>
      <c r="AL71" s="412"/>
      <c r="AM71" s="1573"/>
    </row>
    <row r="72" ht="45.0" customHeight="1">
      <c r="O72" s="21"/>
      <c r="Q72" s="1472" t="s">
        <v>5179</v>
      </c>
      <c r="R72" s="21"/>
      <c r="S72" s="21"/>
      <c r="T72" s="21"/>
      <c r="U72" s="21"/>
      <c r="V72" s="21"/>
      <c r="W72" s="21"/>
      <c r="X72" s="21"/>
      <c r="Y72" s="21"/>
      <c r="Z72" s="21"/>
      <c r="AA72" s="21"/>
      <c r="AC72" s="1616" t="s">
        <v>5369</v>
      </c>
      <c r="AD72" s="1573"/>
      <c r="AE72" s="1573"/>
      <c r="AF72" s="1573"/>
      <c r="AG72" s="1573"/>
      <c r="AH72" s="1573"/>
      <c r="AI72" s="1573"/>
      <c r="AJ72" s="1573"/>
      <c r="AK72" s="1573"/>
      <c r="AL72" s="1573"/>
      <c r="AM72" s="1573"/>
    </row>
    <row r="73" ht="45.0" customHeight="1">
      <c r="O73" s="21"/>
    </row>
    <row r="74" ht="45.0" customHeight="1">
      <c r="O74" s="21"/>
      <c r="Q74" s="1429" t="s">
        <v>5370</v>
      </c>
      <c r="R74" s="21"/>
      <c r="S74" s="21"/>
      <c r="T74" s="21"/>
      <c r="U74" s="21"/>
      <c r="V74" s="1642" t="s">
        <v>5371</v>
      </c>
      <c r="W74" s="21"/>
      <c r="X74" s="21"/>
      <c r="Y74" s="21"/>
      <c r="Z74" s="21"/>
      <c r="AA74" s="1430" t="s">
        <v>43</v>
      </c>
    </row>
    <row r="75" ht="45.0" customHeight="1">
      <c r="O75" s="21"/>
      <c r="Q75" s="21"/>
      <c r="R75" s="1643"/>
      <c r="S75" s="1643"/>
      <c r="T75" s="1644"/>
      <c r="U75" s="1644"/>
      <c r="V75" s="1644"/>
      <c r="W75" s="1644"/>
      <c r="X75" s="1644"/>
      <c r="Y75" s="1644"/>
      <c r="Z75" s="1644"/>
      <c r="AA75" s="21"/>
    </row>
    <row r="76" ht="45.0" customHeight="1">
      <c r="O76" s="21"/>
      <c r="P76" s="21"/>
      <c r="Q76" s="21"/>
      <c r="R76" s="29"/>
      <c r="S76" s="1644"/>
      <c r="T76" s="1644"/>
      <c r="U76" s="1644"/>
      <c r="V76" s="1644"/>
      <c r="W76" s="1644"/>
      <c r="X76" s="1644"/>
      <c r="Y76" s="1644"/>
      <c r="Z76" s="1644"/>
      <c r="AA76" s="21"/>
    </row>
    <row r="77" ht="45.0" customHeight="1">
      <c r="Q77" s="21"/>
      <c r="R77" s="1645"/>
      <c r="S77" s="1645"/>
      <c r="T77" s="1645"/>
      <c r="U77" s="1644"/>
      <c r="V77" s="1644"/>
      <c r="W77" s="1644"/>
      <c r="X77" s="1644"/>
      <c r="Y77" s="1646" t="s">
        <v>381</v>
      </c>
      <c r="Z77" s="1644"/>
      <c r="AA77" s="21"/>
    </row>
    <row r="78" ht="45.0" customHeight="1">
      <c r="Q78" s="21"/>
      <c r="R78" s="1643"/>
      <c r="S78" s="1643"/>
      <c r="T78" s="1643"/>
      <c r="U78" s="1645"/>
      <c r="V78" s="1645"/>
      <c r="W78" s="1644"/>
      <c r="X78" s="1645"/>
      <c r="Y78" s="1645"/>
      <c r="Z78" s="1645"/>
      <c r="AA78" s="21"/>
    </row>
    <row r="79" ht="45.0" customHeight="1">
      <c r="Q79" s="21"/>
      <c r="R79" s="1643"/>
      <c r="S79" s="1643"/>
      <c r="T79" s="1643"/>
      <c r="U79" s="1643"/>
      <c r="V79" s="1643"/>
      <c r="W79" s="1644"/>
      <c r="X79" s="1643"/>
      <c r="Y79" s="1643"/>
      <c r="Z79" s="1643"/>
      <c r="AA79" s="21"/>
    </row>
    <row r="80" ht="45.0" customHeight="1">
      <c r="Q80" s="21"/>
      <c r="R80" s="1643"/>
      <c r="S80" s="1643"/>
      <c r="T80" s="1644"/>
      <c r="U80" s="1644"/>
      <c r="V80" s="1647" t="s">
        <v>5372</v>
      </c>
      <c r="W80" s="1644"/>
      <c r="X80" s="1643"/>
      <c r="Y80" s="1643"/>
      <c r="Z80" s="1643"/>
      <c r="AA80" s="21"/>
    </row>
    <row r="81" ht="45.0" customHeight="1">
      <c r="Q81" s="21"/>
      <c r="R81" s="1643"/>
      <c r="S81" s="1643"/>
      <c r="T81" s="1644"/>
      <c r="U81" s="1648" t="s">
        <v>5373</v>
      </c>
      <c r="V81" s="1649"/>
      <c r="W81" s="1643"/>
      <c r="X81" s="1643"/>
      <c r="Y81" s="1643"/>
      <c r="Z81" s="1643"/>
      <c r="AA81" s="21"/>
    </row>
    <row r="82" ht="45.0" customHeight="1">
      <c r="Q82" s="21"/>
      <c r="R82" s="1643"/>
      <c r="S82" s="1643"/>
      <c r="T82" s="1644"/>
      <c r="U82" s="1650"/>
      <c r="V82" s="1649"/>
      <c r="W82" s="1643"/>
      <c r="X82" s="1643"/>
      <c r="Y82" s="1643"/>
      <c r="Z82" s="1643"/>
      <c r="AA82" s="21"/>
    </row>
    <row r="83" ht="45.0" customHeight="1">
      <c r="Q83" s="21"/>
      <c r="R83" s="1643"/>
      <c r="S83" s="1643"/>
      <c r="T83" s="1644"/>
      <c r="U83" s="1651"/>
      <c r="V83" s="1644"/>
      <c r="W83" s="1644"/>
      <c r="X83" s="1643"/>
      <c r="Y83" s="1643"/>
      <c r="Z83" s="1643"/>
      <c r="AA83" s="21"/>
    </row>
    <row r="84" ht="45.0" customHeight="1">
      <c r="Q84" s="21"/>
      <c r="R84" s="1643"/>
      <c r="S84" s="1644"/>
      <c r="T84" s="1644"/>
      <c r="U84" s="1651"/>
      <c r="V84" s="1644"/>
      <c r="W84" s="1644"/>
      <c r="X84" s="1644"/>
      <c r="Y84" s="1644"/>
      <c r="Z84" s="1643"/>
      <c r="AA84" s="21"/>
    </row>
    <row r="85" ht="45.0" customHeight="1">
      <c r="Q85" s="21"/>
      <c r="R85" s="1644"/>
      <c r="S85" s="1644"/>
      <c r="T85" s="1644"/>
      <c r="U85" s="1651"/>
      <c r="V85" s="1644"/>
      <c r="W85" s="1644"/>
      <c r="X85" s="1644"/>
      <c r="Y85" s="1644"/>
      <c r="Z85" s="1643"/>
      <c r="AA85" s="21"/>
    </row>
    <row r="86" ht="45.0" customHeight="1">
      <c r="A86" s="1429" t="s">
        <v>5374</v>
      </c>
      <c r="B86" s="21"/>
      <c r="C86" s="21"/>
      <c r="D86" s="21"/>
      <c r="E86" s="21"/>
      <c r="F86" s="21"/>
      <c r="G86" s="21"/>
      <c r="H86" s="21"/>
      <c r="I86" s="21"/>
      <c r="N86" s="1429" t="s">
        <v>5375</v>
      </c>
      <c r="O86" s="21"/>
      <c r="P86" s="21"/>
      <c r="Q86" s="21"/>
      <c r="R86" s="1644"/>
      <c r="S86" s="1644"/>
      <c r="T86" s="1644"/>
      <c r="U86" s="1651"/>
      <c r="V86" s="1644"/>
      <c r="W86" s="1644"/>
      <c r="X86" s="1644"/>
      <c r="Y86" s="1644"/>
      <c r="Z86" s="1644"/>
      <c r="AA86" s="21"/>
      <c r="AB86" s="21"/>
    </row>
    <row r="87" ht="45.0" customHeight="1">
      <c r="A87" s="21"/>
      <c r="B87" s="1643"/>
      <c r="C87" s="1643"/>
      <c r="D87" s="1643"/>
      <c r="E87" s="1643"/>
      <c r="F87" s="1644"/>
      <c r="G87" s="1644"/>
      <c r="H87" s="1644"/>
      <c r="I87" s="21"/>
      <c r="N87" s="21"/>
      <c r="O87" s="21"/>
      <c r="P87" s="21"/>
      <c r="Q87" s="1644"/>
      <c r="R87" s="1644"/>
      <c r="S87" s="1644"/>
      <c r="T87" s="1644"/>
      <c r="U87" s="1651"/>
      <c r="V87" s="1644"/>
      <c r="W87" s="1644"/>
      <c r="X87" s="1644"/>
      <c r="Y87" s="1644"/>
      <c r="Z87" s="1644"/>
      <c r="AA87" s="1643"/>
      <c r="AB87" s="21"/>
      <c r="AC87" s="21"/>
    </row>
    <row r="88" ht="45.0" customHeight="1">
      <c r="A88" s="21"/>
      <c r="B88" s="28"/>
      <c r="C88" s="28"/>
      <c r="D88" s="28"/>
      <c r="E88" s="28"/>
      <c r="F88" s="28"/>
      <c r="G88" s="1644"/>
      <c r="H88" s="1644"/>
      <c r="I88" s="21"/>
      <c r="N88" s="21"/>
      <c r="O88" s="1643"/>
      <c r="P88" s="1643"/>
      <c r="Q88" s="1644"/>
      <c r="R88" s="1644"/>
      <c r="S88" s="1644"/>
      <c r="T88" s="1644"/>
      <c r="U88" s="1652"/>
      <c r="V88" s="28"/>
      <c r="W88" s="28"/>
      <c r="X88" s="1644"/>
      <c r="Y88" s="1644"/>
      <c r="Z88" s="1644"/>
      <c r="AA88" s="1643"/>
      <c r="AB88" s="1643"/>
      <c r="AC88" s="21"/>
      <c r="AD88" s="21"/>
    </row>
    <row r="89" ht="45.0" customHeight="1">
      <c r="A89" s="21"/>
      <c r="B89" s="28"/>
      <c r="C89" s="1653"/>
      <c r="D89" s="1653"/>
      <c r="E89" s="1653"/>
      <c r="F89" s="28"/>
      <c r="G89" s="1644"/>
      <c r="H89" s="1644"/>
      <c r="I89" s="21"/>
      <c r="M89" s="21"/>
      <c r="N89" s="21"/>
      <c r="O89" s="1643"/>
      <c r="P89" s="1643"/>
      <c r="Q89" s="1644"/>
      <c r="R89" s="1644"/>
      <c r="S89" s="1644"/>
      <c r="T89" s="28"/>
      <c r="U89" s="1654"/>
      <c r="V89" s="24"/>
      <c r="W89" s="1655"/>
      <c r="X89" s="28"/>
      <c r="Y89" s="1644"/>
      <c r="Z89" s="1644"/>
      <c r="AA89" s="1644"/>
      <c r="AB89" s="1643"/>
      <c r="AC89" s="1643"/>
      <c r="AD89" s="21"/>
      <c r="AE89" s="21"/>
      <c r="AG89" s="1429" t="s">
        <v>5376</v>
      </c>
      <c r="AH89" s="21"/>
      <c r="AI89" s="21"/>
      <c r="AJ89" s="21"/>
      <c r="AK89" s="21"/>
      <c r="AL89" s="21"/>
      <c r="AM89" s="21"/>
      <c r="AN89" s="21"/>
      <c r="AO89" s="21"/>
      <c r="AP89" s="21"/>
      <c r="AQ89" s="21"/>
    </row>
    <row r="90" ht="45.0" customHeight="1">
      <c r="A90" s="21"/>
      <c r="B90" s="1656" t="s">
        <v>5377</v>
      </c>
      <c r="C90" s="1653"/>
      <c r="D90" s="1653"/>
      <c r="E90" s="1653"/>
      <c r="F90" s="28"/>
      <c r="G90" s="1644"/>
      <c r="H90" s="1644"/>
      <c r="I90" s="21"/>
      <c r="J90" s="21"/>
      <c r="K90" s="21"/>
      <c r="L90" s="21"/>
      <c r="M90" s="21"/>
      <c r="N90" s="1643"/>
      <c r="O90" s="1643"/>
      <c r="P90" s="1644"/>
      <c r="Q90" s="1644"/>
      <c r="R90" s="1644"/>
      <c r="S90" s="1644"/>
      <c r="T90" s="28"/>
      <c r="U90" s="1654"/>
      <c r="V90" s="1657" t="s">
        <v>5378</v>
      </c>
      <c r="W90" s="1655"/>
      <c r="X90" s="28"/>
      <c r="Y90" s="1644"/>
      <c r="Z90" s="1644"/>
      <c r="AA90" s="1644"/>
      <c r="AB90" s="1643"/>
      <c r="AC90" s="1643"/>
      <c r="AD90" s="1643"/>
      <c r="AE90" s="21"/>
      <c r="AG90" s="21"/>
      <c r="AH90" s="1644"/>
      <c r="AI90" s="1644"/>
      <c r="AJ90" s="1644"/>
      <c r="AK90" s="1644"/>
      <c r="AL90" s="1644"/>
      <c r="AM90" s="1644"/>
      <c r="AN90" s="1644"/>
      <c r="AO90" s="1643"/>
      <c r="AP90" s="1643"/>
      <c r="AQ90" s="21"/>
    </row>
    <row r="91" ht="45.0" customHeight="1">
      <c r="A91" s="21"/>
      <c r="B91" s="28"/>
      <c r="C91" s="1653"/>
      <c r="D91" s="1653"/>
      <c r="E91" s="1653"/>
      <c r="F91" s="1658" t="s">
        <v>5379</v>
      </c>
      <c r="G91" s="1644"/>
      <c r="H91" s="1644"/>
      <c r="I91" s="1644"/>
      <c r="J91" s="1644"/>
      <c r="K91" s="1644"/>
      <c r="L91" s="21"/>
      <c r="M91" s="21"/>
      <c r="N91" s="1643"/>
      <c r="O91" s="1644"/>
      <c r="P91" s="1644"/>
      <c r="Q91" s="1644"/>
      <c r="R91" s="1644"/>
      <c r="S91" s="1644"/>
      <c r="T91" s="28"/>
      <c r="U91" s="1654"/>
      <c r="V91" s="24"/>
      <c r="W91" s="1655"/>
      <c r="X91" s="28"/>
      <c r="Y91" s="1644"/>
      <c r="Z91" s="1644"/>
      <c r="AA91" s="1644"/>
      <c r="AB91" s="1644"/>
      <c r="AC91" s="1644"/>
      <c r="AD91" s="1643"/>
      <c r="AE91" s="21"/>
      <c r="AF91" s="21"/>
      <c r="AG91" s="21"/>
      <c r="AH91" s="1644"/>
      <c r="AI91" s="1644"/>
      <c r="AJ91" s="1644"/>
      <c r="AK91" s="1644"/>
      <c r="AL91" s="1644"/>
      <c r="AM91" s="1644"/>
      <c r="AN91" s="1644"/>
      <c r="AO91" s="1644"/>
      <c r="AP91" s="1643"/>
      <c r="AQ91" s="21"/>
    </row>
    <row r="92" ht="45.0" customHeight="1">
      <c r="A92" s="21"/>
      <c r="B92" s="1645"/>
      <c r="C92" s="1645"/>
      <c r="D92" s="1645"/>
      <c r="E92" s="1645"/>
      <c r="F92" s="1645"/>
      <c r="G92" s="1645"/>
      <c r="H92" s="1645"/>
      <c r="I92" s="21"/>
      <c r="J92" s="21"/>
      <c r="K92" s="1644"/>
      <c r="L92" s="1644"/>
      <c r="M92" s="21"/>
      <c r="N92" s="1644"/>
      <c r="O92" s="1644"/>
      <c r="P92" s="1644"/>
      <c r="Q92" s="1644"/>
      <c r="R92" s="1644"/>
      <c r="S92" s="1644"/>
      <c r="T92" s="1645"/>
      <c r="U92" s="1645"/>
      <c r="V92" s="1645"/>
      <c r="W92" s="1645"/>
      <c r="X92" s="1645"/>
      <c r="Y92" s="1644"/>
      <c r="Z92" s="1644"/>
      <c r="AA92" s="1644"/>
      <c r="AB92" s="1644"/>
      <c r="AC92" s="1644"/>
      <c r="AD92" s="1644"/>
      <c r="AE92" s="1644"/>
      <c r="AF92" s="1644"/>
      <c r="AG92" s="1644"/>
      <c r="AH92" s="1644"/>
      <c r="AI92" s="1644"/>
      <c r="AJ92" s="1644"/>
      <c r="AK92" s="1644"/>
      <c r="AL92" s="1644"/>
      <c r="AM92" s="1644"/>
      <c r="AN92" s="1644"/>
      <c r="AO92" s="1644"/>
      <c r="AP92" s="1643"/>
      <c r="AQ92" s="21"/>
    </row>
    <row r="93" ht="45.0" customHeight="1">
      <c r="A93" s="21"/>
      <c r="B93" s="1643"/>
      <c r="C93" s="1643"/>
      <c r="D93" s="1643"/>
      <c r="E93" s="1643"/>
      <c r="F93" s="1643"/>
      <c r="G93" s="1643"/>
      <c r="H93" s="1643"/>
      <c r="I93" s="21"/>
      <c r="J93" s="21"/>
      <c r="K93" s="21"/>
      <c r="L93" s="1644"/>
      <c r="M93" s="1644"/>
      <c r="N93" s="1644"/>
      <c r="O93" s="1644"/>
      <c r="P93" s="1644"/>
      <c r="Q93" s="1644"/>
      <c r="R93" s="1644"/>
      <c r="S93" s="1644"/>
      <c r="T93" s="1644"/>
      <c r="U93" s="1643"/>
      <c r="V93" s="1643"/>
      <c r="W93" s="1643"/>
      <c r="X93" s="1644"/>
      <c r="Y93" s="1644"/>
      <c r="Z93" s="1644"/>
      <c r="AA93" s="1644"/>
      <c r="AB93" s="1644"/>
      <c r="AC93" s="1645"/>
      <c r="AD93" s="1645"/>
      <c r="AE93" s="21"/>
      <c r="AF93" s="21"/>
      <c r="AG93" s="21"/>
      <c r="AH93" s="1645"/>
      <c r="AI93" s="1645"/>
      <c r="AJ93" s="1645"/>
      <c r="AK93" s="1644"/>
      <c r="AL93" s="1644"/>
      <c r="AM93" s="1644"/>
      <c r="AN93" s="1644"/>
      <c r="AO93" s="1644"/>
      <c r="AP93" s="1643"/>
      <c r="AQ93" s="21"/>
    </row>
    <row r="94" ht="45.0" customHeight="1">
      <c r="A94" s="21"/>
      <c r="B94" s="21"/>
      <c r="C94" s="21"/>
      <c r="D94" s="21"/>
      <c r="E94" s="21"/>
      <c r="F94" s="21"/>
      <c r="G94" s="21"/>
      <c r="H94" s="21"/>
      <c r="I94" s="21"/>
      <c r="K94" s="21"/>
      <c r="L94" s="21"/>
      <c r="M94" s="21"/>
      <c r="N94" s="1645"/>
      <c r="O94" s="1645"/>
      <c r="P94" s="1644"/>
      <c r="Q94" s="1659" t="s">
        <v>5380</v>
      </c>
      <c r="R94" s="1644"/>
      <c r="S94" s="1644"/>
      <c r="T94" s="1644"/>
      <c r="U94" s="1644"/>
      <c r="V94" s="1644"/>
      <c r="W94" s="1644"/>
      <c r="X94" s="1644"/>
      <c r="Y94" s="1644"/>
      <c r="Z94" s="1644"/>
      <c r="AA94" s="1645"/>
      <c r="AB94" s="1645"/>
      <c r="AC94" s="1643"/>
      <c r="AD94" s="1643"/>
      <c r="AE94" s="21"/>
      <c r="AG94" s="21"/>
      <c r="AH94" s="1643"/>
      <c r="AI94" s="1643"/>
      <c r="AJ94" s="1644"/>
      <c r="AK94" s="1644"/>
      <c r="AL94" s="1644"/>
      <c r="AM94" s="1644"/>
      <c r="AN94" s="1644"/>
      <c r="AO94" s="1644"/>
      <c r="AP94" s="1644"/>
      <c r="AQ94" s="21"/>
    </row>
    <row r="95" ht="45.0" customHeight="1">
      <c r="M95" s="21"/>
      <c r="N95" s="1643"/>
      <c r="O95" s="1643"/>
      <c r="P95" s="1644"/>
      <c r="Q95" s="1660"/>
      <c r="R95" s="1645"/>
      <c r="S95" s="1644"/>
      <c r="T95" s="945"/>
      <c r="U95" s="1644"/>
      <c r="V95" s="1661" t="s">
        <v>5381</v>
      </c>
      <c r="W95" s="1644"/>
      <c r="X95" s="1644"/>
      <c r="Y95" s="1645"/>
      <c r="Z95" s="1645"/>
      <c r="AA95" s="1643"/>
      <c r="AB95" s="1643"/>
      <c r="AC95" s="1643"/>
      <c r="AD95" s="1643"/>
      <c r="AE95" s="21"/>
      <c r="AG95" s="21"/>
      <c r="AH95" s="1643"/>
      <c r="AI95" s="1643"/>
      <c r="AJ95" s="1662"/>
      <c r="AK95" s="1662"/>
      <c r="AL95" s="1662"/>
      <c r="AM95" s="1663" t="s">
        <v>5382</v>
      </c>
      <c r="AN95" s="1662"/>
      <c r="AO95" s="1662"/>
      <c r="AP95" s="1662"/>
      <c r="AQ95" s="21"/>
    </row>
    <row r="96" ht="45.0" customHeight="1">
      <c r="M96" s="21"/>
      <c r="N96" s="1643"/>
      <c r="O96" s="1643"/>
      <c r="P96" s="1644"/>
      <c r="Q96" s="1660"/>
      <c r="R96" s="1643"/>
      <c r="S96" s="1645"/>
      <c r="T96" s="1645"/>
      <c r="U96" s="1645"/>
      <c r="V96" s="1645"/>
      <c r="W96" s="1645"/>
      <c r="X96" s="1645"/>
      <c r="Y96" s="1643"/>
      <c r="Z96" s="1643"/>
      <c r="AA96" s="1643"/>
      <c r="AB96" s="1643"/>
      <c r="AC96" s="1643"/>
      <c r="AD96" s="1643"/>
      <c r="AE96" s="21"/>
      <c r="AG96" s="21"/>
      <c r="AH96" s="1643"/>
      <c r="AI96" s="1643"/>
      <c r="AJ96" s="1662"/>
      <c r="AK96" s="1662"/>
      <c r="AL96" s="1662"/>
      <c r="AM96" s="1662"/>
      <c r="AN96" s="1662"/>
      <c r="AO96" s="1662"/>
      <c r="AP96" s="1662"/>
      <c r="AQ96" s="21"/>
    </row>
    <row r="97" ht="45.0" customHeight="1">
      <c r="C97" s="1429" t="s">
        <v>5383</v>
      </c>
      <c r="D97" s="21"/>
      <c r="E97" s="21"/>
      <c r="F97" s="21"/>
      <c r="G97" s="21"/>
      <c r="H97" s="21"/>
      <c r="I97" s="1644"/>
      <c r="J97" s="21"/>
      <c r="K97" s="21"/>
      <c r="M97" s="21"/>
      <c r="N97" s="1643"/>
      <c r="O97" s="1643"/>
      <c r="P97" s="1644"/>
      <c r="Q97" s="1660"/>
      <c r="R97" s="1643"/>
      <c r="S97" s="1643"/>
      <c r="T97" s="1643"/>
      <c r="U97" s="1643"/>
      <c r="V97" s="1649"/>
      <c r="W97" s="1643"/>
      <c r="X97" s="1643"/>
      <c r="Y97" s="1643"/>
      <c r="Z97" s="1643"/>
      <c r="AA97" s="1643"/>
      <c r="AB97" s="1643"/>
      <c r="AC97" s="1643"/>
      <c r="AD97" s="1643"/>
      <c r="AE97" s="21"/>
      <c r="AG97" s="21"/>
      <c r="AH97" s="1643"/>
      <c r="AI97" s="1643"/>
      <c r="AJ97" s="1662"/>
      <c r="AK97" s="1662"/>
      <c r="AL97" s="1662"/>
      <c r="AM97" s="1662"/>
      <c r="AN97" s="1662"/>
      <c r="AO97" s="1662"/>
      <c r="AP97" s="1662"/>
      <c r="AQ97" s="21"/>
    </row>
    <row r="98" ht="45.0" customHeight="1">
      <c r="C98" s="21"/>
      <c r="D98" s="1643"/>
      <c r="E98" s="1643"/>
      <c r="F98" s="1643"/>
      <c r="G98" s="1643"/>
      <c r="H98" s="1643"/>
      <c r="I98" s="1644"/>
      <c r="J98" s="1643"/>
      <c r="K98" s="21"/>
      <c r="M98" s="21"/>
      <c r="N98" s="1643"/>
      <c r="O98" s="1643"/>
      <c r="P98" s="1644"/>
      <c r="Q98" s="1660"/>
      <c r="R98" s="1643"/>
      <c r="S98" s="1643"/>
      <c r="T98" s="1643"/>
      <c r="U98" s="1643"/>
      <c r="V98" s="1649"/>
      <c r="W98" s="1643"/>
      <c r="X98" s="1643"/>
      <c r="Y98" s="1643"/>
      <c r="Z98" s="1643"/>
      <c r="AA98" s="1643"/>
      <c r="AB98" s="1643"/>
      <c r="AC98" s="1643"/>
      <c r="AD98" s="1643"/>
      <c r="AE98" s="21"/>
      <c r="AG98" s="21"/>
      <c r="AH98" s="1643"/>
      <c r="AI98" s="1643"/>
      <c r="AJ98" s="1643"/>
      <c r="AK98" s="1662"/>
      <c r="AL98" s="1662"/>
      <c r="AM98" s="1662"/>
      <c r="AN98" s="1662"/>
      <c r="AO98" s="1662"/>
      <c r="AP98" s="1662"/>
      <c r="AQ98" s="21"/>
    </row>
    <row r="99" ht="45.0" customHeight="1">
      <c r="C99" s="21"/>
      <c r="D99" s="1643"/>
      <c r="E99" s="1643"/>
      <c r="F99" s="1643"/>
      <c r="G99" s="1644"/>
      <c r="H99" s="1644"/>
      <c r="I99" s="1644"/>
      <c r="J99" s="1644"/>
      <c r="K99" s="21"/>
      <c r="M99" s="21"/>
      <c r="N99" s="1643"/>
      <c r="O99" s="1643"/>
      <c r="P99" s="1644"/>
      <c r="Q99" s="1660"/>
      <c r="R99" s="1643"/>
      <c r="S99" s="1643"/>
      <c r="T99" s="1643"/>
      <c r="U99" s="1643"/>
      <c r="V99" s="1649"/>
      <c r="W99" s="1643"/>
      <c r="X99" s="1643"/>
      <c r="Y99" s="1643"/>
      <c r="Z99" s="1643"/>
      <c r="AA99" s="1643"/>
      <c r="AB99" s="1643"/>
      <c r="AC99" s="1643"/>
      <c r="AD99" s="1643"/>
      <c r="AE99" s="21"/>
      <c r="AG99" s="21"/>
      <c r="AH99" s="1662"/>
      <c r="AI99" s="1643"/>
      <c r="AJ99" s="1643"/>
      <c r="AK99" s="1662"/>
      <c r="AL99" s="1662"/>
      <c r="AM99" s="1662"/>
      <c r="AN99" s="1662"/>
      <c r="AO99" s="1662"/>
      <c r="AP99" s="1662"/>
      <c r="AQ99" s="21"/>
    </row>
    <row r="100" ht="45.0" customHeight="1">
      <c r="C100" s="21"/>
      <c r="D100" s="1643"/>
      <c r="E100" s="1643"/>
      <c r="F100" s="1644"/>
      <c r="G100" s="1644"/>
      <c r="H100" s="1644"/>
      <c r="I100" s="1644"/>
      <c r="J100" s="1644"/>
      <c r="K100" s="21"/>
      <c r="M100" s="21"/>
      <c r="N100" s="1643"/>
      <c r="O100" s="1643"/>
      <c r="P100" s="1644"/>
      <c r="Q100" s="1660"/>
      <c r="R100" s="1643"/>
      <c r="S100" s="1643"/>
      <c r="T100" s="1643"/>
      <c r="U100" s="1643"/>
      <c r="V100" s="1649"/>
      <c r="W100" s="1643"/>
      <c r="X100" s="1643"/>
      <c r="Y100" s="1643"/>
      <c r="Z100" s="1643"/>
      <c r="AA100" s="1644"/>
      <c r="AB100" s="1644"/>
      <c r="AC100" s="1643"/>
      <c r="AD100" s="1643"/>
      <c r="AE100" s="21"/>
      <c r="AF100" s="21"/>
      <c r="AG100" s="21"/>
      <c r="AH100" s="1662"/>
      <c r="AI100" s="1662"/>
      <c r="AJ100" s="1662"/>
      <c r="AK100" s="1662"/>
      <c r="AL100" s="1662"/>
      <c r="AM100" s="1662"/>
      <c r="AN100" s="1662"/>
      <c r="AO100" s="1662"/>
      <c r="AP100" s="1662"/>
      <c r="AQ100" s="21"/>
    </row>
    <row r="101" ht="45.0" customHeight="1">
      <c r="C101" s="21"/>
      <c r="D101" s="1643"/>
      <c r="E101" s="1644"/>
      <c r="F101" s="1644"/>
      <c r="G101" s="1644"/>
      <c r="H101" s="1644"/>
      <c r="I101" s="1644"/>
      <c r="J101" s="1644"/>
      <c r="K101" s="21"/>
      <c r="L101" s="21"/>
      <c r="M101" s="21"/>
      <c r="N101" s="1643"/>
      <c r="O101" s="1643"/>
      <c r="P101" s="1644"/>
      <c r="Q101" s="1664" t="s">
        <v>5384</v>
      </c>
      <c r="R101" s="1643"/>
      <c r="S101" s="1643"/>
      <c r="T101" s="1644"/>
      <c r="U101" s="1644"/>
      <c r="V101" s="1644"/>
      <c r="W101" s="1643"/>
      <c r="X101" s="1643"/>
      <c r="Y101" s="1643"/>
      <c r="Z101" s="1644"/>
      <c r="AA101" s="1644"/>
      <c r="AB101" s="1644"/>
      <c r="AC101" s="1644"/>
      <c r="AD101" s="1644"/>
      <c r="AE101" s="96" t="s">
        <v>5385</v>
      </c>
      <c r="AF101" s="1644"/>
      <c r="AG101" s="96" t="s">
        <v>5385</v>
      </c>
      <c r="AH101" s="1662"/>
      <c r="AI101" s="1662"/>
      <c r="AJ101" s="1643"/>
      <c r="AK101" s="1662"/>
      <c r="AL101" s="1662"/>
      <c r="AM101" s="1662"/>
      <c r="AN101" s="1662"/>
      <c r="AO101" s="1662"/>
      <c r="AP101" s="1662"/>
      <c r="AQ101" s="21"/>
    </row>
    <row r="102" ht="45.0" customHeight="1">
      <c r="C102" s="21"/>
      <c r="D102" s="1643"/>
      <c r="E102" s="1644"/>
      <c r="F102" s="1644"/>
      <c r="G102" s="1644"/>
      <c r="H102" s="1644"/>
      <c r="I102" s="1644"/>
      <c r="J102" s="1644"/>
      <c r="K102" s="1644"/>
      <c r="L102" s="1644"/>
      <c r="M102" s="1644"/>
      <c r="N102" s="1644"/>
      <c r="O102" s="1644"/>
      <c r="P102" s="1644"/>
      <c r="Q102" s="1644"/>
      <c r="R102" s="1644"/>
      <c r="S102" s="1644"/>
      <c r="T102" s="1644"/>
      <c r="U102" s="1644"/>
      <c r="V102" s="1644"/>
      <c r="W102" s="1644"/>
      <c r="X102" s="1644"/>
      <c r="Y102" s="1644"/>
      <c r="Z102" s="1644"/>
      <c r="AA102" s="1645"/>
      <c r="AB102" s="1645"/>
      <c r="AC102" s="1645"/>
      <c r="AD102" s="1645"/>
      <c r="AE102" s="21"/>
      <c r="AF102" s="21"/>
      <c r="AG102" s="21"/>
      <c r="AH102" s="1645"/>
      <c r="AI102" s="1645"/>
      <c r="AJ102" s="1643"/>
      <c r="AK102" s="1662"/>
      <c r="AL102" s="1662"/>
      <c r="AM102" s="1662"/>
      <c r="AN102" s="1662"/>
      <c r="AO102" s="1662"/>
      <c r="AP102" s="1662"/>
      <c r="AQ102" s="21"/>
    </row>
    <row r="103" ht="45.0" customHeight="1">
      <c r="C103" s="21"/>
      <c r="D103" s="1643"/>
      <c r="E103" s="1665" t="s">
        <v>5386</v>
      </c>
      <c r="F103" s="1644"/>
      <c r="G103" s="1644"/>
      <c r="H103" s="1659" t="s">
        <v>5387</v>
      </c>
      <c r="I103" s="1645"/>
      <c r="J103" s="1645"/>
      <c r="K103" s="21"/>
      <c r="L103" s="21"/>
      <c r="M103" s="21"/>
      <c r="N103" s="1645"/>
      <c r="O103" s="1645"/>
      <c r="P103" s="1645"/>
      <c r="Q103" s="1645"/>
      <c r="R103" s="1645"/>
      <c r="S103" s="1645"/>
      <c r="T103" s="1645"/>
      <c r="U103" s="1645"/>
      <c r="V103" s="1645"/>
      <c r="W103" s="1644"/>
      <c r="X103" s="1644"/>
      <c r="Y103" s="1644"/>
      <c r="Z103" s="1645"/>
      <c r="AA103" s="1643"/>
      <c r="AB103" s="1643"/>
      <c r="AC103" s="1643"/>
      <c r="AD103" s="1643"/>
      <c r="AE103" s="21"/>
      <c r="AG103" s="21"/>
      <c r="AH103" s="1643"/>
      <c r="AI103" s="1643"/>
      <c r="AJ103" s="1643"/>
      <c r="AK103" s="1662"/>
      <c r="AL103" s="1662"/>
      <c r="AM103" s="1662"/>
      <c r="AN103" s="1662"/>
      <c r="AO103" s="1662"/>
      <c r="AP103" s="1662"/>
      <c r="AQ103" s="21"/>
    </row>
    <row r="104" ht="45.0" customHeight="1">
      <c r="C104" s="21"/>
      <c r="D104" s="1643"/>
      <c r="E104" s="1666"/>
      <c r="F104" s="1644"/>
      <c r="G104" s="1644"/>
      <c r="H104" s="1667"/>
      <c r="I104" s="1643"/>
      <c r="J104" s="1643"/>
      <c r="K104" s="21"/>
      <c r="M104" s="21"/>
      <c r="N104" s="1643"/>
      <c r="O104" s="1643"/>
      <c r="P104" s="1643"/>
      <c r="Q104" s="1643"/>
      <c r="R104" s="1643"/>
      <c r="S104" s="1643"/>
      <c r="T104" s="1643"/>
      <c r="U104" s="1643"/>
      <c r="V104" s="1649"/>
      <c r="W104" s="1644"/>
      <c r="X104" s="1645"/>
      <c r="Y104" s="1644"/>
      <c r="Z104" s="1644"/>
      <c r="AA104" s="1643"/>
      <c r="AB104" s="1643"/>
      <c r="AC104" s="1643"/>
      <c r="AD104" s="1643"/>
      <c r="AE104" s="21"/>
      <c r="AG104" s="21"/>
      <c r="AH104" s="21"/>
      <c r="AI104" s="21"/>
      <c r="AJ104" s="21"/>
      <c r="AK104" s="21"/>
      <c r="AL104" s="21"/>
      <c r="AM104" s="21"/>
      <c r="AN104" s="21"/>
      <c r="AO104" s="21"/>
      <c r="AP104" s="21"/>
      <c r="AQ104" s="21"/>
    </row>
    <row r="105" ht="45.0" customHeight="1">
      <c r="C105" s="21"/>
      <c r="D105" s="1643"/>
      <c r="E105" s="1644"/>
      <c r="F105" s="1644"/>
      <c r="G105" s="1644"/>
      <c r="H105" s="1668"/>
      <c r="I105" s="1666"/>
      <c r="J105" s="1643"/>
      <c r="K105" s="21"/>
      <c r="M105" s="21"/>
      <c r="N105" s="1643"/>
      <c r="O105" s="1643"/>
      <c r="P105" s="1643"/>
      <c r="Q105" s="1643"/>
      <c r="R105" s="1643"/>
      <c r="S105" s="1643"/>
      <c r="T105" s="1643"/>
      <c r="U105" s="1643"/>
      <c r="V105" s="1649"/>
      <c r="W105" s="1645"/>
      <c r="X105" s="1645"/>
      <c r="Y105" s="1645"/>
      <c r="Z105" s="1644"/>
      <c r="AA105" s="1643"/>
      <c r="AB105" s="1643"/>
      <c r="AC105" s="1643"/>
      <c r="AD105" s="1643"/>
      <c r="AE105" s="21"/>
    </row>
    <row r="106" ht="45.0" customHeight="1">
      <c r="C106" s="21"/>
      <c r="D106" s="1643"/>
      <c r="E106" s="1666"/>
      <c r="F106" s="1644"/>
      <c r="G106" s="1644"/>
      <c r="H106" s="1668"/>
      <c r="I106" s="1644"/>
      <c r="J106" s="1643"/>
      <c r="K106" s="21"/>
      <c r="M106" s="21"/>
      <c r="N106" s="1643"/>
      <c r="O106" s="1643"/>
      <c r="P106" s="1643"/>
      <c r="Q106" s="1643"/>
      <c r="R106" s="1643"/>
      <c r="S106" s="1643"/>
      <c r="T106" s="1643"/>
      <c r="U106" s="1643"/>
      <c r="V106" s="1643"/>
      <c r="W106" s="1643"/>
      <c r="X106" s="1643"/>
      <c r="Y106" s="1643"/>
      <c r="Z106" s="1644"/>
      <c r="AA106" s="1643"/>
      <c r="AB106" s="1643"/>
      <c r="AC106" s="1643"/>
      <c r="AD106" s="1643"/>
      <c r="AE106" s="21"/>
    </row>
    <row r="107" ht="45.0" customHeight="1">
      <c r="C107" s="21"/>
      <c r="D107" s="1643"/>
      <c r="E107" s="1644"/>
      <c r="F107" s="1644"/>
      <c r="G107" s="1644"/>
      <c r="H107" s="1668"/>
      <c r="I107" s="1644"/>
      <c r="J107" s="1643"/>
      <c r="K107" s="21"/>
      <c r="M107" s="21"/>
      <c r="N107" s="1643"/>
      <c r="O107" s="1643"/>
      <c r="P107" s="1643"/>
      <c r="Q107" s="1643"/>
      <c r="R107" s="1643"/>
      <c r="S107" s="1643"/>
      <c r="T107" s="1643"/>
      <c r="U107" s="1643"/>
      <c r="V107" s="1643"/>
      <c r="W107" s="1643"/>
      <c r="X107" s="1643"/>
      <c r="Y107" s="1643"/>
      <c r="Z107" s="1644"/>
      <c r="AA107" s="1643"/>
      <c r="AB107" s="1643"/>
      <c r="AC107" s="1643"/>
      <c r="AD107" s="1643"/>
      <c r="AE107" s="21"/>
    </row>
    <row r="108" ht="45.0" customHeight="1">
      <c r="C108" s="21"/>
      <c r="D108" s="1669"/>
      <c r="E108" s="1670"/>
      <c r="F108" s="1670"/>
      <c r="G108" s="1670"/>
      <c r="H108" s="1667"/>
      <c r="I108" s="1669"/>
      <c r="J108" s="1669"/>
      <c r="K108" s="21"/>
      <c r="M108" s="21"/>
      <c r="N108" s="1671" t="s">
        <v>5388</v>
      </c>
      <c r="O108" s="1669"/>
      <c r="P108" s="1669"/>
      <c r="Q108" s="1669"/>
      <c r="R108" s="1669"/>
      <c r="S108" s="1669"/>
      <c r="T108" s="1669"/>
      <c r="U108" s="1669"/>
      <c r="V108" s="1669"/>
      <c r="W108" s="1669"/>
      <c r="X108" s="1669"/>
      <c r="Y108" s="1670"/>
      <c r="Z108" s="1670"/>
      <c r="AA108" s="1669"/>
      <c r="AB108" s="1669"/>
      <c r="AC108" s="1669"/>
      <c r="AD108" s="1669"/>
      <c r="AE108" s="21"/>
      <c r="AG108" s="1429" t="s">
        <v>5389</v>
      </c>
      <c r="AH108" s="21"/>
      <c r="AI108" s="21"/>
      <c r="AJ108" s="21"/>
      <c r="AK108" s="21"/>
      <c r="AL108" s="21"/>
      <c r="AM108" s="21"/>
      <c r="AN108" s="21"/>
      <c r="AO108" s="21"/>
    </row>
    <row r="109" ht="45.0" customHeight="1">
      <c r="C109" s="21"/>
      <c r="D109" s="1672"/>
      <c r="E109" s="1673"/>
      <c r="F109" s="1673"/>
      <c r="G109" s="1673"/>
      <c r="H109" s="1667"/>
      <c r="I109" s="1672"/>
      <c r="J109" s="1672"/>
      <c r="K109" s="21"/>
      <c r="M109" s="21"/>
      <c r="N109" s="1672"/>
      <c r="O109" s="1672"/>
      <c r="P109" s="1672"/>
      <c r="Q109" s="1672"/>
      <c r="R109" s="1673"/>
      <c r="S109" s="1673"/>
      <c r="T109" s="1672"/>
      <c r="U109" s="1672"/>
      <c r="V109" s="1672"/>
      <c r="W109" s="1666"/>
      <c r="X109" s="1673"/>
      <c r="Y109" s="1673"/>
      <c r="Z109" s="1673"/>
      <c r="AA109" s="1672"/>
      <c r="AB109" s="13" t="s">
        <v>5390</v>
      </c>
      <c r="AC109" s="1672"/>
      <c r="AD109" s="1672"/>
      <c r="AE109" s="21"/>
      <c r="AG109" s="21"/>
      <c r="AH109" s="1672"/>
      <c r="AI109" s="1672"/>
      <c r="AJ109" s="1672"/>
      <c r="AK109" s="1672"/>
      <c r="AL109" s="1672"/>
      <c r="AM109" s="1672"/>
      <c r="AN109" s="1672"/>
      <c r="AO109" s="21"/>
    </row>
    <row r="110" ht="45.0" customHeight="1">
      <c r="C110" s="21"/>
      <c r="D110" s="1674"/>
      <c r="E110" s="1666"/>
      <c r="F110" s="1675"/>
      <c r="G110" s="1675"/>
      <c r="H110" s="1676"/>
      <c r="I110" s="1674"/>
      <c r="J110" s="1674"/>
      <c r="K110" s="21"/>
      <c r="M110" s="21"/>
      <c r="N110" s="1674"/>
      <c r="O110" s="1674"/>
      <c r="P110" s="1674"/>
      <c r="Q110" s="1666"/>
      <c r="R110" s="1675"/>
      <c r="S110" s="1675"/>
      <c r="T110" s="1674"/>
      <c r="U110" s="1674"/>
      <c r="V110" s="1666"/>
      <c r="W110" s="1675"/>
      <c r="X110" s="1675"/>
      <c r="Y110" s="1675"/>
      <c r="Z110" s="1675"/>
      <c r="AA110" s="1675"/>
      <c r="AB110" s="1674"/>
      <c r="AC110" s="1674"/>
      <c r="AD110" s="1674"/>
      <c r="AE110" s="21"/>
      <c r="AG110" s="21"/>
      <c r="AH110" s="1674"/>
      <c r="AI110" s="1674"/>
      <c r="AJ110" s="1675"/>
      <c r="AK110" s="1666"/>
      <c r="AL110" s="1675"/>
      <c r="AM110" s="1674"/>
      <c r="AN110" s="1674"/>
      <c r="AO110" s="21"/>
    </row>
    <row r="111" ht="45.0" customHeight="1">
      <c r="C111" s="21"/>
      <c r="D111" s="1674"/>
      <c r="E111" s="1666"/>
      <c r="F111" s="1675"/>
      <c r="G111" s="1675"/>
      <c r="H111" s="1677" t="s">
        <v>5384</v>
      </c>
      <c r="I111" s="1675"/>
      <c r="J111" s="1666"/>
      <c r="K111" s="21"/>
      <c r="M111" s="21"/>
      <c r="N111" s="1674"/>
      <c r="O111" s="1674"/>
      <c r="P111" s="1666"/>
      <c r="Q111" s="1675"/>
      <c r="R111" s="1675"/>
      <c r="S111" s="1675"/>
      <c r="T111" s="1674"/>
      <c r="U111" s="1666"/>
      <c r="V111" s="1675"/>
      <c r="W111" s="1675"/>
      <c r="X111" s="1675"/>
      <c r="Y111" s="1675"/>
      <c r="Z111" s="1675"/>
      <c r="AA111" s="1675"/>
      <c r="AB111" s="1675"/>
      <c r="AC111" s="1666"/>
      <c r="AD111" s="1674"/>
      <c r="AE111" s="21"/>
      <c r="AG111" s="21"/>
      <c r="AH111" s="1674"/>
      <c r="AI111" s="1675"/>
      <c r="AJ111" s="1675"/>
      <c r="AK111" s="1666"/>
      <c r="AL111" s="1675"/>
      <c r="AM111" s="1675"/>
      <c r="AN111" s="1674"/>
      <c r="AO111" s="21"/>
    </row>
    <row r="112" ht="45.0" customHeight="1">
      <c r="C112" s="21"/>
      <c r="D112" s="1674"/>
      <c r="E112" s="1675"/>
      <c r="F112" s="1675"/>
      <c r="G112" s="1675"/>
      <c r="H112" s="1675"/>
      <c r="I112" s="1675"/>
      <c r="J112" s="1675"/>
      <c r="K112" s="21"/>
      <c r="L112" s="21"/>
      <c r="M112" s="21"/>
      <c r="N112" s="1675"/>
      <c r="O112" s="1675"/>
      <c r="P112" s="1675"/>
      <c r="Q112" s="1675"/>
      <c r="R112" s="1675"/>
      <c r="S112" s="1675"/>
      <c r="T112" s="1675"/>
      <c r="U112" s="1675"/>
      <c r="V112" s="1675"/>
      <c r="W112" s="1675"/>
      <c r="X112" s="1675"/>
      <c r="Y112" s="1675"/>
      <c r="Z112" s="1675"/>
      <c r="AA112" s="1675"/>
      <c r="AB112" s="1675"/>
      <c r="AC112" s="1666"/>
      <c r="AD112" s="1674"/>
      <c r="AE112" s="21"/>
      <c r="AF112" s="21"/>
      <c r="AG112" s="21"/>
      <c r="AH112" s="1675"/>
      <c r="AI112" s="1675"/>
      <c r="AJ112" s="1675"/>
      <c r="AK112" s="1675"/>
      <c r="AL112" s="1675"/>
      <c r="AM112" s="1675"/>
      <c r="AN112" s="1674"/>
      <c r="AO112" s="21"/>
    </row>
    <row r="113" ht="45.0" customHeight="1">
      <c r="C113" s="21"/>
      <c r="D113" s="1674"/>
      <c r="E113" s="1675"/>
      <c r="F113" s="1675"/>
      <c r="G113" s="1675"/>
      <c r="H113" s="1678" t="s">
        <v>5391</v>
      </c>
      <c r="I113" s="1675"/>
      <c r="J113" s="1675"/>
      <c r="K113" s="1675"/>
      <c r="L113" s="1675"/>
      <c r="M113" s="1675"/>
      <c r="N113" s="1675"/>
      <c r="O113" s="1675"/>
      <c r="P113" s="1675"/>
      <c r="Q113" s="1675"/>
      <c r="R113" s="1675"/>
      <c r="S113" s="1675"/>
      <c r="T113" s="1675"/>
      <c r="U113" s="1675"/>
      <c r="V113" s="1675"/>
      <c r="W113" s="1675"/>
      <c r="X113" s="1675"/>
      <c r="Y113" s="1675"/>
      <c r="Z113" s="1675"/>
      <c r="AA113" s="1675"/>
      <c r="AB113" s="1675"/>
      <c r="AC113" s="1675"/>
      <c r="AD113" s="1675"/>
      <c r="AE113" s="1675"/>
      <c r="AF113" s="1675"/>
      <c r="AG113" s="1675"/>
      <c r="AH113" s="1675"/>
      <c r="AI113" s="1675"/>
      <c r="AJ113" s="1675"/>
      <c r="AK113" s="1675"/>
      <c r="AL113" s="1675"/>
      <c r="AM113" s="1675"/>
      <c r="AN113" s="1675"/>
      <c r="AO113" s="21"/>
    </row>
    <row r="114" ht="45.0" customHeight="1">
      <c r="C114" s="21"/>
      <c r="D114" s="1674"/>
      <c r="E114" s="1679"/>
      <c r="F114" s="1679"/>
      <c r="G114" s="1679"/>
      <c r="H114" s="1679"/>
      <c r="I114" s="1679"/>
      <c r="J114" s="1679"/>
      <c r="K114" s="21"/>
      <c r="L114" s="21"/>
      <c r="M114" s="21"/>
      <c r="N114" s="1679"/>
      <c r="O114" s="1679"/>
      <c r="P114" s="1679"/>
      <c r="Q114" s="1675"/>
      <c r="R114" s="1675"/>
      <c r="S114" s="1675"/>
      <c r="T114" s="1675"/>
      <c r="U114" s="1675"/>
      <c r="V114" s="1675"/>
      <c r="W114" s="1675"/>
      <c r="X114" s="1675"/>
      <c r="Y114" s="1675"/>
      <c r="Z114" s="1675"/>
      <c r="AA114" s="1680" t="s">
        <v>5392</v>
      </c>
      <c r="AB114" s="1675"/>
      <c r="AC114" s="1679"/>
      <c r="AD114" s="1679"/>
      <c r="AE114" s="21"/>
      <c r="AF114" s="21"/>
      <c r="AG114" s="21"/>
      <c r="AH114" s="1679"/>
      <c r="AI114" s="1675"/>
      <c r="AJ114" s="1675"/>
      <c r="AK114" s="1675"/>
      <c r="AL114" s="1675"/>
      <c r="AM114" s="1675"/>
      <c r="AN114" s="1675"/>
      <c r="AO114" s="21"/>
    </row>
    <row r="115" ht="45.0" customHeight="1">
      <c r="C115" s="21"/>
      <c r="D115" s="1674"/>
      <c r="E115" s="1674"/>
      <c r="F115" s="1674"/>
      <c r="G115" s="1674"/>
      <c r="H115" s="1674"/>
      <c r="I115" s="1674"/>
      <c r="J115" s="1674"/>
      <c r="K115" s="21"/>
      <c r="M115" s="21"/>
      <c r="N115" s="1674"/>
      <c r="O115" s="1674"/>
      <c r="P115" s="1674"/>
      <c r="Q115" s="1675"/>
      <c r="R115" s="1681" t="s">
        <v>5393</v>
      </c>
      <c r="S115" s="1675"/>
      <c r="T115" s="1675"/>
      <c r="U115" s="1675"/>
      <c r="V115" s="1682" t="s">
        <v>5315</v>
      </c>
      <c r="W115" s="1675"/>
      <c r="X115" s="1679"/>
      <c r="Y115" s="1683" t="s">
        <v>5393</v>
      </c>
      <c r="Z115" s="1675"/>
      <c r="AA115" s="1679"/>
      <c r="AB115" s="1679"/>
      <c r="AC115" s="1674"/>
      <c r="AD115" s="1674"/>
      <c r="AE115" s="21"/>
      <c r="AG115" s="21"/>
      <c r="AH115" s="1674"/>
      <c r="AI115" s="1679"/>
      <c r="AJ115" s="1679"/>
      <c r="AK115" s="1679"/>
      <c r="AL115" s="1675"/>
      <c r="AM115" s="1675"/>
      <c r="AN115" s="1675"/>
      <c r="AO115" s="21"/>
    </row>
    <row r="116" ht="45.0" customHeight="1">
      <c r="C116" s="21"/>
      <c r="D116" s="21"/>
      <c r="E116" s="21"/>
      <c r="F116" s="21"/>
      <c r="G116" s="21"/>
      <c r="H116" s="21"/>
      <c r="I116" s="21"/>
      <c r="J116" s="21"/>
      <c r="K116" s="21"/>
      <c r="M116" s="21"/>
      <c r="N116" s="1674"/>
      <c r="O116" s="1674"/>
      <c r="P116" s="1674"/>
      <c r="Q116" s="1675"/>
      <c r="R116" s="1684"/>
      <c r="S116" s="1679"/>
      <c r="T116" s="1679"/>
      <c r="U116" s="1679"/>
      <c r="V116" s="1679"/>
      <c r="W116" s="1679"/>
      <c r="X116" s="1674"/>
      <c r="Y116" s="1685"/>
      <c r="Z116" s="1675"/>
      <c r="AA116" s="1674"/>
      <c r="AB116" s="1674"/>
      <c r="AC116" s="1674"/>
      <c r="AD116" s="1674"/>
      <c r="AE116" s="21"/>
      <c r="AG116" s="21"/>
      <c r="AH116" s="21"/>
      <c r="AI116" s="1674"/>
      <c r="AJ116" s="1674"/>
      <c r="AK116" s="1674"/>
      <c r="AL116" s="1679"/>
      <c r="AM116" s="1675"/>
      <c r="AN116" s="1675"/>
      <c r="AO116" s="21"/>
    </row>
    <row r="117" ht="45.0" customHeight="1">
      <c r="M117" s="21"/>
      <c r="N117" s="1674"/>
      <c r="O117" s="1674"/>
      <c r="P117" s="1674"/>
      <c r="Q117" s="1675"/>
      <c r="R117" s="1684"/>
      <c r="S117" s="1674"/>
      <c r="T117" s="1674"/>
      <c r="U117" s="1674"/>
      <c r="V117" s="1674"/>
      <c r="W117" s="1674"/>
      <c r="X117" s="1674"/>
      <c r="Y117" s="1685"/>
      <c r="Z117" s="1675"/>
      <c r="AA117" s="1674"/>
      <c r="AB117" s="1674"/>
      <c r="AC117" s="1674"/>
      <c r="AD117" s="1674"/>
      <c r="AE117" s="21"/>
      <c r="AH117" s="21"/>
      <c r="AI117" s="1674"/>
      <c r="AJ117" s="1674"/>
      <c r="AK117" s="1674"/>
      <c r="AL117" s="1674"/>
      <c r="AM117" s="1679"/>
      <c r="AN117" s="1679"/>
      <c r="AO117" s="21"/>
    </row>
    <row r="118" ht="45.0" customHeight="1">
      <c r="M118" s="21"/>
      <c r="N118" s="1674"/>
      <c r="O118" s="1674"/>
      <c r="P118" s="1674"/>
      <c r="Q118" s="1675"/>
      <c r="R118" s="1684"/>
      <c r="S118" s="1674"/>
      <c r="T118" s="1674"/>
      <c r="U118" s="1674"/>
      <c r="V118" s="1674"/>
      <c r="W118" s="1674"/>
      <c r="X118" s="1674"/>
      <c r="Y118" s="1685"/>
      <c r="Z118" s="1675"/>
      <c r="AA118" s="1674"/>
      <c r="AB118" s="1674"/>
      <c r="AC118" s="1674"/>
      <c r="AD118" s="1674"/>
      <c r="AE118" s="21"/>
      <c r="AG118" s="1429" t="s">
        <v>5394</v>
      </c>
      <c r="AH118" s="21"/>
      <c r="AI118" s="1674"/>
      <c r="AJ118" s="1674"/>
      <c r="AK118" s="1674"/>
      <c r="AL118" s="1674"/>
      <c r="AM118" s="1674"/>
      <c r="AN118" s="1674"/>
      <c r="AO118" s="21"/>
    </row>
    <row r="119" ht="45.0" customHeight="1">
      <c r="M119" s="21"/>
      <c r="N119" s="1674"/>
      <c r="O119" s="1674"/>
      <c r="P119" s="1674"/>
      <c r="Q119" s="1675"/>
      <c r="R119" s="1684"/>
      <c r="S119" s="1674"/>
      <c r="T119" s="1674"/>
      <c r="U119" s="1674"/>
      <c r="V119" s="1674"/>
      <c r="W119" s="1674"/>
      <c r="X119" s="1674"/>
      <c r="Y119" s="1685"/>
      <c r="Z119" s="1675"/>
      <c r="AA119" s="1674"/>
      <c r="AB119" s="1674"/>
      <c r="AC119" s="1674"/>
      <c r="AD119" s="1674"/>
      <c r="AE119" s="21"/>
      <c r="AG119" s="21"/>
      <c r="AH119" s="1674"/>
      <c r="AI119" s="1674"/>
      <c r="AJ119" s="1674"/>
      <c r="AK119" s="1674"/>
      <c r="AL119" s="1674"/>
      <c r="AM119" s="1674"/>
      <c r="AN119" s="1674"/>
      <c r="AO119" s="21"/>
    </row>
    <row r="120" ht="45.0" customHeight="1">
      <c r="M120" s="21"/>
      <c r="N120" s="1674"/>
      <c r="O120" s="1674"/>
      <c r="P120" s="1674"/>
      <c r="Q120" s="1675"/>
      <c r="R120" s="1686"/>
      <c r="S120" s="1675"/>
      <c r="T120" s="1675"/>
      <c r="U120" s="1675"/>
      <c r="V120" s="1675"/>
      <c r="W120" s="1675"/>
      <c r="X120" s="1675"/>
      <c r="Y120" s="1685"/>
      <c r="Z120" s="1675"/>
      <c r="AA120" s="1674"/>
      <c r="AB120" s="1674"/>
      <c r="AC120" s="1674"/>
      <c r="AD120" s="1674"/>
      <c r="AE120" s="21"/>
      <c r="AF120" s="21"/>
      <c r="AG120" s="21"/>
      <c r="AH120" s="1674"/>
      <c r="AI120" s="1674"/>
      <c r="AJ120" s="1666"/>
      <c r="AK120" s="1687" t="s">
        <v>5395</v>
      </c>
      <c r="AL120" s="1666"/>
      <c r="AM120" s="1674"/>
      <c r="AN120" s="1674"/>
      <c r="AO120" s="21"/>
    </row>
    <row r="121" ht="45.0" customHeight="1">
      <c r="M121" s="21"/>
      <c r="N121" s="1674"/>
      <c r="O121" s="1674"/>
      <c r="P121" s="1675"/>
      <c r="Q121" s="1675"/>
      <c r="R121" s="1684"/>
      <c r="S121" s="1674"/>
      <c r="T121" s="1674"/>
      <c r="U121" s="1674"/>
      <c r="V121" s="1675"/>
      <c r="W121" s="1675"/>
      <c r="X121" s="1675"/>
      <c r="Y121" s="1688"/>
      <c r="Z121" s="1675"/>
      <c r="AA121" s="1675"/>
      <c r="AB121" s="1675"/>
      <c r="AC121" s="1675"/>
      <c r="AD121" s="1675"/>
      <c r="AE121" s="1675"/>
      <c r="AF121" s="1675"/>
      <c r="AG121" s="1675"/>
      <c r="AH121" s="1675"/>
      <c r="AI121" s="1675"/>
      <c r="AJ121" s="1675"/>
      <c r="AK121" s="1675"/>
      <c r="AL121" s="1666"/>
      <c r="AM121" s="1674"/>
      <c r="AN121" s="1674"/>
      <c r="AO121" s="21"/>
    </row>
    <row r="122" ht="45.0" customHeight="1">
      <c r="M122" s="21"/>
      <c r="N122" s="1674"/>
      <c r="O122" s="1666"/>
      <c r="P122" s="1675"/>
      <c r="Q122" s="1675"/>
      <c r="R122" s="1686"/>
      <c r="S122" s="1666"/>
      <c r="T122" s="1674"/>
      <c r="U122" s="1674"/>
      <c r="V122" s="1679"/>
      <c r="W122" s="1675"/>
      <c r="X122" s="1675"/>
      <c r="Y122" s="1688"/>
      <c r="Z122" s="1675"/>
      <c r="AA122" s="1675"/>
      <c r="AB122" s="1675"/>
      <c r="AC122" s="1679"/>
      <c r="AD122" s="1679"/>
      <c r="AE122" s="21"/>
      <c r="AF122" s="21"/>
      <c r="AG122" s="21"/>
      <c r="AH122" s="1679"/>
      <c r="AI122" s="1675"/>
      <c r="AJ122" s="1675"/>
      <c r="AK122" s="1675"/>
      <c r="AL122" s="1675"/>
      <c r="AM122" s="1675"/>
      <c r="AN122" s="1674"/>
      <c r="AO122" s="21"/>
    </row>
    <row r="123" ht="45.0" customHeight="1">
      <c r="M123" s="21"/>
      <c r="N123" s="1674"/>
      <c r="O123" s="1675"/>
      <c r="P123" s="1675"/>
      <c r="Q123" s="1675"/>
      <c r="R123" s="1686"/>
      <c r="S123" s="1675"/>
      <c r="T123" s="1666"/>
      <c r="U123" s="1674"/>
      <c r="V123" s="1674"/>
      <c r="W123" s="1679"/>
      <c r="X123" s="1679"/>
      <c r="Y123" s="1688"/>
      <c r="Z123" s="1679"/>
      <c r="AA123" s="1679"/>
      <c r="AB123" s="1679"/>
      <c r="AC123" s="1674"/>
      <c r="AD123" s="1674"/>
      <c r="AE123" s="21"/>
      <c r="AG123" s="21"/>
      <c r="AH123" s="1674"/>
      <c r="AI123" s="1679"/>
      <c r="AJ123" s="1679"/>
      <c r="AK123" s="1675"/>
      <c r="AL123" s="1675"/>
      <c r="AM123" s="1675"/>
      <c r="AN123" s="1674"/>
      <c r="AO123" s="21"/>
    </row>
    <row r="124" ht="45.0" customHeight="1">
      <c r="M124" s="21"/>
      <c r="N124" s="1674"/>
      <c r="O124" s="1675"/>
      <c r="P124" s="1675"/>
      <c r="Q124" s="1675"/>
      <c r="R124" s="1686"/>
      <c r="S124" s="1675"/>
      <c r="T124" s="1675"/>
      <c r="U124" s="1674"/>
      <c r="V124" s="1674"/>
      <c r="W124" s="1674"/>
      <c r="X124" s="1674"/>
      <c r="Y124" s="1688"/>
      <c r="Z124" s="1675"/>
      <c r="AA124" s="1687" t="s">
        <v>5395</v>
      </c>
      <c r="AB124" s="1674"/>
      <c r="AC124" s="1674"/>
      <c r="AD124" s="1674"/>
      <c r="AE124" s="21"/>
      <c r="AG124" s="21"/>
      <c r="AH124" s="1674"/>
      <c r="AI124" s="1674"/>
      <c r="AJ124" s="1675"/>
      <c r="AK124" s="1675"/>
      <c r="AL124" s="1675"/>
      <c r="AM124" s="1679"/>
      <c r="AN124" s="1674"/>
      <c r="AO124" s="21"/>
    </row>
    <row r="125" ht="45.0" customHeight="1">
      <c r="M125" s="21"/>
      <c r="N125" s="1674"/>
      <c r="O125" s="1675"/>
      <c r="P125" s="1675"/>
      <c r="Q125" s="1675"/>
      <c r="R125" s="1686"/>
      <c r="S125" s="1675"/>
      <c r="T125" s="1675"/>
      <c r="U125" s="1674"/>
      <c r="V125" s="1674"/>
      <c r="W125" s="1674"/>
      <c r="X125" s="1674"/>
      <c r="Y125" s="1688"/>
      <c r="Z125" s="1679"/>
      <c r="AA125" s="1679"/>
      <c r="AB125" s="1674"/>
      <c r="AC125" s="1674"/>
      <c r="AD125" s="1674"/>
      <c r="AE125" s="21"/>
      <c r="AG125" s="21"/>
      <c r="AH125" s="1674"/>
      <c r="AI125" s="1674"/>
      <c r="AJ125" s="1679"/>
      <c r="AK125" s="1679"/>
      <c r="AL125" s="1679"/>
      <c r="AM125" s="1674"/>
      <c r="AN125" s="1674"/>
      <c r="AO125" s="21"/>
    </row>
    <row r="126" ht="45.0" customHeight="1">
      <c r="M126" s="21"/>
      <c r="N126" s="1674"/>
      <c r="O126" s="1675"/>
      <c r="P126" s="1675"/>
      <c r="Q126" s="1675"/>
      <c r="R126" s="1686"/>
      <c r="S126" s="1675"/>
      <c r="T126" s="1675"/>
      <c r="U126" s="1674"/>
      <c r="V126" s="1674"/>
      <c r="W126" s="1674"/>
      <c r="X126" s="1674"/>
      <c r="Y126" s="1688"/>
      <c r="Z126" s="1674"/>
      <c r="AA126" s="1674"/>
      <c r="AB126" s="1674"/>
      <c r="AC126" s="1674"/>
      <c r="AD126" s="1674"/>
      <c r="AE126" s="21"/>
      <c r="AG126" s="21"/>
      <c r="AH126" s="21"/>
      <c r="AI126" s="21"/>
      <c r="AJ126" s="21"/>
      <c r="AK126" s="21"/>
      <c r="AL126" s="21"/>
      <c r="AM126" s="21"/>
      <c r="AN126" s="21"/>
      <c r="AO126" s="21"/>
    </row>
    <row r="127" ht="45.0" customHeight="1">
      <c r="M127" s="21"/>
      <c r="N127" s="1674"/>
      <c r="O127" s="1675"/>
      <c r="P127" s="1675"/>
      <c r="Q127" s="1675"/>
      <c r="R127" s="1686"/>
      <c r="S127" s="1675"/>
      <c r="T127" s="1675"/>
      <c r="U127" s="1674"/>
      <c r="V127" s="1674"/>
      <c r="W127" s="1666"/>
      <c r="X127" s="1675"/>
      <c r="Y127" s="1688"/>
      <c r="Z127" s="1675"/>
      <c r="AA127" s="1675"/>
      <c r="AB127" s="1675"/>
      <c r="AC127" s="1674"/>
      <c r="AD127" s="1674"/>
      <c r="AE127" s="21"/>
    </row>
    <row r="128" ht="45.0" customHeight="1">
      <c r="M128" s="21"/>
      <c r="N128" s="1674"/>
      <c r="O128" s="1675"/>
      <c r="P128" s="1675"/>
      <c r="Q128" s="1675"/>
      <c r="R128" s="1675"/>
      <c r="S128" s="1675"/>
      <c r="T128" s="1674"/>
      <c r="U128" s="1674"/>
      <c r="V128" s="1666"/>
      <c r="W128" s="1675"/>
      <c r="X128" s="1675"/>
      <c r="Y128" s="1688"/>
      <c r="Z128" s="1675"/>
      <c r="AA128" s="1675"/>
      <c r="AB128" s="1675"/>
      <c r="AC128" s="1675"/>
      <c r="AD128" s="1674"/>
      <c r="AE128" s="21"/>
    </row>
    <row r="129" ht="45.0" customHeight="1">
      <c r="M129" s="21"/>
      <c r="N129" s="1674"/>
      <c r="O129" s="1675"/>
      <c r="P129" s="1675"/>
      <c r="Q129" s="1675"/>
      <c r="R129" s="1675"/>
      <c r="S129" s="1675"/>
      <c r="T129" s="1675"/>
      <c r="U129" s="1675"/>
      <c r="V129" s="1675"/>
      <c r="W129" s="1675"/>
      <c r="X129" s="1675"/>
      <c r="Y129" s="1688"/>
      <c r="Z129" s="1675"/>
      <c r="AA129" s="1675"/>
      <c r="AB129" s="1675"/>
      <c r="AC129" s="1675"/>
      <c r="AD129" s="1674"/>
      <c r="AE129" s="21"/>
    </row>
    <row r="130" ht="45.0" customHeight="1">
      <c r="M130" s="21"/>
      <c r="N130" s="1674"/>
      <c r="O130" s="1679"/>
      <c r="P130" s="1679"/>
      <c r="Q130" s="1679"/>
      <c r="R130" s="1675"/>
      <c r="S130" s="1675"/>
      <c r="T130" s="1675"/>
      <c r="U130" s="1675"/>
      <c r="V130" s="1675"/>
      <c r="W130" s="1675"/>
      <c r="X130" s="1675"/>
      <c r="Y130" s="1675"/>
      <c r="Z130" s="1675"/>
      <c r="AA130" s="1675"/>
      <c r="AB130" s="1675"/>
      <c r="AC130" s="1679"/>
      <c r="AD130" s="1674"/>
      <c r="AE130" s="21"/>
    </row>
    <row r="131" ht="45.0" customHeight="1">
      <c r="M131" s="21"/>
      <c r="N131" s="1674"/>
      <c r="O131" s="1674"/>
      <c r="P131" s="1674"/>
      <c r="Q131" s="1675"/>
      <c r="R131" s="1675"/>
      <c r="S131" s="1675"/>
      <c r="T131" s="1675"/>
      <c r="U131" s="1675"/>
      <c r="V131" s="1675"/>
      <c r="W131" s="1675"/>
      <c r="X131" s="1675"/>
      <c r="Y131" s="1675"/>
      <c r="Z131" s="1675"/>
      <c r="AA131" s="1675"/>
      <c r="AB131" s="1679"/>
      <c r="AC131" s="1674"/>
      <c r="AD131" s="1674"/>
      <c r="AE131" s="21"/>
    </row>
    <row r="132" ht="45.0" customHeight="1">
      <c r="M132" s="21"/>
      <c r="N132" s="1674"/>
      <c r="O132" s="1674"/>
      <c r="P132" s="1674"/>
      <c r="Q132" s="1683" t="s">
        <v>5393</v>
      </c>
      <c r="R132" s="1675"/>
      <c r="S132" s="1679"/>
      <c r="T132" s="1683" t="s">
        <v>5393</v>
      </c>
      <c r="U132" s="1675"/>
      <c r="V132" s="1679"/>
      <c r="W132" s="1679"/>
      <c r="X132" s="1679"/>
      <c r="Y132" s="1679"/>
      <c r="Z132" s="1679"/>
      <c r="AA132" s="1679"/>
      <c r="AB132" s="1674"/>
      <c r="AC132" s="1674"/>
      <c r="AD132" s="1674"/>
      <c r="AE132" s="21"/>
    </row>
    <row r="133" ht="45.0" customHeight="1">
      <c r="M133" s="21"/>
      <c r="N133" s="1674"/>
      <c r="O133" s="1674"/>
      <c r="P133" s="1674"/>
      <c r="Q133" s="1685"/>
      <c r="R133" s="1675"/>
      <c r="S133" s="1674"/>
      <c r="T133" s="1685"/>
      <c r="U133" s="1675"/>
      <c r="V133" s="1674"/>
      <c r="W133" s="1674"/>
      <c r="X133" s="1674"/>
      <c r="Y133" s="1674"/>
      <c r="Z133" s="1674"/>
      <c r="AA133" s="1674"/>
      <c r="AB133" s="1674"/>
      <c r="AC133" s="1674"/>
      <c r="AD133" s="1674"/>
      <c r="AE133" s="21"/>
    </row>
    <row r="134" ht="45.0" customHeight="1">
      <c r="A134" s="1429" t="s">
        <v>5396</v>
      </c>
      <c r="B134" s="21"/>
      <c r="C134" s="21"/>
      <c r="D134" s="21"/>
      <c r="E134" s="21"/>
      <c r="F134" s="21"/>
      <c r="G134" s="21"/>
      <c r="H134" s="21"/>
      <c r="I134" s="21"/>
      <c r="J134" s="21"/>
      <c r="K134" s="21"/>
      <c r="M134" s="21"/>
      <c r="N134" s="1689" t="s">
        <v>5397</v>
      </c>
      <c r="O134" s="1690"/>
      <c r="P134" s="1690"/>
      <c r="Q134" s="1691"/>
      <c r="R134" s="1692"/>
      <c r="S134" s="1692"/>
      <c r="T134" s="1693"/>
      <c r="U134" s="1692"/>
      <c r="V134" s="1692"/>
      <c r="W134" s="1692"/>
      <c r="X134" s="1692"/>
      <c r="Y134" s="1692"/>
      <c r="Z134" s="1690"/>
      <c r="AA134" s="1690"/>
      <c r="AB134" s="1690"/>
      <c r="AC134" s="1690"/>
      <c r="AD134" s="1690"/>
      <c r="AE134" s="21"/>
    </row>
    <row r="135" ht="45.0" customHeight="1">
      <c r="A135" s="21"/>
      <c r="B135" s="1694"/>
      <c r="C135" s="1694"/>
      <c r="D135" s="1694"/>
      <c r="E135" s="1694"/>
      <c r="F135" s="1694"/>
      <c r="G135" s="1694"/>
      <c r="H135" s="1694"/>
      <c r="I135" s="1694"/>
      <c r="J135" s="1694"/>
      <c r="K135" s="21"/>
      <c r="M135" s="21"/>
      <c r="N135" s="1695"/>
      <c r="O135" s="1695"/>
      <c r="P135" s="1696"/>
      <c r="Q135" s="1697"/>
      <c r="R135" s="1696"/>
      <c r="S135" s="1696"/>
      <c r="T135" s="1698"/>
      <c r="U135" s="1696"/>
      <c r="V135" s="1696"/>
      <c r="W135" s="1696"/>
      <c r="X135" s="1696"/>
      <c r="Y135" s="1696"/>
      <c r="Z135" s="1696"/>
      <c r="AA135" s="1696"/>
      <c r="AB135" s="1696"/>
      <c r="AC135" s="1695"/>
      <c r="AD135" s="1695"/>
      <c r="AE135" s="21"/>
    </row>
    <row r="136" ht="45.0" customHeight="1">
      <c r="A136" s="21"/>
      <c r="B136" s="1694"/>
      <c r="C136" s="1694"/>
      <c r="D136" s="1694"/>
      <c r="E136" s="1699"/>
      <c r="F136" s="1700"/>
      <c r="G136" s="1700"/>
      <c r="H136" s="1699"/>
      <c r="I136" s="1694"/>
      <c r="J136" s="1694"/>
      <c r="K136" s="21"/>
      <c r="M136" s="21"/>
      <c r="N136" s="1694"/>
      <c r="O136" s="1701"/>
      <c r="P136" s="1701"/>
      <c r="Q136" s="1702"/>
      <c r="R136" s="1701"/>
      <c r="S136" s="1701"/>
      <c r="T136" s="1703"/>
      <c r="U136" s="1701"/>
      <c r="V136" s="1701"/>
      <c r="W136" s="1701"/>
      <c r="X136" s="1701"/>
      <c r="Y136" s="1701"/>
      <c r="Z136" s="1701"/>
      <c r="AA136" s="1701"/>
      <c r="AB136" s="1701"/>
      <c r="AC136" s="1701"/>
      <c r="AD136" s="1694"/>
      <c r="AE136" s="21"/>
    </row>
    <row r="137" ht="45.0" customHeight="1">
      <c r="A137" s="21"/>
      <c r="B137" s="1694"/>
      <c r="C137" s="1699"/>
      <c r="D137" s="1699"/>
      <c r="E137" s="1699"/>
      <c r="F137" s="1699"/>
      <c r="G137" s="1704" t="s">
        <v>5398</v>
      </c>
      <c r="H137" s="1699"/>
      <c r="I137" s="1699"/>
      <c r="J137" s="1694"/>
      <c r="K137" s="21"/>
      <c r="M137" s="21"/>
      <c r="N137" s="1705"/>
      <c r="O137" s="1705"/>
      <c r="P137" s="1705"/>
      <c r="Q137" s="1706"/>
      <c r="R137" s="1705"/>
      <c r="S137" s="1705"/>
      <c r="T137" s="1707"/>
      <c r="U137" s="1705"/>
      <c r="V137" s="1705"/>
      <c r="W137" s="1705"/>
      <c r="X137" s="1705"/>
      <c r="Y137" s="1705"/>
      <c r="Z137" s="1705"/>
      <c r="AA137" s="1705"/>
      <c r="AB137" s="1705"/>
      <c r="AC137" s="1705"/>
      <c r="AD137" s="1705"/>
      <c r="AE137" s="21"/>
    </row>
    <row r="138" ht="45.0" customHeight="1">
      <c r="A138" s="21"/>
      <c r="B138" s="1699"/>
      <c r="C138" s="1699"/>
      <c r="D138" s="1699"/>
      <c r="E138" s="1699"/>
      <c r="F138" s="1699"/>
      <c r="G138" s="1699"/>
      <c r="H138" s="1699"/>
      <c r="I138" s="1699"/>
      <c r="J138" s="1694"/>
      <c r="K138" s="21"/>
      <c r="M138" s="21"/>
      <c r="N138" s="1705"/>
      <c r="O138" s="1705"/>
      <c r="P138" s="1705"/>
      <c r="Q138" s="1706"/>
      <c r="R138" s="1705"/>
      <c r="S138" s="1705"/>
      <c r="T138" s="1707"/>
      <c r="U138" s="1705"/>
      <c r="V138" s="1705"/>
      <c r="W138" s="1705"/>
      <c r="X138" s="1705"/>
      <c r="Y138" s="1705"/>
      <c r="Z138" s="1705"/>
      <c r="AA138" s="1705"/>
      <c r="AB138" s="1705"/>
      <c r="AC138" s="1705"/>
      <c r="AD138" s="1705"/>
      <c r="AE138" s="21"/>
    </row>
    <row r="139" ht="45.0" customHeight="1">
      <c r="A139" s="21"/>
      <c r="B139" s="1699"/>
      <c r="C139" s="1699"/>
      <c r="D139" s="1699"/>
      <c r="E139" s="1699"/>
      <c r="F139" s="1699"/>
      <c r="G139" s="1699"/>
      <c r="H139" s="1699"/>
      <c r="I139" s="1699"/>
      <c r="J139" s="1699"/>
      <c r="K139" s="21"/>
      <c r="M139" s="21"/>
      <c r="N139" s="1705"/>
      <c r="O139" s="1705"/>
      <c r="P139" s="1705"/>
      <c r="Q139" s="1706"/>
      <c r="R139" s="1705"/>
      <c r="S139" s="1705"/>
      <c r="T139" s="1707"/>
      <c r="U139" s="1705"/>
      <c r="V139" s="1705"/>
      <c r="W139" s="1705"/>
      <c r="X139" s="1705"/>
      <c r="Y139" s="1705"/>
      <c r="Z139" s="1705"/>
      <c r="AA139" s="1705"/>
      <c r="AB139" s="1705"/>
      <c r="AC139" s="1705"/>
      <c r="AD139" s="1705"/>
      <c r="AE139" s="21"/>
    </row>
    <row r="140" ht="45.0" customHeight="1">
      <c r="A140" s="21"/>
      <c r="B140" s="54"/>
      <c r="C140" s="54"/>
      <c r="D140" s="54"/>
      <c r="E140" s="1694"/>
      <c r="F140" s="1699"/>
      <c r="G140" s="1699"/>
      <c r="H140" s="1699"/>
      <c r="I140" s="1699"/>
      <c r="J140" s="1699"/>
      <c r="K140" s="21"/>
      <c r="M140" s="21"/>
      <c r="N140" s="1705"/>
      <c r="O140" s="1705"/>
      <c r="P140" s="1705"/>
      <c r="Q140" s="1706"/>
      <c r="R140" s="1705"/>
      <c r="S140" s="1705"/>
      <c r="T140" s="1705"/>
      <c r="U140" s="1705"/>
      <c r="V140" s="1705"/>
      <c r="W140" s="1705"/>
      <c r="X140" s="1705"/>
      <c r="Y140" s="1705"/>
      <c r="Z140" s="1705"/>
      <c r="AA140" s="1705"/>
      <c r="AB140" s="1705"/>
      <c r="AC140" s="1705"/>
      <c r="AD140" s="1705"/>
      <c r="AE140" s="21"/>
    </row>
    <row r="141" ht="45.0" customHeight="1">
      <c r="A141" s="21"/>
      <c r="B141" s="1694"/>
      <c r="C141" s="1694"/>
      <c r="D141" s="1694"/>
      <c r="E141" s="1699"/>
      <c r="F141" s="1699"/>
      <c r="G141" s="1699"/>
      <c r="H141" s="111" t="s">
        <v>5399</v>
      </c>
      <c r="I141" s="54"/>
      <c r="J141" s="54"/>
      <c r="K141" s="21"/>
      <c r="M141" s="21"/>
      <c r="N141" s="1705"/>
      <c r="O141" s="1705"/>
      <c r="P141" s="1705"/>
      <c r="Q141" s="1706"/>
      <c r="R141" s="1705"/>
      <c r="S141" s="1705"/>
      <c r="T141" s="1705"/>
      <c r="U141" s="1705"/>
      <c r="V141" s="1705"/>
      <c r="W141" s="1705"/>
      <c r="X141" s="1705"/>
      <c r="Y141" s="1705"/>
      <c r="Z141" s="1705"/>
      <c r="AA141" s="1705"/>
      <c r="AB141" s="1705"/>
      <c r="AC141" s="1705"/>
      <c r="AD141" s="1705"/>
      <c r="AE141" s="21"/>
    </row>
    <row r="142" ht="45.0" customHeight="1">
      <c r="A142" s="21"/>
      <c r="B142" s="1699"/>
      <c r="C142" s="1699"/>
      <c r="D142" s="1699"/>
      <c r="E142" s="1699"/>
      <c r="F142" s="1699"/>
      <c r="G142" s="1699"/>
      <c r="H142" s="1694"/>
      <c r="I142" s="1694"/>
      <c r="J142" s="1694"/>
      <c r="K142" s="21"/>
      <c r="M142" s="21"/>
      <c r="N142" s="1705"/>
      <c r="O142" s="1705"/>
      <c r="P142" s="1705"/>
      <c r="Q142" s="1706"/>
      <c r="R142" s="1705"/>
      <c r="S142" s="1705"/>
      <c r="T142" s="1705"/>
      <c r="U142" s="1705"/>
      <c r="V142" s="1705"/>
      <c r="W142" s="1705"/>
      <c r="X142" s="1705"/>
      <c r="Y142" s="1705"/>
      <c r="Z142" s="1705"/>
      <c r="AA142" s="1705"/>
      <c r="AB142" s="1705"/>
      <c r="AC142" s="1705"/>
      <c r="AD142" s="1705"/>
      <c r="AE142" s="21"/>
    </row>
    <row r="143" ht="45.0" customHeight="1">
      <c r="A143" s="21"/>
      <c r="B143" s="1699"/>
      <c r="C143" s="1699"/>
      <c r="D143" s="1699"/>
      <c r="E143" s="1699"/>
      <c r="F143" s="1699"/>
      <c r="G143" s="1699"/>
      <c r="H143" s="1699"/>
      <c r="I143" s="1694"/>
      <c r="J143" s="1694"/>
      <c r="K143" s="21"/>
      <c r="M143" s="21"/>
      <c r="N143" s="1705"/>
      <c r="O143" s="1705"/>
      <c r="P143" s="1705"/>
      <c r="Q143" s="1706"/>
      <c r="R143" s="1705"/>
      <c r="S143" s="1705"/>
      <c r="T143" s="1705"/>
      <c r="U143" s="1705"/>
      <c r="V143" s="1705"/>
      <c r="W143" s="1705"/>
      <c r="X143" s="1705"/>
      <c r="Y143" s="1705"/>
      <c r="Z143" s="1705"/>
      <c r="AA143" s="1705"/>
      <c r="AB143" s="1705"/>
      <c r="AC143" s="1705"/>
      <c r="AD143" s="1705"/>
      <c r="AE143" s="21"/>
    </row>
    <row r="144" ht="45.0" customHeight="1">
      <c r="A144" s="21"/>
      <c r="B144" s="54"/>
      <c r="C144" s="54"/>
      <c r="D144" s="54"/>
      <c r="E144" s="1694"/>
      <c r="F144" s="1699"/>
      <c r="G144" s="1699"/>
      <c r="H144" s="1699"/>
      <c r="I144" s="1699"/>
      <c r="J144" s="1699"/>
      <c r="K144" s="21"/>
      <c r="M144" s="21"/>
      <c r="N144" s="1705"/>
      <c r="O144" s="1705"/>
      <c r="P144" s="1705"/>
      <c r="Q144" s="1706"/>
      <c r="R144" s="1705"/>
      <c r="S144" s="1705"/>
      <c r="T144" s="1705"/>
      <c r="U144" s="1705"/>
      <c r="V144" s="1705"/>
      <c r="W144" s="1705"/>
      <c r="X144" s="1705"/>
      <c r="Y144" s="1705"/>
      <c r="Z144" s="1705"/>
      <c r="AA144" s="1705"/>
      <c r="AB144" s="1705"/>
      <c r="AC144" s="1705"/>
      <c r="AD144" s="1705"/>
      <c r="AE144" s="21"/>
    </row>
    <row r="145" ht="45.0" customHeight="1">
      <c r="A145" s="21"/>
      <c r="B145" s="1694"/>
      <c r="C145" s="1694"/>
      <c r="D145" s="1694"/>
      <c r="E145" s="1694"/>
      <c r="F145" s="1694"/>
      <c r="G145" s="1699"/>
      <c r="H145" s="1699"/>
      <c r="I145" s="1699"/>
      <c r="J145" s="1699"/>
      <c r="K145" s="21"/>
      <c r="M145" s="21"/>
      <c r="N145" s="1705"/>
      <c r="O145" s="1705"/>
      <c r="P145" s="1705"/>
      <c r="Q145" s="1706"/>
      <c r="R145" s="1705"/>
      <c r="S145" s="1705"/>
      <c r="T145" s="1705"/>
      <c r="U145" s="1705"/>
      <c r="V145" s="1705"/>
      <c r="W145" s="1705"/>
      <c r="X145" s="1705"/>
      <c r="Y145" s="1705"/>
      <c r="Z145" s="1705"/>
      <c r="AA145" s="1705"/>
      <c r="AB145" s="1705"/>
      <c r="AC145" s="1705"/>
      <c r="AD145" s="1705"/>
      <c r="AE145" s="21"/>
    </row>
    <row r="146" ht="45.0" customHeight="1">
      <c r="A146" s="21"/>
      <c r="B146" s="1694"/>
      <c r="C146" s="1694"/>
      <c r="D146" s="1699"/>
      <c r="E146" s="1699"/>
      <c r="F146" s="1699"/>
      <c r="G146" s="1699"/>
      <c r="H146" s="1699"/>
      <c r="I146" s="1699"/>
      <c r="J146" s="1699"/>
      <c r="K146" s="21"/>
      <c r="L146" s="21"/>
      <c r="M146" s="21"/>
      <c r="N146" s="1705"/>
      <c r="O146" s="1705"/>
      <c r="P146" s="1705"/>
      <c r="Q146" s="1706"/>
      <c r="R146" s="1705"/>
      <c r="S146" s="1705"/>
      <c r="T146" s="1705"/>
      <c r="U146" s="1705"/>
      <c r="V146" s="1705"/>
      <c r="W146" s="1705"/>
      <c r="X146" s="1705"/>
      <c r="Y146" s="1705"/>
      <c r="Z146" s="1705"/>
      <c r="AA146" s="1705"/>
      <c r="AB146" s="1705"/>
      <c r="AC146" s="1705"/>
      <c r="AD146" s="1705"/>
      <c r="AE146" s="21"/>
    </row>
    <row r="147" ht="45.0" customHeight="1">
      <c r="A147" s="21"/>
      <c r="B147" s="1694"/>
      <c r="C147" s="1699"/>
      <c r="D147" s="1699"/>
      <c r="E147" s="111" t="s">
        <v>5399</v>
      </c>
      <c r="F147" s="111" t="s">
        <v>5399</v>
      </c>
      <c r="G147" s="1699"/>
      <c r="H147" s="1699"/>
      <c r="I147" s="1699"/>
      <c r="J147" s="1699"/>
      <c r="K147" s="1696"/>
      <c r="L147" s="1701"/>
      <c r="M147" s="1705"/>
      <c r="N147" s="1705"/>
      <c r="O147" s="1705"/>
      <c r="P147" s="1705"/>
      <c r="Q147" s="1705"/>
      <c r="R147" s="1705"/>
      <c r="S147" s="1705"/>
      <c r="T147" s="1705"/>
      <c r="U147" s="1705"/>
      <c r="V147" s="1708" t="s">
        <v>5400</v>
      </c>
      <c r="W147" s="1705"/>
      <c r="X147" s="1705"/>
      <c r="Y147" s="1705"/>
      <c r="Z147" s="1705"/>
      <c r="AA147" s="1705"/>
      <c r="AB147" s="1705"/>
      <c r="AC147" s="1705"/>
      <c r="AD147" s="1705"/>
      <c r="AE147" s="21"/>
      <c r="AG147" s="1429" t="s">
        <v>5401</v>
      </c>
      <c r="AH147" s="21"/>
      <c r="AI147" s="21"/>
      <c r="AJ147" s="21"/>
      <c r="AK147" s="21"/>
      <c r="AL147" s="21"/>
      <c r="AM147" s="21"/>
      <c r="AN147" s="21"/>
      <c r="AO147" s="21"/>
      <c r="AP147" s="21"/>
      <c r="AQ147" s="21"/>
      <c r="AR147" s="21"/>
      <c r="AS147" s="21"/>
      <c r="AT147" s="21"/>
      <c r="AU147" s="21"/>
      <c r="AV147" s="21"/>
      <c r="AW147" s="21"/>
    </row>
    <row r="148" ht="45.0" customHeight="1">
      <c r="A148" s="21"/>
      <c r="B148" s="1694"/>
      <c r="C148" s="54"/>
      <c r="D148" s="54"/>
      <c r="E148" s="54"/>
      <c r="F148" s="1694"/>
      <c r="G148" s="1694"/>
      <c r="H148" s="1694"/>
      <c r="I148" s="1694"/>
      <c r="J148" s="1694"/>
      <c r="K148" s="21"/>
      <c r="L148" s="21"/>
      <c r="M148" s="21"/>
      <c r="N148" s="1694"/>
      <c r="O148" s="1694"/>
      <c r="P148" s="1705"/>
      <c r="Q148" s="1705"/>
      <c r="R148" s="1705"/>
      <c r="S148" s="1705"/>
      <c r="T148" s="1705"/>
      <c r="U148" s="1705"/>
      <c r="V148" s="1705"/>
      <c r="W148" s="1705"/>
      <c r="X148" s="1705"/>
      <c r="Y148" s="1705"/>
      <c r="Z148" s="1705"/>
      <c r="AA148" s="1705"/>
      <c r="AB148" s="1705"/>
      <c r="AC148" s="1705"/>
      <c r="AD148" s="1705"/>
      <c r="AE148" s="21"/>
      <c r="AG148" s="21"/>
      <c r="AH148" s="1694"/>
      <c r="AI148" s="1694"/>
      <c r="AJ148" s="1694"/>
      <c r="AK148" s="1694"/>
      <c r="AL148" s="1694"/>
      <c r="AM148" s="1694"/>
      <c r="AN148" s="1694"/>
      <c r="AO148" s="1694"/>
      <c r="AP148" s="1705"/>
      <c r="AQ148" s="1705"/>
      <c r="AR148" s="1705"/>
      <c r="AS148" s="1705"/>
      <c r="AT148" s="1705"/>
      <c r="AU148" s="1705"/>
      <c r="AV148" s="1694"/>
      <c r="AW148" s="21"/>
    </row>
    <row r="149" ht="45.0" customHeight="1">
      <c r="A149" s="21"/>
      <c r="B149" s="1694"/>
      <c r="C149" s="1694"/>
      <c r="D149" s="1694"/>
      <c r="E149" s="1694"/>
      <c r="F149" s="1694"/>
      <c r="G149" s="1694"/>
      <c r="H149" s="1694"/>
      <c r="I149" s="1694"/>
      <c r="J149" s="1694"/>
      <c r="K149" s="21"/>
      <c r="M149" s="21"/>
      <c r="N149" s="1705"/>
      <c r="O149" s="1705"/>
      <c r="P149" s="1705"/>
      <c r="Q149" s="1705"/>
      <c r="R149" s="1705"/>
      <c r="S149" s="1705"/>
      <c r="T149" s="1705"/>
      <c r="U149" s="1705"/>
      <c r="V149" s="1705"/>
      <c r="W149" s="1705"/>
      <c r="X149" s="1705"/>
      <c r="Y149" s="1705"/>
      <c r="Z149" s="1705"/>
      <c r="AA149" s="1705"/>
      <c r="AB149" s="1705"/>
      <c r="AC149" s="1705"/>
      <c r="AD149" s="1705"/>
      <c r="AE149" s="21"/>
      <c r="AG149" s="21"/>
      <c r="AH149" s="1694"/>
      <c r="AI149" s="1705"/>
      <c r="AJ149" s="1705"/>
      <c r="AK149" s="1705"/>
      <c r="AL149" s="1705"/>
      <c r="AM149" s="1705"/>
      <c r="AN149" s="1694"/>
      <c r="AO149" s="1705"/>
      <c r="AP149" s="1705"/>
      <c r="AQ149" s="28"/>
      <c r="AR149" s="28"/>
      <c r="AS149" s="28"/>
      <c r="AT149" s="1705"/>
      <c r="AU149" s="1694"/>
      <c r="AV149" s="1694"/>
      <c r="AW149" s="21"/>
    </row>
    <row r="150" ht="45.0" customHeight="1">
      <c r="A150" s="21"/>
      <c r="B150" s="21"/>
      <c r="C150" s="21"/>
      <c r="D150" s="21"/>
      <c r="E150" s="21"/>
      <c r="F150" s="21"/>
      <c r="G150" s="21"/>
      <c r="H150" s="21"/>
      <c r="I150" s="21"/>
      <c r="J150" s="21"/>
      <c r="K150" s="21"/>
      <c r="M150" s="21"/>
      <c r="N150" s="1705"/>
      <c r="O150" s="1705"/>
      <c r="P150" s="1705"/>
      <c r="Q150" s="1705"/>
      <c r="R150" s="1705"/>
      <c r="S150" s="1705"/>
      <c r="T150" s="1705"/>
      <c r="U150" s="1705"/>
      <c r="V150" s="1705"/>
      <c r="W150" s="1705"/>
      <c r="X150" s="1705"/>
      <c r="Y150" s="1705"/>
      <c r="Z150" s="1705"/>
      <c r="AA150" s="1705"/>
      <c r="AB150" s="1705"/>
      <c r="AC150" s="1705"/>
      <c r="AD150" s="1705"/>
      <c r="AE150" s="21"/>
      <c r="AG150" s="21"/>
      <c r="AH150" s="1705"/>
      <c r="AI150" s="1705"/>
      <c r="AJ150" s="1705"/>
      <c r="AK150" s="1705"/>
      <c r="AL150" s="1705"/>
      <c r="AM150" s="1705"/>
      <c r="AN150" s="1705"/>
      <c r="AO150" s="1705"/>
      <c r="AP150" s="1705"/>
      <c r="AQ150" s="28"/>
      <c r="AR150" s="1639" t="s">
        <v>5402</v>
      </c>
      <c r="AS150" s="28"/>
      <c r="AT150" s="1705"/>
      <c r="AU150" s="1694"/>
      <c r="AV150" s="1694"/>
      <c r="AW150" s="21"/>
    </row>
    <row r="151" ht="45.0" customHeight="1">
      <c r="M151" s="21"/>
      <c r="N151" s="1705"/>
      <c r="O151" s="1705"/>
      <c r="P151" s="1705"/>
      <c r="Q151" s="1705"/>
      <c r="R151" s="1705"/>
      <c r="S151" s="1705"/>
      <c r="T151" s="1705"/>
      <c r="U151" s="1705"/>
      <c r="V151" s="1705"/>
      <c r="W151" s="1705"/>
      <c r="X151" s="1705"/>
      <c r="Y151" s="1705"/>
      <c r="Z151" s="1705"/>
      <c r="AA151" s="1705"/>
      <c r="AB151" s="1705"/>
      <c r="AC151" s="1705"/>
      <c r="AD151" s="1705"/>
      <c r="AE151" s="21"/>
      <c r="AG151" s="21"/>
      <c r="AH151" s="1705"/>
      <c r="AI151" s="1705"/>
      <c r="AJ151" s="1705"/>
      <c r="AK151" s="1705"/>
      <c r="AL151" s="70" t="s">
        <v>5403</v>
      </c>
      <c r="AM151" s="1705"/>
      <c r="AN151" s="1705"/>
      <c r="AO151" s="1705"/>
      <c r="AP151" s="1705"/>
      <c r="AQ151" s="28"/>
      <c r="AR151" s="28"/>
      <c r="AS151" s="28"/>
      <c r="AT151" s="1705"/>
      <c r="AU151" s="1694"/>
      <c r="AV151" s="1694"/>
      <c r="AW151" s="21"/>
    </row>
    <row r="152" ht="45.0" customHeight="1">
      <c r="M152" s="21"/>
      <c r="N152" s="1705"/>
      <c r="O152" s="1705"/>
      <c r="P152" s="1705"/>
      <c r="Q152" s="1705"/>
      <c r="R152" s="1705"/>
      <c r="S152" s="1705"/>
      <c r="T152" s="1705"/>
      <c r="U152" s="1705"/>
      <c r="V152" s="1705"/>
      <c r="W152" s="1705"/>
      <c r="X152" s="1705"/>
      <c r="Y152" s="1705"/>
      <c r="Z152" s="1705"/>
      <c r="AA152" s="1705"/>
      <c r="AB152" s="1705"/>
      <c r="AC152" s="1705"/>
      <c r="AD152" s="1705"/>
      <c r="AE152" s="21"/>
      <c r="AF152" s="21"/>
      <c r="AG152" s="21"/>
      <c r="AH152" s="1705"/>
      <c r="AI152" s="1705"/>
      <c r="AJ152" s="1705"/>
      <c r="AK152" s="1694"/>
      <c r="AL152" s="1694"/>
      <c r="AM152" s="1694"/>
      <c r="AN152" s="1705"/>
      <c r="AO152" s="1705"/>
      <c r="AP152" s="1705"/>
      <c r="AQ152" s="1705"/>
      <c r="AR152" s="1705"/>
      <c r="AS152" s="1705"/>
      <c r="AT152" s="1705"/>
      <c r="AU152" s="1705"/>
      <c r="AV152" s="1694"/>
      <c r="AW152" s="21"/>
    </row>
    <row r="153" ht="45.0" customHeight="1">
      <c r="M153" s="21"/>
      <c r="N153" s="1705"/>
      <c r="O153" s="1705"/>
      <c r="P153" s="1705"/>
      <c r="Q153" s="1705"/>
      <c r="R153" s="1705"/>
      <c r="S153" s="1705"/>
      <c r="T153" s="1705"/>
      <c r="U153" s="1705"/>
      <c r="V153" s="1705"/>
      <c r="W153" s="1705"/>
      <c r="X153" s="1705"/>
      <c r="Y153" s="1705"/>
      <c r="Z153" s="1705"/>
      <c r="AA153" s="1705"/>
      <c r="AB153" s="1705"/>
      <c r="AC153" s="1705"/>
      <c r="AD153" s="1705"/>
      <c r="AE153" s="1705"/>
      <c r="AF153" s="1705"/>
      <c r="AG153" s="1705"/>
      <c r="AH153" s="1705"/>
      <c r="AI153" s="1705"/>
      <c r="AJ153" s="1694"/>
      <c r="AK153" s="1694"/>
      <c r="AL153" s="1694"/>
      <c r="AM153" s="1694"/>
      <c r="AN153" s="1705"/>
      <c r="AO153" s="1705"/>
      <c r="AP153" s="1705"/>
      <c r="AQ153" s="1705"/>
      <c r="AR153" s="1705"/>
      <c r="AS153" s="1694"/>
      <c r="AT153" s="1694"/>
      <c r="AU153" s="1694"/>
      <c r="AV153" s="1694"/>
      <c r="AW153" s="21"/>
    </row>
    <row r="154" ht="45.0" customHeight="1">
      <c r="M154" s="21"/>
      <c r="N154" s="1705"/>
      <c r="O154" s="1705"/>
      <c r="P154" s="1705"/>
      <c r="Q154" s="1705"/>
      <c r="R154" s="1705"/>
      <c r="S154" s="1705"/>
      <c r="T154" s="1705"/>
      <c r="U154" s="1705"/>
      <c r="V154" s="1705"/>
      <c r="W154" s="1705"/>
      <c r="X154" s="1705"/>
      <c r="Y154" s="1705"/>
      <c r="Z154" s="1705"/>
      <c r="AA154" s="1705"/>
      <c r="AB154" s="1705"/>
      <c r="AC154" s="1694"/>
      <c r="AD154" s="1694"/>
      <c r="AE154" s="21"/>
      <c r="AF154" s="21"/>
      <c r="AG154" s="21"/>
      <c r="AH154" s="1694"/>
      <c r="AI154" s="1694"/>
      <c r="AJ154" s="1694"/>
      <c r="AK154" s="1694"/>
      <c r="AL154" s="1694"/>
      <c r="AM154" s="1694"/>
      <c r="AN154" s="1705"/>
      <c r="AO154" s="1705"/>
      <c r="AP154" s="1705"/>
      <c r="AQ154" s="1694"/>
      <c r="AR154" s="1694"/>
      <c r="AS154" s="1694"/>
      <c r="AT154" s="1694"/>
      <c r="AU154" s="1694"/>
      <c r="AV154" s="1694"/>
      <c r="AW154" s="21"/>
    </row>
    <row r="155" ht="45.0" customHeight="1">
      <c r="M155" s="21"/>
      <c r="N155" s="1705"/>
      <c r="O155" s="1705"/>
      <c r="P155" s="1705"/>
      <c r="Q155" s="1705"/>
      <c r="R155" s="1705"/>
      <c r="S155" s="1705"/>
      <c r="T155" s="1705"/>
      <c r="U155" s="1705"/>
      <c r="V155" s="1705"/>
      <c r="W155" s="1705"/>
      <c r="X155" s="1705"/>
      <c r="Y155" s="1705"/>
      <c r="Z155" s="1705"/>
      <c r="AA155" s="1705"/>
      <c r="AB155" s="1694"/>
      <c r="AC155" s="1694"/>
      <c r="AD155" s="1694"/>
      <c r="AE155" s="21"/>
      <c r="AG155" s="21"/>
      <c r="AH155" s="1694"/>
      <c r="AI155" s="1694"/>
      <c r="AJ155" s="1694"/>
      <c r="AK155" s="1694"/>
      <c r="AL155" s="1694"/>
      <c r="AM155" s="1694"/>
      <c r="AN155" s="1705"/>
      <c r="AO155" s="1705"/>
      <c r="AP155" s="1705"/>
      <c r="AQ155" s="1694"/>
      <c r="AR155" s="1694"/>
      <c r="AS155" s="1694"/>
      <c r="AT155" s="1694"/>
      <c r="AU155" s="1694"/>
      <c r="AV155" s="1694"/>
      <c r="AW155" s="21"/>
    </row>
    <row r="156" ht="45.0" customHeight="1">
      <c r="M156" s="21"/>
      <c r="N156" s="1705"/>
      <c r="O156" s="1705"/>
      <c r="P156" s="1705"/>
      <c r="Q156" s="1705"/>
      <c r="R156" s="1705"/>
      <c r="S156" s="1705"/>
      <c r="T156" s="1705"/>
      <c r="U156" s="1705"/>
      <c r="V156" s="1705"/>
      <c r="W156" s="1705"/>
      <c r="X156" s="1705"/>
      <c r="Y156" s="1705"/>
      <c r="Z156" s="1705"/>
      <c r="AA156" s="1705"/>
      <c r="AB156" s="1705"/>
      <c r="AC156" s="1694"/>
      <c r="AD156" s="1694"/>
      <c r="AE156" s="21"/>
      <c r="AG156" s="21"/>
      <c r="AH156" s="1694"/>
      <c r="AI156" s="1694"/>
      <c r="AJ156" s="1694"/>
      <c r="AK156" s="1694"/>
      <c r="AL156" s="1694"/>
      <c r="AM156" s="1694"/>
      <c r="AN156" s="1705"/>
      <c r="AO156" s="1705"/>
      <c r="AP156" s="1705"/>
      <c r="AQ156" s="1694"/>
      <c r="AR156" s="1694"/>
      <c r="AS156" s="1694"/>
      <c r="AT156" s="1694"/>
      <c r="AU156" s="1694"/>
      <c r="AV156" s="1694"/>
      <c r="AW156" s="21"/>
    </row>
    <row r="157" ht="45.0" customHeight="1">
      <c r="M157" s="21"/>
      <c r="N157" s="1705"/>
      <c r="O157" s="1705"/>
      <c r="P157" s="1705"/>
      <c r="Q157" s="1705"/>
      <c r="R157" s="1705"/>
      <c r="S157" s="1705"/>
      <c r="T157" s="1705"/>
      <c r="U157" s="1705"/>
      <c r="V157" s="1705"/>
      <c r="W157" s="1705"/>
      <c r="X157" s="1705"/>
      <c r="Y157" s="1705"/>
      <c r="Z157" s="1705"/>
      <c r="AA157" s="1705"/>
      <c r="AB157" s="1705"/>
      <c r="AC157" s="1705"/>
      <c r="AD157" s="1694"/>
      <c r="AE157" s="21"/>
      <c r="AG157" s="21"/>
      <c r="AH157" s="1694"/>
      <c r="AI157" s="1694"/>
      <c r="AJ157" s="1694"/>
      <c r="AK157" s="1694"/>
      <c r="AL157" s="1694"/>
      <c r="AM157" s="1694"/>
      <c r="AN157" s="28"/>
      <c r="AO157" s="1709" t="s">
        <v>5404</v>
      </c>
      <c r="AP157" s="28"/>
      <c r="AQ157" s="1694"/>
      <c r="AR157" s="1694"/>
      <c r="AS157" s="1694"/>
      <c r="AT157" s="1694"/>
      <c r="AU157" s="1694"/>
      <c r="AV157" s="1694"/>
      <c r="AW157" s="21"/>
    </row>
    <row r="158" ht="45.0" customHeight="1">
      <c r="M158" s="21"/>
      <c r="N158" s="1705"/>
      <c r="O158" s="1705"/>
      <c r="P158" s="1705"/>
      <c r="Q158" s="1705"/>
      <c r="R158" s="1705"/>
      <c r="S158" s="1705"/>
      <c r="T158" s="1705"/>
      <c r="U158" s="1705"/>
      <c r="V158" s="1705"/>
      <c r="W158" s="1705"/>
      <c r="X158" s="1705"/>
      <c r="Y158" s="1705"/>
      <c r="Z158" s="1705"/>
      <c r="AA158" s="1705"/>
      <c r="AB158" s="1705"/>
      <c r="AC158" s="1705"/>
      <c r="AD158" s="1694"/>
      <c r="AE158" s="21"/>
      <c r="AG158" s="21"/>
      <c r="AH158" s="21"/>
      <c r="AI158" s="21"/>
      <c r="AJ158" s="21"/>
      <c r="AK158" s="21"/>
      <c r="AL158" s="21"/>
      <c r="AM158" s="21"/>
      <c r="AN158" s="21"/>
      <c r="AO158" s="21"/>
      <c r="AP158" s="21"/>
      <c r="AQ158" s="21"/>
      <c r="AR158" s="21"/>
      <c r="AS158" s="21"/>
      <c r="AT158" s="21"/>
      <c r="AU158" s="21"/>
      <c r="AV158" s="21"/>
      <c r="AW158" s="21"/>
    </row>
    <row r="159" ht="45.0" customHeight="1">
      <c r="M159" s="21"/>
      <c r="N159" s="1705"/>
      <c r="O159" s="1705"/>
      <c r="P159" s="1705"/>
      <c r="Q159" s="1705"/>
      <c r="R159" s="1705"/>
      <c r="S159" s="1705"/>
      <c r="T159" s="1705"/>
      <c r="U159" s="1705"/>
      <c r="V159" s="1705"/>
      <c r="W159" s="1705"/>
      <c r="X159" s="1705"/>
      <c r="Y159" s="1705"/>
      <c r="Z159" s="1705"/>
      <c r="AA159" s="1705"/>
      <c r="AB159" s="1705"/>
      <c r="AC159" s="1705"/>
      <c r="AD159" s="1694"/>
      <c r="AE159" s="21"/>
    </row>
    <row r="160" ht="45.0" customHeight="1">
      <c r="M160" s="21"/>
      <c r="N160" s="1705"/>
      <c r="O160" s="1705"/>
      <c r="P160" s="1705"/>
      <c r="Q160" s="1705"/>
      <c r="R160" s="1705"/>
      <c r="S160" s="1705"/>
      <c r="T160" s="1705"/>
      <c r="U160" s="1705"/>
      <c r="V160" s="1705"/>
      <c r="W160" s="1705"/>
      <c r="X160" s="1705"/>
      <c r="Y160" s="1705"/>
      <c r="Z160" s="1705"/>
      <c r="AA160" s="1705"/>
      <c r="AB160" s="1705"/>
      <c r="AC160" s="1705"/>
      <c r="AD160" s="1705"/>
      <c r="AE160" s="21"/>
    </row>
    <row r="161" ht="45.0" customHeight="1">
      <c r="B161" s="1429" t="s">
        <v>5405</v>
      </c>
      <c r="C161" s="21"/>
      <c r="D161" s="21"/>
      <c r="E161" s="21"/>
      <c r="F161" s="21"/>
      <c r="G161" s="21"/>
      <c r="H161" s="21"/>
      <c r="I161" s="21"/>
      <c r="J161" s="21"/>
      <c r="K161" s="21"/>
      <c r="M161" s="21"/>
      <c r="N161" s="1705"/>
      <c r="O161" s="1705"/>
      <c r="P161" s="1705"/>
      <c r="Q161" s="1705"/>
      <c r="R161" s="1705"/>
      <c r="S161" s="1705"/>
      <c r="T161" s="1705"/>
      <c r="U161" s="1705"/>
      <c r="V161" s="1705"/>
      <c r="W161" s="1705"/>
      <c r="X161" s="1705"/>
      <c r="Y161" s="1705"/>
      <c r="Z161" s="1705"/>
      <c r="AA161" s="1705"/>
      <c r="AB161" s="1705"/>
      <c r="AC161" s="1705"/>
      <c r="AD161" s="1705"/>
      <c r="AE161" s="21"/>
    </row>
    <row r="162" ht="45.0" customHeight="1">
      <c r="B162" s="21"/>
      <c r="C162" s="1694"/>
      <c r="D162" s="1705"/>
      <c r="E162" s="1705"/>
      <c r="F162" s="1694"/>
      <c r="G162" s="1694"/>
      <c r="H162" s="1694"/>
      <c r="I162" s="1694"/>
      <c r="J162" s="1694"/>
      <c r="K162" s="21"/>
      <c r="M162" s="21"/>
      <c r="N162" s="1705"/>
      <c r="O162" s="1705"/>
      <c r="P162" s="1705"/>
      <c r="Q162" s="1705"/>
      <c r="R162" s="1705"/>
      <c r="S162" s="1705"/>
      <c r="T162" s="1705"/>
      <c r="U162" s="1705"/>
      <c r="V162" s="1705"/>
      <c r="W162" s="1705"/>
      <c r="X162" s="1705"/>
      <c r="Y162" s="1705"/>
      <c r="Z162" s="1705"/>
      <c r="AA162" s="1705"/>
      <c r="AB162" s="1705"/>
      <c r="AC162" s="1705"/>
      <c r="AD162" s="1705"/>
      <c r="AE162" s="21"/>
    </row>
    <row r="163" ht="45.0" customHeight="1">
      <c r="B163" s="21"/>
      <c r="C163" s="1694"/>
      <c r="D163" s="1705"/>
      <c r="E163" s="1705"/>
      <c r="F163" s="1705"/>
      <c r="G163" s="1694"/>
      <c r="H163" s="1694"/>
      <c r="I163" s="1694"/>
      <c r="J163" s="1694"/>
      <c r="K163" s="21"/>
      <c r="L163" s="21"/>
      <c r="M163" s="21"/>
      <c r="N163" s="1705"/>
      <c r="O163" s="1705"/>
      <c r="P163" s="1705"/>
      <c r="Q163" s="1705"/>
      <c r="R163" s="1705"/>
      <c r="S163" s="1705"/>
      <c r="T163" s="1705"/>
      <c r="U163" s="1705"/>
      <c r="V163" s="1705"/>
      <c r="W163" s="1705"/>
      <c r="X163" s="1705"/>
      <c r="Y163" s="1705"/>
      <c r="Z163" s="1705"/>
      <c r="AA163" s="1705"/>
      <c r="AB163" s="1705"/>
      <c r="AC163" s="1705"/>
      <c r="AD163" s="1705"/>
      <c r="AE163" s="21"/>
    </row>
    <row r="164" ht="45.0" customHeight="1">
      <c r="B164" s="21"/>
      <c r="C164" s="1694"/>
      <c r="D164" s="1705"/>
      <c r="E164" s="1705"/>
      <c r="F164" s="1705"/>
      <c r="G164" s="1705"/>
      <c r="H164" s="1705"/>
      <c r="I164" s="1705"/>
      <c r="J164" s="1705"/>
      <c r="K164" s="1705"/>
      <c r="L164" s="1705"/>
      <c r="M164" s="1705"/>
      <c r="N164" s="1705"/>
      <c r="O164" s="1705"/>
      <c r="P164" s="1705"/>
      <c r="Q164" s="1705"/>
      <c r="R164" s="1705"/>
      <c r="S164" s="1705"/>
      <c r="T164" s="1705"/>
      <c r="U164" s="1705"/>
      <c r="V164" s="1705"/>
      <c r="W164" s="1705"/>
      <c r="X164" s="1705"/>
      <c r="Y164" s="1705"/>
      <c r="Z164" s="1705"/>
      <c r="AA164" s="1705"/>
      <c r="AB164" s="1705"/>
      <c r="AC164" s="1705"/>
      <c r="AD164" s="1705"/>
      <c r="AE164" s="21"/>
    </row>
    <row r="165" ht="45.0" customHeight="1">
      <c r="B165" s="21"/>
      <c r="C165" s="1710"/>
      <c r="D165" s="1705"/>
      <c r="E165" s="1705"/>
      <c r="F165" s="1705"/>
      <c r="G165" s="1705"/>
      <c r="H165" s="1705"/>
      <c r="I165" s="1705"/>
      <c r="J165" s="1705"/>
      <c r="K165" s="1705"/>
      <c r="L165" s="1705"/>
      <c r="M165" s="1705"/>
      <c r="N165" s="1705"/>
      <c r="O165" s="1705"/>
      <c r="P165" s="1705"/>
      <c r="Q165" s="1705"/>
      <c r="R165" s="1705"/>
      <c r="S165" s="1705"/>
      <c r="T165" s="1705"/>
      <c r="U165" s="1705"/>
      <c r="V165" s="1705"/>
      <c r="W165" s="1705"/>
      <c r="X165" s="1705"/>
      <c r="Y165" s="1705"/>
      <c r="Z165" s="1705"/>
      <c r="AA165" s="1705"/>
      <c r="AB165" s="1705"/>
      <c r="AC165" s="1705"/>
      <c r="AD165" s="1705"/>
      <c r="AE165" s="21"/>
    </row>
    <row r="166" ht="45.0" customHeight="1">
      <c r="B166" s="21"/>
      <c r="C166" s="1576" t="s">
        <v>5406</v>
      </c>
      <c r="D166" s="1705"/>
      <c r="E166" s="1705"/>
      <c r="F166" s="1705"/>
      <c r="G166" s="1705"/>
      <c r="H166" s="1711"/>
      <c r="I166" s="1705"/>
      <c r="J166" s="1705"/>
      <c r="K166" s="1705"/>
      <c r="L166" s="1694"/>
      <c r="M166" s="1694"/>
      <c r="N166" s="1711"/>
      <c r="O166" s="1705"/>
      <c r="P166" s="1705"/>
      <c r="Q166" s="1705"/>
      <c r="R166" s="1705"/>
      <c r="S166" s="1705"/>
      <c r="T166" s="1705"/>
      <c r="U166" s="1705"/>
      <c r="V166" s="1705"/>
      <c r="W166" s="1705"/>
      <c r="X166" s="1705"/>
      <c r="Y166" s="1705"/>
      <c r="Z166" s="1705"/>
      <c r="AA166" s="1705"/>
      <c r="AB166" s="1705"/>
      <c r="AC166" s="1705"/>
      <c r="AD166" s="1705"/>
      <c r="AE166" s="21"/>
    </row>
    <row r="167" ht="45.0" customHeight="1">
      <c r="B167" s="21"/>
      <c r="D167" s="1705"/>
      <c r="E167" s="1705"/>
      <c r="F167" s="1705"/>
      <c r="G167" s="1711"/>
      <c r="H167" s="1711"/>
      <c r="I167" s="1711"/>
      <c r="J167" s="1711"/>
      <c r="K167" s="1705"/>
      <c r="L167" s="1711"/>
      <c r="M167" s="1711"/>
      <c r="N167" s="1711"/>
      <c r="O167" s="1711"/>
      <c r="P167" s="1711"/>
      <c r="Q167" s="1705"/>
      <c r="R167" s="1705"/>
      <c r="S167" s="1705"/>
      <c r="T167" s="1705"/>
      <c r="U167" s="1705"/>
      <c r="V167" s="1705"/>
      <c r="W167" s="1705"/>
      <c r="X167" s="1705"/>
      <c r="Y167" s="1705"/>
      <c r="Z167" s="1705"/>
      <c r="AA167" s="1705"/>
      <c r="AB167" s="1705"/>
      <c r="AC167" s="1705"/>
      <c r="AD167" s="1705"/>
      <c r="AE167" s="21"/>
    </row>
    <row r="168" ht="45.0" customHeight="1">
      <c r="B168" s="21"/>
      <c r="C168" s="1712"/>
      <c r="D168" s="1712"/>
      <c r="E168" s="1694"/>
      <c r="F168" s="1694"/>
      <c r="G168" s="1694"/>
      <c r="H168" s="1694"/>
      <c r="I168" s="1694"/>
      <c r="J168" s="1694"/>
      <c r="K168" s="1694"/>
      <c r="L168" s="1694"/>
      <c r="M168" s="1694"/>
      <c r="N168" s="1694"/>
      <c r="O168" s="1694"/>
      <c r="P168" s="1694"/>
      <c r="Q168" s="1705"/>
      <c r="R168" s="1705"/>
      <c r="S168" s="1705"/>
      <c r="T168" s="1705"/>
      <c r="U168" s="1705"/>
      <c r="V168" s="1705"/>
      <c r="W168" s="1705"/>
      <c r="X168" s="1705"/>
      <c r="Y168" s="1705"/>
      <c r="Z168" s="1705"/>
      <c r="AA168" s="1705"/>
      <c r="AB168" s="1705"/>
      <c r="AC168" s="1705"/>
      <c r="AD168" s="1705"/>
      <c r="AE168" s="21"/>
    </row>
    <row r="169" ht="45.0" customHeight="1">
      <c r="B169" s="21"/>
      <c r="C169" s="1694"/>
      <c r="D169" s="1694"/>
      <c r="E169" s="1694"/>
      <c r="F169" s="1694"/>
      <c r="G169" s="1694"/>
      <c r="H169" s="1694"/>
      <c r="I169" s="1694"/>
      <c r="J169" s="1694"/>
      <c r="K169" s="21"/>
      <c r="L169" s="21"/>
      <c r="M169" s="21"/>
      <c r="N169" s="1694"/>
      <c r="O169" s="1694"/>
      <c r="P169" s="1705"/>
      <c r="Q169" s="1705"/>
      <c r="R169" s="1705"/>
      <c r="S169" s="1705"/>
      <c r="T169" s="1705"/>
      <c r="U169" s="1705"/>
      <c r="V169" s="1705"/>
      <c r="W169" s="1705"/>
      <c r="X169" s="1705"/>
      <c r="Y169" s="1705"/>
      <c r="Z169" s="1705"/>
      <c r="AA169" s="1705"/>
      <c r="AB169" s="1705"/>
      <c r="AC169" s="1705"/>
      <c r="AD169" s="1705"/>
      <c r="AE169" s="21"/>
    </row>
    <row r="170" ht="45.0" customHeight="1">
      <c r="B170" s="21"/>
      <c r="C170" s="21"/>
      <c r="D170" s="21"/>
      <c r="E170" s="21"/>
      <c r="F170" s="21"/>
      <c r="G170" s="21"/>
      <c r="H170" s="21"/>
      <c r="I170" s="21"/>
      <c r="J170" s="21"/>
      <c r="K170" s="21"/>
      <c r="M170" s="21"/>
      <c r="N170" s="1705"/>
      <c r="O170" s="1705"/>
      <c r="P170" s="1705"/>
      <c r="Q170" s="1705"/>
      <c r="R170" s="1705"/>
      <c r="S170" s="1705"/>
      <c r="T170" s="1705"/>
      <c r="U170" s="1705"/>
      <c r="V170" s="1705"/>
      <c r="W170" s="1705"/>
      <c r="X170" s="1705"/>
      <c r="Y170" s="1705"/>
      <c r="Z170" s="1705"/>
      <c r="AA170" s="1705"/>
      <c r="AB170" s="1705"/>
      <c r="AC170" s="1705"/>
      <c r="AD170" s="1705"/>
      <c r="AE170" s="21"/>
    </row>
    <row r="171" ht="45.0" customHeight="1">
      <c r="M171" s="21"/>
      <c r="N171" s="1713"/>
      <c r="O171" s="1713"/>
      <c r="P171" s="1713"/>
      <c r="Q171" s="1713"/>
      <c r="R171" s="1713"/>
      <c r="S171" s="1713"/>
      <c r="T171" s="1713"/>
      <c r="U171" s="1713"/>
      <c r="V171" s="1713"/>
      <c r="W171" s="1713"/>
      <c r="X171" s="1713"/>
      <c r="Y171" s="1713"/>
      <c r="Z171" s="1713"/>
      <c r="AA171" s="1713"/>
      <c r="AB171" s="1713"/>
      <c r="AC171" s="1713"/>
      <c r="AD171" s="1713"/>
      <c r="AE171" s="21"/>
    </row>
    <row r="172" ht="45.0" customHeight="1">
      <c r="M172" s="21"/>
      <c r="N172" s="1713"/>
      <c r="O172" s="1713"/>
      <c r="P172" s="1713"/>
      <c r="Q172" s="1713"/>
      <c r="R172" s="1713"/>
      <c r="S172" s="1713"/>
      <c r="T172" s="1713"/>
      <c r="U172" s="1713"/>
      <c r="V172" s="1713"/>
      <c r="W172" s="1713"/>
      <c r="X172" s="1713"/>
      <c r="Y172" s="1713"/>
      <c r="Z172" s="1713"/>
      <c r="AA172" s="1713"/>
      <c r="AB172" s="1713"/>
      <c r="AC172" s="1713"/>
      <c r="AD172" s="1713"/>
      <c r="AE172" s="21"/>
    </row>
    <row r="173" ht="45.0" customHeight="1">
      <c r="M173" s="21"/>
      <c r="N173" s="1714"/>
      <c r="O173" s="1714"/>
      <c r="P173" s="1714"/>
      <c r="Q173" s="1714"/>
      <c r="R173" s="1714"/>
      <c r="S173" s="1714"/>
      <c r="T173" s="1714"/>
      <c r="U173" s="1714"/>
      <c r="V173" s="1714"/>
      <c r="W173" s="1714"/>
      <c r="X173" s="1714"/>
      <c r="Y173" s="1714"/>
      <c r="Z173" s="1714"/>
      <c r="AA173" s="1714"/>
      <c r="AB173" s="1714"/>
      <c r="AC173" s="1714"/>
      <c r="AD173" s="1714"/>
      <c r="AE173" s="21"/>
    </row>
    <row r="174" ht="45.0" customHeight="1">
      <c r="M174" s="21"/>
      <c r="N174" s="1714"/>
      <c r="O174" s="1714"/>
      <c r="P174" s="1714"/>
      <c r="Q174" s="1714"/>
      <c r="R174" s="1714"/>
      <c r="S174" s="1714"/>
      <c r="T174" s="1714"/>
      <c r="U174" s="1714"/>
      <c r="V174" s="1714"/>
      <c r="W174" s="1714"/>
      <c r="X174" s="1714"/>
      <c r="Y174" s="1714"/>
      <c r="Z174" s="1714"/>
      <c r="AA174" s="1714"/>
      <c r="AB174" s="1714"/>
      <c r="AC174" s="1714"/>
      <c r="AD174" s="1714"/>
      <c r="AE174" s="21"/>
    </row>
    <row r="175" ht="45.0" customHeight="1">
      <c r="M175" s="21"/>
      <c r="N175" s="1715"/>
      <c r="O175" s="1715"/>
      <c r="P175" s="1715"/>
      <c r="Q175" s="1715"/>
      <c r="R175" s="1715"/>
      <c r="S175" s="1715"/>
      <c r="T175" s="1715"/>
      <c r="U175" s="1715"/>
      <c r="V175" s="1715"/>
      <c r="W175" s="1519" t="s">
        <v>5407</v>
      </c>
      <c r="X175" s="1715"/>
      <c r="Y175" s="1716" t="s">
        <v>1421</v>
      </c>
      <c r="Z175" s="1715"/>
      <c r="AA175" s="1715"/>
      <c r="AB175" s="1715"/>
      <c r="AC175" s="1715"/>
      <c r="AD175" s="1715"/>
      <c r="AE175" s="21"/>
    </row>
    <row r="176" ht="45.0" customHeight="1">
      <c r="M176" s="21"/>
      <c r="N176" s="1715"/>
      <c r="O176" s="1715"/>
      <c r="P176" s="1715"/>
      <c r="Q176" s="1715"/>
      <c r="R176" s="1715"/>
      <c r="S176" s="1715"/>
      <c r="T176" s="1715"/>
      <c r="U176" s="1711"/>
      <c r="V176" s="1711"/>
      <c r="W176" s="1717" t="s">
        <v>5408</v>
      </c>
      <c r="X176" s="1711"/>
      <c r="Y176" s="1711"/>
      <c r="Z176" s="1715"/>
      <c r="AA176" s="1715"/>
      <c r="AB176" s="1715"/>
      <c r="AC176" s="1715"/>
      <c r="AD176" s="1715"/>
      <c r="AE176" s="21"/>
    </row>
    <row r="177" ht="45.0" customHeight="1">
      <c r="M177" s="21"/>
      <c r="N177" s="1715"/>
      <c r="O177" s="1715"/>
      <c r="P177" s="1715"/>
      <c r="Q177" s="1715"/>
      <c r="R177" s="1715"/>
      <c r="S177" s="1715"/>
      <c r="T177" s="1715"/>
      <c r="U177" s="1715"/>
      <c r="V177" s="96" t="s">
        <v>5409</v>
      </c>
      <c r="W177" s="102" t="s">
        <v>5410</v>
      </c>
      <c r="X177" s="96" t="s">
        <v>5409</v>
      </c>
      <c r="Y177" s="1715"/>
      <c r="Z177" s="1715"/>
      <c r="AA177" s="1715"/>
      <c r="AB177" s="1715"/>
      <c r="AC177" s="1715"/>
      <c r="AD177" s="1715"/>
      <c r="AE177" s="21"/>
    </row>
    <row r="178" ht="45.0" customHeight="1">
      <c r="M178" s="21"/>
      <c r="N178" s="1715"/>
      <c r="O178" s="1715"/>
      <c r="P178" s="1715"/>
      <c r="Q178" s="1715"/>
      <c r="R178" s="1715"/>
      <c r="S178" s="1715"/>
      <c r="T178" s="1715"/>
      <c r="U178" s="1715"/>
      <c r="V178" s="1715"/>
      <c r="W178" s="1715"/>
      <c r="X178" s="1715"/>
      <c r="Y178" s="1715"/>
      <c r="Z178" s="1715"/>
      <c r="AA178" s="1715"/>
      <c r="AB178" s="1715"/>
      <c r="AC178" s="1715"/>
      <c r="AD178" s="1715"/>
      <c r="AE178" s="21"/>
    </row>
    <row r="179" ht="45.0" customHeight="1">
      <c r="M179" s="21"/>
      <c r="N179" s="1718"/>
      <c r="O179" s="1718"/>
      <c r="P179" s="1718"/>
      <c r="Q179" s="1718"/>
      <c r="R179" s="1718"/>
      <c r="S179" s="1718"/>
      <c r="T179" s="1718"/>
      <c r="U179" s="1718"/>
      <c r="V179" s="1719" t="s">
        <v>5411</v>
      </c>
      <c r="W179" s="1718"/>
      <c r="X179" s="1718"/>
      <c r="Y179" s="1718"/>
      <c r="Z179" s="1718"/>
      <c r="AA179" s="1718"/>
      <c r="AB179" s="1718"/>
      <c r="AC179" s="1718"/>
      <c r="AD179" s="1718"/>
      <c r="AE179" s="21"/>
    </row>
    <row r="180" ht="45.0" customHeight="1">
      <c r="M180" s="21"/>
      <c r="N180" s="1715"/>
      <c r="O180" s="1715"/>
      <c r="P180" s="1715"/>
      <c r="Q180" s="1715"/>
      <c r="R180" s="1715"/>
      <c r="S180" s="1715"/>
      <c r="T180" s="1715"/>
      <c r="U180" s="1715"/>
      <c r="V180" s="1715"/>
      <c r="W180" s="1715"/>
      <c r="X180" s="1715"/>
      <c r="Y180" s="1715"/>
      <c r="Z180" s="1715"/>
      <c r="AA180" s="1715"/>
      <c r="AB180" s="1715"/>
      <c r="AC180" s="1715"/>
      <c r="AD180" s="1715"/>
      <c r="AE180" s="21"/>
    </row>
    <row r="181" ht="45.0" customHeight="1">
      <c r="M181" s="21"/>
      <c r="N181" s="1715"/>
      <c r="O181" s="1715"/>
      <c r="P181" s="1715"/>
      <c r="Q181" s="1715"/>
      <c r="R181" s="1715"/>
      <c r="S181" s="1715"/>
      <c r="T181" s="1715"/>
      <c r="U181" s="1715"/>
      <c r="V181" s="1715"/>
      <c r="W181" s="1715"/>
      <c r="X181" s="1715"/>
      <c r="Y181" s="1715"/>
      <c r="Z181" s="1715"/>
      <c r="AA181" s="1715"/>
      <c r="AB181" s="1715"/>
      <c r="AC181" s="1715"/>
      <c r="AD181" s="1715"/>
      <c r="AE181" s="21"/>
    </row>
    <row r="182" ht="45.0" customHeight="1">
      <c r="M182" s="21"/>
      <c r="N182" s="1715"/>
      <c r="O182" s="1715"/>
      <c r="P182" s="1715"/>
      <c r="Q182" s="1715"/>
      <c r="R182" s="1715"/>
      <c r="S182" s="1715"/>
      <c r="T182" s="1715"/>
      <c r="U182" s="1715"/>
      <c r="V182" s="1720" t="s">
        <v>5412</v>
      </c>
      <c r="W182" s="1715"/>
      <c r="X182" s="1715"/>
      <c r="Y182" s="1715"/>
      <c r="Z182" s="1715"/>
      <c r="AA182" s="1715"/>
      <c r="AB182" s="1715"/>
      <c r="AC182" s="1715"/>
      <c r="AD182" s="1715"/>
      <c r="AE182" s="21"/>
    </row>
    <row r="183" ht="45.0" customHeight="1">
      <c r="M183" s="21"/>
      <c r="N183" s="1721"/>
      <c r="O183" s="1722" t="s">
        <v>919</v>
      </c>
      <c r="P183" s="111" t="s">
        <v>5413</v>
      </c>
      <c r="Q183" s="1721"/>
      <c r="R183" s="1723"/>
      <c r="S183" s="1715"/>
      <c r="T183" s="1715"/>
      <c r="U183" s="1715"/>
      <c r="V183" s="1715"/>
      <c r="W183" s="1715"/>
      <c r="X183" s="1715"/>
      <c r="Y183" s="1715"/>
      <c r="Z183" s="1715"/>
      <c r="AA183" s="1715"/>
      <c r="AB183" s="1715"/>
      <c r="AC183" s="1715"/>
      <c r="AD183" s="1715"/>
      <c r="AE183" s="21"/>
    </row>
    <row r="184" ht="45.0" customHeight="1">
      <c r="M184" s="21"/>
      <c r="N184" s="1723"/>
      <c r="O184" s="1723"/>
      <c r="P184" s="1723"/>
      <c r="Q184" s="1724"/>
      <c r="R184" s="1723"/>
      <c r="S184" s="1715"/>
      <c r="T184" s="1715"/>
      <c r="U184" s="1715"/>
      <c r="V184" s="1715"/>
      <c r="W184" s="1715"/>
      <c r="X184" s="1715"/>
      <c r="Y184" s="1715"/>
      <c r="Z184" s="1715"/>
      <c r="AA184" s="1715"/>
      <c r="AB184" s="1715"/>
      <c r="AC184" s="1715"/>
      <c r="AD184" s="1715"/>
      <c r="AE184" s="21"/>
    </row>
    <row r="185" ht="45.0" customHeight="1">
      <c r="M185" s="21"/>
      <c r="N185" s="1723"/>
      <c r="O185" s="1715"/>
      <c r="P185" s="1715"/>
      <c r="Q185" s="1725"/>
      <c r="R185" s="1715"/>
      <c r="S185" s="1715"/>
      <c r="T185" s="1715"/>
      <c r="U185" s="1715"/>
      <c r="V185" s="1715"/>
      <c r="W185" s="1715"/>
      <c r="X185" s="1715"/>
      <c r="Y185" s="1715"/>
      <c r="Z185" s="1715"/>
      <c r="AA185" s="1715"/>
      <c r="AB185" s="1715"/>
      <c r="AC185" s="1715"/>
      <c r="AD185" s="1715"/>
      <c r="AE185" s="21"/>
    </row>
    <row r="186" ht="45.0" customHeight="1">
      <c r="M186" s="21"/>
      <c r="N186" s="1715"/>
      <c r="O186" s="1715"/>
      <c r="P186" s="1715"/>
      <c r="Q186" s="1725"/>
      <c r="R186" s="1715"/>
      <c r="S186" s="1715"/>
      <c r="T186" s="1715"/>
      <c r="U186" s="1715"/>
      <c r="V186" s="1715"/>
      <c r="W186" s="1715"/>
      <c r="X186" s="1715"/>
      <c r="Y186" s="1715"/>
      <c r="Z186" s="1715"/>
      <c r="AA186" s="1715"/>
      <c r="AB186" s="1715"/>
      <c r="AC186" s="1715"/>
      <c r="AD186" s="1715"/>
      <c r="AE186" s="21"/>
    </row>
    <row r="187" ht="45.0" customHeight="1">
      <c r="L187" s="21"/>
      <c r="M187" s="21"/>
      <c r="N187" s="1715"/>
      <c r="O187" s="1715"/>
      <c r="P187" s="1715"/>
      <c r="Q187" s="1725"/>
      <c r="R187" s="1715"/>
      <c r="S187" s="1715"/>
      <c r="T187" s="1715"/>
      <c r="U187" s="1715"/>
      <c r="V187" s="1715"/>
      <c r="W187" s="1715"/>
      <c r="X187" s="1715"/>
      <c r="Y187" s="1715"/>
      <c r="Z187" s="1715"/>
      <c r="AA187" s="1715"/>
      <c r="AB187" s="1715"/>
      <c r="AC187" s="1715"/>
      <c r="AD187" s="1715"/>
      <c r="AE187" s="21"/>
      <c r="AF187" s="21"/>
    </row>
    <row r="188" ht="45.0" customHeight="1">
      <c r="K188" s="21"/>
      <c r="L188" s="21"/>
      <c r="M188" s="1726"/>
      <c r="N188" s="1715"/>
      <c r="O188" s="1715"/>
      <c r="P188" s="1715"/>
      <c r="Q188" s="1725"/>
      <c r="R188" s="1715"/>
      <c r="S188" s="1715"/>
      <c r="T188" s="1715"/>
      <c r="U188" s="1715"/>
      <c r="V188" s="1715"/>
      <c r="W188" s="1715"/>
      <c r="X188" s="1715"/>
      <c r="Y188" s="1715"/>
      <c r="Z188" s="1715"/>
      <c r="AA188" s="1715"/>
      <c r="AB188" s="1715"/>
      <c r="AC188" s="1715"/>
      <c r="AD188" s="1715"/>
      <c r="AE188" s="1715"/>
      <c r="AF188" s="21"/>
      <c r="AG188" s="21"/>
    </row>
    <row r="189" ht="45.0" customHeight="1">
      <c r="J189" s="21"/>
      <c r="K189" s="21"/>
      <c r="L189" s="1726"/>
      <c r="M189" s="1726"/>
      <c r="N189" s="1715"/>
      <c r="O189" s="1715"/>
      <c r="P189" s="1715"/>
      <c r="Q189" s="1725"/>
      <c r="R189" s="1715"/>
      <c r="S189" s="1715"/>
      <c r="T189" s="1715"/>
      <c r="U189" s="1715"/>
      <c r="V189" s="1715"/>
      <c r="W189" s="1715"/>
      <c r="X189" s="1715"/>
      <c r="Y189" s="1715"/>
      <c r="Z189" s="1715"/>
      <c r="AA189" s="1715"/>
      <c r="AB189" s="1715"/>
      <c r="AC189" s="1715"/>
      <c r="AD189" s="1715"/>
      <c r="AE189" s="1715"/>
      <c r="AF189" s="1715"/>
      <c r="AG189" s="21"/>
      <c r="AH189" s="21"/>
    </row>
    <row r="190" ht="45.0" customHeight="1">
      <c r="I190" s="21"/>
      <c r="J190" s="21"/>
      <c r="K190" s="1726"/>
      <c r="L190" s="1726"/>
      <c r="M190" s="1726"/>
      <c r="N190" s="1715"/>
      <c r="O190" s="1715"/>
      <c r="P190" s="1715"/>
      <c r="Q190" s="1725"/>
      <c r="R190" s="1715"/>
      <c r="S190" s="1715"/>
      <c r="T190" s="1715"/>
      <c r="U190" s="1715"/>
      <c r="V190" s="1715"/>
      <c r="W190" s="1715"/>
      <c r="X190" s="1715"/>
      <c r="Y190" s="1715"/>
      <c r="Z190" s="1715"/>
      <c r="AA190" s="1715"/>
      <c r="AB190" s="1715"/>
      <c r="AC190" s="1715"/>
      <c r="AD190" s="1715"/>
      <c r="AE190" s="1715"/>
      <c r="AF190" s="1715"/>
      <c r="AG190" s="1715"/>
      <c r="AH190" s="21"/>
      <c r="AI190" s="21"/>
    </row>
    <row r="191" ht="45.0" customHeight="1">
      <c r="H191" s="21"/>
      <c r="I191" s="21"/>
      <c r="J191" s="1715"/>
      <c r="K191" s="1726"/>
      <c r="L191" s="1726"/>
      <c r="M191" s="1726"/>
      <c r="N191" s="1715"/>
      <c r="O191" s="1715"/>
      <c r="P191" s="1715"/>
      <c r="Q191" s="1725"/>
      <c r="R191" s="1715"/>
      <c r="S191" s="1715"/>
      <c r="T191" s="1715"/>
      <c r="U191" s="1715"/>
      <c r="V191" s="1715"/>
      <c r="W191" s="1715"/>
      <c r="X191" s="1715"/>
      <c r="Y191" s="1715"/>
      <c r="Z191" s="1715"/>
      <c r="AA191" s="1715"/>
      <c r="AB191" s="1715"/>
      <c r="AC191" s="1715"/>
      <c r="AD191" s="1715"/>
      <c r="AE191" s="1715"/>
      <c r="AF191" s="1715"/>
      <c r="AG191" s="1715"/>
      <c r="AH191" s="1715"/>
      <c r="AI191" s="21"/>
    </row>
    <row r="192" ht="45.0" customHeight="1">
      <c r="H192" s="21"/>
      <c r="I192" s="1715"/>
      <c r="J192" s="1715"/>
      <c r="K192" s="1726"/>
      <c r="L192" s="1726"/>
      <c r="M192" s="1726"/>
      <c r="N192" s="1715"/>
      <c r="O192" s="1715"/>
      <c r="P192" s="1723"/>
      <c r="Q192" s="1721"/>
      <c r="R192" s="1721"/>
      <c r="S192" s="1721"/>
      <c r="T192" s="1721"/>
      <c r="U192" s="1721"/>
      <c r="V192" s="1721"/>
      <c r="W192" s="1721"/>
      <c r="X192" s="1721"/>
      <c r="Y192" s="1721"/>
      <c r="Z192" s="1721"/>
      <c r="AA192" s="1721"/>
      <c r="AB192" s="1723"/>
      <c r="AC192" s="1715"/>
      <c r="AD192" s="1715"/>
      <c r="AE192" s="1715"/>
      <c r="AF192" s="1715"/>
      <c r="AG192" s="1715"/>
      <c r="AH192" s="1715"/>
      <c r="AI192" s="1715"/>
      <c r="AJ192" s="21"/>
    </row>
    <row r="193" ht="45.0" customHeight="1">
      <c r="H193" s="21"/>
      <c r="I193" s="1715"/>
      <c r="J193" s="1715"/>
      <c r="K193" s="1726"/>
      <c r="L193" s="1726"/>
      <c r="M193" s="1726"/>
      <c r="N193" s="1715"/>
      <c r="O193" s="1715"/>
      <c r="P193" s="1723"/>
      <c r="Q193" s="1727"/>
      <c r="R193" s="1723"/>
      <c r="S193" s="1723"/>
      <c r="T193" s="1723"/>
      <c r="U193" s="1723"/>
      <c r="V193" s="1724"/>
      <c r="W193" s="1723"/>
      <c r="X193" s="1723"/>
      <c r="Y193" s="1728"/>
      <c r="Z193" s="1723"/>
      <c r="AA193" s="1723"/>
      <c r="AB193" s="1723"/>
      <c r="AC193" s="1715"/>
      <c r="AD193" s="1715"/>
      <c r="AE193" s="1715"/>
      <c r="AF193" s="1715"/>
      <c r="AG193" s="1715"/>
      <c r="AH193" s="1715"/>
      <c r="AI193" s="1715"/>
      <c r="AJ193" s="21"/>
    </row>
    <row r="194" ht="45.0" customHeight="1">
      <c r="H194" s="21"/>
      <c r="I194" s="1715"/>
      <c r="J194" s="1715"/>
      <c r="K194" s="1726"/>
      <c r="L194" s="1726"/>
      <c r="M194" s="1726"/>
      <c r="N194" s="1715"/>
      <c r="O194" s="1715"/>
      <c r="P194" s="1715"/>
      <c r="Q194" s="1729"/>
      <c r="R194" s="1715"/>
      <c r="S194" s="1715"/>
      <c r="T194" s="1723"/>
      <c r="U194" s="1723"/>
      <c r="V194" s="1724"/>
      <c r="W194" s="1723"/>
      <c r="X194" s="1723"/>
      <c r="Y194" s="1730"/>
      <c r="Z194" s="1715"/>
      <c r="AA194" s="1715"/>
      <c r="AB194" s="1715"/>
      <c r="AC194" s="1715"/>
      <c r="AD194" s="1715"/>
      <c r="AE194" s="1715"/>
      <c r="AF194" s="1723"/>
      <c r="AG194" s="1721"/>
      <c r="AH194" s="1721"/>
      <c r="AI194" s="1721"/>
      <c r="AJ194" s="21"/>
    </row>
    <row r="195" ht="45.0" customHeight="1">
      <c r="H195" s="21"/>
      <c r="I195" s="1721"/>
      <c r="J195" s="1721"/>
      <c r="K195" s="111" t="s">
        <v>5413</v>
      </c>
      <c r="L195" s="1721"/>
      <c r="M195" s="1723"/>
      <c r="N195" s="1715"/>
      <c r="O195" s="1715"/>
      <c r="P195" s="1715"/>
      <c r="Q195" s="1729"/>
      <c r="R195" s="1715"/>
      <c r="S195" s="1715"/>
      <c r="T195" s="1715"/>
      <c r="U195" s="1723"/>
      <c r="V195" s="1724"/>
      <c r="W195" s="1723"/>
      <c r="X195" s="1715"/>
      <c r="Y195" s="1730"/>
      <c r="Z195" s="1715"/>
      <c r="AA195" s="1715"/>
      <c r="AB195" s="1715"/>
      <c r="AC195" s="1715"/>
      <c r="AD195" s="1715"/>
      <c r="AE195" s="1715"/>
      <c r="AF195" s="1723"/>
      <c r="AG195" s="1731"/>
      <c r="AH195" s="1723"/>
      <c r="AI195" s="1723"/>
      <c r="AJ195" s="21"/>
    </row>
    <row r="196" ht="45.0" customHeight="1">
      <c r="H196" s="21"/>
      <c r="I196" s="1723"/>
      <c r="J196" s="1723"/>
      <c r="K196" s="1723"/>
      <c r="L196" s="1723"/>
      <c r="M196" s="1723"/>
      <c r="N196" s="1715"/>
      <c r="O196" s="1715"/>
      <c r="P196" s="1715"/>
      <c r="Q196" s="1729"/>
      <c r="R196" s="1715"/>
      <c r="S196" s="1715"/>
      <c r="T196" s="1715"/>
      <c r="U196" s="1726"/>
      <c r="V196" s="1732"/>
      <c r="W196" s="1726"/>
      <c r="X196" s="1715"/>
      <c r="Y196" s="1730"/>
      <c r="Z196" s="1715"/>
      <c r="AA196" s="1715"/>
      <c r="AB196" s="1715"/>
      <c r="AC196" s="1715"/>
      <c r="AD196" s="1715"/>
      <c r="AE196" s="1715"/>
      <c r="AF196" s="1715"/>
      <c r="AG196" s="1733"/>
      <c r="AH196" s="1715"/>
      <c r="AI196" s="1715"/>
      <c r="AJ196" s="21"/>
    </row>
    <row r="197" ht="45.0" customHeight="1">
      <c r="H197" s="21"/>
      <c r="I197" s="1715"/>
      <c r="J197" s="1715"/>
      <c r="K197" s="1726"/>
      <c r="L197" s="1726"/>
      <c r="M197" s="1726"/>
      <c r="N197" s="1715"/>
      <c r="O197" s="1715"/>
      <c r="P197" s="1734"/>
      <c r="Q197" s="1729"/>
      <c r="R197" s="1715"/>
      <c r="S197" s="1715"/>
      <c r="T197" s="1715"/>
      <c r="U197" s="1726"/>
      <c r="V197" s="1732"/>
      <c r="W197" s="1726"/>
      <c r="X197" s="1715"/>
      <c r="Y197" s="1730"/>
      <c r="Z197" s="1715"/>
      <c r="AA197" s="1715"/>
      <c r="AB197" s="1734"/>
      <c r="AC197" s="1715"/>
      <c r="AD197" s="1715"/>
      <c r="AE197" s="1715"/>
      <c r="AF197" s="1715"/>
      <c r="AG197" s="1733"/>
      <c r="AH197" s="1715"/>
      <c r="AI197" s="1715"/>
      <c r="AJ197" s="21"/>
    </row>
    <row r="198" ht="45.0" customHeight="1">
      <c r="H198" s="21"/>
      <c r="I198" s="1715"/>
      <c r="J198" s="1715"/>
      <c r="K198" s="1726"/>
      <c r="L198" s="1726"/>
      <c r="M198" s="1726"/>
      <c r="N198" s="1715"/>
      <c r="O198" s="1715"/>
      <c r="P198" s="1734"/>
      <c r="Q198" s="1729"/>
      <c r="R198" s="1715"/>
      <c r="S198" s="1715"/>
      <c r="T198" s="1715"/>
      <c r="U198" s="1726"/>
      <c r="V198" s="1732"/>
      <c r="W198" s="1726"/>
      <c r="X198" s="1715"/>
      <c r="Y198" s="1730"/>
      <c r="Z198" s="1715"/>
      <c r="AA198" s="1715"/>
      <c r="AB198" s="1734"/>
      <c r="AC198" s="1715"/>
      <c r="AD198" s="1715"/>
      <c r="AE198" s="1715"/>
      <c r="AF198" s="1715"/>
      <c r="AG198" s="1733"/>
      <c r="AH198" s="1715"/>
      <c r="AI198" s="1715"/>
      <c r="AJ198" s="21"/>
    </row>
    <row r="199" ht="45.0" customHeight="1">
      <c r="H199" s="21"/>
      <c r="I199" s="1715"/>
      <c r="J199" s="1715"/>
      <c r="K199" s="1726"/>
      <c r="L199" s="1726"/>
      <c r="M199" s="1726"/>
      <c r="N199" s="1715"/>
      <c r="O199" s="1715"/>
      <c r="P199" s="1734"/>
      <c r="Q199" s="1729"/>
      <c r="R199" s="1715"/>
      <c r="S199" s="1715"/>
      <c r="T199" s="1715"/>
      <c r="U199" s="1726"/>
      <c r="V199" s="1732"/>
      <c r="W199" s="1726"/>
      <c r="X199" s="1715"/>
      <c r="Y199" s="1730"/>
      <c r="Z199" s="1715"/>
      <c r="AA199" s="1715"/>
      <c r="AB199" s="1723"/>
      <c r="AC199" s="67"/>
      <c r="AD199" s="1735" t="s">
        <v>5414</v>
      </c>
      <c r="AE199" s="67"/>
      <c r="AF199" s="1723"/>
      <c r="AG199" s="1733"/>
      <c r="AH199" s="1715"/>
      <c r="AI199" s="1715"/>
      <c r="AJ199" s="21"/>
    </row>
    <row r="200" ht="45.0" customHeight="1">
      <c r="H200" s="21"/>
      <c r="I200" s="1715"/>
      <c r="J200" s="1715"/>
      <c r="K200" s="1736"/>
      <c r="L200" s="1736"/>
      <c r="M200" s="1736"/>
      <c r="N200" s="1715"/>
      <c r="O200" s="1715"/>
      <c r="P200" s="1734"/>
      <c r="Q200" s="1729"/>
      <c r="R200" s="1715"/>
      <c r="S200" s="1715"/>
      <c r="T200" s="1715"/>
      <c r="U200" s="1726"/>
      <c r="V200" s="1732"/>
      <c r="W200" s="1726"/>
      <c r="X200" s="1715"/>
      <c r="Y200" s="1730"/>
      <c r="Z200" s="1715"/>
      <c r="AA200" s="1715"/>
      <c r="AB200" s="1723"/>
      <c r="AC200" s="1723"/>
      <c r="AD200" s="1723"/>
      <c r="AE200" s="1723"/>
      <c r="AF200" s="1723"/>
      <c r="AG200" s="1733"/>
      <c r="AH200" s="1715"/>
      <c r="AI200" s="1715"/>
      <c r="AJ200" s="21"/>
    </row>
    <row r="201" ht="45.0" customHeight="1">
      <c r="H201" s="21"/>
      <c r="I201" s="1715"/>
      <c r="J201" s="1715"/>
      <c r="K201" s="1737"/>
      <c r="L201" s="1737"/>
      <c r="M201" s="1737"/>
      <c r="N201" s="1715"/>
      <c r="O201" s="1715"/>
      <c r="P201" s="1734"/>
      <c r="Q201" s="1729"/>
      <c r="R201" s="1715"/>
      <c r="S201" s="1715"/>
      <c r="T201" s="1715"/>
      <c r="U201" s="1726"/>
      <c r="V201" s="1732"/>
      <c r="W201" s="1726"/>
      <c r="X201" s="1715"/>
      <c r="Y201" s="1730"/>
      <c r="Z201" s="1715"/>
      <c r="AA201" s="1715"/>
      <c r="AB201" s="1715"/>
      <c r="AC201" s="1723"/>
      <c r="AD201" s="1723"/>
      <c r="AE201" s="1723"/>
      <c r="AF201" s="1715"/>
      <c r="AG201" s="1733"/>
      <c r="AH201" s="1715"/>
      <c r="AI201" s="1715"/>
      <c r="AJ201" s="21"/>
    </row>
    <row r="202" ht="45.0" customHeight="1">
      <c r="H202" s="21"/>
      <c r="I202" s="1715"/>
      <c r="J202" s="1715"/>
      <c r="K202" s="1715"/>
      <c r="L202" s="1715"/>
      <c r="M202" s="1715"/>
      <c r="N202" s="1723"/>
      <c r="O202" s="1721"/>
      <c r="P202" s="1721"/>
      <c r="Q202" s="1721"/>
      <c r="R202" s="111" t="s">
        <v>5413</v>
      </c>
      <c r="S202" s="1738"/>
      <c r="T202" s="1721"/>
      <c r="U202" s="1721"/>
      <c r="V202" s="1721"/>
      <c r="W202" s="1721"/>
      <c r="X202" s="1721"/>
      <c r="Y202" s="1721"/>
      <c r="Z202" s="1723"/>
      <c r="AA202" s="1715"/>
      <c r="AB202" s="1734"/>
      <c r="AC202" s="1715"/>
      <c r="AD202" s="1726"/>
      <c r="AE202" s="1715"/>
      <c r="AF202" s="1715"/>
      <c r="AG202" s="1733"/>
      <c r="AH202" s="1715"/>
      <c r="AI202" s="1715"/>
      <c r="AJ202" s="21"/>
    </row>
    <row r="203" ht="45.0" customHeight="1">
      <c r="H203" s="21"/>
      <c r="I203" s="1715"/>
      <c r="J203" s="1715"/>
      <c r="K203" s="1715"/>
      <c r="L203" s="1715"/>
      <c r="M203" s="1715"/>
      <c r="N203" s="1723"/>
      <c r="O203" s="1723"/>
      <c r="P203" s="1723"/>
      <c r="Q203" s="1723"/>
      <c r="R203" s="1723"/>
      <c r="S203" s="1727"/>
      <c r="T203" s="1723"/>
      <c r="U203" s="1723"/>
      <c r="V203" s="1723"/>
      <c r="W203" s="1723"/>
      <c r="X203" s="1723"/>
      <c r="Y203" s="1723"/>
      <c r="Z203" s="1723"/>
      <c r="AA203" s="1715"/>
      <c r="AB203" s="1734"/>
      <c r="AC203" s="1715"/>
      <c r="AD203" s="1726"/>
      <c r="AE203" s="1715"/>
      <c r="AF203" s="1715"/>
      <c r="AG203" s="1733"/>
      <c r="AH203" s="1715"/>
      <c r="AI203" s="1715"/>
      <c r="AJ203" s="21"/>
    </row>
    <row r="204" ht="45.0" customHeight="1">
      <c r="H204" s="21"/>
      <c r="I204" s="1715"/>
      <c r="J204" s="1715"/>
      <c r="K204" s="1715"/>
      <c r="L204" s="1715"/>
      <c r="M204" s="1715"/>
      <c r="N204" s="1715"/>
      <c r="O204" s="1715"/>
      <c r="P204" s="1715"/>
      <c r="Q204" s="1715"/>
      <c r="R204" s="1723"/>
      <c r="S204" s="1727"/>
      <c r="T204" s="1723"/>
      <c r="U204" s="1723"/>
      <c r="V204" s="1723"/>
      <c r="W204" s="1726"/>
      <c r="X204" s="1715"/>
      <c r="Y204" s="1715"/>
      <c r="Z204" s="1715"/>
      <c r="AA204" s="1715"/>
      <c r="AB204" s="1734"/>
      <c r="AC204" s="1715"/>
      <c r="AD204" s="1726"/>
      <c r="AE204" s="1715"/>
      <c r="AF204" s="1715"/>
      <c r="AG204" s="1733"/>
      <c r="AH204" s="1715"/>
      <c r="AI204" s="1715"/>
      <c r="AJ204" s="21"/>
    </row>
    <row r="205" ht="45.0" customHeight="1">
      <c r="H205" s="21"/>
      <c r="I205" s="1715"/>
      <c r="J205" s="1739"/>
      <c r="K205" s="1739"/>
      <c r="L205" s="1739"/>
      <c r="M205" s="1739"/>
      <c r="N205" s="1715"/>
      <c r="O205" s="1715"/>
      <c r="P205" s="1715"/>
      <c r="Q205" s="1715"/>
      <c r="R205" s="1715"/>
      <c r="S205" s="1727"/>
      <c r="T205" s="1723"/>
      <c r="U205" s="1723"/>
      <c r="V205" s="1726"/>
      <c r="W205" s="1726"/>
      <c r="X205" s="1715"/>
      <c r="Y205" s="1715"/>
      <c r="Z205" s="1715"/>
      <c r="AA205" s="1715"/>
      <c r="AB205" s="1734"/>
      <c r="AC205" s="1715"/>
      <c r="AD205" s="1726"/>
      <c r="AE205" s="1715"/>
      <c r="AF205" s="1715"/>
      <c r="AG205" s="1733"/>
      <c r="AH205" s="1715"/>
      <c r="AI205" s="1715"/>
      <c r="AJ205" s="21"/>
    </row>
    <row r="206" ht="45.0" customHeight="1">
      <c r="H206" s="21"/>
      <c r="I206" s="1715"/>
      <c r="J206" s="1715"/>
      <c r="K206" s="1715"/>
      <c r="L206" s="1715"/>
      <c r="M206" s="1715"/>
      <c r="N206" s="1715"/>
      <c r="O206" s="1715"/>
      <c r="P206" s="1715"/>
      <c r="Q206" s="1715"/>
      <c r="R206" s="1715"/>
      <c r="S206" s="1740"/>
      <c r="T206" s="1726"/>
      <c r="U206" s="1726"/>
      <c r="V206" s="1726"/>
      <c r="W206" s="1726"/>
      <c r="X206" s="1715"/>
      <c r="Y206" s="1715"/>
      <c r="Z206" s="1715"/>
      <c r="AA206" s="1715"/>
      <c r="AB206" s="1734"/>
      <c r="AC206" s="1715"/>
      <c r="AD206" s="1726"/>
      <c r="AE206" s="1715"/>
      <c r="AF206" s="1715"/>
      <c r="AG206" s="1733"/>
      <c r="AH206" s="1715"/>
      <c r="AI206" s="1715"/>
      <c r="AJ206" s="21"/>
    </row>
    <row r="207" ht="45.0" customHeight="1">
      <c r="H207" s="21"/>
      <c r="I207" s="1715"/>
      <c r="J207" s="1715"/>
      <c r="K207" s="1715"/>
      <c r="L207" s="1715"/>
      <c r="M207" s="1715"/>
      <c r="N207" s="1715"/>
      <c r="O207" s="1715"/>
      <c r="P207" s="1734"/>
      <c r="Q207" s="1715"/>
      <c r="R207" s="1715"/>
      <c r="S207" s="1740"/>
      <c r="T207" s="1726"/>
      <c r="U207" s="1726"/>
      <c r="V207" s="1736"/>
      <c r="W207" s="1736"/>
      <c r="X207" s="1715"/>
      <c r="Y207" s="1715"/>
      <c r="Z207" s="1715"/>
      <c r="AA207" s="1715"/>
      <c r="AB207" s="1734"/>
      <c r="AC207" s="1715"/>
      <c r="AD207" s="1726"/>
      <c r="AE207" s="1715"/>
      <c r="AF207" s="1715"/>
      <c r="AG207" s="1733"/>
      <c r="AH207" s="1715"/>
      <c r="AI207" s="1715"/>
      <c r="AJ207" s="21"/>
    </row>
    <row r="208" ht="45.0" customHeight="1">
      <c r="H208" s="21"/>
      <c r="I208" s="1721"/>
      <c r="J208" s="1721"/>
      <c r="K208" s="1721"/>
      <c r="L208" s="1721"/>
      <c r="M208" s="1721"/>
      <c r="N208" s="1721"/>
      <c r="O208" s="1723"/>
      <c r="P208" s="1715"/>
      <c r="Q208" s="1715"/>
      <c r="R208" s="1715"/>
      <c r="S208" s="1740"/>
      <c r="T208" s="1726"/>
      <c r="U208" s="1726"/>
      <c r="V208" s="1737"/>
      <c r="W208" s="1737"/>
      <c r="X208" s="1715"/>
      <c r="Y208" s="1715"/>
      <c r="Z208" s="1715"/>
      <c r="AA208" s="1715"/>
      <c r="AB208" s="1715"/>
      <c r="AC208" s="1715"/>
      <c r="AD208" s="1726"/>
      <c r="AE208" s="1715"/>
      <c r="AF208" s="1715"/>
      <c r="AG208" s="1733"/>
      <c r="AH208" s="1715"/>
      <c r="AI208" s="1715"/>
      <c r="AJ208" s="21"/>
    </row>
    <row r="209" ht="45.0" customHeight="1">
      <c r="H209" s="21"/>
      <c r="I209" s="1723"/>
      <c r="J209" s="1723"/>
      <c r="K209" s="1723"/>
      <c r="L209" s="1723"/>
      <c r="M209" s="1723"/>
      <c r="N209" s="1723"/>
      <c r="O209" s="1723"/>
      <c r="P209" s="1715"/>
      <c r="Q209" s="1715"/>
      <c r="R209" s="1715"/>
      <c r="S209" s="1740"/>
      <c r="T209" s="1726"/>
      <c r="U209" s="1726"/>
      <c r="V209" s="1715"/>
      <c r="W209" s="1715"/>
      <c r="X209" s="1715"/>
      <c r="Y209" s="1715"/>
      <c r="Z209" s="1715"/>
      <c r="AA209" s="1715"/>
      <c r="AB209" s="1715"/>
      <c r="AC209" s="1715"/>
      <c r="AD209" s="1726"/>
      <c r="AE209" s="1715"/>
      <c r="AF209" s="1715"/>
      <c r="AG209" s="1715"/>
      <c r="AH209" s="1715"/>
      <c r="AI209" s="1715"/>
      <c r="AJ209" s="21"/>
    </row>
    <row r="210" ht="45.0" customHeight="1">
      <c r="H210" s="21"/>
      <c r="I210" s="1723"/>
      <c r="J210" s="1723"/>
      <c r="K210" s="1723"/>
      <c r="L210" s="1715"/>
      <c r="M210" s="1715"/>
      <c r="N210" s="1715"/>
      <c r="O210" s="1715"/>
      <c r="P210" s="1715"/>
      <c r="Q210" s="1715"/>
      <c r="R210" s="1715"/>
      <c r="S210" s="1740"/>
      <c r="T210" s="1726"/>
      <c r="U210" s="1726"/>
      <c r="V210" s="1715"/>
      <c r="W210" s="1715"/>
      <c r="X210" s="1723"/>
      <c r="Y210" s="1721"/>
      <c r="Z210" s="1721"/>
      <c r="AA210" s="1721"/>
      <c r="AB210" s="1721"/>
      <c r="AC210" s="1721"/>
      <c r="AD210" s="1721"/>
      <c r="AE210" s="1721"/>
      <c r="AF210" s="1721"/>
      <c r="AG210" s="1721"/>
      <c r="AH210" s="1721"/>
      <c r="AI210" s="1721"/>
      <c r="AJ210" s="21"/>
    </row>
    <row r="211" ht="45.0" customHeight="1">
      <c r="H211" s="21"/>
      <c r="I211" s="1723"/>
      <c r="J211" s="1723"/>
      <c r="K211" s="1715"/>
      <c r="L211" s="1715"/>
      <c r="M211" s="1715"/>
      <c r="N211" s="1715"/>
      <c r="O211" s="1715"/>
      <c r="P211" s="1715"/>
      <c r="Q211" s="1715"/>
      <c r="R211" s="1715"/>
      <c r="S211" s="1740"/>
      <c r="T211" s="1726"/>
      <c r="U211" s="1726"/>
      <c r="V211" s="1715"/>
      <c r="W211" s="1715"/>
      <c r="X211" s="1723"/>
      <c r="Y211" s="1723"/>
      <c r="Z211" s="1723"/>
      <c r="AA211" s="1723"/>
      <c r="AB211" s="1723"/>
      <c r="AC211" s="1723"/>
      <c r="AD211" s="1723"/>
      <c r="AE211" s="1723"/>
      <c r="AF211" s="1723"/>
      <c r="AG211" s="1723"/>
      <c r="AH211" s="1723"/>
      <c r="AI211" s="1723"/>
      <c r="AJ211" s="21"/>
    </row>
    <row r="212" ht="45.0" customHeight="1">
      <c r="H212" s="21"/>
      <c r="I212" s="1726"/>
      <c r="J212" s="1726"/>
      <c r="K212" s="1715"/>
      <c r="L212" s="1715"/>
      <c r="M212" s="1715"/>
      <c r="N212" s="1715"/>
      <c r="O212" s="1715"/>
      <c r="P212" s="1715"/>
      <c r="Q212" s="1723"/>
      <c r="R212" s="67"/>
      <c r="S212" s="1741" t="s">
        <v>5414</v>
      </c>
      <c r="T212" s="67"/>
      <c r="U212" s="1723"/>
      <c r="V212" s="1715"/>
      <c r="W212" s="1715"/>
      <c r="X212" s="1715"/>
      <c r="Y212" s="1715"/>
      <c r="Z212" s="1715"/>
      <c r="AA212" s="1715"/>
      <c r="AB212" s="1723"/>
      <c r="AC212" s="1723"/>
      <c r="AD212" s="1723"/>
      <c r="AE212" s="1723"/>
      <c r="AF212" s="1723"/>
      <c r="AG212" s="1715"/>
      <c r="AH212" s="1715"/>
      <c r="AI212" s="1715"/>
      <c r="AJ212" s="21"/>
    </row>
    <row r="213" ht="45.0" customHeight="1">
      <c r="H213" s="21"/>
      <c r="I213" s="1726"/>
      <c r="J213" s="1726"/>
      <c r="K213" s="1715"/>
      <c r="L213" s="1715"/>
      <c r="M213" s="1715"/>
      <c r="N213" s="1715"/>
      <c r="O213" s="1715"/>
      <c r="P213" s="1715"/>
      <c r="Q213" s="1723"/>
      <c r="R213" s="1723"/>
      <c r="S213" s="1727"/>
      <c r="T213" s="1723"/>
      <c r="U213" s="1723"/>
      <c r="V213" s="1715"/>
      <c r="W213" s="1715"/>
      <c r="X213" s="1715"/>
      <c r="Y213" s="1715"/>
      <c r="Z213" s="1715"/>
      <c r="AA213" s="1715"/>
      <c r="AB213" s="1715"/>
      <c r="AC213" s="1723"/>
      <c r="AD213" s="1723"/>
      <c r="AE213" s="1723"/>
      <c r="AF213" s="1715"/>
      <c r="AG213" s="1715"/>
      <c r="AH213" s="1715"/>
      <c r="AI213" s="1715"/>
      <c r="AJ213" s="21"/>
    </row>
    <row r="214" ht="45.0" customHeight="1">
      <c r="H214" s="21"/>
      <c r="I214" s="1726"/>
      <c r="J214" s="1726"/>
      <c r="K214" s="1715"/>
      <c r="L214" s="1715"/>
      <c r="M214" s="1715"/>
      <c r="N214" s="1715"/>
      <c r="O214" s="1715"/>
      <c r="P214" s="1715"/>
      <c r="Q214" s="1715"/>
      <c r="R214" s="1723"/>
      <c r="S214" s="1727"/>
      <c r="T214" s="1723"/>
      <c r="U214" s="1726"/>
      <c r="V214" s="1715"/>
      <c r="W214" s="1715"/>
      <c r="X214" s="1715"/>
      <c r="Y214" s="1715"/>
      <c r="Z214" s="1715"/>
      <c r="AA214" s="1715"/>
      <c r="AB214" s="1715"/>
      <c r="AC214" s="1726"/>
      <c r="AD214" s="1726"/>
      <c r="AE214" s="1726"/>
      <c r="AF214" s="1715"/>
      <c r="AG214" s="1715"/>
      <c r="AH214" s="1715"/>
      <c r="AI214" s="1715"/>
      <c r="AJ214" s="21"/>
    </row>
    <row r="215" ht="45.0" customHeight="1">
      <c r="H215" s="21"/>
      <c r="I215" s="1726"/>
      <c r="J215" s="1726"/>
      <c r="K215" s="1715"/>
      <c r="L215" s="1715"/>
      <c r="M215" s="1715"/>
      <c r="N215" s="1715"/>
      <c r="O215" s="1715"/>
      <c r="P215" s="1715"/>
      <c r="Q215" s="1715"/>
      <c r="R215" s="1715"/>
      <c r="S215" s="1740"/>
      <c r="T215" s="1726"/>
      <c r="U215" s="1726"/>
      <c r="V215" s="1715"/>
      <c r="W215" s="1715"/>
      <c r="X215" s="1715"/>
      <c r="Y215" s="1715"/>
      <c r="Z215" s="1715"/>
      <c r="AA215" s="1715"/>
      <c r="AB215" s="1715"/>
      <c r="AC215" s="1726"/>
      <c r="AD215" s="1726"/>
      <c r="AE215" s="1726"/>
      <c r="AF215" s="1715"/>
      <c r="AG215" s="1715"/>
      <c r="AH215" s="1715"/>
      <c r="AI215" s="1715"/>
      <c r="AJ215" s="21"/>
    </row>
    <row r="216" ht="45.0" customHeight="1">
      <c r="H216" s="21"/>
      <c r="I216" s="1726"/>
      <c r="J216" s="1726"/>
      <c r="K216" s="1715"/>
      <c r="L216" s="1715"/>
      <c r="M216" s="1715"/>
      <c r="N216" s="1715"/>
      <c r="O216" s="1715"/>
      <c r="P216" s="1715"/>
      <c r="Q216" s="1715"/>
      <c r="R216" s="1715"/>
      <c r="S216" s="1740"/>
      <c r="T216" s="1726"/>
      <c r="U216" s="1726"/>
      <c r="V216" s="1715"/>
      <c r="W216" s="1715"/>
      <c r="X216" s="1715"/>
      <c r="Y216" s="1715"/>
      <c r="Z216" s="1715"/>
      <c r="AA216" s="1715"/>
      <c r="AB216" s="1715"/>
      <c r="AC216" s="1726"/>
      <c r="AD216" s="1726"/>
      <c r="AE216" s="1726"/>
      <c r="AF216" s="1715"/>
      <c r="AG216" s="1715"/>
      <c r="AH216" s="1715"/>
      <c r="AI216" s="1715"/>
      <c r="AJ216" s="21"/>
    </row>
    <row r="217" ht="45.0" customHeight="1">
      <c r="H217" s="21"/>
      <c r="I217" s="1726"/>
      <c r="J217" s="1726"/>
      <c r="K217" s="1715"/>
      <c r="L217" s="1723"/>
      <c r="M217" s="1721"/>
      <c r="N217" s="1721"/>
      <c r="O217" s="1721"/>
      <c r="P217" s="1742"/>
      <c r="Q217" s="1721"/>
      <c r="R217" s="1721"/>
      <c r="S217" s="1721"/>
      <c r="T217" s="1721"/>
      <c r="U217" s="1721"/>
      <c r="V217" s="1721"/>
      <c r="W217" s="1738"/>
      <c r="X217" s="1723"/>
      <c r="Y217" s="1715"/>
      <c r="Z217" s="1715"/>
      <c r="AA217" s="1715"/>
      <c r="AB217" s="1715"/>
      <c r="AC217" s="1726"/>
      <c r="AD217" s="1726"/>
      <c r="AE217" s="1726"/>
      <c r="AF217" s="1715"/>
      <c r="AG217" s="1715"/>
      <c r="AH217" s="1715"/>
      <c r="AI217" s="1715"/>
      <c r="AJ217" s="21"/>
    </row>
    <row r="218" ht="45.0" customHeight="1">
      <c r="H218" s="21"/>
      <c r="I218" s="1726"/>
      <c r="J218" s="1726"/>
      <c r="K218" s="1715"/>
      <c r="L218" s="1723"/>
      <c r="M218" s="1723"/>
      <c r="N218" s="1723"/>
      <c r="O218" s="1723"/>
      <c r="P218" s="1743"/>
      <c r="Q218" s="1723"/>
      <c r="R218" s="1723"/>
      <c r="S218" s="1723"/>
      <c r="T218" s="1723"/>
      <c r="U218" s="1723"/>
      <c r="V218" s="1723"/>
      <c r="W218" s="1727"/>
      <c r="X218" s="1723"/>
      <c r="Y218" s="1715"/>
      <c r="Z218" s="1715"/>
      <c r="AA218" s="1723"/>
      <c r="AB218" s="67"/>
      <c r="AC218" s="1735" t="s">
        <v>5414</v>
      </c>
      <c r="AD218" s="67"/>
      <c r="AE218" s="1723"/>
      <c r="AF218" s="1715"/>
      <c r="AG218" s="1715"/>
      <c r="AH218" s="1715"/>
      <c r="AI218" s="1715"/>
      <c r="AJ218" s="21"/>
    </row>
    <row r="219" ht="45.0" customHeight="1">
      <c r="H219" s="21"/>
      <c r="I219" s="1726"/>
      <c r="J219" s="1726"/>
      <c r="K219" s="1715"/>
      <c r="L219" s="1715"/>
      <c r="M219" s="1715"/>
      <c r="N219" s="1715"/>
      <c r="O219" s="1715"/>
      <c r="P219" s="1743"/>
      <c r="Q219" s="1723"/>
      <c r="R219" s="1723"/>
      <c r="S219" s="1723"/>
      <c r="T219" s="1723"/>
      <c r="U219" s="1726"/>
      <c r="V219" s="1715"/>
      <c r="W219" s="1729"/>
      <c r="X219" s="1715"/>
      <c r="Y219" s="1715"/>
      <c r="Z219" s="1715"/>
      <c r="AA219" s="1723"/>
      <c r="AB219" s="1723"/>
      <c r="AC219" s="1723"/>
      <c r="AD219" s="1723"/>
      <c r="AE219" s="1723"/>
      <c r="AF219" s="1715"/>
      <c r="AG219" s="1715"/>
      <c r="AH219" s="1715"/>
      <c r="AI219" s="1715"/>
      <c r="AJ219" s="21"/>
    </row>
    <row r="220" ht="45.0" customHeight="1">
      <c r="H220" s="21"/>
      <c r="I220" s="1726"/>
      <c r="J220" s="1726"/>
      <c r="K220" s="1715"/>
      <c r="L220" s="1715"/>
      <c r="M220" s="1715"/>
      <c r="N220" s="1715"/>
      <c r="O220" s="1715"/>
      <c r="P220" s="1744"/>
      <c r="Q220" s="1723"/>
      <c r="R220" s="1723"/>
      <c r="S220" s="1723"/>
      <c r="T220" s="1736"/>
      <c r="U220" s="1736"/>
      <c r="V220" s="1715"/>
      <c r="W220" s="1729"/>
      <c r="X220" s="1715"/>
      <c r="Y220" s="1715"/>
      <c r="Z220" s="1715"/>
      <c r="AA220" s="1715"/>
      <c r="AB220" s="1723"/>
      <c r="AC220" s="1723"/>
      <c r="AD220" s="1723"/>
      <c r="AE220" s="1726"/>
      <c r="AF220" s="1715"/>
      <c r="AG220" s="1715"/>
      <c r="AH220" s="1715"/>
      <c r="AI220" s="1715"/>
      <c r="AJ220" s="21"/>
    </row>
    <row r="221" ht="45.0" customHeight="1">
      <c r="H221" s="21"/>
      <c r="I221" s="1726"/>
      <c r="J221" s="1726"/>
      <c r="K221" s="1715"/>
      <c r="L221" s="1715"/>
      <c r="M221" s="1715"/>
      <c r="N221" s="1715"/>
      <c r="O221" s="1715"/>
      <c r="P221" s="1744"/>
      <c r="Q221" s="1726"/>
      <c r="R221" s="1726"/>
      <c r="S221" s="1726"/>
      <c r="T221" s="1737"/>
      <c r="U221" s="1737"/>
      <c r="V221" s="1715"/>
      <c r="W221" s="1729"/>
      <c r="X221" s="1715"/>
      <c r="Y221" s="1715"/>
      <c r="Z221" s="1715"/>
      <c r="AA221" s="1734"/>
      <c r="AB221" s="1715"/>
      <c r="AC221" s="1726"/>
      <c r="AD221" s="1726"/>
      <c r="AE221" s="1726"/>
      <c r="AF221" s="1715"/>
      <c r="AG221" s="1715"/>
      <c r="AH221" s="1715"/>
      <c r="AI221" s="1715"/>
      <c r="AJ221" s="21"/>
    </row>
    <row r="222" ht="45.0" customHeight="1">
      <c r="H222" s="21"/>
      <c r="I222" s="1726"/>
      <c r="J222" s="1723"/>
      <c r="K222" s="67"/>
      <c r="L222" s="1735" t="s">
        <v>5414</v>
      </c>
      <c r="M222" s="67"/>
      <c r="N222" s="1723"/>
      <c r="O222" s="1715"/>
      <c r="P222" s="1744"/>
      <c r="Q222" s="1726"/>
      <c r="R222" s="1726"/>
      <c r="S222" s="1726"/>
      <c r="T222" s="1715"/>
      <c r="U222" s="1715"/>
      <c r="V222" s="1715"/>
      <c r="W222" s="1729"/>
      <c r="X222" s="1715"/>
      <c r="Y222" s="1715"/>
      <c r="Z222" s="1715"/>
      <c r="AA222" s="1715"/>
      <c r="AB222" s="1715"/>
      <c r="AC222" s="1726"/>
      <c r="AD222" s="1726"/>
      <c r="AE222" s="1726"/>
      <c r="AF222" s="1715"/>
      <c r="AG222" s="1715"/>
      <c r="AH222" s="1715"/>
      <c r="AI222" s="1715"/>
      <c r="AJ222" s="21"/>
    </row>
    <row r="223" ht="45.0" customHeight="1">
      <c r="H223" s="21"/>
      <c r="I223" s="1726"/>
      <c r="J223" s="1723"/>
      <c r="K223" s="1723"/>
      <c r="L223" s="1723"/>
      <c r="M223" s="1723"/>
      <c r="N223" s="1723"/>
      <c r="O223" s="1715"/>
      <c r="P223" s="1744"/>
      <c r="Q223" s="1726"/>
      <c r="R223" s="1726"/>
      <c r="S223" s="1726"/>
      <c r="T223" s="1715"/>
      <c r="U223" s="1715"/>
      <c r="V223" s="1715"/>
      <c r="W223" s="1729"/>
      <c r="X223" s="1715"/>
      <c r="Y223" s="1715"/>
      <c r="Z223" s="111" t="s">
        <v>5415</v>
      </c>
      <c r="AA223" s="1715"/>
      <c r="AB223" s="1715"/>
      <c r="AC223" s="1726"/>
      <c r="AD223" s="1726"/>
      <c r="AE223" s="1726"/>
      <c r="AF223" s="1715"/>
      <c r="AG223" s="1715"/>
      <c r="AH223" s="1715"/>
      <c r="AI223" s="1715"/>
      <c r="AJ223" s="21"/>
    </row>
    <row r="224" ht="45.0" customHeight="1">
      <c r="H224" s="21"/>
      <c r="I224" s="1726"/>
      <c r="J224" s="1726"/>
      <c r="K224" s="1723"/>
      <c r="L224" s="1723"/>
      <c r="M224" s="1723"/>
      <c r="N224" s="1715"/>
      <c r="O224" s="1715"/>
      <c r="P224" s="1744"/>
      <c r="Q224" s="1726"/>
      <c r="R224" s="1726"/>
      <c r="S224" s="1723"/>
      <c r="T224" s="1721"/>
      <c r="U224" s="1721"/>
      <c r="V224" s="1721"/>
      <c r="W224" s="1721"/>
      <c r="X224" s="1721"/>
      <c r="Y224" s="1721"/>
      <c r="Z224" s="1721"/>
      <c r="AA224" s="1721"/>
      <c r="AB224" s="1745"/>
      <c r="AC224" s="1721"/>
      <c r="AD224" s="1721"/>
      <c r="AE224" s="1723"/>
      <c r="AF224" s="1715"/>
      <c r="AG224" s="1715"/>
      <c r="AH224" s="1715"/>
      <c r="AI224" s="1715"/>
      <c r="AJ224" s="21"/>
    </row>
    <row r="225" ht="45.0" customHeight="1">
      <c r="H225" s="21"/>
      <c r="I225" s="1726"/>
      <c r="J225" s="1726"/>
      <c r="K225" s="1715"/>
      <c r="L225" s="1726"/>
      <c r="M225" s="1715"/>
      <c r="N225" s="1715"/>
      <c r="O225" s="1715"/>
      <c r="P225" s="1744"/>
      <c r="Q225" s="1726"/>
      <c r="R225" s="1726"/>
      <c r="S225" s="1723"/>
      <c r="T225" s="1723"/>
      <c r="U225" s="1723"/>
      <c r="V225" s="1723"/>
      <c r="W225" s="1723"/>
      <c r="X225" s="1723"/>
      <c r="Y225" s="1723"/>
      <c r="Z225" s="1723"/>
      <c r="AA225" s="1723"/>
      <c r="AB225" s="1724"/>
      <c r="AC225" s="1723"/>
      <c r="AD225" s="1723"/>
      <c r="AE225" s="1723"/>
      <c r="AF225" s="1715"/>
      <c r="AG225" s="1715"/>
      <c r="AH225" s="1715"/>
      <c r="AI225" s="1715"/>
      <c r="AJ225" s="21"/>
    </row>
    <row r="226" ht="45.0" customHeight="1">
      <c r="H226" s="21"/>
      <c r="I226" s="1736"/>
      <c r="J226" s="1736"/>
      <c r="K226" s="1715"/>
      <c r="L226" s="1726"/>
      <c r="M226" s="1715"/>
      <c r="N226" s="1715"/>
      <c r="O226" s="1715"/>
      <c r="P226" s="1744"/>
      <c r="Q226" s="1726"/>
      <c r="R226" s="1726"/>
      <c r="S226" s="1726"/>
      <c r="T226" s="1715"/>
      <c r="U226" s="1715"/>
      <c r="V226" s="1715"/>
      <c r="W226" s="1723"/>
      <c r="X226" s="1723"/>
      <c r="Y226" s="1723"/>
      <c r="Z226" s="1723"/>
      <c r="AA226" s="1723"/>
      <c r="AB226" s="1725"/>
      <c r="AC226" s="1726"/>
      <c r="AD226" s="1726"/>
      <c r="AE226" s="1726"/>
      <c r="AF226" s="1715"/>
      <c r="AG226" s="1715"/>
      <c r="AH226" s="1715"/>
      <c r="AI226" s="1715"/>
      <c r="AJ226" s="21"/>
    </row>
    <row r="227" ht="45.0" customHeight="1">
      <c r="H227" s="21"/>
      <c r="I227" s="1737"/>
      <c r="J227" s="1737"/>
      <c r="K227" s="1715"/>
      <c r="L227" s="1726"/>
      <c r="M227" s="1715"/>
      <c r="N227" s="1715"/>
      <c r="O227" s="1715"/>
      <c r="P227" s="1744"/>
      <c r="Q227" s="1726"/>
      <c r="R227" s="1726"/>
      <c r="S227" s="1726"/>
      <c r="T227" s="1715"/>
      <c r="U227" s="1715"/>
      <c r="V227" s="1715"/>
      <c r="W227" s="1715"/>
      <c r="X227" s="1723"/>
      <c r="Y227" s="1723"/>
      <c r="Z227" s="1723"/>
      <c r="AA227" s="1715"/>
      <c r="AB227" s="1725"/>
      <c r="AC227" s="1736"/>
      <c r="AD227" s="1736"/>
      <c r="AE227" s="1736"/>
      <c r="AF227" s="1715"/>
      <c r="AG227" s="1715"/>
      <c r="AH227" s="1715"/>
      <c r="AI227" s="1715"/>
      <c r="AJ227" s="21"/>
    </row>
    <row r="228" ht="45.0" customHeight="1">
      <c r="H228" s="21"/>
      <c r="I228" s="1715"/>
      <c r="J228" s="1715"/>
      <c r="K228" s="1715"/>
      <c r="L228" s="1726"/>
      <c r="M228" s="1715"/>
      <c r="N228" s="1715"/>
      <c r="O228" s="1715"/>
      <c r="P228" s="1744"/>
      <c r="Q228" s="1726"/>
      <c r="R228" s="1726"/>
      <c r="S228" s="1726"/>
      <c r="T228" s="1715"/>
      <c r="U228" s="1715"/>
      <c r="V228" s="1715"/>
      <c r="W228" s="1715"/>
      <c r="X228" s="1726"/>
      <c r="Y228" s="1726"/>
      <c r="Z228" s="1726"/>
      <c r="AA228" s="1715"/>
      <c r="AB228" s="1725"/>
      <c r="AC228" s="1737"/>
      <c r="AD228" s="1737"/>
      <c r="AE228" s="1737"/>
      <c r="AF228" s="1715"/>
      <c r="AG228" s="1715"/>
      <c r="AH228" s="1715"/>
      <c r="AI228" s="1715"/>
      <c r="AJ228" s="21"/>
    </row>
    <row r="229" ht="45.0" customHeight="1">
      <c r="H229" s="21"/>
      <c r="I229" s="1715"/>
      <c r="J229" s="1715"/>
      <c r="K229" s="1715"/>
      <c r="L229" s="1726"/>
      <c r="M229" s="1715"/>
      <c r="N229" s="1715"/>
      <c r="O229" s="1715"/>
      <c r="P229" s="1744"/>
      <c r="Q229" s="1726"/>
      <c r="R229" s="1726"/>
      <c r="S229" s="1726"/>
      <c r="T229" s="1715"/>
      <c r="U229" s="1715"/>
      <c r="V229" s="1715"/>
      <c r="W229" s="1715"/>
      <c r="X229" s="1726"/>
      <c r="Y229" s="1726"/>
      <c r="Z229" s="1726"/>
      <c r="AA229" s="1715"/>
      <c r="AB229" s="1725"/>
      <c r="AC229" s="1715"/>
      <c r="AD229" s="1715"/>
      <c r="AE229" s="1715"/>
      <c r="AF229" s="1715"/>
      <c r="AG229" s="1715"/>
      <c r="AH229" s="1715"/>
      <c r="AI229" s="1715"/>
      <c r="AJ229" s="21"/>
    </row>
    <row r="230" ht="45.0" customHeight="1">
      <c r="H230" s="21"/>
      <c r="I230" s="1721"/>
      <c r="J230" s="1721"/>
      <c r="K230" s="1721"/>
      <c r="L230" s="1721"/>
      <c r="M230" s="1721"/>
      <c r="N230" s="1721"/>
      <c r="O230" s="1721"/>
      <c r="P230" s="1721"/>
      <c r="Q230" s="1721"/>
      <c r="R230" s="1723"/>
      <c r="S230" s="1726"/>
      <c r="T230" s="1715"/>
      <c r="U230" s="1715"/>
      <c r="V230" s="1715"/>
      <c r="W230" s="1715"/>
      <c r="X230" s="1726"/>
      <c r="Y230" s="1726"/>
      <c r="Z230" s="1723"/>
      <c r="AA230" s="1721"/>
      <c r="AB230" s="1721"/>
      <c r="AC230" s="1721"/>
      <c r="AD230" s="1721"/>
      <c r="AE230" s="1721"/>
      <c r="AF230" s="1721"/>
      <c r="AG230" s="1721"/>
      <c r="AH230" s="1721"/>
      <c r="AI230" s="1721"/>
      <c r="AJ230" s="21"/>
    </row>
    <row r="231" ht="45.0" customHeight="1">
      <c r="H231" s="21"/>
      <c r="I231" s="1723"/>
      <c r="J231" s="1723"/>
      <c r="K231" s="1723"/>
      <c r="L231" s="1723"/>
      <c r="M231" s="1723"/>
      <c r="N231" s="1723"/>
      <c r="O231" s="1723"/>
      <c r="P231" s="1723"/>
      <c r="Q231" s="1723"/>
      <c r="R231" s="1723"/>
      <c r="S231" s="1726"/>
      <c r="T231" s="1715"/>
      <c r="U231" s="1715"/>
      <c r="V231" s="1715"/>
      <c r="W231" s="1715"/>
      <c r="X231" s="1726"/>
      <c r="Y231" s="1726"/>
      <c r="Z231" s="1723"/>
      <c r="AA231" s="1723"/>
      <c r="AB231" s="1723"/>
      <c r="AC231" s="1723"/>
      <c r="AD231" s="1723"/>
      <c r="AE231" s="1723"/>
      <c r="AF231" s="1723"/>
      <c r="AG231" s="1723"/>
      <c r="AH231" s="1723"/>
      <c r="AI231" s="1723"/>
      <c r="AJ231" s="21"/>
    </row>
    <row r="232" ht="45.0" customHeight="1">
      <c r="H232" s="21"/>
      <c r="I232" s="1715"/>
      <c r="J232" s="1723"/>
      <c r="K232" s="1723"/>
      <c r="L232" s="1723"/>
      <c r="M232" s="1723"/>
      <c r="N232" s="1723"/>
      <c r="O232" s="1715"/>
      <c r="P232" s="1715"/>
      <c r="Q232" s="1726"/>
      <c r="R232" s="1726"/>
      <c r="S232" s="1726"/>
      <c r="T232" s="1715"/>
      <c r="U232" s="1715"/>
      <c r="V232" s="1715"/>
      <c r="W232" s="1715"/>
      <c r="X232" s="1726"/>
      <c r="Y232" s="1726"/>
      <c r="Z232" s="1726"/>
      <c r="AA232" s="1715"/>
      <c r="AB232" s="1715"/>
      <c r="AC232" s="1715"/>
      <c r="AD232" s="1723"/>
      <c r="AE232" s="1723"/>
      <c r="AF232" s="1723"/>
      <c r="AG232" s="1723"/>
      <c r="AH232" s="1723"/>
      <c r="AI232" s="1715"/>
      <c r="AJ232" s="21"/>
    </row>
    <row r="233" ht="45.0" customHeight="1">
      <c r="H233" s="21"/>
      <c r="I233" s="1715"/>
      <c r="J233" s="1715"/>
      <c r="K233" s="1723"/>
      <c r="L233" s="1723"/>
      <c r="M233" s="1723"/>
      <c r="N233" s="1715"/>
      <c r="O233" s="1715"/>
      <c r="P233" s="1715"/>
      <c r="Q233" s="1726"/>
      <c r="R233" s="1726"/>
      <c r="S233" s="1726"/>
      <c r="T233" s="1715"/>
      <c r="U233" s="1715"/>
      <c r="V233" s="1715"/>
      <c r="W233" s="1715"/>
      <c r="X233" s="1726"/>
      <c r="Y233" s="1726"/>
      <c r="Z233" s="1726"/>
      <c r="AA233" s="1715"/>
      <c r="AB233" s="1715"/>
      <c r="AC233" s="1715"/>
      <c r="AD233" s="1715"/>
      <c r="AE233" s="1723"/>
      <c r="AF233" s="1723"/>
      <c r="AG233" s="1723"/>
      <c r="AH233" s="1715"/>
      <c r="AI233" s="1715"/>
      <c r="AJ233" s="21"/>
    </row>
    <row r="234" ht="45.0" customHeight="1">
      <c r="H234" s="21"/>
      <c r="I234" s="1715"/>
      <c r="J234" s="1715"/>
      <c r="K234" s="1726"/>
      <c r="L234" s="1726"/>
      <c r="M234" s="1726"/>
      <c r="N234" s="1715"/>
      <c r="O234" s="1715"/>
      <c r="P234" s="1715"/>
      <c r="Q234" s="1726"/>
      <c r="R234" s="1726"/>
      <c r="S234" s="1726"/>
      <c r="T234" s="1715"/>
      <c r="U234" s="1715"/>
      <c r="V234" s="1715"/>
      <c r="W234" s="1715"/>
      <c r="X234" s="1726"/>
      <c r="Y234" s="1726"/>
      <c r="Z234" s="1726"/>
      <c r="AA234" s="1715"/>
      <c r="AB234" s="1715"/>
      <c r="AC234" s="1715"/>
      <c r="AD234" s="1715"/>
      <c r="AE234" s="1726"/>
      <c r="AF234" s="1726"/>
      <c r="AG234" s="1726"/>
      <c r="AH234" s="1715"/>
      <c r="AI234" s="1715"/>
      <c r="AJ234" s="21"/>
    </row>
    <row r="235" ht="45.0" customHeight="1">
      <c r="H235" s="21"/>
      <c r="I235" s="1715"/>
      <c r="J235" s="1715"/>
      <c r="K235" s="1726"/>
      <c r="L235" s="1726"/>
      <c r="M235" s="1726"/>
      <c r="N235" s="1715"/>
      <c r="O235" s="1715"/>
      <c r="P235" s="1715"/>
      <c r="Q235" s="1726"/>
      <c r="R235" s="1726"/>
      <c r="S235" s="1726"/>
      <c r="T235" s="1715"/>
      <c r="U235" s="1715"/>
      <c r="V235" s="1715"/>
      <c r="W235" s="1715"/>
      <c r="X235" s="1726"/>
      <c r="Y235" s="1726"/>
      <c r="Z235" s="1726"/>
      <c r="AA235" s="1715"/>
      <c r="AB235" s="1715"/>
      <c r="AC235" s="1715"/>
      <c r="AD235" s="1715"/>
      <c r="AE235" s="1726"/>
      <c r="AF235" s="1726"/>
      <c r="AG235" s="1726"/>
      <c r="AH235" s="1715"/>
      <c r="AI235" s="1715"/>
      <c r="AJ235" s="21"/>
    </row>
    <row r="236" ht="45.0" customHeight="1">
      <c r="H236" s="21"/>
      <c r="I236" s="1715"/>
      <c r="J236" s="1715"/>
      <c r="K236" s="1726"/>
      <c r="L236" s="1726"/>
      <c r="M236" s="1726"/>
      <c r="N236" s="1715"/>
      <c r="O236" s="1715"/>
      <c r="P236" s="1715"/>
      <c r="Q236" s="1726"/>
      <c r="R236" s="1726"/>
      <c r="S236" s="1726"/>
      <c r="T236" s="1715"/>
      <c r="U236" s="1715"/>
      <c r="V236" s="1715"/>
      <c r="W236" s="1715"/>
      <c r="X236" s="1726"/>
      <c r="Y236" s="1726"/>
      <c r="Z236" s="1726"/>
      <c r="AA236" s="1715"/>
      <c r="AB236" s="1715"/>
      <c r="AC236" s="1715"/>
      <c r="AD236" s="1715"/>
      <c r="AE236" s="1726"/>
      <c r="AF236" s="1726"/>
      <c r="AG236" s="1726"/>
      <c r="AH236" s="1715"/>
      <c r="AI236" s="1715"/>
      <c r="AJ236" s="21"/>
    </row>
    <row r="237" ht="45.0" customHeight="1">
      <c r="H237" s="21"/>
      <c r="I237" s="1715"/>
      <c r="J237" s="1715"/>
      <c r="K237" s="1726"/>
      <c r="L237" s="1726"/>
      <c r="M237" s="1726"/>
      <c r="N237" s="1715"/>
      <c r="O237" s="1715"/>
      <c r="P237" s="1715"/>
      <c r="Q237" s="1726"/>
      <c r="R237" s="1726"/>
      <c r="S237" s="1726"/>
      <c r="T237" s="1715"/>
      <c r="U237" s="1715"/>
      <c r="V237" s="1715"/>
      <c r="W237" s="1715"/>
      <c r="X237" s="1726"/>
      <c r="Y237" s="1726"/>
      <c r="Z237" s="1726"/>
      <c r="AA237" s="1715"/>
      <c r="AB237" s="1715"/>
      <c r="AC237" s="1715"/>
      <c r="AD237" s="1715"/>
      <c r="AE237" s="1726"/>
      <c r="AF237" s="1726"/>
      <c r="AG237" s="1726"/>
      <c r="AH237" s="1715"/>
      <c r="AI237" s="1715"/>
      <c r="AJ237" s="21"/>
    </row>
    <row r="238" ht="45.0" customHeight="1">
      <c r="H238" s="21"/>
      <c r="I238" s="1715"/>
      <c r="J238" s="1715"/>
      <c r="K238" s="1726"/>
      <c r="L238" s="1726"/>
      <c r="M238" s="1726"/>
      <c r="N238" s="1715"/>
      <c r="O238" s="1715"/>
      <c r="P238" s="1715"/>
      <c r="Q238" s="1726"/>
      <c r="R238" s="1726"/>
      <c r="S238" s="1726"/>
      <c r="T238" s="1715"/>
      <c r="U238" s="1715"/>
      <c r="V238" s="1715"/>
      <c r="W238" s="1715"/>
      <c r="X238" s="1726"/>
      <c r="Y238" s="1726"/>
      <c r="Z238" s="1726"/>
      <c r="AA238" s="1715"/>
      <c r="AB238" s="1715"/>
      <c r="AC238" s="1715"/>
      <c r="AD238" s="1715"/>
      <c r="AE238" s="1726"/>
      <c r="AF238" s="1726"/>
      <c r="AG238" s="1726"/>
      <c r="AH238" s="1715"/>
      <c r="AI238" s="1715"/>
      <c r="AJ238" s="21"/>
    </row>
    <row r="239" ht="45.0" customHeight="1">
      <c r="H239" s="21"/>
      <c r="I239" s="1746"/>
      <c r="J239" s="111" t="s">
        <v>5413</v>
      </c>
      <c r="K239" s="111" t="s">
        <v>5413</v>
      </c>
      <c r="L239" s="111" t="s">
        <v>5413</v>
      </c>
      <c r="M239" s="1726"/>
      <c r="N239" s="1715"/>
      <c r="O239" s="1715"/>
      <c r="P239" s="1715"/>
      <c r="Q239" s="1726"/>
      <c r="R239" s="1726"/>
      <c r="S239" s="1726"/>
      <c r="T239" s="1715"/>
      <c r="U239" s="1715"/>
      <c r="V239" s="1715"/>
      <c r="W239" s="1715"/>
      <c r="X239" s="1726"/>
      <c r="Y239" s="1726"/>
      <c r="Z239" s="1726"/>
      <c r="AA239" s="1715"/>
      <c r="AB239" s="1715"/>
      <c r="AC239" s="1715"/>
      <c r="AD239" s="1715"/>
      <c r="AE239" s="1726"/>
      <c r="AF239" s="1726"/>
      <c r="AG239" s="111" t="s">
        <v>5413</v>
      </c>
      <c r="AH239" s="111" t="s">
        <v>5413</v>
      </c>
      <c r="AI239" s="111" t="s">
        <v>5413</v>
      </c>
      <c r="AJ239" s="21"/>
    </row>
    <row r="240" ht="45.0" customHeight="1">
      <c r="H240" s="21"/>
      <c r="I240" s="1746"/>
      <c r="J240" s="1746"/>
      <c r="K240" s="1746"/>
      <c r="L240" s="1746"/>
      <c r="M240" s="111" t="s">
        <v>5413</v>
      </c>
      <c r="N240" s="111" t="s">
        <v>5413</v>
      </c>
      <c r="O240" s="111" t="s">
        <v>5413</v>
      </c>
      <c r="P240" s="1715"/>
      <c r="Q240" s="1726"/>
      <c r="R240" s="1726"/>
      <c r="S240" s="1726"/>
      <c r="T240" s="1715"/>
      <c r="U240" s="1715"/>
      <c r="V240" s="1715"/>
      <c r="W240" s="1715"/>
      <c r="X240" s="1726"/>
      <c r="Y240" s="1726"/>
      <c r="Z240" s="1726"/>
      <c r="AA240" s="1715"/>
      <c r="AB240" s="111" t="s">
        <v>5413</v>
      </c>
      <c r="AC240" s="1715"/>
      <c r="AD240" s="111" t="s">
        <v>5413</v>
      </c>
      <c r="AE240" s="111" t="s">
        <v>5413</v>
      </c>
      <c r="AF240" s="111" t="s">
        <v>5413</v>
      </c>
      <c r="AG240" s="1746"/>
      <c r="AH240" s="1746"/>
      <c r="AI240" s="1746"/>
      <c r="AJ240" s="21"/>
    </row>
    <row r="241" ht="45.0" customHeight="1">
      <c r="H241" s="21"/>
      <c r="I241" s="1746"/>
      <c r="J241" s="1746"/>
      <c r="K241" s="1746"/>
      <c r="L241" s="1746"/>
      <c r="M241" s="1746"/>
      <c r="N241" s="1746"/>
      <c r="O241" s="1746"/>
      <c r="P241" s="111" t="s">
        <v>5413</v>
      </c>
      <c r="Q241" s="111" t="s">
        <v>5413</v>
      </c>
      <c r="R241" s="111" t="s">
        <v>5413</v>
      </c>
      <c r="S241" s="1726"/>
      <c r="T241" s="1715"/>
      <c r="U241" s="1715"/>
      <c r="V241" s="1715"/>
      <c r="W241" s="1715"/>
      <c r="X241" s="1726"/>
      <c r="Y241" s="1726"/>
      <c r="Z241" s="111" t="s">
        <v>5413</v>
      </c>
      <c r="AA241" s="111" t="s">
        <v>5413</v>
      </c>
      <c r="AB241" s="1746"/>
      <c r="AC241" s="1746"/>
      <c r="AD241" s="1746"/>
      <c r="AE241" s="1746"/>
      <c r="AF241" s="1746"/>
      <c r="AG241" s="1746"/>
      <c r="AH241" s="1746"/>
      <c r="AI241" s="1746"/>
      <c r="AJ241" s="21"/>
    </row>
    <row r="242" ht="45.0" customHeight="1">
      <c r="H242" s="21"/>
      <c r="I242" s="1746"/>
      <c r="J242" s="1746"/>
      <c r="K242" s="1746"/>
      <c r="L242" s="1746"/>
      <c r="M242" s="1746"/>
      <c r="N242" s="1746"/>
      <c r="O242" s="1746"/>
      <c r="P242" s="1746"/>
      <c r="Q242" s="1746"/>
      <c r="R242" s="1746"/>
      <c r="S242" s="1746"/>
      <c r="T242" s="111" t="s">
        <v>5413</v>
      </c>
      <c r="U242" s="1715"/>
      <c r="V242" s="1715"/>
      <c r="W242" s="1715"/>
      <c r="X242" s="111" t="s">
        <v>5413</v>
      </c>
      <c r="Y242" s="1746"/>
      <c r="Z242" s="1746"/>
      <c r="AA242" s="1746"/>
      <c r="AB242" s="1746"/>
      <c r="AC242" s="1746"/>
      <c r="AD242" s="1746"/>
      <c r="AE242" s="1746"/>
      <c r="AF242" s="1746"/>
      <c r="AG242" s="1746"/>
      <c r="AH242" s="1746"/>
      <c r="AI242" s="1746"/>
      <c r="AJ242" s="21"/>
    </row>
    <row r="243" ht="45.0" customHeight="1">
      <c r="H243" s="21"/>
      <c r="I243" s="1746"/>
      <c r="J243" s="1746"/>
      <c r="K243" s="1746"/>
      <c r="L243" s="1746"/>
      <c r="M243" s="1746"/>
      <c r="N243" s="1746"/>
      <c r="O243" s="1746"/>
      <c r="P243" s="1746"/>
      <c r="Q243" s="1746"/>
      <c r="R243" s="1746"/>
      <c r="S243" s="1746"/>
      <c r="T243" s="1746"/>
      <c r="U243" s="1715"/>
      <c r="V243" s="1715"/>
      <c r="W243" s="1715"/>
      <c r="X243" s="1746"/>
      <c r="Y243" s="1746"/>
      <c r="Z243" s="1746"/>
      <c r="AA243" s="1746"/>
      <c r="AB243" s="1746"/>
      <c r="AC243" s="1746"/>
      <c r="AD243" s="1746"/>
      <c r="AE243" s="1746"/>
      <c r="AF243" s="1746"/>
      <c r="AG243" s="1746"/>
      <c r="AH243" s="1746"/>
      <c r="AI243" s="1746"/>
      <c r="AJ243" s="21"/>
    </row>
    <row r="244" ht="45.0" customHeight="1">
      <c r="H244" s="21"/>
      <c r="I244" s="21"/>
      <c r="J244" s="21"/>
      <c r="K244" s="21"/>
      <c r="L244" s="21"/>
      <c r="M244" s="21"/>
      <c r="N244" s="21"/>
      <c r="O244" s="21"/>
      <c r="P244" s="21"/>
      <c r="Q244" s="21"/>
      <c r="R244" s="21"/>
      <c r="S244" s="1746"/>
      <c r="T244" s="1746"/>
      <c r="U244" s="1715"/>
      <c r="V244" s="1715"/>
      <c r="W244" s="1715"/>
      <c r="X244" s="1746"/>
      <c r="Y244" s="1746"/>
      <c r="Z244" s="21"/>
      <c r="AA244" s="21"/>
      <c r="AB244" s="21"/>
      <c r="AC244" s="21"/>
      <c r="AD244" s="21"/>
      <c r="AE244" s="21"/>
      <c r="AF244" s="21"/>
      <c r="AG244" s="21"/>
      <c r="AH244" s="21"/>
      <c r="AI244" s="21"/>
      <c r="AJ244" s="21"/>
    </row>
    <row r="245" ht="45.0" customHeight="1">
      <c r="R245" s="21"/>
      <c r="S245" s="1746"/>
      <c r="T245" s="1715"/>
      <c r="U245" s="1715"/>
      <c r="V245" s="1715"/>
      <c r="W245" s="1715"/>
      <c r="X245" s="1715"/>
      <c r="Y245" s="1746"/>
      <c r="Z245" s="21"/>
    </row>
    <row r="246" ht="45.0" customHeight="1">
      <c r="R246" s="21"/>
      <c r="S246" s="1746"/>
      <c r="T246" s="1715"/>
      <c r="U246" s="1715"/>
      <c r="V246" s="70" t="s">
        <v>5416</v>
      </c>
      <c r="W246" s="1715"/>
      <c r="X246" s="1715"/>
      <c r="Y246" s="1746"/>
      <c r="Z246" s="21"/>
    </row>
    <row r="247" ht="45.0" customHeight="1">
      <c r="R247" s="21"/>
      <c r="S247" s="1746"/>
      <c r="T247" s="1715"/>
      <c r="U247" s="1715"/>
      <c r="V247" s="30"/>
      <c r="W247" s="1715"/>
      <c r="X247" s="1715"/>
      <c r="Y247" s="1746"/>
      <c r="Z247" s="21"/>
    </row>
    <row r="248" ht="45.0" customHeight="1">
      <c r="R248" s="21"/>
      <c r="S248" s="1746"/>
      <c r="T248" s="1746"/>
      <c r="U248" s="1715"/>
      <c r="V248" s="30"/>
      <c r="W248" s="1715"/>
      <c r="X248" s="1715"/>
      <c r="Y248" s="1746"/>
      <c r="Z248" s="21"/>
    </row>
    <row r="249" ht="45.0" customHeight="1">
      <c r="R249" s="21"/>
      <c r="S249" s="1746"/>
      <c r="T249" s="1746"/>
      <c r="U249" s="1715"/>
      <c r="V249" s="1715"/>
      <c r="W249" s="30"/>
      <c r="X249" s="1715"/>
      <c r="Y249" s="1746"/>
      <c r="Z249" s="21"/>
    </row>
    <row r="250" ht="45.0" customHeight="1">
      <c r="R250" s="21"/>
      <c r="S250" s="1746"/>
      <c r="T250" s="1746"/>
      <c r="U250" s="1715"/>
      <c r="V250" s="1715"/>
      <c r="W250" s="30"/>
      <c r="X250" s="1715"/>
      <c r="Y250" s="1746"/>
      <c r="Z250" s="21"/>
    </row>
    <row r="251" ht="45.0" customHeight="1">
      <c r="R251" s="21"/>
      <c r="S251" s="1746"/>
      <c r="T251" s="1746"/>
      <c r="U251" s="1715"/>
      <c r="V251" s="1715"/>
      <c r="W251" s="1715"/>
      <c r="X251" s="30"/>
      <c r="Y251" s="1746"/>
      <c r="Z251" s="21"/>
    </row>
    <row r="252" ht="45.0" customHeight="1">
      <c r="R252" s="21"/>
      <c r="S252" s="1746"/>
      <c r="T252" s="1746"/>
      <c r="U252" s="1715"/>
      <c r="V252" s="1715"/>
      <c r="W252" s="1715"/>
      <c r="X252" s="1746"/>
      <c r="Y252" s="1746"/>
      <c r="Z252" s="21"/>
    </row>
    <row r="253" ht="45.0" customHeight="1">
      <c r="R253" s="21"/>
      <c r="S253" s="1747"/>
      <c r="T253" s="1747"/>
      <c r="U253" s="1748"/>
      <c r="V253" s="1748"/>
      <c r="W253" s="1748"/>
      <c r="X253" s="1747"/>
      <c r="Y253" s="1747"/>
      <c r="Z253" s="21"/>
    </row>
    <row r="254" ht="45.0" customHeight="1">
      <c r="R254" s="21"/>
      <c r="S254" s="1749"/>
      <c r="T254" s="1749"/>
      <c r="U254" s="1750"/>
      <c r="V254" s="1750"/>
      <c r="W254" s="1750"/>
      <c r="X254" s="1749"/>
      <c r="Y254" s="1749"/>
      <c r="Z254" s="21"/>
    </row>
    <row r="255" ht="45.0" customHeight="1">
      <c r="R255" s="21"/>
      <c r="S255" s="1751"/>
      <c r="T255" s="1751"/>
      <c r="U255" s="1752"/>
      <c r="V255" s="1752"/>
      <c r="W255" s="1752"/>
      <c r="X255" s="1751"/>
      <c r="Y255" s="1751"/>
      <c r="Z255" s="21"/>
    </row>
    <row r="256" ht="45.0" customHeight="1">
      <c r="R256" s="21"/>
      <c r="S256" s="1751"/>
      <c r="T256" s="1751"/>
      <c r="U256" s="1752"/>
      <c r="V256" s="1752"/>
      <c r="W256" s="1752"/>
      <c r="X256" s="1751"/>
      <c r="Y256" s="1751"/>
      <c r="Z256" s="21"/>
    </row>
    <row r="257" ht="45.0" customHeight="1">
      <c r="R257" s="21"/>
      <c r="S257" s="1751"/>
      <c r="T257" s="1751"/>
      <c r="U257" s="1752"/>
      <c r="V257" s="1752"/>
      <c r="W257" s="1752"/>
      <c r="X257" s="1751"/>
      <c r="Y257" s="1751"/>
      <c r="Z257" s="21"/>
    </row>
    <row r="258" ht="45.0" customHeight="1">
      <c r="Q258" s="21"/>
      <c r="R258" s="21"/>
      <c r="S258" s="1751"/>
      <c r="T258" s="1752"/>
      <c r="U258" s="1752"/>
      <c r="V258" s="1752"/>
      <c r="W258" s="1752"/>
      <c r="X258" s="1752"/>
      <c r="Y258" s="1751"/>
      <c r="Z258" s="21"/>
      <c r="AA258" s="21"/>
    </row>
    <row r="259" ht="45.0" customHeight="1">
      <c r="P259" s="21"/>
      <c r="Q259" s="21"/>
      <c r="R259" s="1751"/>
      <c r="S259" s="1751"/>
      <c r="T259" s="1752"/>
      <c r="U259" s="1752"/>
      <c r="V259" s="1752"/>
      <c r="W259" s="1752"/>
      <c r="X259" s="1753" t="s">
        <v>5417</v>
      </c>
      <c r="Y259" s="1751"/>
      <c r="Z259" s="1751"/>
      <c r="AA259" s="21"/>
      <c r="AB259" s="21"/>
    </row>
    <row r="260" ht="45.0" customHeight="1">
      <c r="O260" s="21"/>
      <c r="P260" s="21"/>
      <c r="Q260" s="1751"/>
      <c r="R260" s="1751"/>
      <c r="S260" s="1752"/>
      <c r="T260" s="1752"/>
      <c r="U260" s="1752"/>
      <c r="V260" s="1752"/>
      <c r="W260" s="1752"/>
      <c r="X260" s="1752"/>
      <c r="Y260" s="1752"/>
      <c r="Z260" s="1751"/>
      <c r="AA260" s="1751"/>
      <c r="AB260" s="21"/>
      <c r="AC260" s="21"/>
    </row>
    <row r="261" ht="45.0" customHeight="1">
      <c r="N261" s="21"/>
      <c r="O261" s="21"/>
      <c r="P261" s="1751"/>
      <c r="Q261" s="1751"/>
      <c r="R261" s="1752"/>
      <c r="S261" s="1752"/>
      <c r="T261" s="1752"/>
      <c r="U261" s="1752"/>
      <c r="V261" s="1752"/>
      <c r="W261" s="1752"/>
      <c r="X261" s="1752"/>
      <c r="Y261" s="1752"/>
      <c r="Z261" s="1754"/>
      <c r="AA261" s="1751"/>
      <c r="AB261" s="1751"/>
      <c r="AC261" s="21"/>
      <c r="AD261" s="21"/>
    </row>
    <row r="262" ht="45.0" customHeight="1">
      <c r="I262" s="21"/>
      <c r="J262" s="21"/>
      <c r="K262" s="21"/>
      <c r="L262" s="21"/>
      <c r="M262" s="21"/>
      <c r="N262" s="21"/>
      <c r="O262" s="1751"/>
      <c r="P262" s="1751"/>
      <c r="Q262" s="1754"/>
      <c r="R262" s="1752"/>
      <c r="S262" s="1752"/>
      <c r="T262" s="1752"/>
      <c r="U262" s="1752"/>
      <c r="V262" s="1752"/>
      <c r="W262" s="1752"/>
      <c r="X262" s="1752"/>
      <c r="Y262" s="1752"/>
      <c r="Z262" s="1754"/>
      <c r="AA262" s="1752"/>
      <c r="AB262" s="1751"/>
      <c r="AC262" s="1751"/>
      <c r="AD262" s="21"/>
      <c r="AE262" s="21"/>
      <c r="AF262" s="21"/>
      <c r="AG262" s="21"/>
      <c r="AH262" s="21"/>
      <c r="AI262" s="21"/>
    </row>
    <row r="263" ht="45.0" customHeight="1">
      <c r="I263" s="21"/>
      <c r="J263" s="1751"/>
      <c r="K263" s="1751"/>
      <c r="L263" s="1751"/>
      <c r="M263" s="1751"/>
      <c r="N263" s="1751"/>
      <c r="O263" s="1751"/>
      <c r="P263" s="1752"/>
      <c r="Q263" s="1754"/>
      <c r="R263" s="1752"/>
      <c r="S263" s="1752"/>
      <c r="T263" s="1752"/>
      <c r="U263" s="1752"/>
      <c r="V263" s="1755" t="s">
        <v>5418</v>
      </c>
      <c r="W263" s="1752"/>
      <c r="X263" s="1752"/>
      <c r="Y263" s="1752"/>
      <c r="Z263" s="1754"/>
      <c r="AA263" s="1752"/>
      <c r="AB263" s="1752"/>
      <c r="AC263" s="1751"/>
      <c r="AD263" s="1751"/>
      <c r="AE263" s="1751"/>
      <c r="AF263" s="1751"/>
      <c r="AG263" s="1751"/>
      <c r="AH263" s="1751"/>
      <c r="AI263" s="21"/>
    </row>
    <row r="264" ht="45.0" customHeight="1">
      <c r="I264" s="21"/>
      <c r="J264" s="1751"/>
      <c r="K264" s="1751"/>
      <c r="L264" s="1752"/>
      <c r="M264" s="1754"/>
      <c r="N264" s="1752"/>
      <c r="O264" s="1752"/>
      <c r="P264" s="1752"/>
      <c r="Q264" s="1754"/>
      <c r="R264" s="1754"/>
      <c r="S264" s="1752"/>
      <c r="T264" s="1752"/>
      <c r="U264" s="1752"/>
      <c r="V264" s="1752"/>
      <c r="W264" s="1752"/>
      <c r="X264" s="1752"/>
      <c r="Y264" s="1754"/>
      <c r="Z264" s="1754"/>
      <c r="AA264" s="1752"/>
      <c r="AB264" s="1752"/>
      <c r="AC264" s="1752"/>
      <c r="AD264" s="1752"/>
      <c r="AE264" s="1754"/>
      <c r="AF264" s="1752"/>
      <c r="AG264" s="1752"/>
      <c r="AH264" s="1751"/>
      <c r="AI264" s="21"/>
    </row>
    <row r="265" ht="45.0" customHeight="1">
      <c r="I265" s="21"/>
      <c r="J265" s="1752"/>
      <c r="K265" s="30"/>
      <c r="L265" s="1752"/>
      <c r="M265" s="1754"/>
      <c r="N265" s="1752"/>
      <c r="O265" s="1752"/>
      <c r="P265" s="1752"/>
      <c r="Q265" s="1752"/>
      <c r="R265" s="1754"/>
      <c r="S265" s="1752"/>
      <c r="T265" s="1752"/>
      <c r="U265" s="1752"/>
      <c r="V265" s="1752"/>
      <c r="W265" s="1752"/>
      <c r="X265" s="1752"/>
      <c r="Y265" s="1754"/>
      <c r="Z265" s="1752"/>
      <c r="AA265" s="1752"/>
      <c r="AB265" s="1752"/>
      <c r="AC265" s="1752"/>
      <c r="AD265" s="1754"/>
      <c r="AE265" s="1754"/>
      <c r="AF265" s="1752"/>
      <c r="AG265" s="1752"/>
      <c r="AH265" s="1752"/>
      <c r="AI265" s="21"/>
    </row>
    <row r="266" ht="45.0" customHeight="1">
      <c r="I266" s="21"/>
      <c r="J266" s="1752"/>
      <c r="K266" s="30"/>
      <c r="L266" s="1752"/>
      <c r="M266" s="1752"/>
      <c r="N266" s="1754"/>
      <c r="O266" s="1752"/>
      <c r="P266" s="1752"/>
      <c r="Q266" s="1752"/>
      <c r="R266" s="1751"/>
      <c r="S266" s="1751"/>
      <c r="T266" s="1751"/>
      <c r="U266" s="1751"/>
      <c r="V266" s="1751"/>
      <c r="W266" s="1751"/>
      <c r="X266" s="1751"/>
      <c r="Y266" s="1751"/>
      <c r="Z266" s="1751"/>
      <c r="AA266" s="1752"/>
      <c r="AB266" s="1752"/>
      <c r="AC266" s="1754"/>
      <c r="AD266" s="1754"/>
      <c r="AE266" s="1752"/>
      <c r="AF266" s="1752"/>
      <c r="AG266" s="1752"/>
      <c r="AH266" s="1752"/>
      <c r="AI266" s="21"/>
    </row>
    <row r="267" ht="45.0" customHeight="1">
      <c r="I267" s="21"/>
      <c r="J267" s="1752"/>
      <c r="K267" s="30"/>
      <c r="L267" s="1752"/>
      <c r="M267" s="1752"/>
      <c r="N267" s="1754"/>
      <c r="O267" s="1754"/>
      <c r="P267" s="1752"/>
      <c r="Q267" s="1752"/>
      <c r="R267" s="1754"/>
      <c r="S267" s="30"/>
      <c r="T267" s="1751"/>
      <c r="U267" s="1751"/>
      <c r="V267" s="1751"/>
      <c r="W267" s="1751"/>
      <c r="X267" s="1751"/>
      <c r="Y267" s="30"/>
      <c r="Z267" s="1752"/>
      <c r="AA267" s="1752"/>
      <c r="AB267" s="1752"/>
      <c r="AC267" s="1754"/>
      <c r="AD267" s="1752"/>
      <c r="AE267" s="1752"/>
      <c r="AF267" s="1752"/>
      <c r="AG267" s="1752"/>
      <c r="AH267" s="1752"/>
      <c r="AI267" s="21"/>
    </row>
    <row r="268" ht="45.0" customHeight="1">
      <c r="I268" s="21"/>
      <c r="J268" s="1752"/>
      <c r="K268" s="70" t="s">
        <v>5416</v>
      </c>
      <c r="L268" s="1752"/>
      <c r="M268" s="1752"/>
      <c r="N268" s="1752"/>
      <c r="O268" s="1754"/>
      <c r="P268" s="1752"/>
      <c r="Q268" s="1752"/>
      <c r="R268" s="1754"/>
      <c r="S268" s="1754"/>
      <c r="T268" s="1752"/>
      <c r="U268" s="30"/>
      <c r="V268" s="1751"/>
      <c r="W268" s="30"/>
      <c r="X268" s="1752"/>
      <c r="Y268" s="1754"/>
      <c r="Z268" s="1752"/>
      <c r="AA268" s="1752"/>
      <c r="AB268" s="1752"/>
      <c r="AC268" s="1754"/>
      <c r="AD268" s="1752"/>
      <c r="AE268" s="1752"/>
      <c r="AF268" s="1752"/>
      <c r="AG268" s="1752"/>
      <c r="AH268" s="1752"/>
      <c r="AI268" s="21"/>
    </row>
    <row r="269" ht="45.0" customHeight="1">
      <c r="I269" s="21"/>
      <c r="J269" s="1752"/>
      <c r="K269" s="1752"/>
      <c r="L269" s="1752"/>
      <c r="M269" s="1752"/>
      <c r="N269" s="1752"/>
      <c r="O269" s="1754"/>
      <c r="P269" s="1752"/>
      <c r="Q269" s="1752"/>
      <c r="R269" s="1752"/>
      <c r="S269" s="1754"/>
      <c r="T269" s="1752"/>
      <c r="U269" s="1752"/>
      <c r="V269" s="1752"/>
      <c r="W269" s="1752"/>
      <c r="X269" s="1752"/>
      <c r="Y269" s="1754"/>
      <c r="Z269" s="1752"/>
      <c r="AA269" s="1752"/>
      <c r="AB269" s="1754"/>
      <c r="AC269" s="1754"/>
      <c r="AD269" s="1752"/>
      <c r="AE269" s="1752"/>
      <c r="AF269" s="1752"/>
      <c r="AG269" s="1752"/>
      <c r="AH269" s="1752"/>
      <c r="AI269" s="21"/>
    </row>
    <row r="270" ht="45.0" customHeight="1">
      <c r="I270" s="21"/>
      <c r="J270" s="1752"/>
      <c r="K270" s="1752"/>
      <c r="L270" s="1752"/>
      <c r="M270" s="1752"/>
      <c r="N270" s="1752"/>
      <c r="O270" s="1754"/>
      <c r="P270" s="1754"/>
      <c r="Q270" s="1752"/>
      <c r="R270" s="1752"/>
      <c r="S270" s="30"/>
      <c r="T270" s="30"/>
      <c r="U270" s="1752"/>
      <c r="V270" s="1752"/>
      <c r="W270" s="1752"/>
      <c r="X270" s="30"/>
      <c r="Y270" s="30"/>
      <c r="Z270" s="1752"/>
      <c r="AA270" s="1752"/>
      <c r="AB270" s="1754"/>
      <c r="AC270" s="1752"/>
      <c r="AD270" s="1752"/>
      <c r="AE270" s="1752"/>
      <c r="AF270" s="1752"/>
      <c r="AG270" s="1752"/>
      <c r="AH270" s="1752"/>
      <c r="AI270" s="21"/>
    </row>
    <row r="271" ht="45.0" customHeight="1">
      <c r="I271" s="21"/>
      <c r="J271" s="1752"/>
      <c r="K271" s="1752"/>
      <c r="L271" s="1752"/>
      <c r="M271" s="1752"/>
      <c r="N271" s="1752"/>
      <c r="O271" s="1752"/>
      <c r="P271" s="1754"/>
      <c r="Q271" s="1754"/>
      <c r="R271" s="30"/>
      <c r="S271" s="30"/>
      <c r="T271" s="30"/>
      <c r="U271" s="30"/>
      <c r="V271" s="1752"/>
      <c r="W271" s="30"/>
      <c r="X271" s="30"/>
      <c r="Y271" s="30"/>
      <c r="Z271" s="30"/>
      <c r="AA271" s="1754"/>
      <c r="AB271" s="1754"/>
      <c r="AC271" s="1752"/>
      <c r="AD271" s="1752"/>
      <c r="AE271" s="1752"/>
      <c r="AF271" s="1752"/>
      <c r="AG271" s="1752"/>
      <c r="AH271" s="1752"/>
      <c r="AI271" s="21"/>
    </row>
    <row r="272" ht="45.0" customHeight="1">
      <c r="I272" s="21"/>
      <c r="J272" s="1752"/>
      <c r="K272" s="1752"/>
      <c r="L272" s="1752"/>
      <c r="M272" s="1752"/>
      <c r="N272" s="1752"/>
      <c r="O272" s="1752"/>
      <c r="P272" s="1752"/>
      <c r="Q272" s="1754"/>
      <c r="R272" s="30"/>
      <c r="S272" s="30"/>
      <c r="T272" s="30"/>
      <c r="U272" s="30"/>
      <c r="V272" s="30"/>
      <c r="W272" s="30"/>
      <c r="X272" s="30"/>
      <c r="Y272" s="30"/>
      <c r="Z272" s="30"/>
      <c r="AA272" s="1754"/>
      <c r="AB272" s="1752"/>
      <c r="AC272" s="1752"/>
      <c r="AD272" s="1752"/>
      <c r="AE272" s="1752"/>
      <c r="AF272" s="1752"/>
      <c r="AG272" s="1752"/>
      <c r="AH272" s="1752"/>
      <c r="AI272" s="21"/>
    </row>
    <row r="273" ht="45.0" customHeight="1">
      <c r="I273" s="21"/>
      <c r="J273" s="1752"/>
      <c r="K273" s="1752"/>
      <c r="L273" s="1752"/>
      <c r="M273" s="1752"/>
      <c r="N273" s="1752"/>
      <c r="O273" s="1752"/>
      <c r="P273" s="1752"/>
      <c r="Q273" s="1752"/>
      <c r="R273" s="30"/>
      <c r="S273" s="30"/>
      <c r="T273" s="30"/>
      <c r="U273" s="30"/>
      <c r="V273" s="30"/>
      <c r="W273" s="30"/>
      <c r="X273" s="30"/>
      <c r="Y273" s="30"/>
      <c r="Z273" s="30"/>
      <c r="AA273" s="1752"/>
      <c r="AB273" s="1752"/>
      <c r="AC273" s="1752"/>
      <c r="AD273" s="1752"/>
      <c r="AE273" s="1752"/>
      <c r="AF273" s="1752"/>
      <c r="AG273" s="1752"/>
      <c r="AH273" s="1752"/>
      <c r="AI273" s="21"/>
    </row>
    <row r="274" ht="45.0" customHeight="1">
      <c r="I274" s="21"/>
      <c r="J274" s="1752"/>
      <c r="K274" s="1752"/>
      <c r="L274" s="1752"/>
      <c r="M274" s="1752"/>
      <c r="N274" s="1752"/>
      <c r="O274" s="1752"/>
      <c r="P274" s="1752"/>
      <c r="Q274" s="1752"/>
      <c r="R274" s="1752"/>
      <c r="S274" s="30"/>
      <c r="T274" s="30"/>
      <c r="U274" s="30"/>
      <c r="V274" s="1756" t="s">
        <v>5419</v>
      </c>
      <c r="W274" s="30"/>
      <c r="X274" s="30"/>
      <c r="Y274" s="30"/>
      <c r="Z274" s="1752"/>
      <c r="AA274" s="1752"/>
      <c r="AB274" s="1752"/>
      <c r="AC274" s="1752"/>
      <c r="AD274" s="70" t="s">
        <v>5416</v>
      </c>
      <c r="AE274" s="30"/>
      <c r="AF274" s="30"/>
      <c r="AG274" s="1752"/>
      <c r="AH274" s="1752"/>
      <c r="AI274" s="21"/>
    </row>
    <row r="275" ht="45.0" customHeight="1">
      <c r="I275" s="21"/>
      <c r="J275" s="1752"/>
      <c r="K275" s="1752"/>
      <c r="L275" s="1752"/>
      <c r="M275" s="1752"/>
      <c r="N275" s="1752"/>
      <c r="O275" s="1752"/>
      <c r="P275" s="1752"/>
      <c r="Q275" s="1752"/>
      <c r="R275" s="1752"/>
      <c r="S275" s="1752"/>
      <c r="T275" s="30"/>
      <c r="U275" s="30"/>
      <c r="V275" s="30"/>
      <c r="W275" s="30"/>
      <c r="X275" s="30"/>
      <c r="Y275" s="1752"/>
      <c r="Z275" s="1752"/>
      <c r="AA275" s="1752"/>
      <c r="AB275" s="1752"/>
      <c r="AC275" s="1752"/>
      <c r="AD275" s="1752"/>
      <c r="AE275" s="1752"/>
      <c r="AF275" s="1752"/>
      <c r="AG275" s="30"/>
      <c r="AH275" s="1752"/>
      <c r="AI275" s="21"/>
    </row>
    <row r="276" ht="45.0" customHeight="1">
      <c r="I276" s="21"/>
      <c r="J276" s="1752"/>
      <c r="K276" s="1752"/>
      <c r="L276" s="1752"/>
      <c r="M276" s="1752"/>
      <c r="N276" s="1752"/>
      <c r="O276" s="1752"/>
      <c r="P276" s="1752"/>
      <c r="Q276" s="1752"/>
      <c r="R276" s="1752"/>
      <c r="S276" s="1749"/>
      <c r="T276" s="1752"/>
      <c r="U276" s="30"/>
      <c r="V276" s="30"/>
      <c r="W276" s="30"/>
      <c r="X276" s="1752"/>
      <c r="Y276" s="1749"/>
      <c r="Z276" s="1752"/>
      <c r="AA276" s="1752"/>
      <c r="AB276" s="1752"/>
      <c r="AC276" s="1752"/>
      <c r="AD276" s="1752"/>
      <c r="AE276" s="1752"/>
      <c r="AF276" s="1752"/>
      <c r="AG276" s="1752"/>
      <c r="AH276" s="30"/>
      <c r="AI276" s="21"/>
    </row>
    <row r="277" ht="45.0" customHeight="1">
      <c r="I277" s="21"/>
      <c r="J277" s="1752"/>
      <c r="K277" s="1752"/>
      <c r="L277" s="1752"/>
      <c r="M277" s="1752"/>
      <c r="N277" s="1752"/>
      <c r="O277" s="1752"/>
      <c r="P277" s="1752"/>
      <c r="Q277" s="1752"/>
      <c r="R277" s="1752"/>
      <c r="S277" s="1749"/>
      <c r="T277" s="1749"/>
      <c r="U277" s="1749"/>
      <c r="V277" s="30"/>
      <c r="W277" s="1749"/>
      <c r="X277" s="1749"/>
      <c r="Y277" s="1749"/>
      <c r="Z277" s="1752"/>
      <c r="AA277" s="1752"/>
      <c r="AB277" s="1752"/>
      <c r="AC277" s="1752"/>
      <c r="AD277" s="1752"/>
      <c r="AE277" s="1752"/>
      <c r="AF277" s="1752"/>
      <c r="AG277" s="1752"/>
      <c r="AH277" s="30"/>
      <c r="AI277" s="21"/>
    </row>
    <row r="278" ht="45.0" customHeight="1">
      <c r="I278" s="21"/>
      <c r="J278" s="1751"/>
      <c r="K278" s="1752"/>
      <c r="L278" s="1752"/>
      <c r="M278" s="1752"/>
      <c r="N278" s="1752"/>
      <c r="O278" s="1752"/>
      <c r="P278" s="1752"/>
      <c r="Q278" s="1752"/>
      <c r="R278" s="1752"/>
      <c r="S278" s="1752"/>
      <c r="T278" s="1749"/>
      <c r="U278" s="1749"/>
      <c r="V278" s="1749"/>
      <c r="W278" s="1749"/>
      <c r="X278" s="1749"/>
      <c r="Y278" s="1752"/>
      <c r="Z278" s="1752"/>
      <c r="AA278" s="1752"/>
      <c r="AB278" s="1752"/>
      <c r="AC278" s="1752"/>
      <c r="AD278" s="1752"/>
      <c r="AE278" s="1752"/>
      <c r="AF278" s="1752"/>
      <c r="AG278" s="30"/>
      <c r="AH278" s="1752"/>
      <c r="AI278" s="21"/>
    </row>
    <row r="279" ht="45.0" customHeight="1">
      <c r="I279" s="21"/>
      <c r="J279" s="1751"/>
      <c r="K279" s="1751"/>
      <c r="L279" s="1751"/>
      <c r="M279" s="1751"/>
      <c r="N279" s="1752"/>
      <c r="O279" s="1752"/>
      <c r="P279" s="1752"/>
      <c r="Q279" s="1757" t="s">
        <v>5159</v>
      </c>
      <c r="R279" s="1752"/>
      <c r="S279" s="1751"/>
      <c r="T279" s="1751"/>
      <c r="U279" s="1751"/>
      <c r="V279" s="1751"/>
      <c r="W279" s="1751"/>
      <c r="X279" s="1751"/>
      <c r="Y279" s="1751"/>
      <c r="Z279" s="1752"/>
      <c r="AA279" s="1752"/>
      <c r="AB279" s="1752"/>
      <c r="AC279" s="1752"/>
      <c r="AD279" s="1752"/>
      <c r="AE279" s="1752"/>
      <c r="AF279" s="1751"/>
      <c r="AG279" s="1751"/>
      <c r="AH279" s="1751"/>
      <c r="AI279" s="21"/>
    </row>
    <row r="280" ht="45.0" customHeight="1">
      <c r="I280" s="21"/>
      <c r="J280" s="1751"/>
      <c r="K280" s="1751"/>
      <c r="L280" s="1751"/>
      <c r="M280" s="1751"/>
      <c r="N280" s="1751"/>
      <c r="O280" s="1751"/>
      <c r="P280" s="1751"/>
      <c r="Q280" s="1751"/>
      <c r="R280" s="1751"/>
      <c r="S280" s="1751"/>
      <c r="T280" s="1751"/>
      <c r="U280" s="1751"/>
      <c r="V280" s="1758" t="s">
        <v>5420</v>
      </c>
      <c r="W280" s="1751"/>
      <c r="X280" s="1751"/>
      <c r="Y280" s="1751"/>
      <c r="Z280" s="1751"/>
      <c r="AA280" s="1751"/>
      <c r="AB280" s="1751"/>
      <c r="AC280" s="1751"/>
      <c r="AD280" s="1751"/>
      <c r="AE280" s="1751"/>
      <c r="AF280" s="1751"/>
      <c r="AG280" s="1751"/>
      <c r="AH280" s="1751"/>
      <c r="AI280" s="21"/>
    </row>
    <row r="281" ht="45.0" customHeight="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row>
    <row r="282" ht="45.0" customHeight="1"/>
  </sheetData>
  <mergeCells count="1">
    <mergeCell ref="C166:C167"/>
  </mergeCells>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sheetPr>
  <sheetViews>
    <sheetView workbookViewId="0"/>
  </sheetViews>
  <sheetFormatPr customHeight="1" defaultColWidth="12.63" defaultRowHeight="15.75"/>
  <cols>
    <col customWidth="1" min="1" max="129" width="7.63"/>
  </cols>
  <sheetData>
    <row r="1" ht="45.0" customHeight="1">
      <c r="A1" s="320" t="s">
        <v>5298</v>
      </c>
    </row>
    <row r="2" ht="45.0" customHeight="1">
      <c r="B2" s="1578" t="s">
        <v>5421</v>
      </c>
      <c r="C2" s="1591"/>
      <c r="D2" s="1573"/>
      <c r="E2" s="1573"/>
      <c r="F2" s="1573"/>
      <c r="G2" s="1573"/>
      <c r="H2" s="1573"/>
      <c r="I2" s="1573"/>
      <c r="J2" s="1573"/>
      <c r="K2" s="1591"/>
      <c r="L2" s="1574" t="s">
        <v>43</v>
      </c>
      <c r="N2" s="1578" t="s">
        <v>5422</v>
      </c>
      <c r="O2" s="1591"/>
      <c r="P2" s="1573"/>
      <c r="Q2" s="1573"/>
      <c r="R2" s="1573"/>
      <c r="S2" s="1573"/>
      <c r="T2" s="1573"/>
      <c r="U2" s="1573"/>
      <c r="V2" s="1573"/>
      <c r="W2" s="1591"/>
      <c r="X2" s="1574" t="s">
        <v>43</v>
      </c>
      <c r="Z2" s="1578" t="s">
        <v>5423</v>
      </c>
      <c r="AA2" s="1591"/>
      <c r="AB2" s="1573"/>
      <c r="AC2" s="1573"/>
      <c r="AD2" s="1573"/>
      <c r="AE2" s="1573"/>
      <c r="AF2" s="1573"/>
      <c r="AG2" s="1573"/>
      <c r="AH2" s="1573"/>
      <c r="AI2" s="1591"/>
      <c r="AJ2" s="1574" t="s">
        <v>43</v>
      </c>
    </row>
    <row r="3" ht="45.0" customHeight="1">
      <c r="B3" s="1573"/>
      <c r="C3" s="329"/>
      <c r="D3" s="329"/>
      <c r="E3" s="329"/>
      <c r="F3" s="329"/>
      <c r="G3" s="329"/>
      <c r="H3" s="329"/>
      <c r="I3" s="329"/>
      <c r="J3" s="329"/>
      <c r="K3" s="329"/>
      <c r="L3" s="1573"/>
      <c r="N3" s="1573"/>
      <c r="O3" s="329"/>
      <c r="P3" s="329"/>
      <c r="Q3" s="329"/>
      <c r="R3" s="329"/>
      <c r="S3" s="329"/>
      <c r="T3" s="329"/>
      <c r="U3" s="329"/>
      <c r="V3" s="329"/>
      <c r="W3" s="329"/>
      <c r="X3" s="1573"/>
      <c r="Z3" s="1573"/>
      <c r="AA3" s="329"/>
      <c r="AB3" s="329"/>
      <c r="AC3" s="329"/>
      <c r="AD3" s="329"/>
      <c r="AE3" s="329"/>
      <c r="AF3" s="329"/>
      <c r="AG3" s="329"/>
      <c r="AH3" s="329"/>
      <c r="AI3" s="329"/>
      <c r="AJ3" s="1573"/>
    </row>
    <row r="4" ht="45.0" customHeight="1">
      <c r="B4" s="1573"/>
      <c r="C4" s="329"/>
      <c r="D4" s="329"/>
      <c r="E4" s="1365"/>
      <c r="F4" s="1365"/>
      <c r="G4" s="1365"/>
      <c r="H4" s="1365"/>
      <c r="I4" s="1365"/>
      <c r="J4" s="329"/>
      <c r="K4" s="329"/>
      <c r="L4" s="1573"/>
      <c r="N4" s="1573"/>
      <c r="O4" s="329"/>
      <c r="P4" s="1365"/>
      <c r="Q4" s="1365"/>
      <c r="R4" s="1365"/>
      <c r="S4" s="490" t="s">
        <v>5424</v>
      </c>
      <c r="T4" s="1365"/>
      <c r="U4" s="1365"/>
      <c r="V4" s="1365"/>
      <c r="W4" s="329"/>
      <c r="X4" s="1573"/>
      <c r="Z4" s="1573"/>
      <c r="AA4" s="329"/>
      <c r="AB4" s="1365"/>
      <c r="AC4" s="1365"/>
      <c r="AD4" s="1365"/>
      <c r="AE4" s="1365"/>
      <c r="AF4" s="1365"/>
      <c r="AG4" s="1365"/>
      <c r="AH4" s="1365"/>
      <c r="AI4" s="329"/>
      <c r="AJ4" s="1573"/>
    </row>
    <row r="5" ht="45.0" customHeight="1">
      <c r="B5" s="1573"/>
      <c r="C5" s="329"/>
      <c r="D5" s="1365"/>
      <c r="E5" s="1365"/>
      <c r="F5" s="235"/>
      <c r="G5" s="235"/>
      <c r="H5" s="235"/>
      <c r="I5" s="1365"/>
      <c r="J5" s="1365"/>
      <c r="K5" s="1365"/>
      <c r="L5" s="1573"/>
      <c r="N5" s="1573"/>
      <c r="O5" s="1365"/>
      <c r="P5" s="1365"/>
      <c r="Q5" s="235"/>
      <c r="R5" s="235"/>
      <c r="S5" s="235"/>
      <c r="T5" s="235"/>
      <c r="U5" s="235"/>
      <c r="V5" s="1365"/>
      <c r="W5" s="1365"/>
      <c r="X5" s="1573"/>
      <c r="Z5" s="1573"/>
      <c r="AA5" s="1365"/>
      <c r="AB5" s="1365"/>
      <c r="AC5" s="1466" t="s">
        <v>5425</v>
      </c>
      <c r="AD5" s="1365"/>
      <c r="AE5" s="1365"/>
      <c r="AF5" s="1365"/>
      <c r="AG5" s="1759" t="s">
        <v>5341</v>
      </c>
      <c r="AH5" s="1760"/>
      <c r="AI5" s="329"/>
      <c r="AJ5" s="1573"/>
    </row>
    <row r="6" ht="45.0" customHeight="1">
      <c r="B6" s="1573"/>
      <c r="C6" s="1365"/>
      <c r="D6" s="1365"/>
      <c r="E6" s="235"/>
      <c r="F6" s="235"/>
      <c r="G6" s="235"/>
      <c r="H6" s="235"/>
      <c r="I6" s="235"/>
      <c r="J6" s="235"/>
      <c r="K6" s="235"/>
      <c r="L6" s="1573"/>
      <c r="N6" s="1573"/>
      <c r="O6" s="235"/>
      <c r="P6" s="235"/>
      <c r="Q6" s="235"/>
      <c r="R6" s="235"/>
      <c r="S6" s="235"/>
      <c r="T6" s="235"/>
      <c r="U6" s="235"/>
      <c r="V6" s="235"/>
      <c r="W6" s="235"/>
      <c r="X6" s="1573"/>
      <c r="Z6" s="1573"/>
      <c r="AA6" s="235"/>
      <c r="AB6" s="235"/>
      <c r="AC6" s="235"/>
      <c r="AD6" s="235"/>
      <c r="AE6" s="1760"/>
      <c r="AF6" s="1760"/>
      <c r="AG6" s="1760"/>
      <c r="AH6" s="1760"/>
      <c r="AI6" s="413"/>
      <c r="AJ6" s="1573"/>
    </row>
    <row r="7" ht="45.0" customHeight="1">
      <c r="B7" s="1573"/>
      <c r="C7" s="1365"/>
      <c r="D7" s="1365"/>
      <c r="E7" s="235"/>
      <c r="F7" s="235"/>
      <c r="G7" s="1611" t="s">
        <v>5178</v>
      </c>
      <c r="H7" s="235"/>
      <c r="I7" s="235"/>
      <c r="J7" s="235"/>
      <c r="K7" s="1510"/>
      <c r="L7" s="1573"/>
      <c r="M7" s="1573"/>
      <c r="N7" s="1573"/>
      <c r="O7" s="1510"/>
      <c r="P7" s="235"/>
      <c r="Q7" s="235"/>
      <c r="R7" s="235"/>
      <c r="S7" s="1442" t="s">
        <v>5359</v>
      </c>
      <c r="T7" s="235"/>
      <c r="U7" s="235"/>
      <c r="V7" s="235"/>
      <c r="W7" s="1510"/>
      <c r="X7" s="1573"/>
      <c r="Y7" s="1573"/>
      <c r="Z7" s="1573"/>
      <c r="AA7" s="1510"/>
      <c r="AB7" s="235"/>
      <c r="AC7" s="235"/>
      <c r="AD7" s="235"/>
      <c r="AE7" s="329"/>
      <c r="AF7" s="1760"/>
      <c r="AG7" s="1760"/>
      <c r="AH7" s="1760"/>
      <c r="AI7" s="490" t="s">
        <v>5426</v>
      </c>
      <c r="AJ7" s="1573"/>
    </row>
    <row r="8" ht="45.0" customHeight="1">
      <c r="B8" s="1573"/>
      <c r="C8" s="1365"/>
      <c r="D8" s="1365"/>
      <c r="E8" s="235"/>
      <c r="F8" s="235"/>
      <c r="G8" s="235"/>
      <c r="H8" s="235"/>
      <c r="I8" s="235"/>
      <c r="J8" s="235"/>
      <c r="K8" s="235"/>
      <c r="L8" s="1573"/>
      <c r="N8" s="1573"/>
      <c r="O8" s="235"/>
      <c r="P8" s="235"/>
      <c r="Q8" s="235"/>
      <c r="R8" s="235"/>
      <c r="S8" s="235"/>
      <c r="T8" s="235"/>
      <c r="U8" s="235"/>
      <c r="V8" s="235"/>
      <c r="W8" s="235"/>
      <c r="X8" s="1573"/>
      <c r="Z8" s="1573"/>
      <c r="AA8" s="235"/>
      <c r="AB8" s="235"/>
      <c r="AC8" s="235"/>
      <c r="AD8" s="235"/>
      <c r="AE8" s="235"/>
      <c r="AF8" s="235"/>
      <c r="AG8" s="1760"/>
      <c r="AH8" s="1760"/>
      <c r="AI8" s="413"/>
      <c r="AJ8" s="1573"/>
    </row>
    <row r="9" ht="45.0" customHeight="1">
      <c r="B9" s="1573"/>
      <c r="C9" s="329"/>
      <c r="D9" s="1365"/>
      <c r="E9" s="1365"/>
      <c r="F9" s="235"/>
      <c r="G9" s="235"/>
      <c r="H9" s="235"/>
      <c r="I9" s="1365"/>
      <c r="J9" s="1365"/>
      <c r="K9" s="1365"/>
      <c r="L9" s="1573"/>
      <c r="N9" s="1573"/>
      <c r="O9" s="1365"/>
      <c r="P9" s="1365"/>
      <c r="Q9" s="235"/>
      <c r="R9" s="235"/>
      <c r="S9" s="235"/>
      <c r="T9" s="235"/>
      <c r="U9" s="235"/>
      <c r="V9" s="1365"/>
      <c r="W9" s="1365"/>
      <c r="X9" s="1573"/>
      <c r="Z9" s="1573"/>
      <c r="AA9" s="1365"/>
      <c r="AB9" s="1365"/>
      <c r="AC9" s="1365"/>
      <c r="AD9" s="235"/>
      <c r="AE9" s="235"/>
      <c r="AF9" s="235"/>
      <c r="AG9" s="1760"/>
      <c r="AH9" s="1760"/>
      <c r="AI9" s="329"/>
      <c r="AJ9" s="1573"/>
    </row>
    <row r="10" ht="45.0" customHeight="1">
      <c r="B10" s="1573"/>
      <c r="C10" s="329"/>
      <c r="D10" s="329"/>
      <c r="E10" s="1365"/>
      <c r="F10" s="1365"/>
      <c r="G10" s="1365"/>
      <c r="H10" s="1365"/>
      <c r="I10" s="1365"/>
      <c r="J10" s="329"/>
      <c r="K10" s="329"/>
      <c r="L10" s="1573"/>
      <c r="N10" s="1573"/>
      <c r="O10" s="329"/>
      <c r="P10" s="1365"/>
      <c r="Q10" s="1365"/>
      <c r="R10" s="1365"/>
      <c r="S10" s="1466" t="s">
        <v>2976</v>
      </c>
      <c r="T10" s="1365"/>
      <c r="U10" s="1365"/>
      <c r="V10" s="1365"/>
      <c r="W10" s="329"/>
      <c r="X10" s="1573"/>
      <c r="Z10" s="1573"/>
      <c r="AA10" s="329"/>
      <c r="AB10" s="1365"/>
      <c r="AC10" s="1365"/>
      <c r="AD10" s="235"/>
      <c r="AE10" s="235"/>
      <c r="AF10" s="235"/>
      <c r="AG10" s="1365"/>
      <c r="AH10" s="1365"/>
      <c r="AI10" s="329"/>
      <c r="AJ10" s="1573"/>
    </row>
    <row r="11" ht="45.0" customHeight="1">
      <c r="B11" s="1573"/>
      <c r="C11" s="329"/>
      <c r="D11" s="329"/>
      <c r="E11" s="329"/>
      <c r="F11" s="329"/>
      <c r="G11" s="329"/>
      <c r="H11" s="329"/>
      <c r="I11" s="329"/>
      <c r="J11" s="329"/>
      <c r="K11" s="329"/>
      <c r="L11" s="1573"/>
      <c r="N11" s="1573"/>
      <c r="O11" s="329"/>
      <c r="P11" s="329"/>
      <c r="Q11" s="329"/>
      <c r="R11" s="329"/>
      <c r="S11" s="329"/>
      <c r="T11" s="329"/>
      <c r="U11" s="329"/>
      <c r="V11" s="329"/>
      <c r="W11" s="329"/>
      <c r="X11" s="1573"/>
      <c r="Z11" s="1573"/>
      <c r="AA11" s="329"/>
      <c r="AB11" s="329"/>
      <c r="AC11" s="1365"/>
      <c r="AD11" s="235"/>
      <c r="AE11" s="1510"/>
      <c r="AF11" s="235"/>
      <c r="AG11" s="1365"/>
      <c r="AH11" s="329"/>
      <c r="AI11" s="329"/>
      <c r="AJ11" s="1573"/>
    </row>
    <row r="12" ht="45.0" customHeight="1">
      <c r="B12" s="1586" t="s">
        <v>5179</v>
      </c>
      <c r="C12" s="1573"/>
      <c r="D12" s="1573"/>
      <c r="E12" s="1573"/>
      <c r="F12" s="1573"/>
      <c r="G12" s="1573"/>
      <c r="H12" s="1573"/>
      <c r="I12" s="1573"/>
      <c r="J12" s="1573"/>
      <c r="K12" s="1573"/>
      <c r="L12" s="1573"/>
      <c r="N12" s="1616" t="s">
        <v>5179</v>
      </c>
      <c r="O12" s="1573"/>
      <c r="P12" s="1573"/>
      <c r="Q12" s="1573"/>
      <c r="R12" s="1573"/>
      <c r="S12" s="1573"/>
      <c r="T12" s="1573"/>
      <c r="U12" s="1573"/>
      <c r="V12" s="1573"/>
      <c r="W12" s="1573"/>
      <c r="X12" s="1573"/>
      <c r="Z12" s="1616" t="s">
        <v>5179</v>
      </c>
      <c r="AA12" s="1573"/>
      <c r="AB12" s="1573"/>
      <c r="AC12" s="1573"/>
      <c r="AD12" s="1573"/>
      <c r="AE12" s="1573"/>
      <c r="AF12" s="1573"/>
      <c r="AG12" s="1573"/>
      <c r="AH12" s="1573"/>
      <c r="AI12" s="1573"/>
      <c r="AJ12" s="1573"/>
    </row>
    <row r="13" ht="45.0" customHeight="1">
      <c r="G13" s="1573"/>
      <c r="AE13" s="1511"/>
      <c r="AX13" s="1618" t="s">
        <v>5427</v>
      </c>
      <c r="AY13" s="1591"/>
      <c r="AZ13" s="1573"/>
      <c r="BA13" s="1573"/>
      <c r="BB13" s="1591"/>
      <c r="BC13" s="1761" t="s">
        <v>5179</v>
      </c>
      <c r="BD13" s="1573"/>
      <c r="BE13" s="1573"/>
      <c r="BF13" s="1573"/>
      <c r="BG13" s="1591"/>
      <c r="BH13" s="1574" t="s">
        <v>43</v>
      </c>
      <c r="BJ13" s="1578" t="s">
        <v>5428</v>
      </c>
      <c r="BK13" s="1573"/>
      <c r="BL13" s="1573"/>
      <c r="BM13" s="1573"/>
      <c r="BN13" s="1573"/>
      <c r="BO13" s="1761" t="s">
        <v>5179</v>
      </c>
      <c r="BP13" s="1573"/>
      <c r="BQ13" s="1573"/>
      <c r="BR13" s="1573"/>
      <c r="BS13" s="1573"/>
      <c r="BT13" s="1762" t="s">
        <v>43</v>
      </c>
    </row>
    <row r="14" ht="45.0" customHeight="1">
      <c r="B14" s="1618" t="s">
        <v>5429</v>
      </c>
      <c r="C14" s="1591"/>
      <c r="D14" s="1573"/>
      <c r="E14" s="1573"/>
      <c r="F14" s="1573"/>
      <c r="G14" s="1573"/>
      <c r="H14" s="1573"/>
      <c r="I14" s="1573"/>
      <c r="J14" s="1573"/>
      <c r="K14" s="1591"/>
      <c r="L14" s="1574" t="s">
        <v>43</v>
      </c>
      <c r="N14" s="1618" t="s">
        <v>5430</v>
      </c>
      <c r="O14" s="1591"/>
      <c r="P14" s="1573"/>
      <c r="Q14" s="1573"/>
      <c r="R14" s="1573"/>
      <c r="S14" s="1573"/>
      <c r="T14" s="1573"/>
      <c r="U14" s="1573"/>
      <c r="V14" s="1573"/>
      <c r="W14" s="1591"/>
      <c r="X14" s="1574" t="s">
        <v>43</v>
      </c>
      <c r="Z14" s="1618" t="s">
        <v>5431</v>
      </c>
      <c r="AA14" s="1591"/>
      <c r="AB14" s="1573"/>
      <c r="AC14" s="1573"/>
      <c r="AD14" s="1573"/>
      <c r="AE14" s="1573"/>
      <c r="AF14" s="1573"/>
      <c r="AG14" s="1573"/>
      <c r="AH14" s="1573"/>
      <c r="AI14" s="1591"/>
      <c r="AJ14" s="1574" t="s">
        <v>43</v>
      </c>
      <c r="AL14" s="1618" t="s">
        <v>5432</v>
      </c>
      <c r="AM14" s="1591"/>
      <c r="AN14" s="1573"/>
      <c r="AO14" s="1573"/>
      <c r="AP14" s="1573"/>
      <c r="AQ14" s="1573"/>
      <c r="AR14" s="1573"/>
      <c r="AS14" s="1573"/>
      <c r="AT14" s="1573"/>
      <c r="AU14" s="1591"/>
      <c r="AV14" s="1574" t="s">
        <v>43</v>
      </c>
      <c r="AX14" s="1573"/>
      <c r="AY14" s="329"/>
      <c r="AZ14" s="329"/>
      <c r="BA14" s="329"/>
      <c r="BB14" s="329"/>
      <c r="BC14" s="329"/>
      <c r="BD14" s="329"/>
      <c r="BE14" s="329"/>
      <c r="BF14" s="329"/>
      <c r="BG14" s="329"/>
      <c r="BH14" s="1573"/>
      <c r="BJ14" s="1573"/>
      <c r="BK14" s="329"/>
      <c r="BL14" s="329"/>
      <c r="BM14" s="329"/>
      <c r="BN14" s="329"/>
      <c r="BO14" s="1763"/>
      <c r="BP14" s="1763"/>
      <c r="BQ14" s="1451"/>
      <c r="BR14" s="329"/>
      <c r="BS14" s="329"/>
      <c r="BT14" s="1573"/>
      <c r="BV14" s="1578" t="s">
        <v>5433</v>
      </c>
      <c r="BW14" s="1573"/>
      <c r="BX14" s="1573"/>
      <c r="BY14" s="1573"/>
      <c r="BZ14" s="1573"/>
      <c r="CA14" s="1573"/>
      <c r="CB14" s="1573"/>
      <c r="CC14" s="1573"/>
      <c r="CD14" s="1573"/>
      <c r="CE14" s="1573"/>
      <c r="CF14" s="1762" t="s">
        <v>43</v>
      </c>
    </row>
    <row r="15" ht="45.0" customHeight="1">
      <c r="B15" s="1573"/>
      <c r="C15" s="1764"/>
      <c r="D15" s="1764"/>
      <c r="E15" s="1764"/>
      <c r="F15" s="1764"/>
      <c r="G15" s="1765"/>
      <c r="H15" s="1765"/>
      <c r="I15" s="329"/>
      <c r="J15" s="329"/>
      <c r="K15" s="329"/>
      <c r="L15" s="1573"/>
      <c r="N15" s="1573"/>
      <c r="O15" s="329"/>
      <c r="P15" s="329"/>
      <c r="Q15" s="329"/>
      <c r="R15" s="329"/>
      <c r="S15" s="329"/>
      <c r="T15" s="329"/>
      <c r="U15" s="329"/>
      <c r="V15" s="329"/>
      <c r="W15" s="329"/>
      <c r="X15" s="1573"/>
      <c r="Z15" s="1573"/>
      <c r="AA15" s="329"/>
      <c r="AB15" s="412"/>
      <c r="AC15" s="329"/>
      <c r="AD15" s="329"/>
      <c r="AE15" s="329"/>
      <c r="AF15" s="329"/>
      <c r="AG15" s="329"/>
      <c r="AH15" s="329"/>
      <c r="AI15" s="329"/>
      <c r="AJ15" s="1573"/>
      <c r="AL15" s="1573"/>
      <c r="AM15" s="329"/>
      <c r="AN15" s="329"/>
      <c r="AO15" s="412"/>
      <c r="AP15" s="1766"/>
      <c r="AQ15" s="412"/>
      <c r="AR15" s="329"/>
      <c r="AS15" s="329"/>
      <c r="AT15" s="329"/>
      <c r="AU15" s="329"/>
      <c r="AV15" s="1573"/>
      <c r="AX15" s="1573"/>
      <c r="AY15" s="329"/>
      <c r="BA15" s="1451" t="s">
        <v>5434</v>
      </c>
      <c r="BB15" s="1451"/>
      <c r="BC15" s="1451"/>
      <c r="BD15" s="1451"/>
      <c r="BE15" s="1451"/>
      <c r="BF15" s="1465"/>
      <c r="BG15" s="1767"/>
      <c r="BH15" s="1573"/>
      <c r="BJ15" s="1573"/>
      <c r="BK15" s="1767"/>
      <c r="BL15" s="1465"/>
      <c r="BM15" s="1465"/>
      <c r="BN15" s="1763"/>
      <c r="BO15" s="1763"/>
      <c r="BP15" s="1465"/>
      <c r="BQ15" s="1438" t="s">
        <v>5435</v>
      </c>
      <c r="BR15" s="1451"/>
      <c r="BS15" s="1465"/>
      <c r="BT15" s="1768" t="s">
        <v>556</v>
      </c>
      <c r="BV15" s="1573"/>
      <c r="BW15" s="1465"/>
      <c r="BX15" s="1763"/>
      <c r="BY15" s="1763"/>
      <c r="BZ15" s="1465"/>
      <c r="CA15" s="1465"/>
      <c r="CB15" s="1763"/>
      <c r="CC15" s="1763"/>
      <c r="CD15" s="1442" t="s">
        <v>5413</v>
      </c>
      <c r="CE15" s="329"/>
      <c r="CF15" s="1573"/>
    </row>
    <row r="16" ht="45.0" customHeight="1">
      <c r="B16" s="1573"/>
      <c r="C16" s="1764"/>
      <c r="D16" s="1764"/>
      <c r="E16" s="1764"/>
      <c r="F16" s="1510" t="s">
        <v>5377</v>
      </c>
      <c r="G16" s="1765"/>
      <c r="H16" s="1765"/>
      <c r="I16" s="329"/>
      <c r="J16" s="1763"/>
      <c r="K16" s="1769"/>
      <c r="L16" s="1573"/>
      <c r="N16" s="1573"/>
      <c r="O16" s="1769"/>
      <c r="P16" s="1769"/>
      <c r="Q16" s="1769"/>
      <c r="R16" s="1769"/>
      <c r="S16" s="1770" t="s">
        <v>5436</v>
      </c>
      <c r="T16" s="1769"/>
      <c r="U16" s="1763"/>
      <c r="V16" s="1763"/>
      <c r="W16" s="1763"/>
      <c r="X16" s="1573"/>
      <c r="Z16" s="1573"/>
      <c r="AA16" s="329"/>
      <c r="AB16" s="412"/>
      <c r="AC16" s="329"/>
      <c r="AD16" s="1451"/>
      <c r="AE16" s="1451" t="s">
        <v>5434</v>
      </c>
      <c r="AF16" s="1451"/>
      <c r="AG16" s="329"/>
      <c r="AH16" s="329"/>
      <c r="AI16" s="329"/>
      <c r="AJ16" s="1573"/>
      <c r="AL16" s="1573"/>
      <c r="AM16" s="329"/>
      <c r="AN16" s="412"/>
      <c r="AO16" s="1771"/>
      <c r="AP16" s="1767"/>
      <c r="AQ16" s="1767"/>
      <c r="AR16" s="1466" t="s">
        <v>5178</v>
      </c>
      <c r="AS16" s="1772" t="s">
        <v>5437</v>
      </c>
      <c r="AT16" s="1510"/>
      <c r="AU16" s="329"/>
      <c r="AV16" s="1573"/>
      <c r="AW16" s="1573"/>
      <c r="AX16" s="1573"/>
      <c r="AY16" s="1510"/>
      <c r="AZ16" s="1763"/>
      <c r="BA16" s="1763"/>
      <c r="BB16" s="1465"/>
      <c r="BC16" s="1465"/>
      <c r="BD16" s="1465"/>
      <c r="BE16" s="1465"/>
      <c r="BF16" s="1465"/>
      <c r="BG16" s="1767"/>
      <c r="BH16" s="1573"/>
      <c r="BJ16" s="1573"/>
      <c r="BK16" s="1767"/>
      <c r="BL16" s="1767"/>
      <c r="BM16" s="1465"/>
      <c r="BN16" s="1465"/>
      <c r="BO16" s="1465"/>
      <c r="BP16" s="1465"/>
      <c r="BQ16" s="1465"/>
      <c r="BR16" s="1465"/>
      <c r="BS16" s="1510"/>
      <c r="BT16" s="1573"/>
      <c r="BU16" s="1773"/>
      <c r="BV16" s="1573"/>
      <c r="BW16" s="1510"/>
      <c r="BX16" s="1465"/>
      <c r="BY16" s="1465"/>
      <c r="BZ16" s="1465"/>
      <c r="CA16" s="1774" t="s">
        <v>5438</v>
      </c>
      <c r="CB16" s="1465"/>
      <c r="CC16" s="1763"/>
      <c r="CD16" s="1763"/>
      <c r="CE16" s="329"/>
      <c r="CF16" s="1573"/>
    </row>
    <row r="17" ht="45.0" customHeight="1">
      <c r="B17" s="1573"/>
      <c r="C17" s="1764"/>
      <c r="D17" s="1764"/>
      <c r="E17" s="1765"/>
      <c r="F17" s="1765"/>
      <c r="G17" s="1765"/>
      <c r="H17" s="1765"/>
      <c r="I17" s="329"/>
      <c r="J17" s="1763"/>
      <c r="K17" s="1763"/>
      <c r="L17" s="1573"/>
      <c r="N17" s="1573"/>
      <c r="O17" s="1769"/>
      <c r="P17" s="1769"/>
      <c r="Q17" s="1769"/>
      <c r="R17" s="1769"/>
      <c r="S17" s="1769"/>
      <c r="T17" s="1769"/>
      <c r="U17" s="1763"/>
      <c r="V17" s="1477" t="s">
        <v>5439</v>
      </c>
      <c r="W17" s="1763"/>
      <c r="X17" s="1573"/>
      <c r="Z17" s="1573"/>
      <c r="AA17" s="329"/>
      <c r="AB17" s="1442" t="s">
        <v>5402</v>
      </c>
      <c r="AC17" s="383" t="s">
        <v>5440</v>
      </c>
      <c r="AD17" s="1763"/>
      <c r="AE17" s="1763"/>
      <c r="AF17" s="1763"/>
      <c r="AG17" s="383" t="s">
        <v>5440</v>
      </c>
      <c r="AH17" s="329"/>
      <c r="AI17" s="329"/>
      <c r="AJ17" s="1573"/>
      <c r="AL17" s="1573"/>
      <c r="AM17" s="329"/>
      <c r="AN17" s="412"/>
      <c r="AO17" s="1771"/>
      <c r="AP17" s="412"/>
      <c r="AQ17" s="1767"/>
      <c r="AR17" s="1767"/>
      <c r="AS17" s="329"/>
      <c r="AT17" s="329"/>
      <c r="AU17" s="329"/>
      <c r="AV17" s="1573"/>
      <c r="AX17" s="1573"/>
      <c r="AY17" s="329"/>
      <c r="AZ17" s="1763"/>
      <c r="BA17" s="1465"/>
      <c r="BB17" s="1465"/>
      <c r="BC17" s="1763"/>
      <c r="BD17" s="1763"/>
      <c r="BE17" s="1763"/>
      <c r="BF17" s="1767"/>
      <c r="BG17" s="1767"/>
      <c r="BH17" s="1573"/>
      <c r="BJ17" s="1573"/>
      <c r="BK17" s="1767"/>
      <c r="BL17" s="1767"/>
      <c r="BM17" s="1465"/>
      <c r="BN17" s="1465"/>
      <c r="BO17" s="1465"/>
      <c r="BP17" s="1763"/>
      <c r="BQ17" s="1763"/>
      <c r="BR17" s="1763"/>
      <c r="BS17" s="1465"/>
      <c r="BT17" s="1573"/>
      <c r="BV17" s="1573"/>
      <c r="BW17" s="1465"/>
      <c r="BX17" s="1465"/>
      <c r="BY17" s="1763"/>
      <c r="BZ17" s="1465"/>
      <c r="CA17" s="1465"/>
      <c r="CB17" s="1465"/>
      <c r="CC17" s="1763"/>
      <c r="CD17" s="1763"/>
      <c r="CE17" s="329"/>
      <c r="CF17" s="1573"/>
    </row>
    <row r="18" ht="45.0" customHeight="1">
      <c r="B18" s="1573"/>
      <c r="C18" s="1764"/>
      <c r="D18" s="1764"/>
      <c r="E18" s="1765"/>
      <c r="F18" s="1765"/>
      <c r="G18" s="1765"/>
      <c r="H18" s="1765"/>
      <c r="I18" s="1763"/>
      <c r="J18" s="1763"/>
      <c r="K18" s="1763"/>
      <c r="L18" s="1573"/>
      <c r="N18" s="1573"/>
      <c r="O18" s="1763"/>
      <c r="P18" s="1769"/>
      <c r="Q18" s="1769"/>
      <c r="R18" s="1769"/>
      <c r="S18" s="1769"/>
      <c r="T18" s="1763"/>
      <c r="U18" s="1763"/>
      <c r="V18" s="1763"/>
      <c r="W18" s="1763"/>
      <c r="X18" s="1573"/>
      <c r="Z18" s="1573"/>
      <c r="AA18" s="1763"/>
      <c r="AB18" s="1763"/>
      <c r="AC18" s="1775"/>
      <c r="AD18" s="1477"/>
      <c r="AE18" s="1477"/>
      <c r="AF18" s="1477"/>
      <c r="AG18" s="1763"/>
      <c r="AH18" s="1442" t="s">
        <v>5441</v>
      </c>
      <c r="AI18" s="1763"/>
      <c r="AJ18" s="1573"/>
      <c r="AL18" s="1573"/>
      <c r="AM18" s="1763"/>
      <c r="AN18" s="1763"/>
      <c r="AO18" s="1763"/>
      <c r="AP18" s="1776" t="s">
        <v>5442</v>
      </c>
      <c r="AQ18" s="412"/>
      <c r="AR18" s="412"/>
      <c r="AS18" s="1767"/>
      <c r="AT18" s="1767"/>
      <c r="AU18" s="329"/>
      <c r="AV18" s="1573"/>
      <c r="AX18" s="1573"/>
      <c r="AY18" s="329"/>
      <c r="AZ18" s="1763"/>
      <c r="BA18" s="1763"/>
      <c r="BB18" s="1477" t="s">
        <v>5443</v>
      </c>
      <c r="BC18" s="1477"/>
      <c r="BD18" s="1763"/>
      <c r="BE18" s="1767"/>
      <c r="BF18" s="1777" t="s">
        <v>5444</v>
      </c>
      <c r="BG18" s="1767"/>
      <c r="BH18" s="1573"/>
      <c r="BJ18" s="1573"/>
      <c r="BK18" s="1767"/>
      <c r="BL18" s="1767"/>
      <c r="BM18" s="1767"/>
      <c r="BN18" s="1767"/>
      <c r="BO18" s="1763"/>
      <c r="BP18" s="1763"/>
      <c r="BQ18" s="1763"/>
      <c r="BR18" s="1763"/>
      <c r="BS18" s="1763"/>
      <c r="BT18" s="1573"/>
      <c r="BV18" s="1573"/>
      <c r="BW18" s="1763"/>
      <c r="BX18" s="1763"/>
      <c r="BY18" s="1763"/>
      <c r="BZ18" s="1465"/>
      <c r="CA18" s="1778" t="s">
        <v>5438</v>
      </c>
      <c r="CB18" s="1465"/>
      <c r="CC18" s="1763"/>
      <c r="CD18" s="1465"/>
      <c r="CE18" s="1465"/>
      <c r="CF18" s="1573"/>
    </row>
    <row r="19" ht="45.0" customHeight="1">
      <c r="B19" s="1573"/>
      <c r="C19" s="1764"/>
      <c r="D19" s="1764"/>
      <c r="E19" s="1765"/>
      <c r="F19" s="1477" t="s">
        <v>5445</v>
      </c>
      <c r="G19" s="1765"/>
      <c r="H19" s="1765"/>
      <c r="I19" s="1763"/>
      <c r="J19" s="1763"/>
      <c r="K19" s="1510"/>
      <c r="L19" s="1573"/>
      <c r="M19" s="1573"/>
      <c r="N19" s="1573"/>
      <c r="O19" s="1510"/>
      <c r="P19" s="1465"/>
      <c r="Q19" s="1465"/>
      <c r="R19" s="1465"/>
      <c r="S19" s="1465"/>
      <c r="T19" s="1465"/>
      <c r="U19" s="1465"/>
      <c r="V19" s="1465"/>
      <c r="W19" s="1510"/>
      <c r="X19" s="1573"/>
      <c r="Y19" s="1573"/>
      <c r="Z19" s="1573"/>
      <c r="AA19" s="1510"/>
      <c r="AB19" s="1465"/>
      <c r="AC19" s="1775" t="s">
        <v>5249</v>
      </c>
      <c r="AD19" s="1465"/>
      <c r="AE19" s="1465"/>
      <c r="AF19" s="1465"/>
      <c r="AG19" s="1465"/>
      <c r="AH19" s="1465"/>
      <c r="AI19" s="1510"/>
      <c r="AJ19" s="1573"/>
      <c r="AK19" s="1573"/>
      <c r="AL19" s="1573"/>
      <c r="AM19" s="1510"/>
      <c r="AN19" s="1465"/>
      <c r="AO19" s="1465"/>
      <c r="AP19" s="1465"/>
      <c r="AQ19" s="329"/>
      <c r="AR19" s="412"/>
      <c r="AS19" s="412"/>
      <c r="AT19" s="412"/>
      <c r="AU19" s="329"/>
      <c r="AV19" s="1573"/>
      <c r="AX19" s="1573"/>
      <c r="AY19" s="1573"/>
      <c r="AZ19" s="1573"/>
      <c r="BA19" s="1573"/>
      <c r="BB19" s="1573"/>
      <c r="BC19" s="1573"/>
      <c r="BD19" s="1573"/>
      <c r="BE19" s="1573"/>
      <c r="BF19" s="1573"/>
      <c r="BG19" s="1573"/>
      <c r="BH19" s="1573"/>
      <c r="BJ19" s="1573"/>
      <c r="BK19" s="1573"/>
      <c r="BL19" s="1573"/>
      <c r="BM19" s="1573"/>
      <c r="BN19" s="1573"/>
      <c r="BO19" s="1573"/>
      <c r="BP19" s="1573"/>
      <c r="BQ19" s="1573"/>
      <c r="BR19" s="1573"/>
      <c r="BS19" s="1573"/>
      <c r="BT19" s="1573"/>
      <c r="BV19" s="1573"/>
      <c r="BW19" s="329"/>
      <c r="BX19" s="1763"/>
      <c r="BY19" s="1763"/>
      <c r="BZ19" s="1763"/>
      <c r="CA19" s="1465"/>
      <c r="CB19" s="1465"/>
      <c r="CC19" s="1465"/>
      <c r="CD19" s="1465"/>
      <c r="CE19" s="1763"/>
      <c r="CF19" s="1573"/>
    </row>
    <row r="20" ht="45.0" customHeight="1">
      <c r="B20" s="1573"/>
      <c r="C20" s="1764"/>
      <c r="D20" s="1764"/>
      <c r="E20" s="1765"/>
      <c r="F20" s="1765"/>
      <c r="G20" s="1765"/>
      <c r="H20" s="1765"/>
      <c r="I20" s="1763"/>
      <c r="J20" s="1763"/>
      <c r="K20" s="1763"/>
      <c r="L20" s="1573"/>
      <c r="N20" s="1573"/>
      <c r="O20" s="1763"/>
      <c r="P20" s="1763"/>
      <c r="Q20" s="1763"/>
      <c r="R20" s="1763"/>
      <c r="S20" s="1763"/>
      <c r="T20" s="1763"/>
      <c r="U20" s="1763"/>
      <c r="V20" s="1763"/>
      <c r="W20" s="1763"/>
      <c r="X20" s="1573"/>
      <c r="Z20" s="1573"/>
      <c r="AA20" s="1763"/>
      <c r="AB20" s="1763"/>
      <c r="AC20" s="1775"/>
      <c r="AD20" s="1763"/>
      <c r="AE20" s="1465"/>
      <c r="AF20" s="1763"/>
      <c r="AG20" s="1763"/>
      <c r="AH20" s="1763"/>
      <c r="AI20" s="1763"/>
      <c r="AJ20" s="1573"/>
      <c r="AL20" s="1573"/>
      <c r="AM20" s="1763"/>
      <c r="AN20" s="1763"/>
      <c r="AO20" s="1763"/>
      <c r="AP20" s="1465"/>
      <c r="AQ20" s="1465"/>
      <c r="AR20" s="1763"/>
      <c r="AS20" s="1763"/>
      <c r="AT20" s="1763"/>
      <c r="AU20" s="329"/>
      <c r="AV20" s="1573"/>
      <c r="AX20" s="1573"/>
      <c r="AY20" s="329"/>
      <c r="AZ20" s="1763"/>
      <c r="BA20" s="1763"/>
      <c r="BB20" s="1763"/>
      <c r="BC20" s="1465"/>
      <c r="BD20" s="1465"/>
      <c r="BE20" s="1465"/>
      <c r="BF20" s="1763"/>
      <c r="BG20" s="1763"/>
      <c r="BH20" s="1573"/>
      <c r="BJ20" s="1573"/>
      <c r="BK20" s="1763"/>
      <c r="BL20" s="1763"/>
      <c r="BM20" s="1465"/>
      <c r="BN20" s="1465"/>
      <c r="BO20" s="1465"/>
      <c r="BP20" s="1763"/>
      <c r="BQ20" s="1763"/>
      <c r="BR20" s="1763"/>
      <c r="BS20" s="1763"/>
      <c r="BT20" s="1573"/>
      <c r="BV20" s="1573"/>
      <c r="BW20" s="329"/>
      <c r="BX20" s="1763"/>
      <c r="BY20" s="1763"/>
      <c r="BZ20" s="1465"/>
      <c r="CA20" s="1763"/>
      <c r="CB20" s="1763"/>
      <c r="CC20" s="1763"/>
      <c r="CD20" s="1763"/>
      <c r="CE20" s="1465"/>
      <c r="CF20" s="1573"/>
    </row>
    <row r="21" ht="45.0" customHeight="1">
      <c r="B21" s="1573"/>
      <c r="C21" s="1764"/>
      <c r="D21" s="1764"/>
      <c r="E21" s="1765"/>
      <c r="F21" s="1765"/>
      <c r="G21" s="1765"/>
      <c r="H21" s="1765"/>
      <c r="I21" s="329"/>
      <c r="J21" s="1763"/>
      <c r="K21" s="1477" t="s">
        <v>5439</v>
      </c>
      <c r="L21" s="1573"/>
      <c r="N21" s="1573"/>
      <c r="O21" s="1763"/>
      <c r="P21" s="1763"/>
      <c r="Q21" s="1763"/>
      <c r="R21" s="1477" t="s">
        <v>5439</v>
      </c>
      <c r="S21" s="1769"/>
      <c r="T21" s="1769"/>
      <c r="U21" s="1769"/>
      <c r="V21" s="1769"/>
      <c r="W21" s="1763"/>
      <c r="X21" s="1573"/>
      <c r="Z21" s="1573"/>
      <c r="AA21" s="329"/>
      <c r="AB21" s="329"/>
      <c r="AC21" s="329"/>
      <c r="AD21" s="1775"/>
      <c r="AE21" s="1775" t="s">
        <v>5249</v>
      </c>
      <c r="AF21" s="1775"/>
      <c r="AG21" s="329"/>
      <c r="AH21" s="329"/>
      <c r="AI21" s="329"/>
      <c r="AJ21" s="1573"/>
      <c r="AL21" s="1573"/>
      <c r="AM21" s="329"/>
      <c r="AN21" s="1763"/>
      <c r="AO21" s="1763"/>
      <c r="AP21" s="1465"/>
      <c r="AQ21" s="1465"/>
      <c r="AR21" s="412"/>
      <c r="AS21" s="412"/>
      <c r="AT21" s="1763"/>
      <c r="AU21" s="329"/>
      <c r="AV21" s="1573"/>
      <c r="AX21" s="1573"/>
      <c r="AY21" s="329"/>
      <c r="AZ21" s="1763"/>
      <c r="BA21" s="1763"/>
      <c r="BB21" s="1763"/>
      <c r="BC21" s="1465"/>
      <c r="BD21" s="1465"/>
      <c r="BE21" s="1465"/>
      <c r="BF21" s="1763"/>
      <c r="BG21" s="1763"/>
      <c r="BH21" s="1573"/>
      <c r="BJ21" s="1573"/>
      <c r="BK21" s="1763"/>
      <c r="BL21" s="1763"/>
      <c r="BM21" s="1465"/>
      <c r="BN21" s="1465"/>
      <c r="BO21" s="1763"/>
      <c r="BP21" s="1763"/>
      <c r="BQ21" s="1779"/>
      <c r="BR21" s="1780"/>
      <c r="BS21" s="1763"/>
      <c r="BT21" s="1573"/>
      <c r="BV21" s="1573"/>
      <c r="BW21" s="383" t="s">
        <v>5446</v>
      </c>
      <c r="BX21" s="1763"/>
      <c r="BY21" s="1763"/>
      <c r="BZ21" s="1465"/>
      <c r="CA21" s="1465"/>
      <c r="CB21" s="1763"/>
      <c r="CC21" s="1763"/>
      <c r="CD21" s="1763"/>
      <c r="CE21" s="329"/>
      <c r="CF21" s="1573"/>
    </row>
    <row r="22" ht="45.0" customHeight="1">
      <c r="B22" s="1573"/>
      <c r="C22" s="1764"/>
      <c r="D22" s="1765"/>
      <c r="E22" s="1765"/>
      <c r="F22" s="1765"/>
      <c r="G22" s="1765"/>
      <c r="H22" s="1765"/>
      <c r="I22" s="329"/>
      <c r="J22" s="1763"/>
      <c r="K22" s="1763"/>
      <c r="L22" s="1573"/>
      <c r="N22" s="1573"/>
      <c r="O22" s="1763"/>
      <c r="P22" s="1477" t="s">
        <v>5439</v>
      </c>
      <c r="Q22" s="1451" t="s">
        <v>5445</v>
      </c>
      <c r="R22" s="1769"/>
      <c r="S22" s="1769"/>
      <c r="T22" s="1769"/>
      <c r="U22" s="1769"/>
      <c r="V22" s="1769"/>
      <c r="W22" s="1769"/>
      <c r="X22" s="1573"/>
      <c r="Z22" s="1573"/>
      <c r="AA22" s="329"/>
      <c r="AB22" s="329"/>
      <c r="AC22" s="329"/>
      <c r="AD22" s="1763"/>
      <c r="AE22" s="1465"/>
      <c r="AF22" s="1763"/>
      <c r="AG22" s="329"/>
      <c r="AH22" s="329"/>
      <c r="AI22" s="329"/>
      <c r="AJ22" s="1573"/>
      <c r="AL22" s="1573"/>
      <c r="AM22" s="329"/>
      <c r="AN22" s="1763"/>
      <c r="AO22" s="1763"/>
      <c r="AP22" s="1763"/>
      <c r="AQ22" s="1465"/>
      <c r="AR22" s="1465"/>
      <c r="AS22" s="1763"/>
      <c r="AT22" s="1763"/>
      <c r="AU22" s="329"/>
      <c r="AV22" s="1573"/>
      <c r="AX22" s="1573"/>
      <c r="AY22" s="329"/>
      <c r="AZ22" s="1763"/>
      <c r="BA22" s="1763"/>
      <c r="BB22" s="1763"/>
      <c r="BC22" s="1763"/>
      <c r="BD22" s="1465"/>
      <c r="BE22" s="1465"/>
      <c r="BF22" s="1763"/>
      <c r="BG22" s="1763"/>
      <c r="BH22" s="1573"/>
      <c r="BJ22" s="1573"/>
      <c r="BK22" s="1763"/>
      <c r="BL22" s="412"/>
      <c r="BM22" s="1442" t="s">
        <v>5447</v>
      </c>
      <c r="BN22" s="1465"/>
      <c r="BO22" s="1763"/>
      <c r="BP22" s="1763"/>
      <c r="BQ22" s="1781" t="s">
        <v>5448</v>
      </c>
      <c r="BR22" s="1782"/>
      <c r="BS22" s="1763"/>
      <c r="BT22" s="1573"/>
      <c r="BV22" s="1573"/>
      <c r="BW22" s="329"/>
      <c r="BX22" s="1763"/>
      <c r="BY22" s="1763"/>
      <c r="BZ22" s="1763"/>
      <c r="CA22" s="1778" t="s">
        <v>5438</v>
      </c>
      <c r="CB22" s="1465"/>
      <c r="CC22" s="1763"/>
      <c r="CD22" s="1763"/>
      <c r="CE22" s="329"/>
      <c r="CF22" s="1573"/>
    </row>
    <row r="23" ht="45.0" customHeight="1">
      <c r="B23" s="1573"/>
      <c r="C23" s="1764"/>
      <c r="D23" s="1765"/>
      <c r="E23" s="1765"/>
      <c r="F23" s="1765"/>
      <c r="G23" s="1510"/>
      <c r="H23" s="1765"/>
      <c r="I23" s="329"/>
      <c r="J23" s="329"/>
      <c r="K23" s="329"/>
      <c r="L23" s="1573"/>
      <c r="N23" s="1573"/>
      <c r="O23" s="329"/>
      <c r="P23" s="329"/>
      <c r="Q23" s="329"/>
      <c r="R23" s="329"/>
      <c r="S23" s="329"/>
      <c r="T23" s="329"/>
      <c r="U23" s="329"/>
      <c r="V23" s="329"/>
      <c r="W23" s="329"/>
      <c r="X23" s="1573"/>
      <c r="Z23" s="1573"/>
      <c r="AA23" s="329"/>
      <c r="AB23" s="329"/>
      <c r="AC23" s="329"/>
      <c r="AD23" s="1763"/>
      <c r="AE23" s="1510"/>
      <c r="AF23" s="1763"/>
      <c r="AG23" s="329"/>
      <c r="AH23" s="329"/>
      <c r="AI23" s="329"/>
      <c r="AJ23" s="1573"/>
      <c r="AL23" s="1573"/>
      <c r="AM23" s="329"/>
      <c r="AN23" s="1451"/>
      <c r="AO23" s="1763"/>
      <c r="AP23" s="1465"/>
      <c r="AQ23" s="1465"/>
      <c r="AR23" s="1763"/>
      <c r="AS23" s="1763"/>
      <c r="AT23" s="1451"/>
      <c r="AU23" s="329"/>
      <c r="AV23" s="1573"/>
      <c r="AX23" s="1573"/>
      <c r="AY23" s="329"/>
      <c r="AZ23" s="1763"/>
      <c r="BA23" s="1763"/>
      <c r="BB23" s="1763"/>
      <c r="BC23" s="1465"/>
      <c r="BD23" s="1510"/>
      <c r="BE23" s="1465"/>
      <c r="BF23" s="1763"/>
      <c r="BG23" s="1763"/>
      <c r="BH23" s="1573"/>
      <c r="BJ23" s="1573"/>
      <c r="BK23" s="1763"/>
      <c r="BL23" s="1763"/>
      <c r="BM23" s="1465"/>
      <c r="BN23" s="1465"/>
      <c r="BO23" s="1465"/>
      <c r="BP23" s="1763"/>
      <c r="BQ23" s="1763"/>
      <c r="BR23" s="1763"/>
      <c r="BS23" s="1763"/>
      <c r="BT23" s="1573"/>
      <c r="BV23" s="1573"/>
      <c r="BW23" s="329"/>
      <c r="BX23" s="1763"/>
      <c r="BY23" s="1763"/>
      <c r="BZ23" s="1465"/>
      <c r="CA23" s="1510"/>
      <c r="CB23" s="1465"/>
      <c r="CC23" s="1763"/>
      <c r="CD23" s="1763"/>
      <c r="CE23" s="329"/>
      <c r="CF23" s="1573"/>
    </row>
    <row r="24" ht="45.0" customHeight="1">
      <c r="B24" s="1586" t="s">
        <v>5179</v>
      </c>
      <c r="C24" s="1573"/>
      <c r="D24" s="1573"/>
      <c r="E24" s="1573"/>
      <c r="F24" s="1573"/>
      <c r="G24" s="1573"/>
      <c r="H24" s="1573"/>
      <c r="I24" s="1573"/>
      <c r="J24" s="1573"/>
      <c r="K24" s="1573"/>
      <c r="L24" s="1573"/>
      <c r="N24" s="1616" t="s">
        <v>5179</v>
      </c>
      <c r="O24" s="1591"/>
      <c r="P24" s="1591"/>
      <c r="Q24" s="1591"/>
      <c r="R24" s="1573"/>
      <c r="S24" s="1573"/>
      <c r="T24" s="1573"/>
      <c r="U24" s="1573"/>
      <c r="V24" s="1573"/>
      <c r="W24" s="1573"/>
      <c r="X24" s="1573"/>
      <c r="Z24" s="1616" t="s">
        <v>5179</v>
      </c>
      <c r="AA24" s="1591"/>
      <c r="AB24" s="1591"/>
      <c r="AC24" s="1591"/>
      <c r="AD24" s="1573"/>
      <c r="AE24" s="1573"/>
      <c r="AF24" s="1573"/>
      <c r="AG24" s="1573"/>
      <c r="AH24" s="1573"/>
      <c r="AI24" s="1573"/>
      <c r="AJ24" s="1573"/>
      <c r="AL24" s="1573"/>
      <c r="AM24" s="329"/>
      <c r="AN24" s="1451"/>
      <c r="AO24" s="412"/>
      <c r="AP24" s="1465"/>
      <c r="AQ24" s="1451"/>
      <c r="AR24" s="1465"/>
      <c r="AS24" s="1763"/>
      <c r="AT24" s="1451"/>
      <c r="AU24" s="329"/>
      <c r="AV24" s="1573"/>
      <c r="AX24" s="1586" t="s">
        <v>5449</v>
      </c>
      <c r="AY24" s="1591"/>
      <c r="AZ24" s="1573"/>
      <c r="BA24" s="1573"/>
      <c r="BB24" s="1591"/>
      <c r="BC24" s="1783" t="s">
        <v>5179</v>
      </c>
      <c r="BD24" s="1573"/>
      <c r="BE24" s="1573"/>
      <c r="BF24" s="1573"/>
      <c r="BG24" s="1591"/>
      <c r="BH24" s="1784" t="s">
        <v>43</v>
      </c>
      <c r="BJ24" s="1616" t="s">
        <v>5450</v>
      </c>
      <c r="BK24" s="1573"/>
      <c r="BL24" s="1573"/>
      <c r="BM24" s="1573"/>
      <c r="BN24" s="1573"/>
      <c r="BO24" s="1783" t="s">
        <v>5179</v>
      </c>
      <c r="BP24" s="1573"/>
      <c r="BQ24" s="1573"/>
      <c r="BR24" s="1573"/>
      <c r="BS24" s="1573"/>
      <c r="BT24" s="1784" t="s">
        <v>43</v>
      </c>
      <c r="BV24" s="1785" t="s">
        <v>5451</v>
      </c>
      <c r="BW24" s="1573"/>
      <c r="BX24" s="1573"/>
      <c r="BY24" s="1573"/>
      <c r="BZ24" s="1573"/>
      <c r="CA24" s="1573"/>
      <c r="CB24" s="1573"/>
      <c r="CC24" s="1573"/>
      <c r="CD24" s="1573"/>
      <c r="CE24" s="1573"/>
      <c r="CF24" s="1573"/>
    </row>
    <row r="25" ht="45.0" customHeight="1">
      <c r="B25" s="37"/>
      <c r="C25" s="37"/>
      <c r="D25" s="37"/>
      <c r="E25" s="37"/>
      <c r="F25" s="37"/>
      <c r="G25" s="1573"/>
      <c r="H25" s="37"/>
      <c r="I25" s="37"/>
      <c r="J25" s="37"/>
      <c r="K25" s="37"/>
      <c r="L25" s="37"/>
      <c r="AE25" s="1573"/>
      <c r="AL25" s="1573"/>
      <c r="AM25" s="329"/>
      <c r="AN25" s="1451"/>
      <c r="AO25" s="412"/>
      <c r="AP25" s="1465"/>
      <c r="AQ25" s="1451" t="s">
        <v>5434</v>
      </c>
      <c r="AR25" s="1465"/>
      <c r="AS25" s="1763"/>
      <c r="AT25" s="1451"/>
      <c r="AU25" s="329"/>
      <c r="AV25" s="1573"/>
      <c r="CA25" s="1773"/>
    </row>
    <row r="26" ht="45.0" customHeight="1">
      <c r="B26" s="1618" t="s">
        <v>5452</v>
      </c>
      <c r="C26" s="1591"/>
      <c r="D26" s="1573"/>
      <c r="E26" s="1573"/>
      <c r="F26" s="1573"/>
      <c r="G26" s="1573"/>
      <c r="H26" s="1573"/>
      <c r="I26" s="1573"/>
      <c r="J26" s="1573"/>
      <c r="K26" s="1591"/>
      <c r="L26" s="1574" t="s">
        <v>43</v>
      </c>
      <c r="N26" s="1618" t="s">
        <v>5453</v>
      </c>
      <c r="O26" s="1573"/>
      <c r="P26" s="1573"/>
      <c r="Q26" s="1573"/>
      <c r="R26" s="1573"/>
      <c r="S26" s="1573"/>
      <c r="T26" s="1573"/>
      <c r="U26" s="1573"/>
      <c r="V26" s="1573"/>
      <c r="W26" s="1591"/>
      <c r="X26" s="1574" t="s">
        <v>43</v>
      </c>
      <c r="Z26" s="1618" t="s">
        <v>5454</v>
      </c>
      <c r="AA26" s="1573"/>
      <c r="AB26" s="1573"/>
      <c r="AC26" s="1573"/>
      <c r="AD26" s="1573"/>
      <c r="AE26" s="1573"/>
      <c r="AF26" s="1573"/>
      <c r="AG26" s="1573"/>
      <c r="AH26" s="1573"/>
      <c r="AI26" s="1591"/>
      <c r="AJ26" s="1574" t="s">
        <v>43</v>
      </c>
      <c r="AL26" s="1573"/>
      <c r="AM26" s="329"/>
      <c r="AN26" s="1451"/>
      <c r="AO26" s="1763"/>
      <c r="AP26" s="1465"/>
      <c r="AQ26" s="1451"/>
      <c r="AR26" s="1465"/>
      <c r="AS26" s="1763"/>
      <c r="AT26" s="1451"/>
      <c r="AU26" s="329"/>
      <c r="AV26" s="1773"/>
      <c r="AX26" s="1578" t="s">
        <v>5455</v>
      </c>
      <c r="AY26" s="1591"/>
      <c r="AZ26" s="1573"/>
      <c r="BA26" s="1573"/>
      <c r="BB26" s="1573"/>
      <c r="BC26" s="1573"/>
      <c r="BD26" s="1573"/>
      <c r="BE26" s="1573"/>
      <c r="BF26" s="1573"/>
      <c r="BG26" s="1591"/>
      <c r="BH26" s="1591"/>
      <c r="BI26" s="1591"/>
      <c r="BJ26" s="1591"/>
      <c r="BK26" s="1591"/>
      <c r="BL26" s="1591"/>
      <c r="BM26" s="1591"/>
      <c r="BN26" s="1591"/>
      <c r="BO26" s="1591"/>
      <c r="BP26" s="1591"/>
      <c r="BQ26" s="1591"/>
      <c r="BR26" s="1591"/>
      <c r="BS26" s="1591"/>
      <c r="BT26" s="1627" t="s">
        <v>43</v>
      </c>
      <c r="BV26" s="1578" t="s">
        <v>5456</v>
      </c>
      <c r="BW26" s="1573"/>
      <c r="BX26" s="1573"/>
      <c r="BY26" s="1573"/>
      <c r="BZ26" s="1573"/>
      <c r="CA26" s="1573"/>
      <c r="CB26" s="1573"/>
      <c r="CC26" s="1573"/>
      <c r="CD26" s="1573"/>
      <c r="CE26" s="1573"/>
      <c r="CF26" s="1573"/>
      <c r="CG26" s="1573"/>
      <c r="CH26" s="1573"/>
      <c r="CI26" s="1573"/>
      <c r="CJ26" s="1573"/>
      <c r="CK26" s="1573"/>
      <c r="CL26" s="1573"/>
      <c r="CM26" s="1573"/>
      <c r="CN26" s="1573"/>
      <c r="CO26" s="1573"/>
      <c r="CP26" s="1573"/>
      <c r="CQ26" s="1573"/>
      <c r="CR26" s="1762" t="s">
        <v>43</v>
      </c>
      <c r="CT26" s="1578" t="s">
        <v>5457</v>
      </c>
      <c r="CU26" s="1573"/>
      <c r="CV26" s="1573"/>
      <c r="CW26" s="1573"/>
      <c r="CX26" s="1573"/>
      <c r="CY26" s="1573"/>
      <c r="CZ26" s="1573"/>
      <c r="DA26" s="1573"/>
      <c r="DB26" s="1573"/>
      <c r="DC26" s="1573"/>
      <c r="DD26" s="1762" t="s">
        <v>43</v>
      </c>
      <c r="DE26" s="37"/>
      <c r="DF26" s="37"/>
      <c r="DG26" s="37"/>
      <c r="DH26" s="37"/>
      <c r="DI26" s="37"/>
      <c r="DJ26" s="37"/>
      <c r="DK26" s="37"/>
      <c r="DL26" s="37"/>
      <c r="DM26" s="37"/>
      <c r="DN26" s="1786" t="s">
        <v>5458</v>
      </c>
      <c r="DO26" s="1573"/>
      <c r="DP26" s="1573"/>
      <c r="DQ26" s="1573"/>
      <c r="DR26" s="1573"/>
      <c r="DS26" s="1573"/>
      <c r="DT26" s="1573"/>
      <c r="DU26" s="1573"/>
      <c r="DV26" s="1573"/>
      <c r="DW26" s="1573"/>
      <c r="DX26" s="1787" t="s">
        <v>43</v>
      </c>
    </row>
    <row r="27" ht="45.0" customHeight="1">
      <c r="B27" s="1573"/>
      <c r="C27" s="1764"/>
      <c r="D27" s="1764"/>
      <c r="E27" s="1764"/>
      <c r="F27" s="1765"/>
      <c r="G27" s="1510"/>
      <c r="H27" s="1765"/>
      <c r="I27" s="329"/>
      <c r="J27" s="329"/>
      <c r="K27" s="329"/>
      <c r="L27" s="1573"/>
      <c r="N27" s="1573"/>
      <c r="O27" s="329"/>
      <c r="P27" s="329"/>
      <c r="Q27" s="329"/>
      <c r="R27" s="329"/>
      <c r="S27" s="329"/>
      <c r="T27" s="329"/>
      <c r="U27" s="329"/>
      <c r="V27" s="329"/>
      <c r="W27" s="329"/>
      <c r="X27" s="1573"/>
      <c r="Z27" s="1573"/>
      <c r="AA27" s="329"/>
      <c r="AB27" s="329"/>
      <c r="AC27" s="329"/>
      <c r="AD27" s="1763"/>
      <c r="AE27" s="1510"/>
      <c r="AF27" s="1763"/>
      <c r="AG27" s="329"/>
      <c r="AH27" s="329"/>
      <c r="AI27" s="329"/>
      <c r="AJ27" s="1573"/>
      <c r="AL27" s="1573"/>
      <c r="AM27" s="329"/>
      <c r="AN27" s="1451"/>
      <c r="AO27" s="1763"/>
      <c r="AP27" s="1763"/>
      <c r="AQ27" s="1465"/>
      <c r="AR27" s="1465"/>
      <c r="AS27" s="1763"/>
      <c r="AT27" s="1451"/>
      <c r="AU27" s="329"/>
      <c r="AV27" s="1573"/>
      <c r="AX27" s="1573"/>
      <c r="AY27" s="329"/>
      <c r="AZ27" s="1763"/>
      <c r="BA27" s="1763"/>
      <c r="BB27" s="1763"/>
      <c r="BC27" s="1465"/>
      <c r="BD27" s="1510"/>
      <c r="BE27" s="1465"/>
      <c r="BF27" s="1763"/>
      <c r="BG27" s="1763"/>
      <c r="BH27" s="1763"/>
      <c r="BI27" s="1763"/>
      <c r="BJ27" s="1763"/>
      <c r="BK27" s="1763"/>
      <c r="BL27" s="1763"/>
      <c r="BM27" s="1465"/>
      <c r="BN27" s="1510"/>
      <c r="BO27" s="1465"/>
      <c r="BP27" s="1763"/>
      <c r="BQ27" s="1763"/>
      <c r="BR27" s="1763"/>
      <c r="BS27" s="1763"/>
      <c r="BT27" s="1573"/>
      <c r="BV27" s="1573"/>
      <c r="BW27" s="24"/>
      <c r="BX27" s="1763"/>
      <c r="BY27" s="1763"/>
      <c r="BZ27" s="1465"/>
      <c r="CA27" s="1510"/>
      <c r="CB27" s="1465"/>
      <c r="CC27" s="1763"/>
      <c r="CD27" s="1763"/>
      <c r="CE27" s="1763"/>
      <c r="CF27" s="24"/>
      <c r="CG27" s="1788"/>
      <c r="CH27" s="1789"/>
      <c r="CI27" s="1789"/>
      <c r="CJ27" s="1789"/>
      <c r="CK27" s="1788"/>
      <c r="CL27" s="1789"/>
      <c r="CM27" s="1789"/>
      <c r="CN27" s="1789"/>
      <c r="CO27" s="1789"/>
      <c r="CP27" s="1789"/>
      <c r="CQ27" s="1789"/>
      <c r="CR27" s="1573"/>
      <c r="CT27" s="1573"/>
      <c r="CU27" s="1789"/>
      <c r="CV27" s="1788"/>
      <c r="CW27" s="1789"/>
      <c r="CX27" s="1790"/>
      <c r="CY27" s="1790"/>
      <c r="CZ27" s="1790"/>
      <c r="DA27" s="1789"/>
      <c r="DB27" s="1789"/>
      <c r="DC27" s="1788"/>
      <c r="DD27" s="1768" t="s">
        <v>556</v>
      </c>
      <c r="DE27" s="37"/>
      <c r="DF27" s="37"/>
      <c r="DG27" s="37"/>
      <c r="DH27" s="37"/>
      <c r="DI27" s="37"/>
      <c r="DJ27" s="37"/>
      <c r="DK27" s="37"/>
      <c r="DL27" s="37"/>
      <c r="DM27" s="37"/>
      <c r="DN27" s="1573"/>
      <c r="DO27" s="412"/>
      <c r="DP27" s="412"/>
      <c r="DQ27" s="413"/>
      <c r="DR27" s="413"/>
      <c r="DS27" s="412"/>
      <c r="DT27" s="413"/>
      <c r="DU27" s="413"/>
      <c r="DV27" s="412"/>
      <c r="DW27" s="412"/>
      <c r="DX27" s="1573"/>
    </row>
    <row r="28" ht="45.0" customHeight="1">
      <c r="B28" s="1573"/>
      <c r="C28" s="1764"/>
      <c r="D28" s="1791" t="s">
        <v>5459</v>
      </c>
      <c r="E28" s="1765"/>
      <c r="F28" s="1765"/>
      <c r="G28" s="1765"/>
      <c r="H28" s="1765"/>
      <c r="I28" s="1765"/>
      <c r="J28" s="1765"/>
      <c r="K28" s="1765"/>
      <c r="L28" s="1573"/>
      <c r="N28" s="1573"/>
      <c r="O28" s="1765"/>
      <c r="P28" s="1765"/>
      <c r="Q28" s="1765"/>
      <c r="R28" s="1765"/>
      <c r="S28" s="1765"/>
      <c r="T28" s="1765"/>
      <c r="U28" s="1765"/>
      <c r="V28" s="329"/>
      <c r="W28" s="1763"/>
      <c r="X28" s="1573"/>
      <c r="Z28" s="1573"/>
      <c r="AA28" s="1763"/>
      <c r="AB28" s="1763"/>
      <c r="AC28" s="1763"/>
      <c r="AD28" s="1763"/>
      <c r="AE28" s="1465"/>
      <c r="AF28" s="1763"/>
      <c r="AG28" s="1451"/>
      <c r="AH28" s="329"/>
      <c r="AI28" s="329"/>
      <c r="AJ28" s="1573"/>
      <c r="AL28" s="1573"/>
      <c r="AM28" s="329"/>
      <c r="AN28" s="1763"/>
      <c r="AO28" s="1763"/>
      <c r="AP28" s="1465"/>
      <c r="AQ28" s="1465"/>
      <c r="AR28" s="1763"/>
      <c r="AS28" s="1763"/>
      <c r="AT28" s="1763"/>
      <c r="AU28" s="1763"/>
      <c r="AV28" s="1573"/>
      <c r="AX28" s="1573"/>
      <c r="AY28" s="1763"/>
      <c r="AZ28" s="1763"/>
      <c r="BA28" s="1763"/>
      <c r="BB28" s="1763"/>
      <c r="BC28" s="1465"/>
      <c r="BD28" s="1465"/>
      <c r="BE28" s="1465"/>
      <c r="BF28" s="1763"/>
      <c r="BG28" s="1763"/>
      <c r="BH28" s="412"/>
      <c r="BI28" s="412"/>
      <c r="BJ28" s="412"/>
      <c r="BK28" s="1763"/>
      <c r="BL28" s="1763"/>
      <c r="BM28" s="1763"/>
      <c r="BN28" s="1465"/>
      <c r="BO28" s="1465"/>
      <c r="BP28" s="1763"/>
      <c r="BQ28" s="412"/>
      <c r="BR28" s="412"/>
      <c r="BS28" s="1763"/>
      <c r="BT28" s="1573"/>
      <c r="BV28" s="1573"/>
      <c r="BW28" s="24"/>
      <c r="BX28" s="1763"/>
      <c r="BY28" s="1763"/>
      <c r="BZ28" s="1763"/>
      <c r="CA28" s="1465"/>
      <c r="CB28" s="1465"/>
      <c r="CC28" s="1763"/>
      <c r="CD28" s="1763"/>
      <c r="CE28" s="1763"/>
      <c r="CF28" s="1763"/>
      <c r="CG28" s="24"/>
      <c r="CH28" s="1789"/>
      <c r="CI28" s="1789"/>
      <c r="CJ28" s="703" t="s">
        <v>5460</v>
      </c>
      <c r="CK28" s="1792"/>
      <c r="CL28" s="1792"/>
      <c r="CM28" s="1789"/>
      <c r="CN28" s="1789"/>
      <c r="CO28" s="1789"/>
      <c r="CP28" s="1788"/>
      <c r="CQ28" s="1789"/>
      <c r="CR28" s="1573"/>
      <c r="CT28" s="1573"/>
      <c r="CU28" s="1789"/>
      <c r="CV28" s="1789"/>
      <c r="CW28" s="1793" t="s">
        <v>5461</v>
      </c>
      <c r="CX28" s="1434" t="s">
        <v>5434</v>
      </c>
      <c r="CY28" s="1434" t="s">
        <v>5434</v>
      </c>
      <c r="CZ28" s="1434" t="s">
        <v>5434</v>
      </c>
      <c r="DA28" s="1794"/>
      <c r="DB28" s="1789"/>
      <c r="DC28" s="1789"/>
      <c r="DD28" s="1768" t="s">
        <v>556</v>
      </c>
      <c r="DE28" s="37"/>
      <c r="DF28" s="37"/>
      <c r="DG28" s="37"/>
      <c r="DH28" s="37"/>
      <c r="DI28" s="37"/>
      <c r="DJ28" s="37"/>
      <c r="DK28" s="37"/>
      <c r="DL28" s="37"/>
      <c r="DM28" s="37"/>
      <c r="DN28" s="1573"/>
      <c r="DO28" s="412"/>
      <c r="DP28" s="490" t="s">
        <v>5321</v>
      </c>
      <c r="DQ28" s="1795"/>
      <c r="DR28" s="1795"/>
      <c r="DS28" s="412"/>
      <c r="DT28" s="1795"/>
      <c r="DU28" s="1795"/>
      <c r="DV28" s="490" t="s">
        <v>5321</v>
      </c>
      <c r="DW28" s="412"/>
      <c r="DX28" s="1573"/>
    </row>
    <row r="29" ht="45.0" customHeight="1">
      <c r="B29" s="1573"/>
      <c r="C29" s="1764"/>
      <c r="D29" s="1765"/>
      <c r="E29" s="1765"/>
      <c r="F29" s="1765"/>
      <c r="G29" s="1765"/>
      <c r="H29" s="1765"/>
      <c r="I29" s="1765"/>
      <c r="J29" s="1477" t="s">
        <v>5356</v>
      </c>
      <c r="K29" s="1765"/>
      <c r="L29" s="1573"/>
      <c r="N29" s="1573"/>
      <c r="O29" s="1765"/>
      <c r="P29" s="1764"/>
      <c r="Q29" s="1765"/>
      <c r="R29" s="1764"/>
      <c r="S29" s="1765"/>
      <c r="T29" s="1765"/>
      <c r="U29" s="1765"/>
      <c r="V29" s="329"/>
      <c r="W29" s="1763"/>
      <c r="X29" s="1573"/>
      <c r="Z29" s="1573"/>
      <c r="AA29" s="1763"/>
      <c r="AB29" s="1764"/>
      <c r="AC29" s="1763"/>
      <c r="AD29" s="1465"/>
      <c r="AE29" s="1465"/>
      <c r="AF29" s="1465"/>
      <c r="AG29" s="1465"/>
      <c r="AH29" s="1451"/>
      <c r="AI29" s="329"/>
      <c r="AJ29" s="1573"/>
      <c r="AL29" s="1573"/>
      <c r="AM29" s="329"/>
      <c r="AN29" s="1763"/>
      <c r="AO29" s="1763"/>
      <c r="AP29" s="412"/>
      <c r="AQ29" s="412"/>
      <c r="AR29" s="412"/>
      <c r="AS29" s="412"/>
      <c r="AT29" s="1763"/>
      <c r="AU29" s="1763"/>
      <c r="AV29" s="1573"/>
      <c r="AX29" s="1573"/>
      <c r="AY29" s="1763"/>
      <c r="AZ29" s="1763"/>
      <c r="BA29" s="1763"/>
      <c r="BB29" s="1763"/>
      <c r="BC29" s="1763"/>
      <c r="BD29" s="1465"/>
      <c r="BE29" s="1465"/>
      <c r="BF29" s="1763"/>
      <c r="BG29" s="1763"/>
      <c r="BH29" s="1763"/>
      <c r="BI29" s="1763"/>
      <c r="BJ29" s="1763"/>
      <c r="BK29" s="412"/>
      <c r="BL29" s="1763"/>
      <c r="BM29" s="1763"/>
      <c r="BN29" s="1465"/>
      <c r="BO29" s="1465"/>
      <c r="BP29" s="1763"/>
      <c r="BQ29" s="1763"/>
      <c r="BR29" s="1763"/>
      <c r="BS29" s="1763"/>
      <c r="BT29" s="1573"/>
      <c r="BV29" s="1573"/>
      <c r="BW29" s="24"/>
      <c r="BX29" s="1763"/>
      <c r="BY29" s="1763"/>
      <c r="BZ29" s="1465"/>
      <c r="CA29" s="1465"/>
      <c r="CB29" s="1763"/>
      <c r="CC29" s="1763"/>
      <c r="CD29" s="1763"/>
      <c r="CE29" s="1763"/>
      <c r="CF29" s="1763"/>
      <c r="CG29" s="24"/>
      <c r="CH29" s="1788"/>
      <c r="CI29" s="1789"/>
      <c r="CJ29" s="1789"/>
      <c r="CK29" s="1789"/>
      <c r="CL29" s="1788"/>
      <c r="CM29" s="1789"/>
      <c r="CN29" s="1796"/>
      <c r="CO29" s="1796"/>
      <c r="CP29" s="1797"/>
      <c r="CQ29" s="1797"/>
      <c r="CR29" s="1573"/>
      <c r="CT29" s="1573"/>
      <c r="CU29" s="24"/>
      <c r="CV29" s="1794"/>
      <c r="CW29" s="1434" t="s">
        <v>5434</v>
      </c>
      <c r="CX29" s="1763"/>
      <c r="CY29" s="1763"/>
      <c r="CZ29" s="1763"/>
      <c r="DA29" s="1434" t="s">
        <v>5434</v>
      </c>
      <c r="DB29" s="1794"/>
      <c r="DC29" s="1789"/>
      <c r="DD29" s="1573"/>
      <c r="DE29" s="37"/>
      <c r="DF29" s="1573"/>
      <c r="DG29" s="1573"/>
      <c r="DH29" s="1573"/>
      <c r="DI29" s="1573"/>
      <c r="DJ29" s="1573"/>
      <c r="DK29" s="1573"/>
      <c r="DL29" s="1573"/>
      <c r="DM29" s="1573"/>
      <c r="DN29" s="1573"/>
      <c r="DO29" s="413"/>
      <c r="DP29" s="1795"/>
      <c r="DQ29" s="1795"/>
      <c r="DR29" s="1795"/>
      <c r="DS29" s="1795"/>
      <c r="DT29" s="1795"/>
      <c r="DU29" s="1795"/>
      <c r="DV29" s="1795"/>
      <c r="DW29" s="413"/>
      <c r="DX29" s="1573"/>
    </row>
    <row r="30" ht="45.0" customHeight="1">
      <c r="B30" s="1573"/>
      <c r="C30" s="1765"/>
      <c r="D30" s="1765"/>
      <c r="E30" s="1765"/>
      <c r="F30" s="1765"/>
      <c r="G30" s="1765"/>
      <c r="H30" s="1765"/>
      <c r="I30" s="1765"/>
      <c r="J30" s="1765"/>
      <c r="K30" s="1765"/>
      <c r="L30" s="1573"/>
      <c r="N30" s="1573"/>
      <c r="O30" s="1765"/>
      <c r="P30" s="1765"/>
      <c r="Q30" s="1765"/>
      <c r="R30" s="1765"/>
      <c r="S30" s="1765"/>
      <c r="T30" s="170"/>
      <c r="U30" s="235"/>
      <c r="V30" s="1434" t="s">
        <v>5462</v>
      </c>
      <c r="W30" s="1763"/>
      <c r="X30" s="1573"/>
      <c r="Z30" s="1573"/>
      <c r="AA30" s="1763"/>
      <c r="AB30" s="1763"/>
      <c r="AC30" s="1465"/>
      <c r="AD30" s="1465"/>
      <c r="AE30" s="1465"/>
      <c r="AF30" s="1477"/>
      <c r="AG30" s="1465"/>
      <c r="AH30" s="1451"/>
      <c r="AI30" s="329"/>
      <c r="AJ30" s="1573"/>
      <c r="AL30" s="1573"/>
      <c r="AM30" s="329"/>
      <c r="AN30" s="1763"/>
      <c r="AO30" s="412"/>
      <c r="AP30" s="412"/>
      <c r="AQ30" s="1798"/>
      <c r="AR30" s="1798"/>
      <c r="AS30" s="412"/>
      <c r="AT30" s="1465"/>
      <c r="AU30" s="1465"/>
      <c r="AV30" s="1573"/>
      <c r="AX30" s="1573"/>
      <c r="AY30" s="1465"/>
      <c r="AZ30" s="1465"/>
      <c r="BA30" s="1465"/>
      <c r="BB30" s="1763"/>
      <c r="BC30" s="1465"/>
      <c r="BD30" s="1465"/>
      <c r="BE30" s="1465"/>
      <c r="BF30" s="1465"/>
      <c r="BG30" s="1465"/>
      <c r="BH30" s="1465"/>
      <c r="BI30" s="1763"/>
      <c r="BJ30" s="1763"/>
      <c r="BK30" s="1763"/>
      <c r="BL30" s="1465"/>
      <c r="BM30" s="1465"/>
      <c r="BN30" s="1465"/>
      <c r="BO30" s="1465"/>
      <c r="BP30" s="1465"/>
      <c r="BQ30" s="1763"/>
      <c r="BR30" s="1763"/>
      <c r="BS30" s="1465"/>
      <c r="BT30" s="1573"/>
      <c r="BV30" s="1573"/>
      <c r="BW30" s="24"/>
      <c r="BX30" s="1763"/>
      <c r="BY30" s="1763"/>
      <c r="BZ30" s="1465"/>
      <c r="CA30" s="1465"/>
      <c r="CB30" s="1465"/>
      <c r="CC30" s="1763"/>
      <c r="CD30" s="1465"/>
      <c r="CE30" s="1465"/>
      <c r="CF30" s="1465"/>
      <c r="CG30" s="1799"/>
      <c r="CH30" s="1789"/>
      <c r="CI30" s="1789"/>
      <c r="CJ30" s="412"/>
      <c r="CK30" s="1789"/>
      <c r="CL30" s="412"/>
      <c r="CM30" s="1789"/>
      <c r="CN30" s="1800"/>
      <c r="CO30" s="1801"/>
      <c r="CP30" s="1801"/>
      <c r="CQ30" s="1763"/>
      <c r="CR30" s="1573"/>
      <c r="CT30" s="1573"/>
      <c r="CU30" s="1763"/>
      <c r="CV30" s="1763"/>
      <c r="CW30" s="1763"/>
      <c r="CX30" s="1763"/>
      <c r="CY30" s="1763"/>
      <c r="CZ30" s="1763"/>
      <c r="DA30" s="1438" t="s">
        <v>5264</v>
      </c>
      <c r="DB30" s="1434" t="s">
        <v>5434</v>
      </c>
      <c r="DC30" s="1790"/>
      <c r="DD30" s="1573"/>
      <c r="DE30" s="37"/>
      <c r="DF30" s="1573"/>
      <c r="DG30" s="413"/>
      <c r="DH30" s="412"/>
      <c r="DI30" s="413"/>
      <c r="DJ30" s="413"/>
      <c r="DK30" s="413"/>
      <c r="DL30" s="412"/>
      <c r="DM30" s="413"/>
      <c r="DN30" s="413"/>
      <c r="DO30" s="413"/>
      <c r="DP30" s="1795"/>
      <c r="DQ30" s="1795"/>
      <c r="DR30" s="1795"/>
      <c r="DS30" s="1795"/>
      <c r="DT30" s="1795"/>
      <c r="DU30" s="1795"/>
      <c r="DV30" s="1795"/>
      <c r="DW30" s="413"/>
      <c r="DX30" s="1573"/>
    </row>
    <row r="31" ht="45.0" customHeight="1">
      <c r="B31" s="1573"/>
      <c r="C31" s="1802"/>
      <c r="D31" s="170"/>
      <c r="E31" s="170"/>
      <c r="F31" s="170"/>
      <c r="G31" s="170"/>
      <c r="H31" s="170"/>
      <c r="I31" s="170"/>
      <c r="J31" s="170"/>
      <c r="K31" s="1510"/>
      <c r="L31" s="1573"/>
      <c r="M31" s="1573"/>
      <c r="N31" s="1573"/>
      <c r="O31" s="1510"/>
      <c r="P31" s="170"/>
      <c r="Q31" s="170"/>
      <c r="R31" s="170"/>
      <c r="S31" s="170"/>
      <c r="T31" s="170"/>
      <c r="U31" s="235"/>
      <c r="V31" s="333"/>
      <c r="W31" s="1510"/>
      <c r="X31" s="1573"/>
      <c r="Y31" s="1573"/>
      <c r="Z31" s="1573"/>
      <c r="AA31" s="1510"/>
      <c r="AB31" s="1465"/>
      <c r="AC31" s="1465"/>
      <c r="AD31" s="1465"/>
      <c r="AE31" s="1465"/>
      <c r="AF31" s="1477"/>
      <c r="AG31" s="1465"/>
      <c r="AH31" s="1803" t="s">
        <v>5435</v>
      </c>
      <c r="AI31" s="329"/>
      <c r="AJ31" s="1573"/>
      <c r="AL31" s="1573"/>
      <c r="AM31" s="329"/>
      <c r="AN31" s="412"/>
      <c r="AO31" s="412"/>
      <c r="AP31" s="1798"/>
      <c r="AQ31" s="1804" t="s">
        <v>5463</v>
      </c>
      <c r="AR31" s="412"/>
      <c r="AS31" s="412"/>
      <c r="AT31" s="1465"/>
      <c r="AU31" s="1510"/>
      <c r="AV31" s="1573"/>
      <c r="AW31" s="1573"/>
      <c r="AX31" s="1573"/>
      <c r="AY31" s="1510"/>
      <c r="AZ31" s="1465"/>
      <c r="BA31" s="1465"/>
      <c r="BB31" s="1465"/>
      <c r="BC31" s="1465"/>
      <c r="BD31" s="1465"/>
      <c r="BE31" s="1465"/>
      <c r="BF31" s="1465"/>
      <c r="BG31" s="1465"/>
      <c r="BH31" s="463" t="s">
        <v>5241</v>
      </c>
      <c r="BI31" s="1465"/>
      <c r="BJ31" s="1465"/>
      <c r="BK31" s="1465"/>
      <c r="BL31" s="1465"/>
      <c r="BM31" s="1465"/>
      <c r="BN31" s="1465"/>
      <c r="BO31" s="1465"/>
      <c r="BP31" s="1465"/>
      <c r="BQ31" s="1465"/>
      <c r="BR31" s="1465"/>
      <c r="BS31" s="1465"/>
      <c r="BT31" s="1573"/>
      <c r="BV31" s="1573"/>
      <c r="BW31" s="24"/>
      <c r="BX31" s="1763"/>
      <c r="BY31" s="1763"/>
      <c r="BZ31" s="1465"/>
      <c r="CA31" s="329"/>
      <c r="CB31" s="1465"/>
      <c r="CC31" s="1465"/>
      <c r="CD31" s="1465"/>
      <c r="CE31" s="1599" t="s">
        <v>5464</v>
      </c>
      <c r="CF31" s="1465"/>
      <c r="CG31" s="1805" t="s">
        <v>381</v>
      </c>
      <c r="CH31" s="412"/>
      <c r="CI31" s="1442" t="s">
        <v>5359</v>
      </c>
      <c r="CJ31" s="412"/>
      <c r="CK31" s="412"/>
      <c r="CL31" s="1789"/>
      <c r="CM31" s="1789"/>
      <c r="CN31" s="1800"/>
      <c r="CO31" s="1763"/>
      <c r="CP31" s="1763"/>
      <c r="CQ31" s="1510"/>
      <c r="CR31" s="1573"/>
      <c r="CS31" s="1573"/>
      <c r="CT31" s="1573"/>
      <c r="CU31" s="1763"/>
      <c r="CV31" s="1763"/>
      <c r="CW31" s="1763"/>
      <c r="CX31" s="1763"/>
      <c r="CY31" s="1763"/>
      <c r="CZ31" s="1763"/>
      <c r="DA31" s="1806" t="s">
        <v>5465</v>
      </c>
      <c r="DB31" s="1434" t="s">
        <v>5434</v>
      </c>
      <c r="DC31" s="1790"/>
      <c r="DD31" s="1573"/>
      <c r="DE31" s="1573"/>
      <c r="DF31" s="1573"/>
      <c r="DG31" s="1510"/>
      <c r="DH31" s="1795"/>
      <c r="DI31" s="1795"/>
      <c r="DJ31" s="1795"/>
      <c r="DK31" s="1795"/>
      <c r="DL31" s="1795"/>
      <c r="DM31" s="1795"/>
      <c r="DN31" s="1795"/>
      <c r="DO31" s="1795"/>
      <c r="DP31" s="1795"/>
      <c r="DQ31" s="1795"/>
      <c r="DR31" s="1795"/>
      <c r="DS31" s="1599" t="s">
        <v>5324</v>
      </c>
      <c r="DT31" s="1795"/>
      <c r="DU31" s="1795"/>
      <c r="DV31" s="412"/>
      <c r="DW31" s="412"/>
      <c r="DX31" s="1573"/>
    </row>
    <row r="32" ht="45.0" customHeight="1">
      <c r="B32" s="1573"/>
      <c r="C32" s="1765"/>
      <c r="D32" s="1765"/>
      <c r="E32" s="1765"/>
      <c r="F32" s="1765"/>
      <c r="G32" s="170"/>
      <c r="H32" s="1765"/>
      <c r="I32" s="1765"/>
      <c r="J32" s="1765"/>
      <c r="K32" s="1765"/>
      <c r="L32" s="1573"/>
      <c r="N32" s="1573"/>
      <c r="O32" s="1765"/>
      <c r="P32" s="1765"/>
      <c r="Q32" s="1765"/>
      <c r="R32" s="1765"/>
      <c r="S32" s="1765"/>
      <c r="T32" s="170"/>
      <c r="U32" s="235"/>
      <c r="V32" s="1434" t="s">
        <v>5462</v>
      </c>
      <c r="W32" s="1763"/>
      <c r="X32" s="1573"/>
      <c r="Z32" s="1573"/>
      <c r="AA32" s="1763"/>
      <c r="AB32" s="1763"/>
      <c r="AC32" s="1465"/>
      <c r="AD32" s="1465"/>
      <c r="AE32" s="1465"/>
      <c r="AF32" s="1477"/>
      <c r="AG32" s="1465"/>
      <c r="AH32" s="1451"/>
      <c r="AI32" s="329"/>
      <c r="AJ32" s="1573"/>
      <c r="AL32" s="1573"/>
      <c r="AM32" s="329"/>
      <c r="AN32" s="412"/>
      <c r="AO32" s="412"/>
      <c r="AP32" s="412"/>
      <c r="AQ32" s="412"/>
      <c r="AR32" s="412"/>
      <c r="AS32" s="1465"/>
      <c r="AT32" s="1465"/>
      <c r="AU32" s="1465"/>
      <c r="AV32" s="1573"/>
      <c r="AX32" s="1573"/>
      <c r="AY32" s="1465"/>
      <c r="AZ32" s="1465"/>
      <c r="BA32" s="1465"/>
      <c r="BB32" s="1465"/>
      <c r="BC32" s="1465"/>
      <c r="BD32" s="1465"/>
      <c r="BE32" s="1465"/>
      <c r="BF32" s="1465"/>
      <c r="BG32" s="1465"/>
      <c r="BH32" s="1763"/>
      <c r="BI32" s="1465"/>
      <c r="BJ32" s="1465"/>
      <c r="BK32" s="1763"/>
      <c r="BL32" s="1763"/>
      <c r="BM32" s="1465"/>
      <c r="BN32" s="1465"/>
      <c r="BO32" s="1763"/>
      <c r="BP32" s="1763"/>
      <c r="BQ32" s="1465"/>
      <c r="BR32" s="1465"/>
      <c r="BS32" s="1465"/>
      <c r="BT32" s="1573"/>
      <c r="BV32" s="1573"/>
      <c r="BW32" s="24"/>
      <c r="BX32" s="1807"/>
      <c r="BY32" s="1763"/>
      <c r="BZ32" s="1763"/>
      <c r="CA32" s="1465"/>
      <c r="CB32" s="1763"/>
      <c r="CC32" s="1465"/>
      <c r="CD32" s="1465"/>
      <c r="CE32" s="1763"/>
      <c r="CF32" s="1465"/>
      <c r="CG32" s="1799"/>
      <c r="CH32" s="1789"/>
      <c r="CI32" s="1789"/>
      <c r="CJ32" s="412"/>
      <c r="CK32" s="1789"/>
      <c r="CL32" s="1789"/>
      <c r="CM32" s="1808"/>
      <c r="CN32" s="1763"/>
      <c r="CO32" s="1801"/>
      <c r="CP32" s="1801"/>
      <c r="CQ32" s="1763"/>
      <c r="CR32" s="1573"/>
      <c r="CT32" s="1573"/>
      <c r="CU32" s="1763"/>
      <c r="CV32" s="1763"/>
      <c r="CW32" s="1763"/>
      <c r="CX32" s="1763"/>
      <c r="CY32" s="1763"/>
      <c r="CZ32" s="1763"/>
      <c r="DA32" s="1763"/>
      <c r="DB32" s="1434" t="s">
        <v>5434</v>
      </c>
      <c r="DC32" s="1790"/>
      <c r="DD32" s="1573"/>
      <c r="DE32" s="37"/>
      <c r="DF32" s="1573"/>
      <c r="DG32" s="413"/>
      <c r="DH32" s="412"/>
      <c r="DI32" s="413"/>
      <c r="DJ32" s="413"/>
      <c r="DK32" s="413"/>
      <c r="DL32" s="412"/>
      <c r="DM32" s="413"/>
      <c r="DN32" s="413"/>
      <c r="DO32" s="413"/>
      <c r="DP32" s="1795"/>
      <c r="DQ32" s="1795"/>
      <c r="DR32" s="1795"/>
      <c r="DS32" s="1795"/>
      <c r="DT32" s="1795"/>
      <c r="DU32" s="1795"/>
      <c r="DV32" s="1795"/>
      <c r="DW32" s="413"/>
      <c r="DX32" s="1573"/>
    </row>
    <row r="33" ht="45.0" customHeight="1">
      <c r="B33" s="1573"/>
      <c r="C33" s="1764"/>
      <c r="D33" s="1765"/>
      <c r="E33" s="1765"/>
      <c r="F33" s="1765"/>
      <c r="G33" s="170"/>
      <c r="H33" s="1765"/>
      <c r="I33" s="116" t="s">
        <v>5204</v>
      </c>
      <c r="J33" s="1765"/>
      <c r="K33" s="1765"/>
      <c r="L33" s="1573"/>
      <c r="N33" s="1573"/>
      <c r="O33" s="1765"/>
      <c r="P33" s="1764"/>
      <c r="Q33" s="1765"/>
      <c r="R33" s="1764"/>
      <c r="S33" s="1765"/>
      <c r="T33" s="1765"/>
      <c r="U33" s="1765"/>
      <c r="V33" s="329"/>
      <c r="W33" s="1763"/>
      <c r="X33" s="1573"/>
      <c r="Z33" s="1573"/>
      <c r="AA33" s="1763"/>
      <c r="AB33" s="1764"/>
      <c r="AC33" s="1763"/>
      <c r="AD33" s="1465"/>
      <c r="AE33" s="1465"/>
      <c r="AF33" s="1465"/>
      <c r="AG33" s="1465"/>
      <c r="AH33" s="1451"/>
      <c r="AI33" s="329"/>
      <c r="AJ33" s="1573"/>
      <c r="AL33" s="1573"/>
      <c r="AM33" s="329"/>
      <c r="AN33" s="1763"/>
      <c r="AO33" s="1763"/>
      <c r="AP33" s="412"/>
      <c r="AQ33" s="1465"/>
      <c r="AR33" s="1465"/>
      <c r="AS33" s="1763"/>
      <c r="AT33" s="1763"/>
      <c r="AU33" s="1763"/>
      <c r="AV33" s="1573"/>
      <c r="AX33" s="1573"/>
      <c r="AY33" s="1763"/>
      <c r="AZ33" s="1763"/>
      <c r="BA33" s="1763"/>
      <c r="BB33" s="1763"/>
      <c r="BC33" s="1465"/>
      <c r="BD33" s="1465"/>
      <c r="BE33" s="1465"/>
      <c r="BF33" s="1465"/>
      <c r="BG33" s="1763"/>
      <c r="BH33" s="1763"/>
      <c r="BI33" s="1763"/>
      <c r="BJ33" s="1763"/>
      <c r="BK33" s="704" t="s">
        <v>5466</v>
      </c>
      <c r="BL33" s="1763"/>
      <c r="BM33" s="1763"/>
      <c r="BN33" s="1465"/>
      <c r="BO33" s="1763"/>
      <c r="BP33" s="412"/>
      <c r="BQ33" s="1763"/>
      <c r="BR33" s="1763"/>
      <c r="BS33" s="1763"/>
      <c r="BT33" s="1573"/>
      <c r="BV33" s="1573"/>
      <c r="BW33" s="24"/>
      <c r="BX33" s="1807"/>
      <c r="BY33" s="1763"/>
      <c r="BZ33" s="1465"/>
      <c r="CA33" s="1465"/>
      <c r="CB33" s="1763"/>
      <c r="CC33" s="1807"/>
      <c r="CD33" s="1763"/>
      <c r="CE33" s="1763"/>
      <c r="CF33" s="1763"/>
      <c r="CG33" s="24"/>
      <c r="CH33" s="1789"/>
      <c r="CI33" s="1792"/>
      <c r="CJ33" s="1792"/>
      <c r="CK33" s="1792"/>
      <c r="CL33" s="1789"/>
      <c r="CM33" s="1809"/>
      <c r="CN33" s="1809"/>
      <c r="CO33" s="1810"/>
      <c r="CP33" s="1809"/>
      <c r="CQ33" s="1809"/>
      <c r="CR33" s="1573"/>
      <c r="CT33" s="1573"/>
      <c r="CU33" s="24"/>
      <c r="CV33" s="1790"/>
      <c r="CW33" s="1434" t="s">
        <v>5434</v>
      </c>
      <c r="CX33" s="1763"/>
      <c r="CY33" s="1763"/>
      <c r="CZ33" s="1763"/>
      <c r="DA33" s="1434" t="s">
        <v>5434</v>
      </c>
      <c r="DB33" s="1790"/>
      <c r="DC33" s="1789"/>
      <c r="DD33" s="1573"/>
      <c r="DE33" s="37"/>
      <c r="DF33" s="1573"/>
      <c r="DG33" s="1573"/>
      <c r="DH33" s="1573"/>
      <c r="DI33" s="1573"/>
      <c r="DJ33" s="1573"/>
      <c r="DK33" s="1573"/>
      <c r="DL33" s="1573"/>
      <c r="DM33" s="1573"/>
      <c r="DN33" s="1573"/>
      <c r="DO33" s="413"/>
      <c r="DP33" s="1795"/>
      <c r="DQ33" s="1795"/>
      <c r="DR33" s="1795"/>
      <c r="DS33" s="1795"/>
      <c r="DT33" s="1795"/>
      <c r="DU33" s="1795"/>
      <c r="DV33" s="1795"/>
      <c r="DW33" s="413"/>
      <c r="DX33" s="1573"/>
    </row>
    <row r="34" ht="45.0" customHeight="1">
      <c r="B34" s="1573"/>
      <c r="C34" s="1764"/>
      <c r="D34" s="1764"/>
      <c r="E34" s="1765"/>
      <c r="F34" s="1765"/>
      <c r="G34" s="170"/>
      <c r="H34" s="1765"/>
      <c r="I34" s="1765"/>
      <c r="J34" s="1765"/>
      <c r="K34" s="1765"/>
      <c r="L34" s="1573"/>
      <c r="N34" s="1573"/>
      <c r="O34" s="1765"/>
      <c r="P34" s="1765"/>
      <c r="Q34" s="1765"/>
      <c r="R34" s="1765"/>
      <c r="S34" s="1765"/>
      <c r="T34" s="1765"/>
      <c r="U34" s="1765"/>
      <c r="V34" s="329"/>
      <c r="W34" s="1763"/>
      <c r="X34" s="1573"/>
      <c r="Z34" s="1573"/>
      <c r="AA34" s="1763"/>
      <c r="AB34" s="1763"/>
      <c r="AC34" s="1763"/>
      <c r="AD34" s="1763"/>
      <c r="AE34" s="1465"/>
      <c r="AF34" s="1763"/>
      <c r="AG34" s="1451"/>
      <c r="AH34" s="329"/>
      <c r="AI34" s="329"/>
      <c r="AJ34" s="1573"/>
      <c r="AL34" s="1573"/>
      <c r="AM34" s="329"/>
      <c r="AN34" s="1763"/>
      <c r="AO34" s="1763"/>
      <c r="AP34" s="1763"/>
      <c r="AQ34" s="1465"/>
      <c r="AR34" s="1465"/>
      <c r="AS34" s="1763"/>
      <c r="AT34" s="1763"/>
      <c r="AU34" s="1763"/>
      <c r="AV34" s="1573"/>
      <c r="AX34" s="1573"/>
      <c r="AY34" s="1763"/>
      <c r="AZ34" s="1763"/>
      <c r="BA34" s="1763"/>
      <c r="BB34" s="1763"/>
      <c r="BC34" s="1763"/>
      <c r="BD34" s="1465"/>
      <c r="BE34" s="1465"/>
      <c r="BF34" s="1763"/>
      <c r="BG34" s="1763"/>
      <c r="BH34" s="412"/>
      <c r="BI34" s="412"/>
      <c r="BJ34" s="1763"/>
      <c r="BK34" s="1763"/>
      <c r="BL34" s="1763"/>
      <c r="BM34" s="1763"/>
      <c r="BN34" s="1465"/>
      <c r="BO34" s="1465"/>
      <c r="BP34" s="1763"/>
      <c r="BQ34" s="412"/>
      <c r="BR34" s="412"/>
      <c r="BS34" s="1763"/>
      <c r="BT34" s="1573"/>
      <c r="BV34" s="1573"/>
      <c r="BW34" s="24"/>
      <c r="BX34" s="1763"/>
      <c r="BY34" s="1811" t="s">
        <v>5467</v>
      </c>
      <c r="BZ34" s="1763"/>
      <c r="CA34" s="1465"/>
      <c r="CB34" s="1465"/>
      <c r="CC34" s="1763"/>
      <c r="CD34" s="1763"/>
      <c r="CE34" s="1763"/>
      <c r="CF34" s="1763"/>
      <c r="CG34" s="24"/>
      <c r="CH34" s="1789"/>
      <c r="CI34" s="1789"/>
      <c r="CJ34" s="1788"/>
      <c r="CK34" s="1789"/>
      <c r="CL34" s="1789"/>
      <c r="CM34" s="1788"/>
      <c r="CN34" s="1792"/>
      <c r="CO34" s="1792"/>
      <c r="CP34" s="1792"/>
      <c r="CQ34" s="1789"/>
      <c r="CR34" s="1573"/>
      <c r="CT34" s="1573"/>
      <c r="CU34" s="1789"/>
      <c r="CV34" s="1789"/>
      <c r="CW34" s="1794"/>
      <c r="CX34" s="1434" t="s">
        <v>5434</v>
      </c>
      <c r="CY34" s="1434" t="s">
        <v>5434</v>
      </c>
      <c r="CZ34" s="1434" t="s">
        <v>5434</v>
      </c>
      <c r="DA34" s="1794"/>
      <c r="DB34" s="1789"/>
      <c r="DC34" s="1789"/>
      <c r="DD34" s="1573"/>
      <c r="DE34" s="37"/>
      <c r="DF34" s="37"/>
      <c r="DG34" s="37"/>
      <c r="DH34" s="37"/>
      <c r="DI34" s="37"/>
      <c r="DJ34" s="37"/>
      <c r="DK34" s="37"/>
      <c r="DL34" s="37"/>
      <c r="DM34" s="37"/>
      <c r="DN34" s="1573"/>
      <c r="DO34" s="412"/>
      <c r="DP34" s="490" t="s">
        <v>5321</v>
      </c>
      <c r="DQ34" s="1795"/>
      <c r="DR34" s="1795"/>
      <c r="DS34" s="412"/>
      <c r="DT34" s="1795"/>
      <c r="DU34" s="1795"/>
      <c r="DV34" s="490" t="s">
        <v>5321</v>
      </c>
      <c r="DW34" s="412"/>
      <c r="DX34" s="1573"/>
    </row>
    <row r="35" ht="45.0" customHeight="1">
      <c r="B35" s="1573"/>
      <c r="C35" s="1764"/>
      <c r="D35" s="1764"/>
      <c r="E35" s="1764"/>
      <c r="F35" s="1765"/>
      <c r="G35" s="1510"/>
      <c r="H35" s="1765"/>
      <c r="I35" s="329"/>
      <c r="J35" s="329"/>
      <c r="K35" s="329"/>
      <c r="L35" s="1573"/>
      <c r="N35" s="1573"/>
      <c r="O35" s="329"/>
      <c r="P35" s="329"/>
      <c r="Q35" s="329"/>
      <c r="R35" s="329"/>
      <c r="S35" s="329"/>
      <c r="T35" s="329"/>
      <c r="U35" s="329"/>
      <c r="V35" s="329"/>
      <c r="W35" s="329"/>
      <c r="X35" s="1573"/>
      <c r="Z35" s="1573"/>
      <c r="AA35" s="329"/>
      <c r="AB35" s="329"/>
      <c r="AC35" s="329"/>
      <c r="AD35" s="1763"/>
      <c r="AE35" s="1510"/>
      <c r="AF35" s="1763"/>
      <c r="AG35" s="329"/>
      <c r="AH35" s="329"/>
      <c r="AI35" s="329"/>
      <c r="AJ35" s="1573"/>
      <c r="AL35" s="1573"/>
      <c r="AM35" s="329"/>
      <c r="AN35" s="1451"/>
      <c r="AO35" s="1763"/>
      <c r="AP35" s="1465"/>
      <c r="AQ35" s="1510"/>
      <c r="AR35" s="1465"/>
      <c r="AS35" s="1763"/>
      <c r="AT35" s="1451"/>
      <c r="AU35" s="329"/>
      <c r="AV35" s="1573"/>
      <c r="AX35" s="1573"/>
      <c r="AY35" s="329"/>
      <c r="AZ35" s="1763"/>
      <c r="BA35" s="1763"/>
      <c r="BB35" s="1763"/>
      <c r="BC35" s="1763"/>
      <c r="BD35" s="1510"/>
      <c r="BE35" s="1465"/>
      <c r="BF35" s="1763"/>
      <c r="BG35" s="1763"/>
      <c r="BH35" s="1763"/>
      <c r="BI35" s="1763"/>
      <c r="BJ35" s="1763"/>
      <c r="BK35" s="1763"/>
      <c r="BL35" s="1763"/>
      <c r="BM35" s="1434" t="s">
        <v>1910</v>
      </c>
      <c r="BN35" s="1510"/>
      <c r="BO35" s="1465"/>
      <c r="BP35" s="1763"/>
      <c r="BQ35" s="1763"/>
      <c r="BR35" s="412"/>
      <c r="BS35" s="1763"/>
      <c r="BT35" s="1573"/>
      <c r="BV35" s="1573"/>
      <c r="BW35" s="24"/>
      <c r="BX35" s="1807"/>
      <c r="BY35" s="1763"/>
      <c r="BZ35" s="1465"/>
      <c r="CA35" s="1510"/>
      <c r="CB35" s="1465"/>
      <c r="CC35" s="1763"/>
      <c r="CD35" s="1807"/>
      <c r="CE35" s="1807"/>
      <c r="CF35" s="24"/>
      <c r="CG35" s="1789"/>
      <c r="CH35" s="1788"/>
      <c r="CI35" s="1789"/>
      <c r="CJ35" s="1789"/>
      <c r="CK35" s="1789"/>
      <c r="CL35" s="1789"/>
      <c r="CM35" s="1789"/>
      <c r="CN35" s="1789"/>
      <c r="CO35" s="1788"/>
      <c r="CP35" s="1789"/>
      <c r="CQ35" s="1789"/>
      <c r="CR35" s="1573"/>
      <c r="CT35" s="1573"/>
      <c r="CU35" s="1788"/>
      <c r="CV35" s="1789"/>
      <c r="CW35" s="1789"/>
      <c r="CX35" s="1790"/>
      <c r="CY35" s="1790"/>
      <c r="CZ35" s="1790"/>
      <c r="DA35" s="1789"/>
      <c r="DB35" s="1789"/>
      <c r="DC35" s="1788"/>
      <c r="DD35" s="1573"/>
      <c r="DE35" s="37"/>
      <c r="DF35" s="37"/>
      <c r="DG35" s="37"/>
      <c r="DH35" s="37"/>
      <c r="DI35" s="37"/>
      <c r="DJ35" s="37"/>
      <c r="DK35" s="37"/>
      <c r="DL35" s="37"/>
      <c r="DM35" s="37"/>
      <c r="DN35" s="1573"/>
      <c r="DO35" s="412"/>
      <c r="DP35" s="412"/>
      <c r="DQ35" s="413"/>
      <c r="DR35" s="413"/>
      <c r="DS35" s="412"/>
      <c r="DT35" s="413"/>
      <c r="DU35" s="413"/>
      <c r="DV35" s="412"/>
      <c r="DW35" s="412"/>
      <c r="DX35" s="1573"/>
    </row>
    <row r="36" ht="45.0" customHeight="1">
      <c r="B36" s="1586" t="s">
        <v>5179</v>
      </c>
      <c r="C36" s="1573"/>
      <c r="D36" s="1573"/>
      <c r="E36" s="1573"/>
      <c r="F36" s="1573"/>
      <c r="G36" s="1573"/>
      <c r="H36" s="1573"/>
      <c r="I36" s="1573"/>
      <c r="J36" s="1573"/>
      <c r="K36" s="1573"/>
      <c r="L36" s="1573"/>
      <c r="N36" s="1616" t="s">
        <v>5468</v>
      </c>
      <c r="O36" s="1591"/>
      <c r="P36" s="1573"/>
      <c r="Q36" s="1573"/>
      <c r="R36" s="1573"/>
      <c r="S36" s="1573"/>
      <c r="T36" s="1573"/>
      <c r="U36" s="1573"/>
      <c r="V36" s="1573"/>
      <c r="W36" s="1573"/>
      <c r="X36" s="1573"/>
      <c r="Z36" s="1616" t="s">
        <v>5179</v>
      </c>
      <c r="AA36" s="1573"/>
      <c r="AB36" s="1573"/>
      <c r="AC36" s="1573"/>
      <c r="AD36" s="1573"/>
      <c r="AE36" s="1573"/>
      <c r="AF36" s="1573"/>
      <c r="AG36" s="1573"/>
      <c r="AH36" s="1573"/>
      <c r="AI36" s="1573"/>
      <c r="AJ36" s="1573"/>
      <c r="AL36" s="1616" t="s">
        <v>5469</v>
      </c>
      <c r="AM36" s="1773"/>
      <c r="AN36" s="1773"/>
      <c r="AO36" s="1773"/>
      <c r="AP36" s="1773"/>
      <c r="AQ36" s="1773"/>
      <c r="AR36" s="1773"/>
      <c r="AS36" s="1773"/>
      <c r="AT36" s="1773"/>
      <c r="AU36" s="1773"/>
      <c r="AV36" s="1573"/>
      <c r="AX36" s="1616" t="s">
        <v>5470</v>
      </c>
      <c r="AY36" s="1573"/>
      <c r="AZ36" s="1573"/>
      <c r="BA36" s="1573"/>
      <c r="BB36" s="1573"/>
      <c r="BC36" s="1573"/>
      <c r="BD36" s="1573"/>
      <c r="BE36" s="1573"/>
      <c r="BF36" s="1573"/>
      <c r="BG36" s="1573"/>
      <c r="BH36" s="1573"/>
      <c r="BI36" s="1573"/>
      <c r="BJ36" s="1573"/>
      <c r="BK36" s="1573"/>
      <c r="BL36" s="1573"/>
      <c r="BM36" s="1573"/>
      <c r="BN36" s="1573"/>
      <c r="BO36" s="1573"/>
      <c r="BP36" s="1573"/>
      <c r="BQ36" s="1573"/>
      <c r="BR36" s="1573"/>
      <c r="BS36" s="1573"/>
      <c r="BT36" s="1573"/>
      <c r="BV36" s="1785" t="s">
        <v>5471</v>
      </c>
      <c r="BW36" s="1573"/>
      <c r="BX36" s="1573"/>
      <c r="BY36" s="1573"/>
      <c r="BZ36" s="1573"/>
      <c r="CA36" s="1573"/>
      <c r="CB36" s="1573"/>
      <c r="CC36" s="1573"/>
      <c r="CD36" s="1573"/>
      <c r="CE36" s="1573"/>
      <c r="CF36" s="1573"/>
      <c r="CG36" s="1573"/>
      <c r="CH36" s="1573"/>
      <c r="CI36" s="1573"/>
      <c r="CJ36" s="1573"/>
      <c r="CK36" s="1573"/>
      <c r="CL36" s="1573"/>
      <c r="CM36" s="1573"/>
      <c r="CN36" s="1573"/>
      <c r="CO36" s="1573"/>
      <c r="CP36" s="1573"/>
      <c r="CQ36" s="1573"/>
      <c r="CR36" s="1573"/>
      <c r="CT36" s="1785" t="s">
        <v>5472</v>
      </c>
      <c r="CU36" s="1573"/>
      <c r="CV36" s="1573"/>
      <c r="CW36" s="1573"/>
      <c r="CX36" s="1573"/>
      <c r="CY36" s="1573"/>
      <c r="CZ36" s="1573"/>
      <c r="DA36" s="1573"/>
      <c r="DB36" s="1573"/>
      <c r="DC36" s="1573"/>
      <c r="DD36" s="1573"/>
      <c r="DE36" s="37"/>
      <c r="DF36" s="37"/>
      <c r="DG36" s="37"/>
      <c r="DH36" s="37"/>
      <c r="DI36" s="37"/>
      <c r="DJ36" s="37"/>
      <c r="DK36" s="37"/>
      <c r="DL36" s="37"/>
      <c r="DM36" s="37"/>
      <c r="DN36" s="1812" t="s">
        <v>5473</v>
      </c>
      <c r="DO36" s="1573"/>
      <c r="DP36" s="1573"/>
      <c r="DQ36" s="1573"/>
      <c r="DR36" s="1573"/>
      <c r="DS36" s="1573"/>
      <c r="DT36" s="1573"/>
      <c r="DU36" s="1573"/>
      <c r="DV36" s="1573"/>
      <c r="DW36" s="1573"/>
      <c r="DX36" s="1573"/>
    </row>
    <row r="37" ht="45.0" customHeight="1">
      <c r="G37" s="1573"/>
      <c r="AE37" s="1573"/>
      <c r="AQ37" s="1773"/>
      <c r="CA37" s="1773"/>
    </row>
    <row r="38" ht="45.0" customHeight="1">
      <c r="B38" s="1618" t="s">
        <v>5474</v>
      </c>
      <c r="C38" s="1591"/>
      <c r="D38" s="1573"/>
      <c r="E38" s="1573"/>
      <c r="F38" s="1573"/>
      <c r="G38" s="1573"/>
      <c r="H38" s="1573"/>
      <c r="I38" s="1573"/>
      <c r="J38" s="1573"/>
      <c r="K38" s="1573"/>
      <c r="L38" s="1573"/>
      <c r="M38" s="1573"/>
      <c r="N38" s="1573"/>
      <c r="O38" s="1573"/>
      <c r="P38" s="1573"/>
      <c r="Q38" s="1573"/>
      <c r="R38" s="1573"/>
      <c r="S38" s="1573"/>
      <c r="T38" s="1573"/>
      <c r="U38" s="1573"/>
      <c r="V38" s="1573"/>
      <c r="W38" s="1591"/>
      <c r="X38" s="1574" t="s">
        <v>43</v>
      </c>
      <c r="Z38" s="1618" t="s">
        <v>5475</v>
      </c>
      <c r="AA38" s="1573"/>
      <c r="AB38" s="1573"/>
      <c r="AC38" s="1573"/>
      <c r="AD38" s="1573"/>
      <c r="AE38" s="1573"/>
      <c r="AF38" s="1573"/>
      <c r="AG38" s="1573"/>
      <c r="AH38" s="1573"/>
      <c r="AI38" s="1591"/>
      <c r="AJ38" s="1574" t="s">
        <v>43</v>
      </c>
      <c r="AL38" s="1618" t="s">
        <v>5476</v>
      </c>
      <c r="AM38" s="1591"/>
      <c r="AN38" s="1573"/>
      <c r="AO38" s="1573"/>
      <c r="AP38" s="1573"/>
      <c r="AQ38" s="1573"/>
      <c r="AR38" s="1573"/>
      <c r="AS38" s="1573"/>
      <c r="AT38" s="1573"/>
      <c r="AU38" s="1591"/>
      <c r="AV38" s="1574" t="s">
        <v>43</v>
      </c>
      <c r="AX38" s="1578" t="s">
        <v>5477</v>
      </c>
      <c r="AY38" s="1573"/>
      <c r="AZ38" s="1573"/>
      <c r="BA38" s="1573"/>
      <c r="BB38" s="1573"/>
      <c r="BC38" s="1573"/>
      <c r="BD38" s="1573"/>
      <c r="BE38" s="1573"/>
      <c r="BF38" s="1573"/>
      <c r="BG38" s="1573"/>
      <c r="BH38" s="1573"/>
      <c r="BI38" s="1761" t="s">
        <v>5478</v>
      </c>
      <c r="BJ38" s="1573"/>
      <c r="BK38" s="1573"/>
      <c r="BL38" s="1573"/>
      <c r="BM38" s="1573"/>
      <c r="BN38" s="1573"/>
      <c r="BO38" s="1573"/>
      <c r="BP38" s="1573"/>
      <c r="BQ38" s="1573"/>
      <c r="BR38" s="1573"/>
      <c r="BS38" s="1573"/>
      <c r="BT38" s="1762" t="s">
        <v>43</v>
      </c>
      <c r="BV38" s="1578" t="s">
        <v>5479</v>
      </c>
      <c r="BW38" s="1573"/>
      <c r="BX38" s="1573"/>
      <c r="BY38" s="1573"/>
      <c r="BZ38" s="1573"/>
      <c r="CA38" s="1573"/>
      <c r="CB38" s="1573"/>
      <c r="CC38" s="1573"/>
      <c r="CD38" s="1573"/>
      <c r="CE38" s="1573"/>
      <c r="CF38" s="1762" t="s">
        <v>43</v>
      </c>
    </row>
    <row r="39" ht="45.0" customHeight="1">
      <c r="B39" s="1573"/>
      <c r="C39" s="1764"/>
      <c r="D39" s="1765"/>
      <c r="E39" s="1765"/>
      <c r="F39" s="1765"/>
      <c r="G39" s="1510"/>
      <c r="H39" s="1765"/>
      <c r="I39" s="329"/>
      <c r="J39" s="329"/>
      <c r="K39" s="329"/>
      <c r="L39" s="329"/>
      <c r="M39" s="329"/>
      <c r="N39" s="329"/>
      <c r="O39" s="329"/>
      <c r="P39" s="329"/>
      <c r="Q39" s="329"/>
      <c r="R39" s="329"/>
      <c r="S39" s="329"/>
      <c r="T39" s="329"/>
      <c r="U39" s="329"/>
      <c r="V39" s="329"/>
      <c r="W39" s="329"/>
      <c r="X39" s="1573"/>
      <c r="Z39" s="1573"/>
      <c r="AA39" s="329"/>
      <c r="AB39" s="329"/>
      <c r="AC39" s="329"/>
      <c r="AD39" s="1763"/>
      <c r="AE39" s="1510"/>
      <c r="AF39" s="1763"/>
      <c r="AG39" s="329"/>
      <c r="AH39" s="329"/>
      <c r="AI39" s="329"/>
      <c r="AJ39" s="1573"/>
      <c r="AL39" s="1573"/>
      <c r="AM39" s="329"/>
      <c r="AN39" s="1451"/>
      <c r="AO39" s="1763"/>
      <c r="AP39" s="1465"/>
      <c r="AQ39" s="1465"/>
      <c r="AR39" s="1763"/>
      <c r="AS39" s="1763"/>
      <c r="AT39" s="1451"/>
      <c r="AU39" s="329"/>
      <c r="AV39" s="1573"/>
      <c r="AX39" s="1573"/>
      <c r="AY39" s="1763"/>
      <c r="AZ39" s="1763"/>
      <c r="BA39" s="1763"/>
      <c r="BB39" s="1763"/>
      <c r="BC39" s="1465"/>
      <c r="BD39" s="1510"/>
      <c r="BE39" s="1465"/>
      <c r="BF39" s="1763"/>
      <c r="BG39" s="1763"/>
      <c r="BH39" s="1763"/>
      <c r="BI39" s="1763"/>
      <c r="BJ39" s="1763"/>
      <c r="BK39" s="1763"/>
      <c r="BL39" s="1763"/>
      <c r="BM39" s="1465"/>
      <c r="BN39" s="1510"/>
      <c r="BO39" s="1465"/>
      <c r="BP39" s="1763"/>
      <c r="BQ39" s="1763"/>
      <c r="BR39" s="1763"/>
      <c r="BS39" s="1763"/>
      <c r="BT39" s="1573"/>
      <c r="BV39" s="1573"/>
      <c r="BW39" s="24"/>
      <c r="BX39" s="1763"/>
      <c r="BY39" s="1763"/>
      <c r="BZ39" s="1465"/>
      <c r="CA39" s="1510"/>
      <c r="CB39" s="1763"/>
      <c r="CC39" s="1763"/>
      <c r="CD39" s="1763"/>
      <c r="CE39" s="24"/>
      <c r="CF39" s="1573"/>
    </row>
    <row r="40" ht="45.0" customHeight="1">
      <c r="B40" s="1573"/>
      <c r="C40" s="1764"/>
      <c r="D40" s="1765"/>
      <c r="E40" s="1765"/>
      <c r="F40" s="1765"/>
      <c r="G40" s="170"/>
      <c r="H40" s="1765"/>
      <c r="I40" s="329"/>
      <c r="J40" s="1763"/>
      <c r="K40" s="1763"/>
      <c r="L40" s="1763"/>
      <c r="M40" s="1763"/>
      <c r="N40" s="1769"/>
      <c r="O40" s="1769"/>
      <c r="P40" s="1769"/>
      <c r="Q40" s="1769"/>
      <c r="R40" s="1813" t="s">
        <v>5435</v>
      </c>
      <c r="S40" s="1451"/>
      <c r="T40" s="1763"/>
      <c r="U40" s="1763"/>
      <c r="V40" s="1763"/>
      <c r="W40" s="1763"/>
      <c r="X40" s="1573"/>
      <c r="Z40" s="1573"/>
      <c r="AA40" s="329"/>
      <c r="AB40" s="329"/>
      <c r="AC40" s="329"/>
      <c r="AD40" s="1814" t="s">
        <v>5480</v>
      </c>
      <c r="AE40" s="1465"/>
      <c r="AF40" s="1763"/>
      <c r="AG40" s="329"/>
      <c r="AH40" s="329"/>
      <c r="AI40" s="329"/>
      <c r="AJ40" s="1573"/>
      <c r="AL40" s="1573"/>
      <c r="AM40" s="329"/>
      <c r="AN40" s="1763"/>
      <c r="AO40" s="1763"/>
      <c r="AP40" s="1763"/>
      <c r="AQ40" s="412"/>
      <c r="AR40" s="1465"/>
      <c r="AS40" s="1763"/>
      <c r="AT40" s="1763"/>
      <c r="AU40" s="329"/>
      <c r="AV40" s="1573"/>
      <c r="AX40" s="1573"/>
      <c r="AY40" s="1763"/>
      <c r="AZ40" s="1477"/>
      <c r="BA40" s="1477"/>
      <c r="BB40" s="1763"/>
      <c r="BC40" s="1465"/>
      <c r="BD40" s="1465"/>
      <c r="BE40" s="1763"/>
      <c r="BF40" s="1763"/>
      <c r="BG40" s="1477"/>
      <c r="BH40" s="1442" t="s">
        <v>5481</v>
      </c>
      <c r="BI40" s="1763"/>
      <c r="BJ40" s="1477"/>
      <c r="BK40" s="1477"/>
      <c r="BL40" s="1763"/>
      <c r="BM40" s="1763"/>
      <c r="BN40" s="1465"/>
      <c r="BO40" s="1465"/>
      <c r="BP40" s="1763"/>
      <c r="BQ40" s="1477"/>
      <c r="BR40" s="1477"/>
      <c r="BS40" s="1763"/>
      <c r="BT40" s="1573"/>
      <c r="BV40" s="1573"/>
      <c r="BW40" s="24"/>
      <c r="BX40" s="1763"/>
      <c r="BY40" s="1763"/>
      <c r="BZ40" s="1763"/>
      <c r="CA40" s="1465"/>
      <c r="CB40" s="412"/>
      <c r="CC40" s="1763"/>
      <c r="CD40" s="1807"/>
      <c r="CE40" s="24"/>
      <c r="CF40" s="1573"/>
    </row>
    <row r="41" ht="45.0" customHeight="1">
      <c r="B41" s="1573"/>
      <c r="C41" s="1764"/>
      <c r="D41" s="1764"/>
      <c r="E41" s="1765"/>
      <c r="F41" s="1765"/>
      <c r="G41" s="170"/>
      <c r="H41" s="1765"/>
      <c r="I41" s="329"/>
      <c r="J41" s="1763"/>
      <c r="K41" s="1763"/>
      <c r="L41" s="1813" t="s">
        <v>5435</v>
      </c>
      <c r="M41" s="1451"/>
      <c r="N41" s="1451"/>
      <c r="O41" s="1769"/>
      <c r="P41" s="1769"/>
      <c r="Q41" s="1763"/>
      <c r="R41" s="1763"/>
      <c r="S41" s="1763"/>
      <c r="T41" s="1763"/>
      <c r="U41" s="1763"/>
      <c r="V41" s="1769"/>
      <c r="W41" s="1763"/>
      <c r="X41" s="1573"/>
      <c r="Z41" s="1573"/>
      <c r="AA41" s="329"/>
      <c r="AB41" s="329"/>
      <c r="AC41" s="329"/>
      <c r="AD41" s="1763"/>
      <c r="AE41" s="1465"/>
      <c r="AF41" s="1763"/>
      <c r="AG41" s="329"/>
      <c r="AH41" s="329"/>
      <c r="AI41" s="329"/>
      <c r="AJ41" s="1573"/>
      <c r="AL41" s="1573"/>
      <c r="AM41" s="412"/>
      <c r="AN41" s="412"/>
      <c r="AO41" s="412"/>
      <c r="AP41" s="412"/>
      <c r="AQ41" s="1465"/>
      <c r="AR41" s="1465"/>
      <c r="AS41" s="1763"/>
      <c r="AT41" s="1763"/>
      <c r="AU41" s="329"/>
      <c r="AV41" s="1573"/>
      <c r="AX41" s="1573"/>
      <c r="AY41" s="1763"/>
      <c r="AZ41" s="1434" t="s">
        <v>5477</v>
      </c>
      <c r="BA41" s="1477"/>
      <c r="BB41" s="1763"/>
      <c r="BC41" s="1763"/>
      <c r="BD41" s="1465"/>
      <c r="BE41" s="1465"/>
      <c r="BF41" s="1763"/>
      <c r="BG41" s="1477"/>
      <c r="BH41" s="1763"/>
      <c r="BI41" s="1442" t="s">
        <v>5482</v>
      </c>
      <c r="BJ41" s="1477"/>
      <c r="BK41" s="1477"/>
      <c r="BL41" s="1763"/>
      <c r="BM41" s="1763"/>
      <c r="BN41" s="1465"/>
      <c r="BO41" s="1465"/>
      <c r="BP41" s="1763"/>
      <c r="BQ41" s="1434" t="s">
        <v>5477</v>
      </c>
      <c r="BR41" s="1477"/>
      <c r="BS41" s="1763"/>
      <c r="BT41" s="1573"/>
      <c r="BV41" s="1573"/>
      <c r="BW41" s="24"/>
      <c r="BX41" s="1807"/>
      <c r="BY41" s="1763"/>
      <c r="BZ41" s="1763"/>
      <c r="CA41" s="412"/>
      <c r="CB41" s="412"/>
      <c r="CC41" s="1801"/>
      <c r="CD41" s="1801"/>
      <c r="CE41" s="24"/>
      <c r="CF41" s="1573"/>
      <c r="CG41" s="1573"/>
      <c r="CH41" s="1573"/>
      <c r="CI41" s="1573"/>
    </row>
    <row r="42" ht="45.0" customHeight="1">
      <c r="B42" s="1573"/>
      <c r="C42" s="1764"/>
      <c r="D42" s="1764"/>
      <c r="E42" s="1477" t="s">
        <v>5445</v>
      </c>
      <c r="F42" s="1765"/>
      <c r="G42" s="170"/>
      <c r="H42" s="1765"/>
      <c r="I42" s="1815"/>
      <c r="J42" s="1763"/>
      <c r="K42" s="1763"/>
      <c r="L42" s="1763"/>
      <c r="M42" s="1763"/>
      <c r="N42" s="1763"/>
      <c r="O42" s="1763"/>
      <c r="P42" s="1763"/>
      <c r="Q42" s="1763"/>
      <c r="R42" s="412"/>
      <c r="S42" s="412"/>
      <c r="T42" s="1763"/>
      <c r="U42" s="1763"/>
      <c r="V42" s="1763"/>
      <c r="W42" s="1763"/>
      <c r="X42" s="1573"/>
      <c r="Z42" s="1573"/>
      <c r="AA42" s="1763"/>
      <c r="AB42" s="1763"/>
      <c r="AC42" s="1763"/>
      <c r="AD42" s="1763"/>
      <c r="AE42" s="1465"/>
      <c r="AF42" s="1763"/>
      <c r="AG42" s="412"/>
      <c r="AH42" s="412"/>
      <c r="AI42" s="412"/>
      <c r="AJ42" s="1573"/>
      <c r="AL42" s="1573"/>
      <c r="AM42" s="1442" t="s">
        <v>5483</v>
      </c>
      <c r="AN42" s="412"/>
      <c r="AO42" s="412"/>
      <c r="AP42" s="1763"/>
      <c r="AQ42" s="1465"/>
      <c r="AR42" s="1465"/>
      <c r="AS42" s="1763"/>
      <c r="AT42" s="1763"/>
      <c r="AU42" s="329"/>
      <c r="AV42" s="1573"/>
      <c r="AX42" s="1573"/>
      <c r="AY42" s="1763"/>
      <c r="AZ42" s="1763"/>
      <c r="BA42" s="1763"/>
      <c r="BB42" s="1763"/>
      <c r="BC42" s="1465"/>
      <c r="BD42" s="1465"/>
      <c r="BE42" s="1763"/>
      <c r="BF42" s="1763"/>
      <c r="BG42" s="1763"/>
      <c r="BH42" s="1763"/>
      <c r="BI42" s="1763"/>
      <c r="BJ42" s="1763"/>
      <c r="BK42" s="1442" t="s">
        <v>5413</v>
      </c>
      <c r="BL42" s="1763"/>
      <c r="BM42" s="1465"/>
      <c r="BN42" s="1465"/>
      <c r="BO42" s="1465"/>
      <c r="BP42" s="1465"/>
      <c r="BQ42" s="1763"/>
      <c r="BR42" s="1763"/>
      <c r="BS42" s="1763"/>
      <c r="BT42" s="1573"/>
      <c r="BV42" s="1573"/>
      <c r="BW42" s="24"/>
      <c r="BX42" s="1811" t="s">
        <v>5467</v>
      </c>
      <c r="BY42" s="1763"/>
      <c r="BZ42" s="412"/>
      <c r="CA42" s="412"/>
      <c r="CB42" s="412"/>
      <c r="CC42" s="1763"/>
      <c r="CD42" s="1465"/>
      <c r="CE42" s="1465"/>
      <c r="CF42" s="1465"/>
      <c r="CG42" s="1434" t="s">
        <v>5443</v>
      </c>
      <c r="CH42" s="1465"/>
      <c r="CI42" s="1573"/>
    </row>
    <row r="43" ht="45.0" customHeight="1">
      <c r="B43" s="1573"/>
      <c r="C43" s="1764"/>
      <c r="D43" s="1764"/>
      <c r="E43" s="1765"/>
      <c r="F43" s="1765"/>
      <c r="G43" s="170"/>
      <c r="H43" s="1765"/>
      <c r="I43" s="1815" t="s">
        <v>5484</v>
      </c>
      <c r="J43" s="1763"/>
      <c r="K43" s="1465"/>
      <c r="L43" s="1465"/>
      <c r="M43" s="1465"/>
      <c r="N43" s="1465"/>
      <c r="O43" s="1465"/>
      <c r="P43" s="1465"/>
      <c r="Q43" s="1465"/>
      <c r="R43" s="1771"/>
      <c r="S43" s="412"/>
      <c r="T43" s="1465"/>
      <c r="U43" s="1465"/>
      <c r="V43" s="1465"/>
      <c r="W43" s="1510"/>
      <c r="X43" s="1573"/>
      <c r="Y43" s="1573"/>
      <c r="Z43" s="1573"/>
      <c r="AA43" s="1510"/>
      <c r="AB43" s="1465"/>
      <c r="AC43" s="1465"/>
      <c r="AD43" s="1465"/>
      <c r="AE43" s="1465"/>
      <c r="AF43" s="1465"/>
      <c r="AG43" s="1465"/>
      <c r="AH43" s="412" t="s">
        <v>5359</v>
      </c>
      <c r="AI43" s="412"/>
      <c r="AJ43" s="1573"/>
      <c r="AL43" s="1573"/>
      <c r="AM43" s="412"/>
      <c r="AN43" s="412"/>
      <c r="AO43" s="412"/>
      <c r="AP43" s="1465"/>
      <c r="AQ43" s="329"/>
      <c r="AR43" s="1465"/>
      <c r="AS43" s="1763"/>
      <c r="AT43" s="1763"/>
      <c r="AU43" s="329"/>
      <c r="AV43" s="1573"/>
      <c r="AX43" s="1573"/>
      <c r="AY43" s="1573"/>
      <c r="AZ43" s="1573"/>
      <c r="BA43" s="1573"/>
      <c r="BB43" s="1573"/>
      <c r="BC43" s="1573"/>
      <c r="BD43" s="1573"/>
      <c r="BE43" s="1573"/>
      <c r="BF43" s="1573"/>
      <c r="BG43" s="1573"/>
      <c r="BH43" s="1573"/>
      <c r="BI43" s="1573"/>
      <c r="BJ43" s="1573"/>
      <c r="BK43" s="1573"/>
      <c r="BL43" s="1573"/>
      <c r="BM43" s="1573"/>
      <c r="BN43" s="1573"/>
      <c r="BO43" s="1573"/>
      <c r="BP43" s="1573"/>
      <c r="BQ43" s="1573"/>
      <c r="BR43" s="1573"/>
      <c r="BS43" s="1573"/>
      <c r="BT43" s="1573"/>
      <c r="BV43" s="1573"/>
      <c r="BW43" s="24"/>
      <c r="BX43" s="1763"/>
      <c r="BY43" s="1763"/>
      <c r="BZ43" s="412"/>
      <c r="CA43" s="1816" t="s">
        <v>5444</v>
      </c>
      <c r="CB43" s="412"/>
      <c r="CC43" s="1465"/>
      <c r="CD43" s="1465"/>
      <c r="CE43" s="1465"/>
      <c r="CF43" s="1465"/>
      <c r="CG43" s="1465"/>
      <c r="CH43" s="1817" t="s">
        <v>5485</v>
      </c>
      <c r="CI43" s="1573"/>
    </row>
    <row r="44" ht="45.0" customHeight="1">
      <c r="B44" s="1573"/>
      <c r="C44" s="1764"/>
      <c r="D44" s="1764"/>
      <c r="E44" s="1765"/>
      <c r="F44" s="1765"/>
      <c r="G44" s="170"/>
      <c r="H44" s="1765"/>
      <c r="I44" s="1815"/>
      <c r="J44" s="1763"/>
      <c r="K44" s="1763"/>
      <c r="L44" s="1763"/>
      <c r="M44" s="1763"/>
      <c r="N44" s="1763"/>
      <c r="O44" s="1763"/>
      <c r="P44" s="1763"/>
      <c r="Q44" s="412"/>
      <c r="R44" s="1766"/>
      <c r="S44" s="412"/>
      <c r="T44" s="1763"/>
      <c r="U44" s="1763"/>
      <c r="V44" s="1763"/>
      <c r="W44" s="1763"/>
      <c r="X44" s="1573"/>
      <c r="Z44" s="1573"/>
      <c r="AA44" s="1763"/>
      <c r="AB44" s="1763"/>
      <c r="AC44" s="1763"/>
      <c r="AD44" s="1763"/>
      <c r="AE44" s="1477" t="s">
        <v>5443</v>
      </c>
      <c r="AF44" s="1763"/>
      <c r="AG44" s="1763"/>
      <c r="AH44" s="412"/>
      <c r="AI44" s="412"/>
      <c r="AJ44" s="1573"/>
      <c r="AL44" s="1573"/>
      <c r="AM44" s="412"/>
      <c r="AN44" s="1763"/>
      <c r="AO44" s="1763"/>
      <c r="AP44" s="1465"/>
      <c r="AQ44" s="1465"/>
      <c r="AR44" s="1465"/>
      <c r="AS44" s="1763"/>
      <c r="AT44" s="1763"/>
      <c r="AU44" s="329"/>
      <c r="AV44" s="1573"/>
      <c r="AX44" s="1573"/>
      <c r="AY44" s="1763"/>
      <c r="AZ44" s="1763"/>
      <c r="BA44" s="1763"/>
      <c r="BB44" s="1767"/>
      <c r="BC44" s="1763"/>
      <c r="BD44" s="1763"/>
      <c r="BE44" s="1763"/>
      <c r="BF44" s="1763"/>
      <c r="BG44" s="1767"/>
      <c r="BH44" s="1767"/>
      <c r="BI44" s="1767"/>
      <c r="BJ44" s="1763"/>
      <c r="BK44" s="490" t="s">
        <v>1066</v>
      </c>
      <c r="BL44" s="1763"/>
      <c r="BM44" s="1763"/>
      <c r="BN44" s="1763"/>
      <c r="BO44" s="1767"/>
      <c r="BP44" s="1767"/>
      <c r="BQ44" s="1763"/>
      <c r="BR44" s="1763"/>
      <c r="BS44" s="1763"/>
      <c r="BT44" s="1573"/>
      <c r="BV44" s="1573"/>
      <c r="BW44" s="1763"/>
      <c r="BX44" s="1763"/>
      <c r="BY44" s="1434" t="s">
        <v>5486</v>
      </c>
      <c r="BZ44" s="412"/>
      <c r="CA44" s="412"/>
      <c r="CB44" s="412"/>
      <c r="CC44" s="1763"/>
      <c r="CD44" s="1763"/>
      <c r="CE44" s="1465"/>
      <c r="CF44" s="1465"/>
      <c r="CG44" s="1434" t="s">
        <v>5443</v>
      </c>
      <c r="CH44" s="1465"/>
      <c r="CI44" s="1573"/>
    </row>
    <row r="45" ht="45.0" customHeight="1">
      <c r="B45" s="1573"/>
      <c r="C45" s="1764"/>
      <c r="D45" s="1764"/>
      <c r="E45" s="1765"/>
      <c r="F45" s="1765"/>
      <c r="G45" s="170"/>
      <c r="H45" s="1765"/>
      <c r="I45" s="329"/>
      <c r="J45" s="1763"/>
      <c r="K45" s="1763"/>
      <c r="L45" s="1813" t="s">
        <v>5435</v>
      </c>
      <c r="M45" s="1451"/>
      <c r="N45" s="1451"/>
      <c r="O45" s="1763"/>
      <c r="P45" s="1763"/>
      <c r="Q45" s="1771"/>
      <c r="R45" s="412" t="s">
        <v>4720</v>
      </c>
      <c r="S45" s="412"/>
      <c r="T45" s="412"/>
      <c r="U45" s="1763"/>
      <c r="V45" s="1763"/>
      <c r="W45" s="1763"/>
      <c r="X45" s="1573"/>
      <c r="Z45" s="1573"/>
      <c r="AA45" s="329"/>
      <c r="AB45" s="329"/>
      <c r="AC45" s="1451" t="s">
        <v>5487</v>
      </c>
      <c r="AD45" s="1763"/>
      <c r="AE45" s="1763"/>
      <c r="AF45" s="1763"/>
      <c r="AG45" s="412"/>
      <c r="AH45" s="329"/>
      <c r="AI45" s="329"/>
      <c r="AJ45" s="1573"/>
      <c r="AL45" s="1573"/>
      <c r="AM45" s="329"/>
      <c r="AN45" s="1763"/>
      <c r="AO45" s="1763"/>
      <c r="AP45" s="1465"/>
      <c r="AQ45" s="329"/>
      <c r="AR45" s="329"/>
      <c r="AS45" s="329"/>
      <c r="AT45" s="329"/>
      <c r="AU45" s="329"/>
      <c r="AV45" s="1573"/>
      <c r="AX45" s="1573"/>
      <c r="AY45" s="1465"/>
      <c r="AZ45" s="1763"/>
      <c r="BA45" s="1465"/>
      <c r="BB45" s="1763"/>
      <c r="BC45" s="1763"/>
      <c r="BD45" s="1763"/>
      <c r="BE45" s="1763"/>
      <c r="BF45" s="1465"/>
      <c r="BG45" s="1465"/>
      <c r="BH45" s="1767"/>
      <c r="BI45" s="1465"/>
      <c r="BJ45" s="1763"/>
      <c r="BK45" s="1763"/>
      <c r="BL45" s="1763"/>
      <c r="BM45" s="1763"/>
      <c r="BN45" s="1465"/>
      <c r="BO45" s="1465"/>
      <c r="BP45" s="1465"/>
      <c r="BQ45" s="1763"/>
      <c r="BR45" s="1465"/>
      <c r="BS45" s="1465"/>
      <c r="BT45" s="1573"/>
      <c r="BV45" s="1573"/>
      <c r="BW45" s="1465"/>
      <c r="BX45" s="1763"/>
      <c r="BY45" s="1763"/>
      <c r="BZ45" s="1807"/>
      <c r="CA45" s="412"/>
      <c r="CB45" s="1763"/>
      <c r="CC45" s="1763"/>
      <c r="CD45" s="1807"/>
      <c r="CE45" s="24"/>
      <c r="CF45" s="1573"/>
      <c r="CG45" s="1573"/>
      <c r="CH45" s="1573"/>
      <c r="CI45" s="1573"/>
    </row>
    <row r="46" ht="45.0" customHeight="1">
      <c r="B46" s="1573"/>
      <c r="C46" s="1764"/>
      <c r="D46" s="1764"/>
      <c r="E46" s="1764"/>
      <c r="F46" s="1765"/>
      <c r="G46" s="235"/>
      <c r="H46" s="333"/>
      <c r="I46" s="1763"/>
      <c r="J46" s="1763"/>
      <c r="K46" s="1763"/>
      <c r="L46" s="1763"/>
      <c r="M46" s="1763"/>
      <c r="N46" s="1763"/>
      <c r="O46" s="1763"/>
      <c r="P46" s="412"/>
      <c r="Q46" s="1771"/>
      <c r="R46" s="412"/>
      <c r="S46" s="1818" t="s">
        <v>5488</v>
      </c>
      <c r="T46" s="412"/>
      <c r="U46" s="412"/>
      <c r="V46" s="1763"/>
      <c r="W46" s="1763"/>
      <c r="X46" s="1573"/>
      <c r="Z46" s="1573"/>
      <c r="AA46" s="329"/>
      <c r="AB46" s="329"/>
      <c r="AC46" s="329"/>
      <c r="AD46" s="1813" t="s">
        <v>5435</v>
      </c>
      <c r="AE46" s="1451"/>
      <c r="AF46" s="1451"/>
      <c r="AG46" s="329"/>
      <c r="AH46" s="329"/>
      <c r="AI46" s="329"/>
      <c r="AJ46" s="1573"/>
      <c r="AL46" s="1573"/>
      <c r="AM46" s="329"/>
      <c r="AN46" s="1763"/>
      <c r="AO46" s="1763"/>
      <c r="AP46" s="1465"/>
      <c r="AQ46" s="170"/>
      <c r="AR46" s="235"/>
      <c r="AS46" s="333"/>
      <c r="AT46" s="1510"/>
      <c r="AU46" s="329"/>
      <c r="AV46" s="1573"/>
      <c r="AW46" s="1773"/>
      <c r="AX46" s="1573"/>
      <c r="AY46" s="1510"/>
      <c r="AZ46" s="1465"/>
      <c r="BA46" s="1465"/>
      <c r="BB46" s="1465"/>
      <c r="BC46" s="1465"/>
      <c r="BD46" s="1763"/>
      <c r="BE46" s="1465"/>
      <c r="BF46" s="1465"/>
      <c r="BG46" s="1763"/>
      <c r="BH46" s="1465"/>
      <c r="BI46" s="1465"/>
      <c r="BJ46" s="1465"/>
      <c r="BK46" s="1763"/>
      <c r="BL46" s="1465"/>
      <c r="BM46" s="1465"/>
      <c r="BN46" s="1465"/>
      <c r="BO46" s="1465"/>
      <c r="BP46" s="1465"/>
      <c r="BQ46" s="490" t="s">
        <v>1066</v>
      </c>
      <c r="BR46" s="1465"/>
      <c r="BS46" s="1510"/>
      <c r="BT46" s="1573"/>
      <c r="BU46" s="1773"/>
      <c r="BV46" s="1573"/>
      <c r="BW46" s="1510"/>
      <c r="BX46" s="1465"/>
      <c r="BY46" s="1465"/>
      <c r="BZ46" s="1465"/>
      <c r="CA46" s="1763"/>
      <c r="CB46" s="1465"/>
      <c r="CC46" s="1763"/>
      <c r="CD46" s="1807"/>
      <c r="CE46" s="24"/>
      <c r="CF46" s="1573"/>
    </row>
    <row r="47" ht="45.0" customHeight="1">
      <c r="B47" s="1573"/>
      <c r="C47" s="1764"/>
      <c r="D47" s="1764"/>
      <c r="E47" s="1764"/>
      <c r="F47" s="1764"/>
      <c r="G47" s="1765"/>
      <c r="H47" s="1765"/>
      <c r="I47" s="329"/>
      <c r="J47" s="329"/>
      <c r="K47" s="329"/>
      <c r="L47" s="329"/>
      <c r="M47" s="329"/>
      <c r="N47" s="329"/>
      <c r="O47" s="329"/>
      <c r="P47" s="329"/>
      <c r="Q47" s="413"/>
      <c r="R47" s="413"/>
      <c r="S47" s="413"/>
      <c r="T47" s="329"/>
      <c r="U47" s="329"/>
      <c r="V47" s="329"/>
      <c r="W47" s="329"/>
      <c r="X47" s="1573"/>
      <c r="Z47" s="1573"/>
      <c r="AA47" s="329"/>
      <c r="AB47" s="329"/>
      <c r="AC47" s="329"/>
      <c r="AD47" s="329"/>
      <c r="AE47" s="329"/>
      <c r="AF47" s="329"/>
      <c r="AG47" s="329"/>
      <c r="AH47" s="329"/>
      <c r="AI47" s="329"/>
      <c r="AJ47" s="1573"/>
      <c r="AL47" s="1573"/>
      <c r="AM47" s="329"/>
      <c r="AN47" s="329"/>
      <c r="AO47" s="329"/>
      <c r="AP47" s="329"/>
      <c r="AQ47" s="329"/>
      <c r="AR47" s="329"/>
      <c r="AS47" s="329"/>
      <c r="AT47" s="329"/>
      <c r="AU47" s="329"/>
      <c r="AV47" s="1573"/>
      <c r="AX47" s="1573"/>
      <c r="AY47" s="1465"/>
      <c r="AZ47" s="1438" t="s">
        <v>5435</v>
      </c>
      <c r="BA47" s="1451"/>
      <c r="BB47" s="1451"/>
      <c r="BC47" s="1451"/>
      <c r="BD47" s="1451"/>
      <c r="BE47" s="1465"/>
      <c r="BF47" s="1465"/>
      <c r="BG47" s="1819" t="s">
        <v>5489</v>
      </c>
      <c r="BH47" s="1820"/>
      <c r="BI47" s="1820"/>
      <c r="BJ47" s="1820"/>
      <c r="BK47" s="1820"/>
      <c r="BL47" s="1465"/>
      <c r="BM47" s="1465"/>
      <c r="BN47" s="1451"/>
      <c r="BO47" s="1451"/>
      <c r="BP47" s="1451"/>
      <c r="BQ47" s="1451"/>
      <c r="BR47" s="1451"/>
      <c r="BS47" s="1465"/>
      <c r="BT47" s="1573"/>
      <c r="BV47" s="1573"/>
      <c r="BW47" s="1465"/>
      <c r="BX47" s="1465"/>
      <c r="BY47" s="1465"/>
      <c r="BZ47" s="1465"/>
      <c r="CA47" s="1763"/>
      <c r="CB47" s="1465"/>
      <c r="CC47" s="1763"/>
      <c r="CD47" s="1763"/>
      <c r="CE47" s="24"/>
      <c r="CF47" s="1573"/>
    </row>
    <row r="48" ht="45.0" customHeight="1">
      <c r="B48" s="1616" t="s">
        <v>5490</v>
      </c>
      <c r="C48" s="1573"/>
      <c r="D48" s="1573"/>
      <c r="E48" s="1573"/>
      <c r="F48" s="1573"/>
      <c r="G48" s="1573"/>
      <c r="H48" s="1573"/>
      <c r="I48" s="1573"/>
      <c r="J48" s="1573"/>
      <c r="K48" s="1573"/>
      <c r="L48" s="1573"/>
      <c r="M48" s="1573"/>
      <c r="N48" s="1764"/>
      <c r="O48" s="1765"/>
      <c r="P48" s="1765"/>
      <c r="Q48" s="412"/>
      <c r="R48" s="412"/>
      <c r="S48" s="412"/>
      <c r="T48" s="412"/>
      <c r="U48" s="1765"/>
      <c r="V48" s="1764"/>
      <c r="W48" s="1573"/>
      <c r="X48" s="1573"/>
      <c r="Z48" s="1586" t="s">
        <v>5179</v>
      </c>
      <c r="AA48" s="1573"/>
      <c r="AB48" s="1573"/>
      <c r="AC48" s="1573"/>
      <c r="AD48" s="1573"/>
      <c r="AE48" s="1573"/>
      <c r="AF48" s="1573"/>
      <c r="AG48" s="1573"/>
      <c r="AH48" s="1573"/>
      <c r="AI48" s="1573"/>
      <c r="AJ48" s="1573"/>
      <c r="AL48" s="1586" t="s">
        <v>5179</v>
      </c>
      <c r="AM48" s="1573"/>
      <c r="AN48" s="1573"/>
      <c r="AO48" s="1573"/>
      <c r="AP48" s="1573"/>
      <c r="AQ48" s="1573"/>
      <c r="AR48" s="1573"/>
      <c r="AS48" s="1573"/>
      <c r="AT48" s="1573"/>
      <c r="AU48" s="1573"/>
      <c r="AV48" s="1573"/>
      <c r="AX48" s="1573"/>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1573"/>
      <c r="BV48" s="1616" t="s">
        <v>5491</v>
      </c>
      <c r="BW48" s="1573"/>
      <c r="BX48" s="1573"/>
      <c r="BY48" s="1573"/>
      <c r="BZ48" s="1573"/>
      <c r="CA48" s="1573"/>
      <c r="CB48" s="1573"/>
      <c r="CC48" s="1573"/>
      <c r="CD48" s="1573"/>
      <c r="CE48" s="1573"/>
      <c r="CF48" s="1573"/>
    </row>
    <row r="49" ht="45.0" customHeight="1">
      <c r="M49" s="1573"/>
      <c r="N49" s="1764"/>
      <c r="O49" s="1764"/>
      <c r="P49" s="412"/>
      <c r="Q49" s="1765"/>
      <c r="R49" s="1765"/>
      <c r="S49" s="412"/>
      <c r="T49" s="1765"/>
      <c r="U49" s="1764"/>
      <c r="V49" s="1764"/>
      <c r="W49" s="1573"/>
      <c r="AE49" s="1511"/>
      <c r="AX49" s="1616" t="s">
        <v>5492</v>
      </c>
      <c r="AY49" s="1573"/>
      <c r="AZ49" s="1573"/>
      <c r="BA49" s="1573"/>
      <c r="BB49" s="1573"/>
      <c r="BC49" s="1573"/>
      <c r="BD49" s="1573"/>
      <c r="BE49" s="1573"/>
      <c r="BF49" s="1573"/>
      <c r="BG49" s="1573"/>
      <c r="BH49" s="1573"/>
      <c r="BI49" s="1783" t="s">
        <v>5179</v>
      </c>
      <c r="BJ49" s="1573"/>
      <c r="BK49" s="1573"/>
      <c r="BL49" s="1573"/>
      <c r="BM49" s="1573"/>
      <c r="BN49" s="1573"/>
      <c r="BO49" s="1573"/>
      <c r="BP49" s="1573"/>
      <c r="BQ49" s="1573"/>
      <c r="BR49" s="1573"/>
      <c r="BS49" s="1573"/>
      <c r="BT49" s="1784" t="s">
        <v>43</v>
      </c>
    </row>
    <row r="50" ht="45.0" customHeight="1">
      <c r="M50" s="1573"/>
      <c r="N50" s="1764"/>
      <c r="O50" s="1764"/>
      <c r="P50" s="1764"/>
      <c r="Q50" s="1765"/>
      <c r="R50" s="1466" t="s">
        <v>5493</v>
      </c>
      <c r="S50" s="1765"/>
      <c r="T50" s="1764"/>
      <c r="U50" s="1764"/>
      <c r="V50" s="1764"/>
      <c r="W50" s="1573"/>
      <c r="Z50" s="1578" t="s">
        <v>5494</v>
      </c>
      <c r="AA50" s="1591"/>
      <c r="AB50" s="1573"/>
      <c r="AC50" s="1573"/>
      <c r="AD50" s="1573"/>
      <c r="AE50" s="1573"/>
      <c r="AF50" s="1573"/>
      <c r="AG50" s="1573"/>
      <c r="AH50" s="1573"/>
      <c r="AI50" s="1591"/>
      <c r="AJ50" s="1574" t="s">
        <v>43</v>
      </c>
    </row>
    <row r="51" ht="45.0" customHeight="1">
      <c r="M51" s="1573"/>
      <c r="N51" s="1764"/>
      <c r="O51" s="1764"/>
      <c r="P51" s="1764"/>
      <c r="Q51" s="1764"/>
      <c r="R51" s="1764"/>
      <c r="S51" s="1764"/>
      <c r="T51" s="1764"/>
      <c r="U51" s="1764"/>
      <c r="V51" s="1764"/>
      <c r="W51" s="1573"/>
      <c r="Z51" s="1573"/>
      <c r="AA51" s="329"/>
      <c r="AB51" s="329"/>
      <c r="AC51" s="329"/>
      <c r="AD51" s="235"/>
      <c r="AE51" s="1510"/>
      <c r="AF51" s="235"/>
      <c r="AG51" s="329"/>
      <c r="AH51" s="329"/>
      <c r="AI51" s="329"/>
      <c r="AJ51" s="1573"/>
    </row>
    <row r="52" ht="45.0" customHeight="1">
      <c r="M52" s="1573"/>
      <c r="N52" s="1764"/>
      <c r="O52" s="1764"/>
      <c r="P52" s="1764"/>
      <c r="Q52" s="1764"/>
      <c r="R52" s="1764"/>
      <c r="S52" s="1764"/>
      <c r="T52" s="1764"/>
      <c r="U52" s="1764"/>
      <c r="V52" s="1764"/>
      <c r="W52" s="1573"/>
      <c r="Y52" s="1573"/>
      <c r="Z52" s="1573"/>
      <c r="AA52" s="329"/>
      <c r="AB52" s="1365"/>
      <c r="AC52" s="1365"/>
      <c r="AD52" s="235"/>
      <c r="AE52" s="235"/>
      <c r="AF52" s="235"/>
      <c r="AG52" s="1365"/>
      <c r="AH52" s="235"/>
      <c r="AI52" s="329"/>
      <c r="AJ52" s="1573"/>
    </row>
    <row r="53" ht="45.0" customHeight="1">
      <c r="M53" s="1573"/>
      <c r="N53" s="1573"/>
      <c r="O53" s="1573"/>
      <c r="P53" s="1573"/>
      <c r="Q53" s="1573"/>
      <c r="R53" s="1573"/>
      <c r="S53" s="1573"/>
      <c r="T53" s="1573"/>
      <c r="U53" s="1573"/>
      <c r="V53" s="1573"/>
      <c r="W53" s="1573"/>
      <c r="X53" s="1573"/>
      <c r="Y53" s="1573"/>
      <c r="Z53" s="413"/>
      <c r="AA53" s="413"/>
      <c r="AB53" s="1365"/>
      <c r="AC53" s="1365"/>
      <c r="AD53" s="235"/>
      <c r="AE53" s="235"/>
      <c r="AF53" s="235"/>
      <c r="AG53" s="1365"/>
      <c r="AH53" s="235"/>
      <c r="AI53" s="329"/>
      <c r="AJ53" s="1573"/>
    </row>
    <row r="54" ht="45.0" customHeight="1">
      <c r="X54" s="1573"/>
      <c r="Y54" s="413"/>
      <c r="Z54" s="235"/>
      <c r="AA54" s="235"/>
      <c r="AB54" s="235"/>
      <c r="AC54" s="235"/>
      <c r="AD54" s="235"/>
      <c r="AE54" s="1821" t="s">
        <v>5495</v>
      </c>
      <c r="AF54" s="235"/>
      <c r="AG54" s="1365"/>
      <c r="AH54" s="1365"/>
      <c r="AI54" s="329"/>
      <c r="AJ54" s="1573"/>
    </row>
    <row r="55" ht="45.0" customHeight="1">
      <c r="X55" s="1573"/>
      <c r="Y55" s="490" t="s">
        <v>5359</v>
      </c>
      <c r="Z55" s="235"/>
      <c r="AA55" s="235"/>
      <c r="AB55" s="235"/>
      <c r="AC55" s="235"/>
      <c r="AD55" s="235"/>
      <c r="AE55" s="329"/>
      <c r="AF55" s="235"/>
      <c r="AG55" s="1365"/>
      <c r="AH55" s="1365"/>
      <c r="AI55" s="329"/>
      <c r="AJ55" s="1573"/>
    </row>
    <row r="56" ht="45.0" customHeight="1">
      <c r="X56" s="1573"/>
      <c r="Y56" s="413"/>
      <c r="Z56" s="413"/>
      <c r="AA56" s="413"/>
      <c r="AB56" s="235"/>
      <c r="AC56" s="235"/>
      <c r="AD56" s="235"/>
      <c r="AE56" s="235"/>
      <c r="AF56" s="235"/>
      <c r="AG56" s="1365"/>
      <c r="AH56" s="1365"/>
      <c r="AI56" s="329"/>
      <c r="AJ56" s="1573"/>
    </row>
    <row r="57" ht="45.0" customHeight="1">
      <c r="X57" s="1573"/>
      <c r="Y57" s="1573"/>
      <c r="Z57" s="413"/>
      <c r="AA57" s="413"/>
      <c r="AB57" s="413"/>
      <c r="AC57" s="1365"/>
      <c r="AD57" s="1365"/>
      <c r="AE57" s="1365"/>
      <c r="AF57" s="1365"/>
      <c r="AG57" s="1365"/>
      <c r="AH57" s="1365"/>
      <c r="AI57" s="329"/>
      <c r="AJ57" s="1573"/>
    </row>
    <row r="58" ht="45.0" customHeight="1">
      <c r="Y58" s="1573"/>
      <c r="Z58" s="1573"/>
      <c r="AA58" s="329"/>
      <c r="AB58" s="413"/>
      <c r="AC58" s="1365"/>
      <c r="AD58" s="1365"/>
      <c r="AE58" s="1822" t="s">
        <v>5496</v>
      </c>
      <c r="AF58" s="235"/>
      <c r="AG58" s="1365"/>
      <c r="AH58" s="1365"/>
      <c r="AI58" s="329"/>
      <c r="AJ58" s="1573"/>
    </row>
    <row r="59" ht="45.0" customHeight="1">
      <c r="Z59" s="1573"/>
      <c r="AA59" s="329"/>
      <c r="AB59" s="329"/>
      <c r="AC59" s="1365"/>
      <c r="AD59" s="235"/>
      <c r="AE59" s="235"/>
      <c r="AF59" s="235"/>
      <c r="AG59" s="1365"/>
      <c r="AH59" s="329"/>
      <c r="AI59" s="329"/>
      <c r="AJ59" s="1573"/>
    </row>
    <row r="60" ht="45.0" customHeight="1">
      <c r="Z60" s="1616" t="s">
        <v>5179</v>
      </c>
      <c r="AA60" s="1573"/>
      <c r="AB60" s="1573"/>
      <c r="AC60" s="1573"/>
      <c r="AD60" s="1573"/>
      <c r="AE60" s="1573"/>
      <c r="AF60" s="1573"/>
      <c r="AG60" s="1573"/>
      <c r="AH60" s="1573"/>
      <c r="AI60" s="1573"/>
      <c r="AJ60" s="1573"/>
    </row>
    <row r="61" ht="45.0" customHeight="1"/>
  </sheetData>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sheetPr>
  <sheetViews>
    <sheetView workbookViewId="0"/>
  </sheetViews>
  <sheetFormatPr customHeight="1" defaultColWidth="12.63" defaultRowHeight="15.75"/>
  <cols>
    <col customWidth="1" min="1" max="108" width="7.63"/>
  </cols>
  <sheetData>
    <row r="1" ht="45.0" customHeight="1"/>
    <row r="2" ht="45.0" customHeight="1">
      <c r="BB2" s="412"/>
      <c r="BL2" s="412"/>
      <c r="BN2" s="412"/>
    </row>
    <row r="3" ht="45.0" customHeight="1">
      <c r="BA3" s="1786" t="s">
        <v>5497</v>
      </c>
      <c r="BB3" s="412"/>
      <c r="BC3" s="1573"/>
      <c r="BD3" s="1573"/>
      <c r="BE3" s="1573"/>
      <c r="BJ3" s="413"/>
    </row>
    <row r="4" ht="45.0" customHeight="1">
      <c r="AZ4" s="412"/>
      <c r="BA4" s="412"/>
      <c r="BB4" s="412"/>
      <c r="BC4" s="412"/>
      <c r="BD4" s="413"/>
      <c r="BE4" s="1573"/>
      <c r="BF4" s="1787" t="s">
        <v>43</v>
      </c>
      <c r="BG4" s="1795"/>
      <c r="BH4" s="1573"/>
      <c r="BN4" s="809"/>
    </row>
    <row r="5" ht="45.0" customHeight="1">
      <c r="BA5" s="1573"/>
      <c r="BB5" s="412"/>
      <c r="BC5" s="490" t="s">
        <v>5321</v>
      </c>
      <c r="BD5" s="1795"/>
      <c r="BE5" s="413"/>
      <c r="BF5" s="413"/>
      <c r="BG5" s="1795"/>
      <c r="BH5" s="413"/>
      <c r="BI5" s="1795"/>
      <c r="BM5" s="413"/>
    </row>
    <row r="6" ht="45.0" customHeight="1">
      <c r="N6" s="278"/>
      <c r="O6" s="37"/>
      <c r="P6" s="37"/>
      <c r="Q6" s="37"/>
      <c r="R6" s="37"/>
      <c r="S6" s="37"/>
      <c r="T6" s="37"/>
      <c r="U6" s="37"/>
      <c r="V6" s="37"/>
      <c r="W6" s="37"/>
      <c r="X6" s="37"/>
      <c r="Y6" s="37"/>
      <c r="Z6" s="37"/>
      <c r="AA6" s="37"/>
      <c r="AB6" s="1573"/>
      <c r="AC6" s="1573"/>
      <c r="AD6" s="1573"/>
      <c r="AE6" s="1573"/>
      <c r="AF6" s="1573"/>
      <c r="AG6" s="1573"/>
      <c r="AH6" s="1573"/>
      <c r="AI6" s="37"/>
      <c r="AJ6" s="37"/>
      <c r="AK6" s="37"/>
      <c r="AL6" s="37"/>
      <c r="AM6" s="37"/>
      <c r="AN6" s="37"/>
      <c r="AO6" s="37"/>
      <c r="AP6" s="37"/>
      <c r="AQ6" s="37"/>
      <c r="AR6" s="37"/>
      <c r="AS6" s="37"/>
      <c r="AT6" s="37"/>
      <c r="AU6" s="37"/>
      <c r="AV6" s="278"/>
      <c r="AW6" s="37"/>
      <c r="BA6" s="1573"/>
      <c r="BB6" s="413"/>
      <c r="BC6" s="1795"/>
      <c r="BD6" s="1795"/>
      <c r="BE6" s="1795"/>
      <c r="BF6" s="1795"/>
      <c r="BG6" s="1795"/>
      <c r="BH6" s="1795"/>
      <c r="BI6" s="1795"/>
      <c r="BJ6" s="1795"/>
      <c r="BK6" s="1795"/>
      <c r="BM6" s="809"/>
    </row>
    <row r="7" ht="45.0" customHeight="1">
      <c r="N7" s="1618" t="s">
        <v>5498</v>
      </c>
      <c r="O7" s="1591"/>
      <c r="P7" s="1591"/>
      <c r="Q7" s="1591"/>
      <c r="R7" s="1591"/>
      <c r="S7" s="1591"/>
      <c r="T7" s="1573"/>
      <c r="U7" s="1573"/>
      <c r="V7" s="1573"/>
      <c r="W7" s="1573"/>
      <c r="X7" s="1573"/>
      <c r="Y7" s="1573"/>
      <c r="Z7" s="1573"/>
      <c r="AA7" s="1573"/>
      <c r="AB7" s="1573"/>
      <c r="AC7" s="1823"/>
      <c r="AD7" s="615"/>
      <c r="AE7" s="1823"/>
      <c r="AF7" s="615"/>
      <c r="AG7" s="615"/>
      <c r="AH7" s="1573"/>
      <c r="AI7" s="1573"/>
      <c r="AJ7" s="1573"/>
      <c r="AK7" s="1573"/>
      <c r="AL7" s="1573"/>
      <c r="AM7" s="1573"/>
      <c r="AN7" s="1573"/>
      <c r="AO7" s="1573"/>
      <c r="AP7" s="1573"/>
      <c r="AQ7" s="1573"/>
      <c r="AR7" s="1573"/>
      <c r="AS7" s="1573"/>
      <c r="AT7" s="1573"/>
      <c r="AU7" s="1591"/>
      <c r="AV7" s="1574" t="s">
        <v>43</v>
      </c>
      <c r="AW7" s="37"/>
      <c r="BA7" s="1573"/>
      <c r="BB7" s="1573"/>
      <c r="BC7" s="413"/>
      <c r="BD7" s="1795"/>
      <c r="BE7" s="1795"/>
      <c r="BF7" s="1795"/>
      <c r="BG7" s="1795"/>
      <c r="BH7" s="1824" t="s">
        <v>5175</v>
      </c>
      <c r="BI7" s="1795"/>
      <c r="BJ7" s="1795"/>
      <c r="BK7" s="413"/>
      <c r="BM7" s="809"/>
    </row>
    <row r="8" ht="45.0" customHeight="1">
      <c r="N8" s="1573"/>
      <c r="O8" s="1581"/>
      <c r="P8" s="1581"/>
      <c r="Q8" s="1581"/>
      <c r="R8" s="1581"/>
      <c r="S8" s="1581"/>
      <c r="T8" s="1581"/>
      <c r="U8" s="1581"/>
      <c r="V8" s="1581"/>
      <c r="W8" s="329"/>
      <c r="X8" s="329"/>
      <c r="Y8" s="594"/>
      <c r="Z8" s="594"/>
      <c r="AA8" s="594"/>
      <c r="AB8" s="615"/>
      <c r="AC8" s="1582"/>
      <c r="AD8" s="1582"/>
      <c r="AE8" s="1582"/>
      <c r="AF8" s="1582"/>
      <c r="AG8" s="1582"/>
      <c r="AH8" s="594"/>
      <c r="AI8" s="1823"/>
      <c r="AJ8" s="1823"/>
      <c r="AK8" s="1823"/>
      <c r="AL8" s="329"/>
      <c r="AM8" s="329"/>
      <c r="AN8" s="1581"/>
      <c r="AO8" s="1581"/>
      <c r="AP8" s="1581"/>
      <c r="AQ8" s="1581"/>
      <c r="AR8" s="1581"/>
      <c r="AS8" s="1581"/>
      <c r="AT8" s="1581"/>
      <c r="AU8" s="1581"/>
      <c r="AV8" s="1573"/>
      <c r="AW8" s="37"/>
      <c r="BB8" s="1573"/>
      <c r="BC8" s="413"/>
      <c r="BD8" s="1795"/>
      <c r="BE8" s="1824" t="s">
        <v>5175</v>
      </c>
      <c r="BF8" s="1795"/>
      <c r="BG8" s="1795"/>
      <c r="BH8" s="1795"/>
      <c r="BI8" s="1795"/>
      <c r="BJ8" s="1795"/>
      <c r="BK8" s="413"/>
      <c r="BL8" s="1573"/>
    </row>
    <row r="9" ht="45.0" customHeight="1">
      <c r="N9" s="1573"/>
      <c r="O9" s="1581"/>
      <c r="P9" s="1581"/>
      <c r="Q9" s="1581"/>
      <c r="R9" s="1581"/>
      <c r="S9" s="1581"/>
      <c r="T9" s="1581"/>
      <c r="U9" s="1581"/>
      <c r="V9" s="329"/>
      <c r="W9" s="1823"/>
      <c r="X9" s="594"/>
      <c r="Y9" s="1582"/>
      <c r="Z9" s="1582"/>
      <c r="AA9" s="1582"/>
      <c r="AB9" s="1582"/>
      <c r="AC9" s="1582"/>
      <c r="AD9" s="1582"/>
      <c r="AE9" s="1582"/>
      <c r="AF9" s="1582"/>
      <c r="AG9" s="1582"/>
      <c r="AH9" s="1582"/>
      <c r="AI9" s="1582"/>
      <c r="AJ9" s="1582"/>
      <c r="AK9" s="1582"/>
      <c r="AL9" s="594"/>
      <c r="AM9" s="1823"/>
      <c r="AN9" s="329"/>
      <c r="AO9" s="1581"/>
      <c r="AP9" s="1581"/>
      <c r="AQ9" s="1581"/>
      <c r="AR9" s="1581"/>
      <c r="AS9" s="1581"/>
      <c r="AT9" s="1581"/>
      <c r="AU9" s="1581"/>
      <c r="AV9" s="1573"/>
      <c r="AW9" s="37"/>
      <c r="AZ9" s="412"/>
      <c r="BA9" s="412"/>
      <c r="BB9" s="412"/>
      <c r="BC9" s="412"/>
      <c r="BD9" s="1795"/>
      <c r="BE9" s="1795"/>
      <c r="BF9" s="1795"/>
      <c r="BG9" s="1599" t="s">
        <v>5324</v>
      </c>
      <c r="BH9" s="1795"/>
      <c r="BI9" s="1795"/>
      <c r="BJ9" s="1795"/>
      <c r="BK9" s="412"/>
      <c r="BL9" s="412"/>
      <c r="BM9" s="412"/>
      <c r="BN9" s="412"/>
    </row>
    <row r="10" ht="45.0" customHeight="1">
      <c r="N10" s="1573"/>
      <c r="O10" s="1581"/>
      <c r="P10" s="1581"/>
      <c r="Q10" s="1581"/>
      <c r="R10" s="1581"/>
      <c r="S10" s="1581"/>
      <c r="T10" s="329"/>
      <c r="U10" s="329"/>
      <c r="V10" s="594"/>
      <c r="W10" s="1582"/>
      <c r="X10" s="1582"/>
      <c r="Y10" s="1582"/>
      <c r="Z10" s="1582"/>
      <c r="AA10" s="1582"/>
      <c r="AB10" s="1582"/>
      <c r="AC10" s="1582"/>
      <c r="AD10" s="1582"/>
      <c r="AE10" s="1582"/>
      <c r="AF10" s="1582"/>
      <c r="AG10" s="1582"/>
      <c r="AH10" s="1582"/>
      <c r="AI10" s="1582"/>
      <c r="AJ10" s="1582"/>
      <c r="AK10" s="1582"/>
      <c r="AL10" s="1582"/>
      <c r="AM10" s="1582"/>
      <c r="AN10" s="615"/>
      <c r="AO10" s="329"/>
      <c r="AP10" s="329"/>
      <c r="AQ10" s="1581"/>
      <c r="AR10" s="1581"/>
      <c r="AS10" s="1581"/>
      <c r="AT10" s="1581"/>
      <c r="AU10" s="1581"/>
      <c r="AV10" s="1573"/>
      <c r="AW10" s="37"/>
      <c r="BB10" s="1573"/>
      <c r="BC10" s="413"/>
      <c r="BD10" s="1795"/>
      <c r="BE10" s="1795"/>
      <c r="BF10" s="1795"/>
      <c r="BG10" s="1795"/>
      <c r="BH10" s="1795"/>
      <c r="BI10" s="1824" t="s">
        <v>5175</v>
      </c>
      <c r="BJ10" s="1795"/>
      <c r="BK10" s="413"/>
      <c r="BL10" s="1573"/>
    </row>
    <row r="11" ht="45.0" customHeight="1">
      <c r="N11" s="1573"/>
      <c r="O11" s="1581"/>
      <c r="P11" s="1581"/>
      <c r="Q11" s="1581"/>
      <c r="R11" s="1581"/>
      <c r="S11" s="329"/>
      <c r="T11" s="615"/>
      <c r="U11" s="1823"/>
      <c r="V11" s="1582"/>
      <c r="W11" s="1582"/>
      <c r="X11" s="1582"/>
      <c r="Y11" s="1582"/>
      <c r="Z11" s="1582"/>
      <c r="AA11" s="1582"/>
      <c r="AB11" s="1582"/>
      <c r="AC11" s="1582"/>
      <c r="AD11" s="1582"/>
      <c r="AE11" s="1582"/>
      <c r="AF11" s="1582"/>
      <c r="AG11" s="1582"/>
      <c r="AH11" s="1582"/>
      <c r="AI11" s="1582"/>
      <c r="AJ11" s="1582"/>
      <c r="AK11" s="1582"/>
      <c r="AL11" s="1582"/>
      <c r="AM11" s="1582"/>
      <c r="AN11" s="1582"/>
      <c r="AO11" s="594"/>
      <c r="AP11" s="1823"/>
      <c r="AQ11" s="329"/>
      <c r="AR11" s="1581"/>
      <c r="AS11" s="1581"/>
      <c r="AT11" s="1581"/>
      <c r="AU11" s="1581"/>
      <c r="AV11" s="1573"/>
      <c r="AW11" s="37"/>
      <c r="BA11" s="1573"/>
      <c r="BB11" s="1573"/>
      <c r="BC11" s="413"/>
      <c r="BD11" s="1795"/>
      <c r="BE11" s="1795"/>
      <c r="BF11" s="1824" t="s">
        <v>5175</v>
      </c>
      <c r="BG11" s="1795"/>
      <c r="BH11" s="1795"/>
      <c r="BI11" s="1795"/>
      <c r="BJ11" s="1795"/>
      <c r="BK11" s="413"/>
      <c r="BL11" s="1573"/>
      <c r="BM11" s="1573"/>
    </row>
    <row r="12" ht="45.0" customHeight="1">
      <c r="N12" s="1573"/>
      <c r="O12" s="1581"/>
      <c r="P12" s="1581"/>
      <c r="Q12" s="1581"/>
      <c r="R12" s="329"/>
      <c r="S12" s="594"/>
      <c r="T12" s="1582"/>
      <c r="U12" s="1582"/>
      <c r="V12" s="1582"/>
      <c r="W12" s="1582"/>
      <c r="X12" s="1582"/>
      <c r="Y12" s="1582"/>
      <c r="Z12" s="1582"/>
      <c r="AA12" s="1582"/>
      <c r="AB12" s="1581"/>
      <c r="AC12" s="1582"/>
      <c r="AD12" s="1582"/>
      <c r="AE12" s="1582"/>
      <c r="AF12" s="1582"/>
      <c r="AG12" s="1582"/>
      <c r="AH12" s="1582"/>
      <c r="AI12" s="1582"/>
      <c r="AJ12" s="1825"/>
      <c r="AK12" s="1582"/>
      <c r="AL12" s="1582"/>
      <c r="AM12" s="1582"/>
      <c r="AN12" s="1582"/>
      <c r="AO12" s="1582"/>
      <c r="AP12" s="1582"/>
      <c r="AQ12" s="594"/>
      <c r="AR12" s="329"/>
      <c r="AS12" s="1581"/>
      <c r="AT12" s="1581"/>
      <c r="AU12" s="1581"/>
      <c r="AV12" s="1573"/>
      <c r="AW12" s="37"/>
      <c r="BA12" s="1573"/>
      <c r="BB12" s="413"/>
      <c r="BC12" s="1795"/>
      <c r="BD12" s="1795"/>
      <c r="BE12" s="1795"/>
      <c r="BF12" s="1795"/>
      <c r="BG12" s="1795"/>
      <c r="BH12" s="1795"/>
      <c r="BI12" s="1795"/>
      <c r="BJ12" s="1795"/>
      <c r="BK12" s="1795"/>
      <c r="BL12" s="413"/>
      <c r="BM12" s="1573"/>
    </row>
    <row r="13" ht="45.0" customHeight="1">
      <c r="N13" s="1573"/>
      <c r="O13" s="1581"/>
      <c r="P13" s="1581"/>
      <c r="Q13" s="329"/>
      <c r="R13" s="1823"/>
      <c r="S13" s="1582"/>
      <c r="T13" s="1582"/>
      <c r="U13" s="1582"/>
      <c r="V13" s="1582"/>
      <c r="W13" s="1582"/>
      <c r="X13" s="1582"/>
      <c r="Y13" s="1582"/>
      <c r="Z13" s="1582"/>
      <c r="AA13" s="1582"/>
      <c r="AB13" s="1582"/>
      <c r="AC13" s="1582"/>
      <c r="AD13" s="1582"/>
      <c r="AE13" s="1582"/>
      <c r="AF13" s="1581"/>
      <c r="AG13" s="1582"/>
      <c r="AH13" s="1582"/>
      <c r="AI13" s="1825"/>
      <c r="AJ13" s="1825"/>
      <c r="AK13" s="1582"/>
      <c r="AL13" s="1582"/>
      <c r="AM13" s="1582"/>
      <c r="AN13" s="1582"/>
      <c r="AO13" s="1582"/>
      <c r="AP13" s="1582"/>
      <c r="AQ13" s="1582"/>
      <c r="AR13" s="1823"/>
      <c r="AS13" s="329"/>
      <c r="AT13" s="1581"/>
      <c r="AU13" s="1581"/>
      <c r="AV13" s="1573"/>
      <c r="AW13" s="37"/>
      <c r="BA13" s="1573"/>
      <c r="BB13" s="412"/>
      <c r="BC13" s="1795"/>
      <c r="BD13" s="1795"/>
      <c r="BE13" s="413"/>
      <c r="BF13" s="413"/>
      <c r="BG13" s="412"/>
      <c r="BH13" s="413"/>
      <c r="BI13" s="1795"/>
      <c r="BJ13" s="1795"/>
      <c r="BK13" s="490" t="s">
        <v>5321</v>
      </c>
      <c r="BL13" s="412"/>
      <c r="BM13" s="1573"/>
    </row>
    <row r="14" ht="45.0" customHeight="1">
      <c r="N14" s="1573"/>
      <c r="O14" s="1581"/>
      <c r="P14" s="1581"/>
      <c r="Q14" s="329"/>
      <c r="R14" s="594"/>
      <c r="S14" s="1582"/>
      <c r="T14" s="1582"/>
      <c r="U14" s="1582"/>
      <c r="V14" s="1582"/>
      <c r="W14" s="1582"/>
      <c r="X14" s="1582"/>
      <c r="Y14" s="1582"/>
      <c r="Z14" s="1825"/>
      <c r="AA14" s="1825"/>
      <c r="AB14" s="1582"/>
      <c r="AC14" s="1582"/>
      <c r="AD14" s="1582"/>
      <c r="AE14" s="1582"/>
      <c r="AF14" s="1582"/>
      <c r="AG14" s="1582"/>
      <c r="AH14" s="1825"/>
      <c r="AI14" s="1825"/>
      <c r="AJ14" s="1582"/>
      <c r="AK14" s="1582"/>
      <c r="AL14" s="1581"/>
      <c r="AM14" s="1582"/>
      <c r="AN14" s="1582"/>
      <c r="AO14" s="1582"/>
      <c r="AP14" s="1582"/>
      <c r="AQ14" s="1582"/>
      <c r="AR14" s="615"/>
      <c r="AS14" s="329"/>
      <c r="AT14" s="1581"/>
      <c r="AU14" s="1581"/>
      <c r="AV14" s="1573"/>
      <c r="AW14" s="37"/>
      <c r="AZ14" s="412"/>
      <c r="BA14" s="412"/>
      <c r="BB14" s="412"/>
      <c r="BC14" s="412"/>
      <c r="BD14" s="413"/>
      <c r="BE14" s="1573"/>
      <c r="BF14" s="1573"/>
      <c r="BG14" s="412"/>
      <c r="BH14" s="1573"/>
      <c r="BI14" s="1795"/>
      <c r="BJ14" s="413"/>
      <c r="BK14" s="412"/>
      <c r="BL14" s="412"/>
      <c r="BM14" s="412"/>
      <c r="BN14" s="412"/>
    </row>
    <row r="15" ht="45.0" customHeight="1">
      <c r="N15" s="1573"/>
      <c r="O15" s="1581"/>
      <c r="P15" s="329"/>
      <c r="Q15" s="615"/>
      <c r="R15" s="1582"/>
      <c r="S15" s="1582"/>
      <c r="T15" s="1582"/>
      <c r="U15" s="1582"/>
      <c r="V15" s="1581"/>
      <c r="W15" s="1582"/>
      <c r="X15" s="1582"/>
      <c r="Y15" s="1825"/>
      <c r="Z15" s="1825"/>
      <c r="AA15" s="1825"/>
      <c r="AB15" s="1582"/>
      <c r="AC15" s="1582"/>
      <c r="AD15" s="1581"/>
      <c r="AE15" s="1582"/>
      <c r="AF15" s="1582"/>
      <c r="AG15" s="1582"/>
      <c r="AH15" s="1825"/>
      <c r="AI15" s="1825"/>
      <c r="AJ15" s="1825"/>
      <c r="AK15" s="1582"/>
      <c r="AL15" s="1582"/>
      <c r="AM15" s="1582"/>
      <c r="AN15" s="1582"/>
      <c r="AO15" s="1582"/>
      <c r="AP15" s="1582"/>
      <c r="AQ15" s="1582"/>
      <c r="AR15" s="1582"/>
      <c r="AS15" s="1823"/>
      <c r="AT15" s="329"/>
      <c r="AU15" s="1581"/>
      <c r="AV15" s="1573"/>
      <c r="AW15" s="37"/>
      <c r="BA15" s="1812" t="s">
        <v>5473</v>
      </c>
      <c r="BB15" s="412"/>
      <c r="BC15" s="1573"/>
      <c r="BD15" s="1573"/>
      <c r="BE15" s="1573"/>
      <c r="BG15" s="412"/>
      <c r="BI15" s="1795"/>
      <c r="BJ15" s="1573"/>
      <c r="BK15" s="1573"/>
      <c r="BL15" s="412"/>
      <c r="BM15" s="1573"/>
    </row>
    <row r="16" ht="45.0" customHeight="1">
      <c r="N16" s="1573"/>
      <c r="O16" s="329"/>
      <c r="P16" s="594"/>
      <c r="Q16" s="1582"/>
      <c r="R16" s="1582"/>
      <c r="S16" s="1621"/>
      <c r="T16" s="1582"/>
      <c r="U16" s="1582"/>
      <c r="V16" s="1582"/>
      <c r="W16" s="1582"/>
      <c r="X16" s="1582"/>
      <c r="Y16" s="1825"/>
      <c r="Z16" s="1825"/>
      <c r="AA16" s="1582"/>
      <c r="AB16" s="1826"/>
      <c r="AC16" s="1826"/>
      <c r="AD16" s="1826"/>
      <c r="AE16" s="1826"/>
      <c r="AF16" s="1826"/>
      <c r="AG16" s="1582"/>
      <c r="AH16" s="1582"/>
      <c r="AI16" s="1825"/>
      <c r="AJ16" s="1825"/>
      <c r="AK16" s="1582"/>
      <c r="AL16" s="1621"/>
      <c r="AM16" s="1621"/>
      <c r="AN16" s="767" t="s">
        <v>5285</v>
      </c>
      <c r="AO16" s="1582"/>
      <c r="AP16" s="1582"/>
      <c r="AQ16" s="1582"/>
      <c r="AR16" s="1582"/>
      <c r="AS16" s="1582"/>
      <c r="AT16" s="594"/>
      <c r="AU16" s="329"/>
      <c r="AV16" s="1573"/>
      <c r="AW16" s="37"/>
      <c r="BB16" s="412"/>
      <c r="BD16" s="1573"/>
      <c r="BG16" s="412"/>
      <c r="BJ16" s="1573"/>
      <c r="BL16" s="412"/>
    </row>
    <row r="17" ht="45.0" customHeight="1">
      <c r="N17" s="1573"/>
      <c r="O17" s="329"/>
      <c r="P17" s="1823"/>
      <c r="Q17" s="1621"/>
      <c r="R17" s="1621"/>
      <c r="S17" s="1621"/>
      <c r="T17" s="1621"/>
      <c r="U17" s="1582"/>
      <c r="V17" s="1582"/>
      <c r="W17" s="1582"/>
      <c r="X17" s="1825"/>
      <c r="Y17" s="1825"/>
      <c r="Z17" s="1825"/>
      <c r="AA17" s="1582"/>
      <c r="AB17" s="1826"/>
      <c r="AC17" s="1826"/>
      <c r="AD17" s="1826"/>
      <c r="AE17" s="1826"/>
      <c r="AF17" s="1826"/>
      <c r="AG17" s="1582"/>
      <c r="AH17" s="1825"/>
      <c r="AI17" s="1825"/>
      <c r="AJ17" s="1582"/>
      <c r="AK17" s="1582"/>
      <c r="AL17" s="1621"/>
      <c r="AM17" s="1827"/>
      <c r="AN17" s="1621"/>
      <c r="AO17" s="1582"/>
      <c r="AP17" s="1582"/>
      <c r="AQ17" s="1582"/>
      <c r="AR17" s="1582"/>
      <c r="AS17" s="1582"/>
      <c r="AT17" s="594"/>
      <c r="AU17" s="329"/>
      <c r="AV17" s="1573"/>
      <c r="AW17" s="37"/>
      <c r="BD17" s="1573"/>
      <c r="BJ17" s="1573"/>
      <c r="CT17" s="1578" t="s">
        <v>5499</v>
      </c>
      <c r="CU17" s="1573"/>
      <c r="CV17" s="1573"/>
      <c r="CW17" s="1573"/>
      <c r="CX17" s="1573"/>
      <c r="CY17" s="1573"/>
      <c r="CZ17" s="1627" t="s">
        <v>43</v>
      </c>
    </row>
    <row r="18" ht="45.0" customHeight="1">
      <c r="N18" s="1573"/>
      <c r="O18" s="615"/>
      <c r="P18" s="1621"/>
      <c r="Q18" s="1621"/>
      <c r="R18" s="1621"/>
      <c r="S18" s="1621"/>
      <c r="T18" s="1582"/>
      <c r="U18" s="1582"/>
      <c r="V18" s="1582"/>
      <c r="W18" s="1582"/>
      <c r="X18" s="1825"/>
      <c r="Y18" s="1825"/>
      <c r="Z18" s="1825"/>
      <c r="AA18" s="1825"/>
      <c r="AB18" s="1826"/>
      <c r="AC18" s="1826"/>
      <c r="AD18" s="1826"/>
      <c r="AE18" s="1826"/>
      <c r="AF18" s="1826"/>
      <c r="AG18" s="1825"/>
      <c r="AH18" s="1825"/>
      <c r="AI18" s="1825"/>
      <c r="AJ18" s="1582"/>
      <c r="AK18" s="1582"/>
      <c r="AL18" s="1582"/>
      <c r="AM18" s="1621"/>
      <c r="AN18" s="1582"/>
      <c r="AO18" s="1582"/>
      <c r="AP18" s="1582"/>
      <c r="AQ18" s="1582"/>
      <c r="AR18" s="1582"/>
      <c r="AS18" s="1582"/>
      <c r="AT18" s="1582"/>
      <c r="AU18" s="1823"/>
      <c r="AV18" s="1573"/>
      <c r="AW18" s="37"/>
      <c r="BA18" s="1578" t="s">
        <v>5500</v>
      </c>
      <c r="BB18" s="1573"/>
      <c r="BC18" s="1573"/>
      <c r="BD18" s="1573"/>
      <c r="BE18" s="1573"/>
      <c r="BF18" s="1573"/>
      <c r="BG18" s="1573"/>
      <c r="BH18" s="1573"/>
      <c r="BI18" s="1573"/>
      <c r="BJ18" s="1573"/>
      <c r="BK18" s="1573"/>
      <c r="BL18" s="1573"/>
      <c r="BM18" s="1574" t="s">
        <v>43</v>
      </c>
      <c r="CT18" s="1573"/>
      <c r="CU18" s="1828"/>
      <c r="CV18" s="1828"/>
      <c r="CW18" s="1828"/>
      <c r="CX18" s="1828"/>
      <c r="CY18" s="1828"/>
      <c r="CZ18" s="1573"/>
    </row>
    <row r="19" ht="45.0" customHeight="1">
      <c r="N19" s="1573"/>
      <c r="O19" s="1823"/>
      <c r="P19" s="1582"/>
      <c r="Q19" s="1621"/>
      <c r="R19" s="1621"/>
      <c r="S19" s="1621"/>
      <c r="T19" s="1582"/>
      <c r="U19" s="1582"/>
      <c r="V19" s="1581"/>
      <c r="W19" s="1582"/>
      <c r="X19" s="1582"/>
      <c r="Y19" s="1825"/>
      <c r="Z19" s="1825"/>
      <c r="AA19" s="1825"/>
      <c r="AB19" s="1826"/>
      <c r="AC19" s="1829"/>
      <c r="AD19" s="1829"/>
      <c r="AE19" s="1829"/>
      <c r="AF19" s="1829"/>
      <c r="AG19" s="1829"/>
      <c r="AH19" s="1825"/>
      <c r="AI19" s="1582"/>
      <c r="AJ19" s="1582"/>
      <c r="AK19" s="1582"/>
      <c r="AL19" s="1582"/>
      <c r="AM19" s="1582"/>
      <c r="AN19" s="1582"/>
      <c r="AO19" s="1582"/>
      <c r="AP19" s="1582"/>
      <c r="AQ19" s="1582"/>
      <c r="AR19" s="1621"/>
      <c r="AS19" s="1582"/>
      <c r="AT19" s="1582"/>
      <c r="AU19" s="1823"/>
      <c r="AV19" s="1573"/>
      <c r="AW19" s="37"/>
      <c r="BA19" s="1573"/>
      <c r="BB19" s="1581"/>
      <c r="BC19" s="1581"/>
      <c r="BD19" s="1830"/>
      <c r="BE19" s="1830"/>
      <c r="BF19" s="1831"/>
      <c r="BG19" s="1832" t="s">
        <v>5501</v>
      </c>
      <c r="BH19" s="1831"/>
      <c r="BI19" s="1830"/>
      <c r="BJ19" s="412"/>
      <c r="BK19" s="412"/>
      <c r="BL19" s="1442" t="s">
        <v>5502</v>
      </c>
      <c r="BM19" s="1573"/>
      <c r="CT19" s="1573"/>
      <c r="CU19" s="1828"/>
      <c r="CV19" s="28"/>
      <c r="CW19" s="28"/>
      <c r="CX19" s="1833"/>
      <c r="CY19" s="1834"/>
      <c r="CZ19" s="1573"/>
    </row>
    <row r="20" ht="45.0" customHeight="1">
      <c r="N20" s="1573"/>
      <c r="O20" s="615"/>
      <c r="P20" s="1621"/>
      <c r="Q20" s="1621"/>
      <c r="R20" s="1621"/>
      <c r="S20" s="1621"/>
      <c r="T20" s="1621"/>
      <c r="U20" s="1582"/>
      <c r="V20" s="1582"/>
      <c r="W20" s="1582"/>
      <c r="X20" s="1582"/>
      <c r="Y20" s="1582"/>
      <c r="Z20" s="1825"/>
      <c r="AA20" s="1825"/>
      <c r="AB20" s="1829"/>
      <c r="AC20" s="1829"/>
      <c r="AD20" s="1829"/>
      <c r="AE20" s="1829"/>
      <c r="AF20" s="1829"/>
      <c r="AG20" s="1829"/>
      <c r="AH20" s="1829"/>
      <c r="AI20" s="1582"/>
      <c r="AJ20" s="1582"/>
      <c r="AK20" s="1582"/>
      <c r="AL20" s="1582"/>
      <c r="AM20" s="1826"/>
      <c r="AN20" s="1582"/>
      <c r="AO20" s="1825"/>
      <c r="AP20" s="1582"/>
      <c r="AQ20" s="1621"/>
      <c r="AR20" s="1621"/>
      <c r="AS20" s="1621"/>
      <c r="AT20" s="1582"/>
      <c r="AU20" s="615"/>
      <c r="AV20" s="1573"/>
      <c r="AW20" s="37"/>
      <c r="BA20" s="1573"/>
      <c r="BB20" s="1581"/>
      <c r="BC20" s="1830"/>
      <c r="BD20" s="1830"/>
      <c r="BE20" s="1830"/>
      <c r="BF20" s="1831"/>
      <c r="BG20" s="1831"/>
      <c r="BH20" s="1831"/>
      <c r="BI20" s="1830"/>
      <c r="BJ20" s="1830"/>
      <c r="BK20" s="412"/>
      <c r="BL20" s="412"/>
      <c r="BM20" s="1573"/>
      <c r="CT20" s="1573"/>
      <c r="CU20" s="29"/>
      <c r="CV20" s="28"/>
      <c r="CW20" s="28"/>
      <c r="CX20" s="1835"/>
      <c r="CY20" s="1836" t="s">
        <v>5321</v>
      </c>
      <c r="CZ20" s="1573"/>
    </row>
    <row r="21" ht="45.0" customHeight="1">
      <c r="M21" s="1573"/>
      <c r="N21" s="1573"/>
      <c r="O21" s="615"/>
      <c r="P21" s="1621"/>
      <c r="Q21" s="1582"/>
      <c r="R21" s="1621"/>
      <c r="S21" s="1621"/>
      <c r="T21" s="1582"/>
      <c r="U21" s="1581"/>
      <c r="V21" s="1582"/>
      <c r="W21" s="1582"/>
      <c r="X21" s="1582"/>
      <c r="Y21" s="1582"/>
      <c r="Z21" s="1825"/>
      <c r="AA21" s="1829"/>
      <c r="AB21" s="1829"/>
      <c r="AC21" s="1829"/>
      <c r="AD21" s="1829"/>
      <c r="AE21" s="1829"/>
      <c r="AF21" s="1829"/>
      <c r="AG21" s="1829"/>
      <c r="AH21" s="1829"/>
      <c r="AI21" s="1829"/>
      <c r="AJ21" s="1825"/>
      <c r="AK21" s="1825"/>
      <c r="AL21" s="1582"/>
      <c r="AM21" s="1582"/>
      <c r="AN21" s="1825"/>
      <c r="AO21" s="1825"/>
      <c r="AP21" s="1582"/>
      <c r="AQ21" s="1837" t="s">
        <v>5503</v>
      </c>
      <c r="AR21" s="1621"/>
      <c r="AS21" s="1582"/>
      <c r="AT21" s="1582"/>
      <c r="AU21" s="594"/>
      <c r="AV21" s="1573"/>
      <c r="AW21" s="1573"/>
      <c r="BA21" s="1573"/>
      <c r="BB21" s="1830"/>
      <c r="BC21" s="1830"/>
      <c r="BD21" s="1830"/>
      <c r="BE21" s="1831"/>
      <c r="BF21" s="1831"/>
      <c r="BG21" s="1831"/>
      <c r="BH21" s="1831"/>
      <c r="BI21" s="1831"/>
      <c r="BJ21" s="1830"/>
      <c r="BK21" s="1830"/>
      <c r="BL21" s="412"/>
      <c r="BM21" s="1573"/>
      <c r="CT21" s="1573"/>
      <c r="CU21" s="1828"/>
      <c r="CV21" s="28"/>
      <c r="CW21" s="28"/>
      <c r="CX21" s="1838"/>
      <c r="CY21" s="1839"/>
      <c r="CZ21" s="1573"/>
    </row>
    <row r="22" ht="45.0" customHeight="1">
      <c r="M22" s="1573"/>
      <c r="N22" s="615"/>
      <c r="O22" s="1582"/>
      <c r="P22" s="1582"/>
      <c r="Q22" s="1582"/>
      <c r="R22" s="1621"/>
      <c r="S22" s="1582"/>
      <c r="T22" s="1582"/>
      <c r="U22" s="1582"/>
      <c r="V22" s="1826"/>
      <c r="W22" s="1582"/>
      <c r="X22" s="1582"/>
      <c r="Y22" s="1582"/>
      <c r="Z22" s="1829"/>
      <c r="AA22" s="1829"/>
      <c r="AB22" s="1829"/>
      <c r="AC22" s="1829"/>
      <c r="AD22" s="1840"/>
      <c r="AE22" s="1840"/>
      <c r="AF22" s="1840"/>
      <c r="AG22" s="1829"/>
      <c r="AH22" s="1829"/>
      <c r="AI22" s="1829"/>
      <c r="AJ22" s="1829"/>
      <c r="AK22" s="1825"/>
      <c r="AL22" s="1825"/>
      <c r="AM22" s="1825"/>
      <c r="AN22" s="1825"/>
      <c r="AO22" s="1582"/>
      <c r="AP22" s="1582"/>
      <c r="AQ22" s="1582"/>
      <c r="AR22" s="1582"/>
      <c r="AS22" s="1582"/>
      <c r="AT22" s="1582"/>
      <c r="AU22" s="1582"/>
      <c r="AV22" s="615"/>
      <c r="AW22" s="1573"/>
      <c r="AX22" s="1573"/>
      <c r="AY22" s="1573"/>
      <c r="AZ22" s="1573"/>
      <c r="BA22" s="1573"/>
      <c r="BB22" s="1830"/>
      <c r="BC22" s="1830"/>
      <c r="BD22" s="1831"/>
      <c r="BE22" s="1841"/>
      <c r="BF22" s="1842"/>
      <c r="BG22" s="1831"/>
      <c r="BH22" s="1843" t="s">
        <v>5175</v>
      </c>
      <c r="BI22" s="1841"/>
      <c r="BJ22" s="1831"/>
      <c r="BK22" s="1830"/>
      <c r="BL22" s="1830"/>
      <c r="BM22" s="1573"/>
      <c r="CT22" s="1573"/>
      <c r="CU22" s="1828"/>
      <c r="CV22" s="1828"/>
      <c r="CW22" s="1828"/>
      <c r="CX22" s="1828"/>
      <c r="CY22" s="1828"/>
      <c r="CZ22" s="1573"/>
    </row>
    <row r="23" ht="45.0" customHeight="1">
      <c r="M23" s="1573"/>
      <c r="N23" s="1823"/>
      <c r="O23" s="1582"/>
      <c r="P23" s="1582"/>
      <c r="Q23" s="1582"/>
      <c r="R23" s="1582"/>
      <c r="S23" s="1582"/>
      <c r="T23" s="1582"/>
      <c r="U23" s="1582"/>
      <c r="V23" s="1825"/>
      <c r="W23" s="1825"/>
      <c r="X23" s="1582"/>
      <c r="Y23" s="1582"/>
      <c r="Z23" s="1829"/>
      <c r="AA23" s="1829"/>
      <c r="AB23" s="1829"/>
      <c r="AC23" s="1840"/>
      <c r="AD23" s="1840"/>
      <c r="AE23" s="1840"/>
      <c r="AF23" s="1840"/>
      <c r="AG23" s="1840"/>
      <c r="AH23" s="1829"/>
      <c r="AI23" s="1829"/>
      <c r="AJ23" s="1829"/>
      <c r="AK23" s="1825"/>
      <c r="AL23" s="1825"/>
      <c r="AM23" s="1825"/>
      <c r="AN23" s="1825"/>
      <c r="AO23" s="1825"/>
      <c r="AP23" s="1582"/>
      <c r="AQ23" s="1582"/>
      <c r="AR23" s="1582"/>
      <c r="AS23" s="1582"/>
      <c r="AT23" s="1582"/>
      <c r="AU23" s="1582"/>
      <c r="AV23" s="615"/>
      <c r="AW23" s="1573"/>
      <c r="BA23" s="1573"/>
      <c r="BB23" s="1831"/>
      <c r="BC23" s="1831"/>
      <c r="BD23" s="1831"/>
      <c r="BE23" s="1843" t="s">
        <v>5175</v>
      </c>
      <c r="BF23" s="1831"/>
      <c r="BG23" s="1831"/>
      <c r="BH23" s="1831"/>
      <c r="BI23" s="1842"/>
      <c r="BJ23" s="1831"/>
      <c r="BK23" s="1831"/>
      <c r="BL23" s="1831"/>
      <c r="BM23" s="1573"/>
      <c r="CT23" s="1472" t="s">
        <v>5179</v>
      </c>
      <c r="CU23" s="1573"/>
      <c r="CV23" s="1573"/>
      <c r="CW23" s="1573"/>
      <c r="CX23" s="1573"/>
      <c r="CY23" s="1573"/>
      <c r="CZ23" s="1844" t="s">
        <v>5504</v>
      </c>
    </row>
    <row r="24" ht="45.0" customHeight="1">
      <c r="M24" s="1573"/>
      <c r="N24" s="594"/>
      <c r="O24" s="1582"/>
      <c r="P24" s="1582"/>
      <c r="Q24" s="1582"/>
      <c r="R24" s="1581"/>
      <c r="S24" s="1582"/>
      <c r="T24" s="1582"/>
      <c r="U24" s="1825"/>
      <c r="V24" s="1825"/>
      <c r="W24" s="1825"/>
      <c r="X24" s="1825"/>
      <c r="Y24" s="1825"/>
      <c r="Z24" s="1829"/>
      <c r="AA24" s="1829"/>
      <c r="AB24" s="1829"/>
      <c r="AC24" s="1840"/>
      <c r="AD24" s="1840"/>
      <c r="AE24" s="1611" t="s">
        <v>5505</v>
      </c>
      <c r="AF24" s="1840"/>
      <c r="AG24" s="1840"/>
      <c r="AH24" s="1829"/>
      <c r="AI24" s="1829"/>
      <c r="AJ24" s="1829"/>
      <c r="AK24" s="1825"/>
      <c r="AL24" s="1582"/>
      <c r="AM24" s="1582"/>
      <c r="AN24" s="1825"/>
      <c r="AO24" s="1825"/>
      <c r="AP24" s="1825"/>
      <c r="AQ24" s="1582"/>
      <c r="AR24" s="1581"/>
      <c r="AS24" s="1582"/>
      <c r="AT24" s="1582"/>
      <c r="AU24" s="1582"/>
      <c r="AV24" s="594"/>
      <c r="AW24" s="1573"/>
      <c r="AX24" s="1573"/>
      <c r="AY24" s="1573"/>
      <c r="AZ24" s="1573"/>
      <c r="BA24" s="1573"/>
      <c r="BB24" s="1832" t="s">
        <v>5501</v>
      </c>
      <c r="BC24" s="1831"/>
      <c r="BD24" s="1831"/>
      <c r="BE24" s="1831"/>
      <c r="BF24" s="1831"/>
      <c r="BG24" s="1611" t="s">
        <v>5505</v>
      </c>
      <c r="BH24" s="1831"/>
      <c r="BI24" s="1831"/>
      <c r="BJ24" s="1831"/>
      <c r="BK24" s="1831"/>
      <c r="BL24" s="1832" t="s">
        <v>5501</v>
      </c>
      <c r="BM24" s="1573"/>
    </row>
    <row r="25" ht="45.0" customHeight="1">
      <c r="M25" s="1573"/>
      <c r="N25" s="615"/>
      <c r="O25" s="1582"/>
      <c r="P25" s="1582"/>
      <c r="Q25" s="1582"/>
      <c r="R25" s="1582"/>
      <c r="S25" s="1582"/>
      <c r="T25" s="1825"/>
      <c r="U25" s="1825"/>
      <c r="V25" s="1582"/>
      <c r="W25" s="1582"/>
      <c r="X25" s="1825"/>
      <c r="Y25" s="1825"/>
      <c r="Z25" s="1829"/>
      <c r="AA25" s="1829"/>
      <c r="AB25" s="1829"/>
      <c r="AC25" s="1840"/>
      <c r="AD25" s="1840"/>
      <c r="AE25" s="1840"/>
      <c r="AF25" s="1840"/>
      <c r="AG25" s="1840"/>
      <c r="AH25" s="1829"/>
      <c r="AI25" s="1829"/>
      <c r="AJ25" s="1829"/>
      <c r="AK25" s="1582"/>
      <c r="AL25" s="1582"/>
      <c r="AM25" s="1582"/>
      <c r="AN25" s="1582"/>
      <c r="AO25" s="1825"/>
      <c r="AP25" s="1825"/>
      <c r="AQ25" s="1582"/>
      <c r="AR25" s="1582"/>
      <c r="AS25" s="1582"/>
      <c r="AT25" s="1582"/>
      <c r="AU25" s="1582"/>
      <c r="AV25" s="1823"/>
      <c r="AW25" s="1573"/>
      <c r="BA25" s="1573"/>
      <c r="BB25" s="1831"/>
      <c r="BC25" s="1831"/>
      <c r="BD25" s="1831"/>
      <c r="BE25" s="1842"/>
      <c r="BF25" s="1831"/>
      <c r="BG25" s="1831"/>
      <c r="BH25" s="1831"/>
      <c r="BI25" s="1843" t="s">
        <v>5175</v>
      </c>
      <c r="BJ25" s="1831"/>
      <c r="BK25" s="1831"/>
      <c r="BL25" s="1831"/>
      <c r="BM25" s="1573"/>
      <c r="CT25" s="1578" t="s">
        <v>5506</v>
      </c>
      <c r="CU25" s="1573"/>
      <c r="CV25" s="1573"/>
      <c r="CW25" s="1573"/>
      <c r="CX25" s="1573"/>
      <c r="CY25" s="1573"/>
      <c r="CZ25" s="1627" t="s">
        <v>43</v>
      </c>
    </row>
    <row r="26" ht="45.0" customHeight="1">
      <c r="M26" s="1573"/>
      <c r="N26" s="594"/>
      <c r="O26" s="1582"/>
      <c r="P26" s="1582"/>
      <c r="Q26" s="1582"/>
      <c r="R26" s="1582"/>
      <c r="S26" s="1582"/>
      <c r="T26" s="1825"/>
      <c r="U26" s="1825"/>
      <c r="V26" s="1582"/>
      <c r="W26" s="1582"/>
      <c r="X26" s="1582"/>
      <c r="Y26" s="1582"/>
      <c r="Z26" s="1829"/>
      <c r="AA26" s="1829"/>
      <c r="AB26" s="1829"/>
      <c r="AC26" s="1829"/>
      <c r="AD26" s="1840"/>
      <c r="AE26" s="1840"/>
      <c r="AF26" s="1840"/>
      <c r="AG26" s="1829"/>
      <c r="AH26" s="1829"/>
      <c r="AI26" s="1829"/>
      <c r="AJ26" s="1829"/>
      <c r="AK26" s="1582"/>
      <c r="AL26" s="1582"/>
      <c r="AM26" s="1582"/>
      <c r="AN26" s="1582"/>
      <c r="AO26" s="1582"/>
      <c r="AP26" s="1582"/>
      <c r="AQ26" s="1582"/>
      <c r="AR26" s="1582"/>
      <c r="AS26" s="1582"/>
      <c r="AT26" s="1582"/>
      <c r="AU26" s="1582"/>
      <c r="AV26" s="615"/>
      <c r="AW26" s="1573"/>
      <c r="AX26" s="1573"/>
      <c r="AY26" s="1573"/>
      <c r="AZ26" s="1573"/>
      <c r="BA26" s="1573"/>
      <c r="BB26" s="1830"/>
      <c r="BC26" s="1830"/>
      <c r="BD26" s="1831"/>
      <c r="BE26" s="1841"/>
      <c r="BF26" s="1843" t="s">
        <v>5175</v>
      </c>
      <c r="BG26" s="1831"/>
      <c r="BH26" s="1842"/>
      <c r="BI26" s="1841"/>
      <c r="BJ26" s="1831"/>
      <c r="BK26" s="1830"/>
      <c r="BL26" s="1830"/>
      <c r="BM26" s="1573"/>
      <c r="CT26" s="1573"/>
      <c r="CU26" s="1828"/>
      <c r="CV26" s="1845"/>
      <c r="CW26" s="1845"/>
      <c r="CX26" s="1845"/>
      <c r="CY26" s="1828"/>
      <c r="CZ26" s="1573"/>
    </row>
    <row r="27" ht="45.0" customHeight="1">
      <c r="M27" s="1573"/>
      <c r="N27" s="1573"/>
      <c r="O27" s="615"/>
      <c r="P27" s="1582"/>
      <c r="Q27" s="1582"/>
      <c r="R27" s="1582"/>
      <c r="S27" s="1582"/>
      <c r="T27" s="1582"/>
      <c r="U27" s="1582"/>
      <c r="V27" s="1582"/>
      <c r="W27" s="1582"/>
      <c r="X27" s="1582"/>
      <c r="Y27" s="1582"/>
      <c r="Z27" s="1582"/>
      <c r="AA27" s="1829"/>
      <c r="AB27" s="1829"/>
      <c r="AC27" s="1829"/>
      <c r="AD27" s="1829"/>
      <c r="AE27" s="1840"/>
      <c r="AF27" s="1829"/>
      <c r="AG27" s="1829"/>
      <c r="AH27" s="1829"/>
      <c r="AI27" s="1829"/>
      <c r="AJ27" s="1582"/>
      <c r="AK27" s="1582"/>
      <c r="AL27" s="1582"/>
      <c r="AM27" s="1582"/>
      <c r="AN27" s="1581"/>
      <c r="AO27" s="1582"/>
      <c r="AP27" s="1621"/>
      <c r="AQ27" s="1621"/>
      <c r="AR27" s="1621"/>
      <c r="AS27" s="1582"/>
      <c r="AT27" s="1582"/>
      <c r="AU27" s="1823"/>
      <c r="AV27" s="1573"/>
      <c r="AW27" s="1573"/>
      <c r="BA27" s="1573"/>
      <c r="BB27" s="1830"/>
      <c r="BC27" s="1830"/>
      <c r="BD27" s="1830"/>
      <c r="BE27" s="1831"/>
      <c r="BF27" s="1831"/>
      <c r="BG27" s="1831"/>
      <c r="BH27" s="1831"/>
      <c r="BI27" s="1831"/>
      <c r="BJ27" s="1830"/>
      <c r="BK27" s="1830"/>
      <c r="BL27" s="1830"/>
      <c r="BM27" s="1573"/>
      <c r="CT27" s="1573"/>
      <c r="CU27" s="28"/>
      <c r="CV27" s="28"/>
      <c r="CW27" s="28"/>
      <c r="CX27" s="28"/>
      <c r="CY27" s="1845"/>
      <c r="CZ27" s="1573"/>
    </row>
    <row r="28" ht="45.0" customHeight="1">
      <c r="N28" s="1573"/>
      <c r="O28" s="1823"/>
      <c r="P28" s="1582"/>
      <c r="Q28" s="1582"/>
      <c r="R28" s="1581"/>
      <c r="S28" s="1582"/>
      <c r="T28" s="1582"/>
      <c r="U28" s="1581"/>
      <c r="V28" s="1582"/>
      <c r="W28" s="1582"/>
      <c r="X28" s="1582"/>
      <c r="Y28" s="1582"/>
      <c r="Z28" s="1825"/>
      <c r="AA28" s="1825"/>
      <c r="AB28" s="1829"/>
      <c r="AC28" s="1829"/>
      <c r="AD28" s="1829"/>
      <c r="AE28" s="1840"/>
      <c r="AF28" s="1829"/>
      <c r="AG28" s="1829"/>
      <c r="AH28" s="1829"/>
      <c r="AI28" s="1825"/>
      <c r="AJ28" s="1825"/>
      <c r="AK28" s="1582"/>
      <c r="AL28" s="1582"/>
      <c r="AM28" s="1826"/>
      <c r="AN28" s="1582"/>
      <c r="AO28" s="1582"/>
      <c r="AP28" s="1621"/>
      <c r="AQ28" s="1621"/>
      <c r="AR28" s="1582"/>
      <c r="AS28" s="1582"/>
      <c r="AT28" s="1582"/>
      <c r="AU28" s="615"/>
      <c r="AV28" s="1573"/>
      <c r="AW28" s="37"/>
      <c r="BA28" s="1573"/>
      <c r="BB28" s="1581"/>
      <c r="BC28" s="1830"/>
      <c r="BD28" s="1830"/>
      <c r="BE28" s="1830"/>
      <c r="BF28" s="1831"/>
      <c r="BG28" s="1831"/>
      <c r="BH28" s="1831"/>
      <c r="BI28" s="1830"/>
      <c r="BJ28" s="1830"/>
      <c r="BK28" s="1830"/>
      <c r="BL28" s="1581"/>
      <c r="BM28" s="1573"/>
      <c r="CT28" s="1573"/>
      <c r="CU28" s="29"/>
      <c r="CV28" s="28"/>
      <c r="CW28" s="28"/>
      <c r="CX28" s="28"/>
      <c r="CY28" s="1845" t="s">
        <v>5507</v>
      </c>
      <c r="CZ28" s="1573"/>
    </row>
    <row r="29" ht="45.0" customHeight="1">
      <c r="N29" s="1573"/>
      <c r="O29" s="615"/>
      <c r="P29" s="1582"/>
      <c r="Q29" s="1582"/>
      <c r="R29" s="1582"/>
      <c r="S29" s="1582"/>
      <c r="T29" s="1582"/>
      <c r="U29" s="1582"/>
      <c r="V29" s="1582"/>
      <c r="W29" s="1582"/>
      <c r="X29" s="1825"/>
      <c r="Y29" s="1825"/>
      <c r="Z29" s="1825"/>
      <c r="AA29" s="1825"/>
      <c r="AB29" s="1582"/>
      <c r="AC29" s="1582"/>
      <c r="AD29" s="1829"/>
      <c r="AE29" s="235"/>
      <c r="AF29" s="1829"/>
      <c r="AG29" s="1582"/>
      <c r="AH29" s="1582"/>
      <c r="AI29" s="1582"/>
      <c r="AJ29" s="1825"/>
      <c r="AK29" s="1825"/>
      <c r="AL29" s="1582"/>
      <c r="AM29" s="1825"/>
      <c r="AN29" s="1825"/>
      <c r="AO29" s="1582"/>
      <c r="AP29" s="1621"/>
      <c r="AQ29" s="1582"/>
      <c r="AR29" s="1582"/>
      <c r="AS29" s="1582"/>
      <c r="AT29" s="1582"/>
      <c r="AU29" s="1823"/>
      <c r="AV29" s="1573"/>
      <c r="AW29" s="37"/>
      <c r="BA29" s="1573"/>
      <c r="BB29" s="1581"/>
      <c r="BC29" s="1581"/>
      <c r="BD29" s="1830"/>
      <c r="BE29" s="1830"/>
      <c r="BF29" s="1831"/>
      <c r="BG29" s="1832" t="s">
        <v>5501</v>
      </c>
      <c r="BH29" s="1831"/>
      <c r="BI29" s="1830"/>
      <c r="BJ29" s="1830"/>
      <c r="BK29" s="1581"/>
      <c r="BL29" s="1581"/>
      <c r="BM29" s="1573"/>
      <c r="CT29" s="1573"/>
      <c r="CU29" s="28"/>
      <c r="CV29" s="28"/>
      <c r="CW29" s="28"/>
      <c r="CX29" s="28"/>
      <c r="CY29" s="1845"/>
      <c r="CZ29" s="1573"/>
    </row>
    <row r="30" ht="45.0" customHeight="1">
      <c r="N30" s="1573"/>
      <c r="O30" s="594"/>
      <c r="P30" s="1582"/>
      <c r="Q30" s="1582"/>
      <c r="R30" s="1582"/>
      <c r="S30" s="1582"/>
      <c r="T30" s="1581"/>
      <c r="U30" s="1582"/>
      <c r="V30" s="1582"/>
      <c r="W30" s="1825"/>
      <c r="X30" s="1825"/>
      <c r="Y30" s="1825"/>
      <c r="Z30" s="1825"/>
      <c r="AA30" s="1582"/>
      <c r="AB30" s="1582"/>
      <c r="AC30" s="1582"/>
      <c r="AD30" s="1582"/>
      <c r="AE30" s="235"/>
      <c r="AF30" s="1582"/>
      <c r="AG30" s="1582"/>
      <c r="AH30" s="1582"/>
      <c r="AI30" s="1825"/>
      <c r="AJ30" s="1825"/>
      <c r="AK30" s="1825"/>
      <c r="AL30" s="1825"/>
      <c r="AM30" s="1825"/>
      <c r="AN30" s="1582"/>
      <c r="AO30" s="1582"/>
      <c r="AP30" s="1582"/>
      <c r="AQ30" s="1582"/>
      <c r="AR30" s="1582"/>
      <c r="AS30" s="1582"/>
      <c r="AT30" s="1582"/>
      <c r="AU30" s="1823"/>
      <c r="AV30" s="1573"/>
      <c r="AW30" s="37"/>
      <c r="BA30" s="1616" t="s">
        <v>5508</v>
      </c>
      <c r="BB30" s="1573"/>
      <c r="BC30" s="1573"/>
      <c r="BD30" s="1573"/>
      <c r="BE30" s="1573"/>
      <c r="BF30" s="1573"/>
      <c r="BG30" s="1573"/>
      <c r="BH30" s="1573"/>
      <c r="BI30" s="1573"/>
      <c r="BJ30" s="1573"/>
      <c r="BK30" s="1573"/>
      <c r="BL30" s="1573"/>
      <c r="BM30" s="1573"/>
      <c r="CT30" s="1573"/>
      <c r="CU30" s="1828"/>
      <c r="CV30" s="1845"/>
      <c r="CW30" s="1845"/>
      <c r="CX30" s="1845"/>
      <c r="CY30" s="1828"/>
      <c r="CZ30" s="1573"/>
    </row>
    <row r="31" ht="45.0" customHeight="1">
      <c r="N31" s="1573"/>
      <c r="O31" s="329"/>
      <c r="P31" s="594"/>
      <c r="Q31" s="1582"/>
      <c r="R31" s="1582"/>
      <c r="S31" s="1582"/>
      <c r="T31" s="1582"/>
      <c r="U31" s="1582"/>
      <c r="V31" s="1825"/>
      <c r="W31" s="1825"/>
      <c r="X31" s="1825"/>
      <c r="Y31" s="1825"/>
      <c r="Z31" s="1825"/>
      <c r="AA31" s="1582"/>
      <c r="AB31" s="1582"/>
      <c r="AC31" s="1582"/>
      <c r="AD31" s="1582"/>
      <c r="AE31" s="235"/>
      <c r="AF31" s="1582"/>
      <c r="AG31" s="1582"/>
      <c r="AH31" s="1582"/>
      <c r="AI31" s="1582"/>
      <c r="AJ31" s="1825"/>
      <c r="AK31" s="1825"/>
      <c r="AL31" s="1825"/>
      <c r="AM31" s="1582"/>
      <c r="AN31" s="1582"/>
      <c r="AO31" s="1582"/>
      <c r="AP31" s="1581"/>
      <c r="AQ31" s="1582"/>
      <c r="AR31" s="1582"/>
      <c r="AS31" s="1582"/>
      <c r="AT31" s="1823"/>
      <c r="AU31" s="329"/>
      <c r="AV31" s="1573"/>
      <c r="AW31" s="37"/>
      <c r="BV31" s="1578" t="s">
        <v>5509</v>
      </c>
      <c r="BW31" s="1591"/>
      <c r="BX31" s="1591"/>
      <c r="BY31" s="1573"/>
      <c r="BZ31" s="1573"/>
      <c r="CA31" s="1573"/>
      <c r="CB31" s="1573"/>
      <c r="CC31" s="1573"/>
      <c r="CD31" s="1573"/>
      <c r="CE31" s="1591"/>
      <c r="CF31" s="1627" t="s">
        <v>43</v>
      </c>
      <c r="CH31" s="1578" t="s">
        <v>5510</v>
      </c>
      <c r="CI31" s="1591"/>
      <c r="CJ31" s="1591"/>
      <c r="CK31" s="1573"/>
      <c r="CL31" s="1573"/>
      <c r="CM31" s="1573"/>
      <c r="CN31" s="1573"/>
      <c r="CO31" s="1573"/>
      <c r="CP31" s="1573"/>
      <c r="CQ31" s="1591"/>
      <c r="CR31" s="1574" t="s">
        <v>43</v>
      </c>
      <c r="CT31" s="1472" t="s">
        <v>5179</v>
      </c>
      <c r="CU31" s="1573"/>
      <c r="CV31" s="1573"/>
      <c r="CW31" s="1573"/>
      <c r="CX31" s="1573"/>
      <c r="CY31" s="1573"/>
      <c r="CZ31" s="1844" t="s">
        <v>5504</v>
      </c>
    </row>
    <row r="32" ht="45.0" customHeight="1">
      <c r="N32" s="1573"/>
      <c r="O32" s="329"/>
      <c r="P32" s="594"/>
      <c r="Q32" s="1582"/>
      <c r="R32" s="1582"/>
      <c r="S32" s="1582"/>
      <c r="T32" s="1582"/>
      <c r="U32" s="1825"/>
      <c r="V32" s="1825"/>
      <c r="W32" s="1825"/>
      <c r="X32" s="1582"/>
      <c r="Y32" s="1825"/>
      <c r="Z32" s="1825"/>
      <c r="AA32" s="1825"/>
      <c r="AB32" s="1582"/>
      <c r="AC32" s="1582"/>
      <c r="AD32" s="1582"/>
      <c r="AE32" s="235"/>
      <c r="AF32" s="1582"/>
      <c r="AG32" s="1582"/>
      <c r="AH32" s="1582"/>
      <c r="AI32" s="1825"/>
      <c r="AJ32" s="1825"/>
      <c r="AK32" s="1825"/>
      <c r="AL32" s="1582"/>
      <c r="AM32" s="1582"/>
      <c r="AN32" s="1582"/>
      <c r="AO32" s="1582"/>
      <c r="AP32" s="1582"/>
      <c r="AQ32" s="1582"/>
      <c r="AR32" s="1582"/>
      <c r="AS32" s="1582"/>
      <c r="AT32" s="594"/>
      <c r="AU32" s="329"/>
      <c r="AV32" s="1573"/>
      <c r="AW32" s="37"/>
      <c r="BV32" s="1573"/>
      <c r="BW32" s="1798"/>
      <c r="BX32" s="1798"/>
      <c r="BY32" s="1798"/>
      <c r="BZ32" s="1798"/>
      <c r="CA32" s="1798"/>
      <c r="CB32" s="1798"/>
      <c r="CC32" s="1798"/>
      <c r="CD32" s="1798"/>
      <c r="CE32" s="1798"/>
      <c r="CF32" s="1573"/>
      <c r="CH32" s="1573"/>
      <c r="CI32" s="1581"/>
      <c r="CJ32" s="1581"/>
      <c r="CK32" s="1581"/>
      <c r="CL32" s="1581"/>
      <c r="CM32" s="1581"/>
      <c r="CN32" s="1581"/>
      <c r="CO32" s="1581"/>
      <c r="CP32" s="1581"/>
      <c r="CQ32" s="1581"/>
      <c r="CR32" s="1573"/>
    </row>
    <row r="33" ht="45.0" customHeight="1">
      <c r="N33" s="1573"/>
      <c r="O33" s="1581"/>
      <c r="P33" s="329"/>
      <c r="Q33" s="594"/>
      <c r="R33" s="1582"/>
      <c r="S33" s="1582"/>
      <c r="T33" s="1582"/>
      <c r="U33" s="1582"/>
      <c r="V33" s="1582"/>
      <c r="W33" s="1582"/>
      <c r="X33" s="1582"/>
      <c r="Y33" s="1582"/>
      <c r="Z33" s="1825"/>
      <c r="AA33" s="1825"/>
      <c r="AB33" s="1826"/>
      <c r="AC33" s="1593"/>
      <c r="AD33" s="1582"/>
      <c r="AE33" s="235"/>
      <c r="AF33" s="1582"/>
      <c r="AG33" s="329"/>
      <c r="AH33" s="1825"/>
      <c r="AI33" s="1825"/>
      <c r="AJ33" s="1825"/>
      <c r="AK33" s="1825"/>
      <c r="AL33" s="1582"/>
      <c r="AM33" s="1581"/>
      <c r="AN33" s="1582"/>
      <c r="AO33" s="1582"/>
      <c r="AP33" s="1582"/>
      <c r="AQ33" s="1582"/>
      <c r="AR33" s="1582"/>
      <c r="AS33" s="594"/>
      <c r="AT33" s="329"/>
      <c r="AU33" s="1581"/>
      <c r="AV33" s="1573"/>
      <c r="AW33" s="37"/>
      <c r="BV33" s="1573"/>
      <c r="BW33" s="1798"/>
      <c r="BX33" s="1798"/>
      <c r="BY33" s="1595"/>
      <c r="BZ33" s="1595"/>
      <c r="CA33" s="1595"/>
      <c r="CB33" s="1595"/>
      <c r="CC33" s="1595"/>
      <c r="CD33" s="1798"/>
      <c r="CE33" s="1798"/>
      <c r="CF33" s="1573"/>
      <c r="CH33" s="1573"/>
      <c r="CI33" s="1581"/>
      <c r="CJ33" s="1581"/>
      <c r="CK33" s="1581"/>
      <c r="CL33" s="1823"/>
      <c r="CM33" s="594"/>
      <c r="CN33" s="594"/>
      <c r="CO33" s="1581"/>
      <c r="CP33" s="1581"/>
      <c r="CQ33" s="1581"/>
      <c r="CR33" s="1573"/>
      <c r="CT33" s="1578" t="s">
        <v>5511</v>
      </c>
      <c r="CU33" s="1573"/>
      <c r="CV33" s="1573"/>
      <c r="CW33" s="1573"/>
      <c r="CX33" s="1573"/>
      <c r="CY33" s="1573"/>
      <c r="CZ33" s="1573"/>
      <c r="DA33" s="1573"/>
      <c r="DB33" s="1627" t="s">
        <v>43</v>
      </c>
    </row>
    <row r="34" ht="45.0" customHeight="1">
      <c r="N34" s="1573"/>
      <c r="O34" s="1581"/>
      <c r="P34" s="1581"/>
      <c r="Q34" s="329"/>
      <c r="R34" s="594"/>
      <c r="S34" s="1582"/>
      <c r="T34" s="1582"/>
      <c r="U34" s="1582"/>
      <c r="V34" s="1582"/>
      <c r="W34" s="1581"/>
      <c r="X34" s="1582"/>
      <c r="Y34" s="1582"/>
      <c r="Z34" s="1582"/>
      <c r="AA34" s="1582"/>
      <c r="AB34" s="1582"/>
      <c r="AC34" s="1826"/>
      <c r="AD34" s="1582"/>
      <c r="AE34" s="235"/>
      <c r="AF34" s="1582"/>
      <c r="AG34" s="1582"/>
      <c r="AH34" s="1825"/>
      <c r="AI34" s="1825"/>
      <c r="AJ34" s="1582"/>
      <c r="AK34" s="1582"/>
      <c r="AL34" s="1582"/>
      <c r="AM34" s="1582"/>
      <c r="AN34" s="1582"/>
      <c r="AO34" s="1581"/>
      <c r="AP34" s="1582"/>
      <c r="AQ34" s="1582"/>
      <c r="AR34" s="1823"/>
      <c r="AS34" s="329"/>
      <c r="AT34" s="1581"/>
      <c r="AU34" s="1581"/>
      <c r="AV34" s="1573"/>
      <c r="AW34" s="37"/>
      <c r="BV34" s="1573"/>
      <c r="BW34" s="1798"/>
      <c r="BX34" s="1595"/>
      <c r="BY34" s="1595"/>
      <c r="BZ34" s="1595"/>
      <c r="CA34" s="1846" t="s">
        <v>5512</v>
      </c>
      <c r="CB34" s="1595"/>
      <c r="CC34" s="1595"/>
      <c r="CD34" s="1595"/>
      <c r="CE34" s="1798"/>
      <c r="CF34" s="1573"/>
      <c r="CH34" s="1573"/>
      <c r="CI34" s="1581"/>
      <c r="CJ34" s="1581"/>
      <c r="CK34" s="615"/>
      <c r="CL34" s="1433"/>
      <c r="CM34" s="1816" t="s">
        <v>5295</v>
      </c>
      <c r="CN34" s="1433"/>
      <c r="CO34" s="1823"/>
      <c r="CP34" s="1581"/>
      <c r="CQ34" s="1581"/>
      <c r="CR34" s="1573"/>
      <c r="CT34" s="1573"/>
      <c r="CU34" s="1828"/>
      <c r="CV34" s="1828"/>
      <c r="CW34" s="1828"/>
      <c r="CX34" s="29"/>
      <c r="CY34" s="1828"/>
      <c r="CZ34" s="1828"/>
      <c r="DA34" s="1828"/>
      <c r="DB34" s="1573"/>
    </row>
    <row r="35" ht="45.0" customHeight="1">
      <c r="N35" s="1573"/>
      <c r="O35" s="1581"/>
      <c r="P35" s="1581"/>
      <c r="Q35" s="329"/>
      <c r="R35" s="1823"/>
      <c r="S35" s="1582"/>
      <c r="T35" s="1582"/>
      <c r="U35" s="1582"/>
      <c r="V35" s="1582"/>
      <c r="W35" s="1582"/>
      <c r="X35" s="1582"/>
      <c r="Y35" s="1582"/>
      <c r="Z35" s="1581"/>
      <c r="AA35" s="1582"/>
      <c r="AB35" s="1582"/>
      <c r="AC35" s="1593"/>
      <c r="AD35" s="1582"/>
      <c r="AE35" s="235"/>
      <c r="AF35" s="1582"/>
      <c r="AG35" s="329"/>
      <c r="AH35" s="1582"/>
      <c r="AI35" s="1582"/>
      <c r="AJ35" s="1582"/>
      <c r="AK35" s="1582"/>
      <c r="AL35" s="1582"/>
      <c r="AM35" s="1582"/>
      <c r="AN35" s="1582"/>
      <c r="AO35" s="1582"/>
      <c r="AP35" s="1582"/>
      <c r="AQ35" s="1582"/>
      <c r="AR35" s="1823"/>
      <c r="AS35" s="329"/>
      <c r="AT35" s="1581"/>
      <c r="AU35" s="1581"/>
      <c r="AV35" s="1573"/>
      <c r="AW35" s="37"/>
      <c r="BV35" s="1573"/>
      <c r="BW35" s="1798"/>
      <c r="BX35" s="1595"/>
      <c r="BY35" s="1595"/>
      <c r="BZ35" s="1595"/>
      <c r="CA35" s="1595"/>
      <c r="CB35" s="1595"/>
      <c r="CC35" s="1595"/>
      <c r="CD35" s="1595"/>
      <c r="CE35" s="1798"/>
      <c r="CF35" s="1573"/>
      <c r="CH35" s="1573"/>
      <c r="CI35" s="1581"/>
      <c r="CJ35" s="594"/>
      <c r="CK35" s="1433"/>
      <c r="CL35" s="1433"/>
      <c r="CM35" s="1485" t="s">
        <v>5347</v>
      </c>
      <c r="CN35" s="1433"/>
      <c r="CO35" s="1433"/>
      <c r="CP35" s="594"/>
      <c r="CQ35" s="1581"/>
      <c r="CR35" s="1573"/>
      <c r="CT35" s="1573"/>
      <c r="CU35" s="1828"/>
      <c r="CV35" s="1828"/>
      <c r="CW35" s="1828"/>
      <c r="CX35" s="28"/>
      <c r="CY35" s="1828"/>
      <c r="CZ35" s="1828"/>
      <c r="DA35" s="1828"/>
      <c r="DB35" s="1573"/>
    </row>
    <row r="36" ht="45.0" customHeight="1">
      <c r="N36" s="1573"/>
      <c r="O36" s="1581"/>
      <c r="P36" s="1581"/>
      <c r="Q36" s="1581"/>
      <c r="R36" s="329"/>
      <c r="S36" s="615"/>
      <c r="T36" s="1582"/>
      <c r="U36" s="1582"/>
      <c r="V36" s="1582"/>
      <c r="W36" s="1582"/>
      <c r="X36" s="1582"/>
      <c r="Y36" s="1582"/>
      <c r="Z36" s="1582"/>
      <c r="AA36" s="1582"/>
      <c r="AB36" s="1582"/>
      <c r="AC36" s="1582"/>
      <c r="AD36" s="1582"/>
      <c r="AE36" s="235"/>
      <c r="AF36" s="1582"/>
      <c r="AG36" s="1582"/>
      <c r="AH36" s="1582"/>
      <c r="AI36" s="1582"/>
      <c r="AJ36" s="1582"/>
      <c r="AK36" s="1582"/>
      <c r="AL36" s="1582"/>
      <c r="AM36" s="1582"/>
      <c r="AN36" s="1582"/>
      <c r="AO36" s="1582"/>
      <c r="AP36" s="1582"/>
      <c r="AQ36" s="615"/>
      <c r="AR36" s="329"/>
      <c r="AS36" s="1581"/>
      <c r="AT36" s="1581"/>
      <c r="AU36" s="1581"/>
      <c r="AV36" s="1573"/>
      <c r="AW36" s="37"/>
      <c r="BV36" s="1573"/>
      <c r="BW36" s="1798"/>
      <c r="BX36" s="1595"/>
      <c r="BY36" s="1595"/>
      <c r="BZ36" s="1595"/>
      <c r="CA36" s="1595"/>
      <c r="CB36" s="1595"/>
      <c r="CC36" s="1490" t="s">
        <v>5513</v>
      </c>
      <c r="CD36" s="1595"/>
      <c r="CE36" s="1798"/>
      <c r="CF36" s="1573"/>
      <c r="CH36" s="1573"/>
      <c r="CI36" s="1581"/>
      <c r="CJ36" s="1823"/>
      <c r="CK36" s="1433"/>
      <c r="CL36" s="1433"/>
      <c r="CM36" s="235"/>
      <c r="CN36" s="1433"/>
      <c r="CO36" s="1433"/>
      <c r="CP36" s="1823"/>
      <c r="CQ36" s="1581"/>
      <c r="CR36" s="1573"/>
      <c r="CT36" s="1573"/>
      <c r="CU36" s="1828"/>
      <c r="CV36" s="1828"/>
      <c r="CW36" s="28"/>
      <c r="CX36" s="28"/>
      <c r="CY36" s="28"/>
      <c r="CZ36" s="1828"/>
      <c r="DA36" s="1828"/>
      <c r="DB36" s="1573"/>
    </row>
    <row r="37" ht="45.0" customHeight="1">
      <c r="N37" s="1573"/>
      <c r="O37" s="1581"/>
      <c r="P37" s="1581"/>
      <c r="Q37" s="1581"/>
      <c r="R37" s="1581"/>
      <c r="S37" s="329"/>
      <c r="T37" s="615"/>
      <c r="U37" s="594"/>
      <c r="V37" s="1582"/>
      <c r="W37" s="1582"/>
      <c r="X37" s="1581"/>
      <c r="Y37" s="1582"/>
      <c r="Z37" s="1582"/>
      <c r="AA37" s="1582"/>
      <c r="AB37" s="1582"/>
      <c r="AC37" s="329"/>
      <c r="AD37" s="1582"/>
      <c r="AE37" s="1847"/>
      <c r="AF37" s="1582"/>
      <c r="AG37" s="329"/>
      <c r="AH37" s="1582"/>
      <c r="AI37" s="1582"/>
      <c r="AJ37" s="1582"/>
      <c r="AK37" s="1582"/>
      <c r="AL37" s="1582"/>
      <c r="AM37" s="1582"/>
      <c r="AN37" s="1582"/>
      <c r="AO37" s="615"/>
      <c r="AP37" s="615"/>
      <c r="AQ37" s="329"/>
      <c r="AR37" s="1581"/>
      <c r="AS37" s="1581"/>
      <c r="AT37" s="1581"/>
      <c r="AU37" s="1581"/>
      <c r="AV37" s="1573"/>
      <c r="AW37" s="37"/>
      <c r="BV37" s="1573"/>
      <c r="BW37" s="1798"/>
      <c r="BX37" s="1582"/>
      <c r="BY37" s="1595"/>
      <c r="BZ37" s="1595"/>
      <c r="CA37" s="1595"/>
      <c r="CB37" s="1582"/>
      <c r="CC37" s="1582"/>
      <c r="CD37" s="1582"/>
      <c r="CE37" s="1798"/>
      <c r="CF37" s="1573"/>
      <c r="CH37" s="1573"/>
      <c r="CI37" s="1581"/>
      <c r="CJ37" s="615"/>
      <c r="CK37" s="1433"/>
      <c r="CL37" s="1582"/>
      <c r="CM37" s="235"/>
      <c r="CN37" s="1582"/>
      <c r="CO37" s="1433"/>
      <c r="CP37" s="615"/>
      <c r="CQ37" s="1581"/>
      <c r="CR37" s="1573"/>
      <c r="CT37" s="1573"/>
      <c r="CU37" s="29"/>
      <c r="CV37" s="28"/>
      <c r="CW37" s="28"/>
      <c r="CX37" s="117" t="s">
        <v>5178</v>
      </c>
      <c r="CY37" s="28"/>
      <c r="CZ37" s="28"/>
      <c r="DA37" s="29"/>
      <c r="DB37" s="1573"/>
      <c r="DC37" s="809"/>
    </row>
    <row r="38" ht="45.0" customHeight="1">
      <c r="N38" s="1573"/>
      <c r="O38" s="1581"/>
      <c r="P38" s="1581"/>
      <c r="Q38" s="1581"/>
      <c r="R38" s="1581"/>
      <c r="S38" s="1581"/>
      <c r="T38" s="329"/>
      <c r="U38" s="329"/>
      <c r="V38" s="594"/>
      <c r="W38" s="1582"/>
      <c r="X38" s="1582"/>
      <c r="Y38" s="1582"/>
      <c r="Z38" s="1582"/>
      <c r="AA38" s="1582"/>
      <c r="AB38" s="1582"/>
      <c r="AC38" s="1582"/>
      <c r="AD38" s="1582"/>
      <c r="AE38" s="1847"/>
      <c r="AF38" s="1582"/>
      <c r="AG38" s="1582"/>
      <c r="AH38" s="1582"/>
      <c r="AI38" s="1582"/>
      <c r="AJ38" s="1582"/>
      <c r="AK38" s="1582"/>
      <c r="AL38" s="1582"/>
      <c r="AM38" s="1582"/>
      <c r="AN38" s="1823"/>
      <c r="AO38" s="329"/>
      <c r="AP38" s="329"/>
      <c r="AQ38" s="1581"/>
      <c r="AR38" s="1581"/>
      <c r="AS38" s="1581"/>
      <c r="AT38" s="1581"/>
      <c r="AU38" s="412"/>
      <c r="AV38" s="1573"/>
      <c r="AW38" s="37"/>
      <c r="BV38" s="1573"/>
      <c r="BW38" s="1798"/>
      <c r="BX38" s="1582"/>
      <c r="BY38" s="1582"/>
      <c r="BZ38" s="1582"/>
      <c r="CA38" s="1582"/>
      <c r="CB38" s="1582"/>
      <c r="CC38" s="1582"/>
      <c r="CD38" s="1582"/>
      <c r="CE38" s="1581"/>
      <c r="CF38" s="1573"/>
      <c r="CH38" s="1573"/>
      <c r="CI38" s="1581"/>
      <c r="CJ38" s="1581"/>
      <c r="CK38" s="1823"/>
      <c r="CL38" s="1582"/>
      <c r="CM38" s="235"/>
      <c r="CN38" s="1582"/>
      <c r="CO38" s="615"/>
      <c r="CP38" s="1581"/>
      <c r="CQ38" s="1581"/>
      <c r="CR38" s="1573"/>
      <c r="CT38" s="1573"/>
      <c r="CU38" s="1828"/>
      <c r="CV38" s="1828"/>
      <c r="CW38" s="28"/>
      <c r="CX38" s="28"/>
      <c r="CY38" s="28"/>
      <c r="CZ38" s="1828"/>
      <c r="DA38" s="1828"/>
      <c r="DB38" s="1573"/>
    </row>
    <row r="39" ht="45.0" customHeight="1">
      <c r="N39" s="1573"/>
      <c r="O39" s="1581"/>
      <c r="P39" s="1581"/>
      <c r="Q39" s="1581"/>
      <c r="R39" s="1581"/>
      <c r="S39" s="1581"/>
      <c r="T39" s="1581"/>
      <c r="U39" s="1581"/>
      <c r="V39" s="329"/>
      <c r="W39" s="594"/>
      <c r="X39" s="615"/>
      <c r="Y39" s="1582"/>
      <c r="Z39" s="1582"/>
      <c r="AA39" s="1582"/>
      <c r="AB39" s="1582"/>
      <c r="AC39" s="1582"/>
      <c r="AD39" s="1582"/>
      <c r="AE39" s="1847"/>
      <c r="AF39" s="1582"/>
      <c r="AG39" s="1582"/>
      <c r="AH39" s="1582"/>
      <c r="AI39" s="1582"/>
      <c r="AJ39" s="1582"/>
      <c r="AK39" s="1582"/>
      <c r="AL39" s="1823"/>
      <c r="AM39" s="1823"/>
      <c r="AN39" s="329"/>
      <c r="AO39" s="1581"/>
      <c r="AP39" s="1581"/>
      <c r="AQ39" s="1581"/>
      <c r="AR39" s="1581"/>
      <c r="AS39" s="412"/>
      <c r="AT39" s="412"/>
      <c r="AU39" s="412"/>
      <c r="AV39" s="1573"/>
      <c r="AW39" s="37"/>
      <c r="BV39" s="1573"/>
      <c r="BW39" s="1581"/>
      <c r="BX39" s="1798"/>
      <c r="BY39" s="1582"/>
      <c r="BZ39" s="1582"/>
      <c r="CA39" s="1582"/>
      <c r="CB39" s="1582"/>
      <c r="CC39" s="1582"/>
      <c r="CD39" s="1581"/>
      <c r="CE39" s="1581"/>
      <c r="CF39" s="1573"/>
      <c r="CH39" s="1573"/>
      <c r="CI39" s="1581"/>
      <c r="CJ39" s="1581"/>
      <c r="CK39" s="1581"/>
      <c r="CL39" s="1576" t="s">
        <v>5514</v>
      </c>
      <c r="CM39" s="235"/>
      <c r="CN39" s="1582"/>
      <c r="CO39" s="1581"/>
      <c r="CP39" s="1581"/>
      <c r="CQ39" s="1581"/>
      <c r="CR39" s="1573"/>
      <c r="CT39" s="1573"/>
      <c r="CU39" s="1828"/>
      <c r="CV39" s="1828"/>
      <c r="CW39" s="1828"/>
      <c r="CX39" s="28"/>
      <c r="CY39" s="1828"/>
      <c r="CZ39" s="1828"/>
      <c r="DA39" s="1828"/>
      <c r="DB39" s="1573"/>
    </row>
    <row r="40" ht="45.0" customHeight="1">
      <c r="N40" s="1573"/>
      <c r="O40" s="1581"/>
      <c r="P40" s="1581"/>
      <c r="Q40" s="1581"/>
      <c r="R40" s="1581"/>
      <c r="S40" s="1581"/>
      <c r="T40" s="1581"/>
      <c r="U40" s="1581"/>
      <c r="V40" s="1581"/>
      <c r="W40" s="329"/>
      <c r="X40" s="329"/>
      <c r="Y40" s="615"/>
      <c r="Z40" s="1823"/>
      <c r="AA40" s="1823"/>
      <c r="AB40" s="615"/>
      <c r="AC40" s="1582"/>
      <c r="AD40" s="1582"/>
      <c r="AE40" s="1510"/>
      <c r="AF40" s="1582"/>
      <c r="AG40" s="1582"/>
      <c r="AH40" s="1823"/>
      <c r="AI40" s="615"/>
      <c r="AJ40" s="594"/>
      <c r="AK40" s="615"/>
      <c r="AL40" s="329"/>
      <c r="AM40" s="329"/>
      <c r="AN40" s="1581"/>
      <c r="AO40" s="1581"/>
      <c r="AP40" s="1581"/>
      <c r="AQ40" s="412"/>
      <c r="AR40" s="412"/>
      <c r="AS40" s="412"/>
      <c r="AT40" s="412"/>
      <c r="AU40" s="412"/>
      <c r="AV40" s="1573"/>
      <c r="AW40" s="37"/>
      <c r="BV40" s="1573"/>
      <c r="BW40" s="1581"/>
      <c r="BX40" s="1581"/>
      <c r="BY40" s="1581"/>
      <c r="BZ40" s="1582"/>
      <c r="CA40" s="1510"/>
      <c r="CB40" s="1582"/>
      <c r="CC40" s="1581"/>
      <c r="CD40" s="1581"/>
      <c r="CE40" s="1581"/>
      <c r="CF40" s="1573"/>
      <c r="CH40" s="1573"/>
      <c r="CI40" s="1581"/>
      <c r="CJ40" s="1581"/>
      <c r="CK40" s="1581"/>
      <c r="CL40" s="1581"/>
      <c r="CM40" s="1510"/>
      <c r="CN40" s="1581"/>
      <c r="CO40" s="1581"/>
      <c r="CP40" s="1581"/>
      <c r="CQ40" s="1581"/>
      <c r="CR40" s="1573"/>
      <c r="CT40" s="1573"/>
      <c r="CU40" s="1828"/>
      <c r="CV40" s="1828"/>
      <c r="CW40" s="1828"/>
      <c r="CX40" s="29"/>
      <c r="CY40" s="1828"/>
      <c r="CZ40" s="1828"/>
      <c r="DA40" s="1828"/>
      <c r="DB40" s="1573"/>
    </row>
    <row r="41" ht="45.0" customHeight="1">
      <c r="N41" s="1616" t="s">
        <v>5179</v>
      </c>
      <c r="O41" s="1591"/>
      <c r="P41" s="1591"/>
      <c r="Q41" s="1591"/>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c r="AN41" s="1573"/>
      <c r="AO41" s="1573"/>
      <c r="AP41" s="1573"/>
      <c r="AQ41" s="1573"/>
      <c r="AR41" s="1573"/>
      <c r="AS41" s="1573"/>
      <c r="AT41" s="1573"/>
      <c r="AU41" s="1573"/>
      <c r="AV41" s="1573"/>
      <c r="AW41" s="37"/>
      <c r="BV41" s="1472" t="s">
        <v>5179</v>
      </c>
      <c r="BW41" s="1591"/>
      <c r="BX41" s="1573"/>
      <c r="BY41" s="1573"/>
      <c r="BZ41" s="1573"/>
      <c r="CA41" s="1573"/>
      <c r="CB41" s="1573"/>
      <c r="CC41" s="1573"/>
      <c r="CD41" s="1573"/>
      <c r="CE41" s="1573"/>
      <c r="CF41" s="1573"/>
      <c r="CH41" s="1472" t="s">
        <v>5179</v>
      </c>
      <c r="CI41" s="1591"/>
      <c r="CJ41" s="1573"/>
      <c r="CK41" s="1573"/>
      <c r="CL41" s="1573"/>
      <c r="CM41" s="1573"/>
      <c r="CN41" s="1573"/>
      <c r="CO41" s="1573"/>
      <c r="CP41" s="1573"/>
      <c r="CQ41" s="1573"/>
      <c r="CR41" s="1573"/>
      <c r="CT41" s="1472" t="s">
        <v>5179</v>
      </c>
      <c r="CU41" s="1573"/>
      <c r="CV41" s="1573"/>
      <c r="CW41" s="1573"/>
      <c r="CX41" s="1573"/>
      <c r="CY41" s="1573"/>
      <c r="CZ41" s="1573"/>
      <c r="DA41" s="1573"/>
      <c r="DB41" s="1573"/>
    </row>
    <row r="42" ht="45.0" customHeight="1">
      <c r="AE42" s="21"/>
      <c r="CM42" s="1573"/>
    </row>
    <row r="43" ht="45.0" customHeight="1">
      <c r="B43" s="1578" t="s">
        <v>5515</v>
      </c>
      <c r="C43" s="1573"/>
      <c r="D43" s="1573"/>
      <c r="E43" s="1573"/>
      <c r="F43" s="1573"/>
      <c r="G43" s="1573"/>
      <c r="H43" s="1573"/>
      <c r="I43" s="1573"/>
      <c r="J43" s="1573"/>
      <c r="K43" s="1573"/>
      <c r="L43" s="1574" t="s">
        <v>43</v>
      </c>
      <c r="N43" s="1618" t="s">
        <v>5516</v>
      </c>
      <c r="O43" s="1573"/>
      <c r="P43" s="1573"/>
      <c r="Q43" s="1573"/>
      <c r="R43" s="1573"/>
      <c r="S43" s="1573"/>
      <c r="T43" s="1573"/>
      <c r="U43" s="1573"/>
      <c r="V43" s="1573"/>
      <c r="W43" s="1591"/>
      <c r="X43" s="1574" t="s">
        <v>43</v>
      </c>
      <c r="Z43" s="1429" t="s">
        <v>5517</v>
      </c>
      <c r="AA43" s="21"/>
      <c r="AB43" s="21"/>
      <c r="AC43" s="21"/>
      <c r="AD43" s="21"/>
      <c r="AE43" s="21"/>
      <c r="AF43" s="21"/>
      <c r="AG43" s="21"/>
      <c r="AH43" s="21"/>
      <c r="AI43" s="21"/>
      <c r="AJ43" s="1430" t="s">
        <v>43</v>
      </c>
      <c r="AL43" s="1587" t="s">
        <v>5518</v>
      </c>
      <c r="AM43" s="1591"/>
      <c r="AN43" s="1591"/>
      <c r="AO43" s="1573"/>
      <c r="AP43" s="1573"/>
      <c r="AQ43" s="1573"/>
      <c r="AR43" s="1573"/>
      <c r="AS43" s="1573"/>
      <c r="AT43" s="1573"/>
      <c r="AU43" s="1591"/>
      <c r="AV43" s="1574" t="s">
        <v>43</v>
      </c>
      <c r="AX43" s="1587" t="s">
        <v>5519</v>
      </c>
      <c r="AY43" s="1591"/>
      <c r="AZ43" s="1573"/>
      <c r="BA43" s="1573"/>
      <c r="BB43" s="1573"/>
      <c r="BC43" s="1573"/>
      <c r="BD43" s="1573"/>
      <c r="BE43" s="1573"/>
      <c r="BF43" s="1573"/>
      <c r="BG43" s="1573"/>
      <c r="BH43" s="1573"/>
      <c r="BI43" s="1573"/>
      <c r="BJ43" s="1573"/>
      <c r="BK43" s="1573"/>
      <c r="BL43" s="1573"/>
      <c r="BM43" s="1573"/>
      <c r="BN43" s="1573"/>
      <c r="BO43" s="1573"/>
      <c r="BP43" s="1573"/>
      <c r="BQ43" s="1573"/>
      <c r="BR43" s="1573"/>
      <c r="BS43" s="1591"/>
      <c r="BT43" s="1574" t="s">
        <v>43</v>
      </c>
      <c r="BV43" s="1578" t="s">
        <v>5520</v>
      </c>
      <c r="BW43" s="1573"/>
      <c r="BX43" s="1573"/>
      <c r="BY43" s="1573"/>
      <c r="BZ43" s="1573"/>
      <c r="CA43" s="1573"/>
      <c r="CB43" s="1573"/>
      <c r="CC43" s="1573"/>
      <c r="CD43" s="1573"/>
      <c r="CE43" s="1573"/>
      <c r="CF43" s="1573"/>
      <c r="CG43" s="1573"/>
      <c r="CH43" s="1573"/>
      <c r="CI43" s="1573"/>
      <c r="CJ43" s="1573"/>
      <c r="CK43" s="1573"/>
      <c r="CL43" s="1573"/>
      <c r="CM43" s="1573"/>
      <c r="CN43" s="1573"/>
      <c r="CO43" s="1573"/>
      <c r="CP43" s="1573"/>
      <c r="CQ43" s="1573"/>
      <c r="CR43" s="1574" t="s">
        <v>43</v>
      </c>
      <c r="CT43" s="1578" t="s">
        <v>5521</v>
      </c>
      <c r="CU43" s="1591"/>
      <c r="CV43" s="1591"/>
      <c r="CW43" s="1573"/>
      <c r="CX43" s="1573"/>
      <c r="CY43" s="1573"/>
      <c r="CZ43" s="1573"/>
      <c r="DA43" s="1573"/>
      <c r="DB43" s="1573"/>
      <c r="DC43" s="1591"/>
      <c r="DD43" s="1574" t="s">
        <v>43</v>
      </c>
    </row>
    <row r="44" ht="45.0" customHeight="1">
      <c r="B44" s="1573"/>
      <c r="C44" s="1646" t="s">
        <v>5522</v>
      </c>
      <c r="D44" s="1848"/>
      <c r="E44" s="1848"/>
      <c r="F44" s="329"/>
      <c r="G44" s="329"/>
      <c r="H44" s="329"/>
      <c r="I44" s="33"/>
      <c r="J44" s="1849"/>
      <c r="K44" s="1849"/>
      <c r="L44" s="1573"/>
      <c r="N44" s="1573"/>
      <c r="O44" s="1581"/>
      <c r="P44" s="1581"/>
      <c r="Q44" s="1581"/>
      <c r="R44" s="1581"/>
      <c r="S44" s="1581"/>
      <c r="T44" s="1581"/>
      <c r="U44" s="1581"/>
      <c r="V44" s="1581"/>
      <c r="W44" s="1581"/>
      <c r="X44" s="1573"/>
      <c r="Z44" s="21"/>
      <c r="AA44" s="1850"/>
      <c r="AB44" s="1851"/>
      <c r="AC44" s="1582"/>
      <c r="AD44" s="1582"/>
      <c r="AE44" s="1852"/>
      <c r="AF44" s="1582"/>
      <c r="AG44" s="1582"/>
      <c r="AH44" s="1853"/>
      <c r="AI44" s="1850"/>
      <c r="AJ44" s="21"/>
      <c r="AL44" s="1573"/>
      <c r="AM44" s="1581"/>
      <c r="AN44" s="1581"/>
      <c r="AO44" s="1581"/>
      <c r="AP44" s="1798"/>
      <c r="AQ44" s="1798"/>
      <c r="AR44" s="1798"/>
      <c r="AS44" s="1798"/>
      <c r="AT44" s="1798"/>
      <c r="AU44" s="1798"/>
      <c r="AV44" s="1573"/>
      <c r="AX44" s="1573"/>
      <c r="AY44" s="1798"/>
      <c r="AZ44" s="1798"/>
      <c r="BA44" s="1798"/>
      <c r="BB44" s="1798"/>
      <c r="BC44" s="1798"/>
      <c r="BD44" s="1581"/>
      <c r="BE44" s="1823"/>
      <c r="BF44" s="615"/>
      <c r="BG44" s="615"/>
      <c r="BH44" s="1581"/>
      <c r="BI44" s="1582"/>
      <c r="BJ44" s="1582"/>
      <c r="BK44" s="1582"/>
      <c r="BL44" s="1581"/>
      <c r="BM44" s="1581"/>
      <c r="BN44" s="1581"/>
      <c r="BO44" s="1581"/>
      <c r="BP44" s="1581"/>
      <c r="BQ44" s="1581"/>
      <c r="BR44" s="1581"/>
      <c r="BS44" s="1581"/>
      <c r="BT44" s="1573"/>
      <c r="BV44" s="1573"/>
      <c r="BW44" s="615"/>
      <c r="BX44" s="1581"/>
      <c r="BY44" s="1823"/>
      <c r="BZ44" s="594"/>
      <c r="CA44" s="1510"/>
      <c r="CB44" s="1581"/>
      <c r="CC44" s="1581"/>
      <c r="CD44" s="1581"/>
      <c r="CE44" s="1581"/>
      <c r="CF44" s="1581"/>
      <c r="CG44" s="1577"/>
      <c r="CH44" s="1581"/>
      <c r="CI44" s="1581"/>
      <c r="CJ44" s="1581"/>
      <c r="CK44" s="1581"/>
      <c r="CL44" s="1581"/>
      <c r="CM44" s="1510"/>
      <c r="CN44" s="1823"/>
      <c r="CO44" s="615"/>
      <c r="CP44" s="1581"/>
      <c r="CQ44" s="1823"/>
      <c r="CR44" s="1573"/>
      <c r="CT44" s="1573"/>
      <c r="CU44" s="1581"/>
      <c r="CV44" s="1621"/>
      <c r="CW44" s="1621"/>
      <c r="CX44" s="1798"/>
      <c r="CY44" s="1798"/>
      <c r="CZ44" s="1798"/>
      <c r="DA44" s="1621"/>
      <c r="DB44" s="1621"/>
      <c r="DC44" s="329"/>
      <c r="DD44" s="1573"/>
    </row>
    <row r="45" ht="45.0" customHeight="1">
      <c r="B45" s="1510"/>
      <c r="C45" s="1451" t="s">
        <v>5158</v>
      </c>
      <c r="D45" s="1848"/>
      <c r="E45" s="1848"/>
      <c r="F45" s="1442" t="s">
        <v>381</v>
      </c>
      <c r="G45" s="1854"/>
      <c r="H45" s="1442" t="s">
        <v>381</v>
      </c>
      <c r="I45" s="33"/>
      <c r="J45" s="1855" t="s">
        <v>5355</v>
      </c>
      <c r="K45" s="1849"/>
      <c r="L45" s="1573"/>
      <c r="N45" s="1573"/>
      <c r="O45" s="1581"/>
      <c r="P45" s="1581"/>
      <c r="Q45" s="1856"/>
      <c r="R45" s="1856"/>
      <c r="S45" s="1857"/>
      <c r="T45" s="1856"/>
      <c r="U45" s="1856"/>
      <c r="V45" s="1581"/>
      <c r="W45" s="1581"/>
      <c r="X45" s="1573"/>
      <c r="Z45" s="21"/>
      <c r="AA45" s="1850"/>
      <c r="AB45" s="1858"/>
      <c r="AC45" s="1582"/>
      <c r="AD45" s="1582"/>
      <c r="AE45" s="1847"/>
      <c r="AF45" s="1582"/>
      <c r="AG45" s="1582"/>
      <c r="AH45" s="1851"/>
      <c r="AI45" s="1850"/>
      <c r="AJ45" s="21"/>
      <c r="AL45" s="1573"/>
      <c r="AM45" s="1581"/>
      <c r="AN45" s="1581"/>
      <c r="AO45" s="1798"/>
      <c r="AP45" s="413" t="s">
        <v>5523</v>
      </c>
      <c r="AQ45" s="1595"/>
      <c r="AR45" s="413" t="s">
        <v>5523</v>
      </c>
      <c r="AS45" s="413" t="s">
        <v>5523</v>
      </c>
      <c r="AT45" s="1798"/>
      <c r="AU45" s="1798"/>
      <c r="AV45" s="1573"/>
      <c r="AX45" s="1573"/>
      <c r="AY45" s="1798"/>
      <c r="AZ45" s="1798"/>
      <c r="BA45" s="1798"/>
      <c r="BB45" s="1798"/>
      <c r="BC45" s="1581"/>
      <c r="BD45" s="594"/>
      <c r="BE45" s="1582"/>
      <c r="BF45" s="1582"/>
      <c r="BG45" s="1581"/>
      <c r="BH45" s="1581"/>
      <c r="BI45" s="1477" t="s">
        <v>5524</v>
      </c>
      <c r="BJ45" s="1582"/>
      <c r="BK45" s="1477" t="s">
        <v>5524</v>
      </c>
      <c r="BL45" s="1581"/>
      <c r="BM45" s="1582"/>
      <c r="BN45" s="1582"/>
      <c r="BO45" s="1582"/>
      <c r="BP45" s="1582"/>
      <c r="BQ45" s="1582"/>
      <c r="BR45" s="1582"/>
      <c r="BS45" s="1582"/>
      <c r="BT45" s="1573"/>
      <c r="BV45" s="1573"/>
      <c r="BW45" s="1582"/>
      <c r="BX45" s="594"/>
      <c r="BY45" s="1582"/>
      <c r="BZ45" s="1582"/>
      <c r="CA45" s="1582"/>
      <c r="CB45" s="1581"/>
      <c r="CC45" s="1581"/>
      <c r="CD45" s="329"/>
      <c r="CE45" s="1577"/>
      <c r="CF45" s="1577"/>
      <c r="CG45" s="1577"/>
      <c r="CH45" s="1577"/>
      <c r="CI45" s="1577"/>
      <c r="CJ45" s="329"/>
      <c r="CK45" s="1581"/>
      <c r="CL45" s="1581"/>
      <c r="CM45" s="235"/>
      <c r="CN45" s="1582"/>
      <c r="CO45" s="1582"/>
      <c r="CP45" s="594"/>
      <c r="CQ45" s="1582"/>
      <c r="CR45" s="1573"/>
      <c r="CT45" s="1573"/>
      <c r="CU45" s="1582"/>
      <c r="CV45" s="1582"/>
      <c r="CW45" s="1621"/>
      <c r="CX45" s="1595"/>
      <c r="CY45" s="1595"/>
      <c r="CZ45" s="1582"/>
      <c r="DA45" s="1621"/>
      <c r="DB45" s="1621"/>
      <c r="DC45" s="329"/>
      <c r="DD45" s="1573"/>
    </row>
    <row r="46" ht="45.0" customHeight="1">
      <c r="B46" s="1573"/>
      <c r="C46" s="1646" t="s">
        <v>5206</v>
      </c>
      <c r="D46" s="1848"/>
      <c r="E46" s="1848"/>
      <c r="F46" s="329"/>
      <c r="G46" s="1854"/>
      <c r="H46" s="329"/>
      <c r="I46" s="33"/>
      <c r="J46" s="33"/>
      <c r="K46" s="33"/>
      <c r="L46" s="1573"/>
      <c r="N46" s="1573"/>
      <c r="O46" s="1581"/>
      <c r="P46" s="1859" t="s">
        <v>5525</v>
      </c>
      <c r="Q46" s="1856"/>
      <c r="R46" s="1856"/>
      <c r="S46" s="1857" t="s">
        <v>381</v>
      </c>
      <c r="T46" s="1856"/>
      <c r="U46" s="1856"/>
      <c r="V46" s="1582"/>
      <c r="W46" s="1581"/>
      <c r="X46" s="1573"/>
      <c r="Z46" s="21"/>
      <c r="AA46" s="1850"/>
      <c r="AB46" s="1853"/>
      <c r="AC46" s="1582"/>
      <c r="AD46" s="1582"/>
      <c r="AE46" s="1847"/>
      <c r="AF46" s="1582"/>
      <c r="AG46" s="1582"/>
      <c r="AH46" s="1858"/>
      <c r="AI46" s="1850"/>
      <c r="AJ46" s="21"/>
      <c r="AL46" s="1573"/>
      <c r="AM46" s="1581"/>
      <c r="AN46" s="1798"/>
      <c r="AO46" s="1595"/>
      <c r="AP46" s="1620"/>
      <c r="AQ46" s="1620"/>
      <c r="AR46" s="1595"/>
      <c r="AS46" s="1595"/>
      <c r="AT46" s="1595"/>
      <c r="AU46" s="1798"/>
      <c r="AV46" s="1573"/>
      <c r="AX46" s="1573"/>
      <c r="AY46" s="1798"/>
      <c r="AZ46" s="1798"/>
      <c r="BA46" s="1595"/>
      <c r="BB46" s="1595"/>
      <c r="BC46" s="1595"/>
      <c r="BD46" s="1595"/>
      <c r="BE46" s="1582"/>
      <c r="BF46" s="1582"/>
      <c r="BG46" s="1621"/>
      <c r="BH46" s="235"/>
      <c r="BI46" s="235"/>
      <c r="BJ46" s="235"/>
      <c r="BK46" s="235"/>
      <c r="BL46" s="235"/>
      <c r="BM46" s="235"/>
      <c r="BN46" s="235"/>
      <c r="BO46" s="1582"/>
      <c r="BP46" s="1582"/>
      <c r="BQ46" s="1582"/>
      <c r="BR46" s="1582"/>
      <c r="BS46" s="1582"/>
      <c r="BT46" s="1573"/>
      <c r="BV46" s="1573"/>
      <c r="BW46" s="1582"/>
      <c r="BX46" s="1582"/>
      <c r="BY46" s="1582"/>
      <c r="BZ46" s="1582"/>
      <c r="CA46" s="1582"/>
      <c r="CB46" s="329"/>
      <c r="CC46" s="1581"/>
      <c r="CD46" s="1581"/>
      <c r="CE46" s="1577"/>
      <c r="CF46" s="1475"/>
      <c r="CG46" s="1475"/>
      <c r="CH46" s="1475"/>
      <c r="CI46" s="1577"/>
      <c r="CJ46" s="1581"/>
      <c r="CK46" s="1581"/>
      <c r="CL46" s="329"/>
      <c r="CM46" s="235"/>
      <c r="CN46" s="1582"/>
      <c r="CO46" s="1582"/>
      <c r="CP46" s="1582"/>
      <c r="CQ46" s="1582"/>
      <c r="CR46" s="1573"/>
      <c r="CT46" s="1573"/>
      <c r="CU46" s="1582"/>
      <c r="CV46" s="1582"/>
      <c r="CW46" s="1595"/>
      <c r="CX46" s="1595"/>
      <c r="CY46" s="1582"/>
      <c r="CZ46" s="1582"/>
      <c r="DA46" s="1582"/>
      <c r="DB46" s="1582"/>
      <c r="DC46" s="1582"/>
      <c r="DD46" s="1573"/>
    </row>
    <row r="47" ht="45.0" customHeight="1">
      <c r="B47" s="1573"/>
      <c r="C47" s="329"/>
      <c r="D47" s="1460" t="s">
        <v>5157</v>
      </c>
      <c r="E47" s="329"/>
      <c r="F47" s="329"/>
      <c r="G47" s="1854"/>
      <c r="H47" s="329"/>
      <c r="I47" s="329"/>
      <c r="J47" s="329"/>
      <c r="K47" s="329"/>
      <c r="L47" s="1573"/>
      <c r="N47" s="1573"/>
      <c r="O47" s="1581"/>
      <c r="P47" s="1860"/>
      <c r="Q47" s="1856"/>
      <c r="R47" s="1856" t="s">
        <v>5526</v>
      </c>
      <c r="S47" s="235"/>
      <c r="T47" s="1451"/>
      <c r="U47" s="1451" t="s">
        <v>5527</v>
      </c>
      <c r="V47" s="1582"/>
      <c r="W47" s="1581"/>
      <c r="X47" s="1573"/>
      <c r="Z47" s="21"/>
      <c r="AA47" s="1581"/>
      <c r="AB47" s="1858"/>
      <c r="AC47" s="1582"/>
      <c r="AD47" s="1582"/>
      <c r="AE47" s="1847"/>
      <c r="AF47" s="1582"/>
      <c r="AG47" s="1582"/>
      <c r="AH47" s="1851"/>
      <c r="AI47" s="1581"/>
      <c r="AJ47" s="21"/>
      <c r="AL47" s="1573"/>
      <c r="AM47" s="1581"/>
      <c r="AN47" s="413" t="s">
        <v>5523</v>
      </c>
      <c r="AO47" s="1595"/>
      <c r="AP47" s="1861" t="s">
        <v>5528</v>
      </c>
      <c r="AQ47" s="1620"/>
      <c r="AR47" s="1595"/>
      <c r="AS47" s="1595"/>
      <c r="AT47" s="1595"/>
      <c r="AU47" s="1798"/>
      <c r="AV47" s="1573"/>
      <c r="AX47" s="1573"/>
      <c r="AY47" s="1798"/>
      <c r="AZ47" s="1595"/>
      <c r="BA47" s="1595"/>
      <c r="BB47" s="1595"/>
      <c r="BC47" s="1582"/>
      <c r="BD47" s="1582"/>
      <c r="BE47" s="1582"/>
      <c r="BF47" s="1621"/>
      <c r="BG47" s="1621"/>
      <c r="BH47" s="1621"/>
      <c r="BI47" s="1595"/>
      <c r="BJ47" s="1595"/>
      <c r="BK47" s="1595"/>
      <c r="BL47" s="1595"/>
      <c r="BM47" s="1582"/>
      <c r="BN47" s="235"/>
      <c r="BO47" s="235"/>
      <c r="BP47" s="235"/>
      <c r="BQ47" s="235"/>
      <c r="BR47" s="1582"/>
      <c r="BS47" s="1582"/>
      <c r="BT47" s="1573"/>
      <c r="BV47" s="1573"/>
      <c r="BW47" s="1582"/>
      <c r="BX47" s="1582"/>
      <c r="BY47" s="1582"/>
      <c r="BZ47" s="1582"/>
      <c r="CA47" s="1582"/>
      <c r="CB47" s="1581"/>
      <c r="CC47" s="1582"/>
      <c r="CD47" s="1582"/>
      <c r="CE47" s="1475"/>
      <c r="CF47" s="1475"/>
      <c r="CG47" s="1475"/>
      <c r="CH47" s="1475"/>
      <c r="CI47" s="1862"/>
      <c r="CJ47" s="1475"/>
      <c r="CK47" s="1582"/>
      <c r="CL47" s="1581"/>
      <c r="CM47" s="235"/>
      <c r="CN47" s="1582"/>
      <c r="CO47" s="1582"/>
      <c r="CP47" s="1582"/>
      <c r="CQ47" s="1582"/>
      <c r="CR47" s="1573"/>
      <c r="CT47" s="1573"/>
      <c r="CU47" s="1582"/>
      <c r="CV47" s="1582"/>
      <c r="CW47" s="1582"/>
      <c r="CX47" s="1582"/>
      <c r="CY47" s="1582"/>
      <c r="CZ47" s="1582"/>
      <c r="DA47" s="1582"/>
      <c r="DB47" s="1582"/>
      <c r="DC47" s="1582"/>
      <c r="DD47" s="1573"/>
    </row>
    <row r="48" ht="45.0" customHeight="1">
      <c r="B48" s="1573"/>
      <c r="C48" s="1848"/>
      <c r="D48" s="1848"/>
      <c r="E48" s="1848"/>
      <c r="F48" s="329"/>
      <c r="G48" s="1854"/>
      <c r="H48" s="1854"/>
      <c r="I48" s="1863" t="s">
        <v>5529</v>
      </c>
      <c r="J48" s="1646" t="s">
        <v>5530</v>
      </c>
      <c r="K48" s="25"/>
      <c r="L48" s="1573"/>
      <c r="M48" s="1573"/>
      <c r="N48" s="1573"/>
      <c r="O48" s="1581"/>
      <c r="P48" s="1582"/>
      <c r="Q48" s="1582"/>
      <c r="R48" s="1582"/>
      <c r="S48" s="235"/>
      <c r="T48" s="1582"/>
      <c r="U48" s="1582"/>
      <c r="V48" s="1582"/>
      <c r="W48" s="1581"/>
      <c r="X48" s="1573"/>
      <c r="Z48" s="21"/>
      <c r="AA48" s="1581"/>
      <c r="AB48" s="1582"/>
      <c r="AC48" s="1582"/>
      <c r="AD48" s="1582"/>
      <c r="AE48" s="1847"/>
      <c r="AF48" s="1582"/>
      <c r="AG48" s="1582"/>
      <c r="AH48" s="1582"/>
      <c r="AI48" s="1581"/>
      <c r="AJ48" s="21"/>
      <c r="AL48" s="1573"/>
      <c r="AM48" s="1581"/>
      <c r="AN48" s="1582"/>
      <c r="AO48" s="1595"/>
      <c r="AP48" s="1477" t="s">
        <v>5524</v>
      </c>
      <c r="AQ48" s="1595"/>
      <c r="AR48" s="1477" t="s">
        <v>5524</v>
      </c>
      <c r="AS48" s="1595"/>
      <c r="AT48" s="235"/>
      <c r="AU48" s="1510"/>
      <c r="AV48" s="1573"/>
      <c r="AW48" s="1573"/>
      <c r="AX48" s="1573"/>
      <c r="AY48" s="1864"/>
      <c r="AZ48" s="235"/>
      <c r="BA48" s="235"/>
      <c r="BB48" s="235"/>
      <c r="BC48" s="235"/>
      <c r="BD48" s="235"/>
      <c r="BE48" s="1621"/>
      <c r="BF48" s="1621"/>
      <c r="BG48" s="1621"/>
      <c r="BH48" s="1595"/>
      <c r="BI48" s="1595"/>
      <c r="BJ48" s="1433"/>
      <c r="BK48" s="1433"/>
      <c r="BL48" s="1433"/>
      <c r="BM48" s="1582"/>
      <c r="BN48" s="1582"/>
      <c r="BO48" s="1582"/>
      <c r="BP48" s="1582"/>
      <c r="BQ48" s="235"/>
      <c r="BR48" s="235"/>
      <c r="BS48" s="1864"/>
      <c r="BT48" s="1573"/>
      <c r="BU48" s="1573"/>
      <c r="BV48" s="1573"/>
      <c r="BW48" s="1510"/>
      <c r="BX48" s="235"/>
      <c r="BY48" s="235"/>
      <c r="BZ48" s="235"/>
      <c r="CA48" s="235"/>
      <c r="CB48" s="235"/>
      <c r="CC48" s="235"/>
      <c r="CD48" s="235"/>
      <c r="CE48" s="235"/>
      <c r="CF48" s="235"/>
      <c r="CG48" s="235"/>
      <c r="CH48" s="235"/>
      <c r="CI48" s="235"/>
      <c r="CJ48" s="235"/>
      <c r="CK48" s="235"/>
      <c r="CL48" s="235"/>
      <c r="CM48" s="235"/>
      <c r="CN48" s="235"/>
      <c r="CO48" s="235"/>
      <c r="CP48" s="235"/>
      <c r="CQ48" s="1510"/>
      <c r="CR48" s="1573"/>
      <c r="CS48" s="1573"/>
      <c r="CT48" s="1573"/>
      <c r="CU48" s="1510"/>
      <c r="CV48" s="235"/>
      <c r="CW48" s="235"/>
      <c r="CX48" s="1582"/>
      <c r="CY48" s="1582"/>
      <c r="CZ48" s="1582"/>
      <c r="DA48" s="1865" t="s">
        <v>5531</v>
      </c>
      <c r="DB48" s="1582"/>
      <c r="DC48" s="1582"/>
      <c r="DD48" s="1573"/>
    </row>
    <row r="49" ht="45.0" customHeight="1">
      <c r="B49" s="1573"/>
      <c r="C49" s="1848"/>
      <c r="D49" s="1438" t="s">
        <v>5532</v>
      </c>
      <c r="E49" s="1848"/>
      <c r="F49" s="1442" t="s">
        <v>381</v>
      </c>
      <c r="G49" s="1854"/>
      <c r="H49" s="1854"/>
      <c r="I49" s="1854"/>
      <c r="J49" s="1854"/>
      <c r="K49" s="1854"/>
      <c r="L49" s="1573"/>
      <c r="N49" s="1573"/>
      <c r="O49" s="1581"/>
      <c r="P49" s="1582"/>
      <c r="Q49" s="1582"/>
      <c r="R49" s="1582"/>
      <c r="S49" s="235"/>
      <c r="T49" s="1582"/>
      <c r="U49" s="1477" t="s">
        <v>5283</v>
      </c>
      <c r="V49" s="1582"/>
      <c r="W49" s="1581"/>
      <c r="X49" s="1573"/>
      <c r="Z49" s="21"/>
      <c r="AA49" s="1581"/>
      <c r="AB49" s="1582"/>
      <c r="AC49" s="1582"/>
      <c r="AD49" s="1582"/>
      <c r="AE49" s="1847"/>
      <c r="AF49" s="1582"/>
      <c r="AG49" s="1582"/>
      <c r="AH49" s="1582"/>
      <c r="AI49" s="1581"/>
      <c r="AJ49" s="21"/>
      <c r="AL49" s="1573"/>
      <c r="AM49" s="1581"/>
      <c r="AN49" s="1582"/>
      <c r="AO49" s="1595"/>
      <c r="AP49" s="1595"/>
      <c r="AQ49" s="1434" t="s">
        <v>5533</v>
      </c>
      <c r="AR49" s="1595"/>
      <c r="AS49" s="1595"/>
      <c r="AT49" s="1595"/>
      <c r="AU49" s="1798"/>
      <c r="AV49" s="1573"/>
      <c r="AX49" s="1573"/>
      <c r="AY49" s="1595"/>
      <c r="AZ49" s="1595"/>
      <c r="BA49" s="235"/>
      <c r="BB49" s="1582"/>
      <c r="BC49" s="1582"/>
      <c r="BD49" s="1582"/>
      <c r="BE49" s="1582"/>
      <c r="BF49" s="1582"/>
      <c r="BG49" s="1595"/>
      <c r="BH49" s="1595"/>
      <c r="BI49" s="1433"/>
      <c r="BJ49" s="1433"/>
      <c r="BK49" s="1433"/>
      <c r="BL49" s="1433"/>
      <c r="BM49" s="1433"/>
      <c r="BN49" s="1433"/>
      <c r="BO49" s="1433"/>
      <c r="BP49" s="1582"/>
      <c r="BQ49" s="235"/>
      <c r="BR49" s="1582"/>
      <c r="BS49" s="1582"/>
      <c r="BT49" s="1573"/>
      <c r="BV49" s="1573"/>
      <c r="BW49" s="1582"/>
      <c r="BX49" s="1582"/>
      <c r="BY49" s="1582"/>
      <c r="BZ49" s="1582"/>
      <c r="CA49" s="1582"/>
      <c r="CB49" s="1581"/>
      <c r="CC49" s="1582"/>
      <c r="CD49" s="1582"/>
      <c r="CE49" s="1765"/>
      <c r="CF49" s="1765"/>
      <c r="CG49" s="1765"/>
      <c r="CH49" s="1765"/>
      <c r="CI49" s="1862"/>
      <c r="CJ49" s="1765"/>
      <c r="CK49" s="1582"/>
      <c r="CL49" s="1581"/>
      <c r="CM49" s="1582"/>
      <c r="CN49" s="1582"/>
      <c r="CO49" s="1582"/>
      <c r="CP49" s="1582"/>
      <c r="CQ49" s="1582"/>
      <c r="CR49" s="1573"/>
      <c r="CT49" s="1573"/>
      <c r="CU49" s="1582"/>
      <c r="CV49" s="1582"/>
      <c r="CW49" s="1582"/>
      <c r="CX49" s="1582"/>
      <c r="CY49" s="1582"/>
      <c r="CZ49" s="1582"/>
      <c r="DA49" s="1582"/>
      <c r="DB49" s="1582"/>
      <c r="DC49" s="1582"/>
      <c r="DD49" s="1573"/>
    </row>
    <row r="50" ht="45.0" customHeight="1">
      <c r="B50" s="1510"/>
      <c r="C50" s="1848"/>
      <c r="D50" s="1848"/>
      <c r="E50" s="1848"/>
      <c r="F50" s="329"/>
      <c r="G50" s="1854"/>
      <c r="H50" s="1854"/>
      <c r="I50" s="1854"/>
      <c r="J50" s="1646" t="s">
        <v>5443</v>
      </c>
      <c r="K50" s="1854"/>
      <c r="L50" s="1510"/>
      <c r="N50" s="1573"/>
      <c r="O50" s="1581"/>
      <c r="P50" s="594"/>
      <c r="Q50" s="412" t="s">
        <v>5534</v>
      </c>
      <c r="R50" s="1582"/>
      <c r="S50" s="235"/>
      <c r="T50" s="1582"/>
      <c r="U50" s="1582"/>
      <c r="V50" s="615"/>
      <c r="W50" s="1581"/>
      <c r="X50" s="1573"/>
      <c r="Z50" s="21"/>
      <c r="AA50" s="1581"/>
      <c r="AB50" s="1582"/>
      <c r="AC50" s="1451"/>
      <c r="AD50" s="413"/>
      <c r="AE50" s="1847"/>
      <c r="AF50" s="413"/>
      <c r="AG50" s="413"/>
      <c r="AH50" s="1582"/>
      <c r="AI50" s="1581"/>
      <c r="AJ50" s="21"/>
      <c r="AL50" s="1573"/>
      <c r="AM50" s="1581"/>
      <c r="AN50" s="1582"/>
      <c r="AO50" s="1582"/>
      <c r="AP50" s="1595"/>
      <c r="AQ50" s="1595"/>
      <c r="AR50" s="1595"/>
      <c r="AS50" s="1595"/>
      <c r="AT50" s="1595"/>
      <c r="AU50" s="1798"/>
      <c r="AV50" s="1573"/>
      <c r="AX50" s="1573"/>
      <c r="AY50" s="1798"/>
      <c r="AZ50" s="1595"/>
      <c r="BA50" s="235"/>
      <c r="BB50" s="235"/>
      <c r="BC50" s="1582"/>
      <c r="BD50" s="1582"/>
      <c r="BE50" s="1582"/>
      <c r="BF50" s="1582"/>
      <c r="BG50" s="1433"/>
      <c r="BH50" s="1433"/>
      <c r="BI50" s="1485"/>
      <c r="BJ50" s="1433"/>
      <c r="BK50" s="1595"/>
      <c r="BL50" s="1595"/>
      <c r="BM50" s="1433"/>
      <c r="BN50" s="1433"/>
      <c r="BO50" s="1433"/>
      <c r="BP50" s="1582"/>
      <c r="BQ50" s="235"/>
      <c r="BR50" s="1582"/>
      <c r="BS50" s="1582"/>
      <c r="BT50" s="1573"/>
      <c r="BV50" s="1573"/>
      <c r="BW50" s="1582"/>
      <c r="BX50" s="1582"/>
      <c r="BY50" s="1582"/>
      <c r="BZ50" s="1582"/>
      <c r="CA50" s="1582"/>
      <c r="CB50" s="329"/>
      <c r="CC50" s="1581"/>
      <c r="CD50" s="1581"/>
      <c r="CE50" s="1866"/>
      <c r="CF50" s="1765"/>
      <c r="CG50" s="1765"/>
      <c r="CH50" s="1765"/>
      <c r="CI50" s="1866"/>
      <c r="CJ50" s="1581"/>
      <c r="CK50" s="1581"/>
      <c r="CL50" s="329"/>
      <c r="CM50" s="1582"/>
      <c r="CN50" s="1582"/>
      <c r="CO50" s="1582"/>
      <c r="CP50" s="1582"/>
      <c r="CQ50" s="1582"/>
      <c r="CR50" s="1573"/>
      <c r="CT50" s="1573"/>
      <c r="CU50" s="1582"/>
      <c r="CV50" s="1582"/>
      <c r="CW50" s="1595"/>
      <c r="CX50" s="1595"/>
      <c r="CY50" s="1582"/>
      <c r="CZ50" s="1582"/>
      <c r="DA50" s="1582"/>
      <c r="DB50" s="1582"/>
      <c r="DC50" s="1582"/>
      <c r="DD50" s="1573"/>
    </row>
    <row r="51" ht="45.0" customHeight="1">
      <c r="B51" s="1573"/>
      <c r="C51" s="1848"/>
      <c r="D51" s="1848"/>
      <c r="E51" s="1848"/>
      <c r="F51" s="1573"/>
      <c r="G51" s="1442" t="s">
        <v>381</v>
      </c>
      <c r="H51" s="1573"/>
      <c r="I51" s="1854"/>
      <c r="J51" s="1854"/>
      <c r="K51" s="1854"/>
      <c r="L51" s="1573"/>
      <c r="N51" s="1573"/>
      <c r="O51" s="1581"/>
      <c r="P51" s="1581"/>
      <c r="Q51" s="1823"/>
      <c r="R51" s="1582"/>
      <c r="S51" s="235"/>
      <c r="T51" s="1582"/>
      <c r="U51" s="615"/>
      <c r="V51" s="1581"/>
      <c r="W51" s="1581"/>
      <c r="X51" s="1573"/>
      <c r="Z51" s="21"/>
      <c r="AA51" s="1581"/>
      <c r="AB51" s="1582"/>
      <c r="AC51" s="1582"/>
      <c r="AD51" s="1582"/>
      <c r="AE51" s="1847"/>
      <c r="AF51" s="1582"/>
      <c r="AG51" s="1582"/>
      <c r="AH51" s="1582"/>
      <c r="AI51" s="1581"/>
      <c r="AJ51" s="21"/>
      <c r="AL51" s="1573"/>
      <c r="AM51" s="1581"/>
      <c r="AN51" s="1581"/>
      <c r="AO51" s="1582"/>
      <c r="AP51" s="1582"/>
      <c r="AQ51" s="1582"/>
      <c r="AR51" s="1595"/>
      <c r="AS51" s="1595"/>
      <c r="AT51" s="412" t="s">
        <v>5488</v>
      </c>
      <c r="AU51" s="1798"/>
      <c r="AV51" s="1573"/>
      <c r="AX51" s="1573"/>
      <c r="AY51" s="1798"/>
      <c r="AZ51" s="1595"/>
      <c r="BA51" s="1582"/>
      <c r="BB51" s="235"/>
      <c r="BC51" s="1582"/>
      <c r="BD51" s="1582"/>
      <c r="BE51" s="1865" t="s">
        <v>5531</v>
      </c>
      <c r="BF51" s="1582"/>
      <c r="BG51" s="1433"/>
      <c r="BH51" s="1433"/>
      <c r="BI51" s="1365"/>
      <c r="BJ51" s="1365"/>
      <c r="BK51" s="1433"/>
      <c r="BL51" s="1595"/>
      <c r="BM51" s="1433"/>
      <c r="BN51" s="1433"/>
      <c r="BO51" s="1433"/>
      <c r="BP51" s="1582"/>
      <c r="BQ51" s="235"/>
      <c r="BR51" s="1582"/>
      <c r="BS51" s="1582"/>
      <c r="BT51" s="1573"/>
      <c r="BV51" s="1573"/>
      <c r="BW51" s="1582"/>
      <c r="BX51" s="615"/>
      <c r="BY51" s="1582"/>
      <c r="BZ51" s="1582"/>
      <c r="CA51" s="594"/>
      <c r="CB51" s="1581"/>
      <c r="CC51" s="1581"/>
      <c r="CD51" s="329"/>
      <c r="CE51" s="1866"/>
      <c r="CF51" s="1866"/>
      <c r="CG51" s="1866"/>
      <c r="CH51" s="1866"/>
      <c r="CI51" s="1866"/>
      <c r="CJ51" s="329"/>
      <c r="CK51" s="1581"/>
      <c r="CL51" s="1581"/>
      <c r="CM51" s="594"/>
      <c r="CN51" s="1582"/>
      <c r="CO51" s="1582"/>
      <c r="CP51" s="594"/>
      <c r="CQ51" s="1582"/>
      <c r="CR51" s="1573"/>
      <c r="CT51" s="1573"/>
      <c r="CU51" s="1582"/>
      <c r="CV51" s="1582"/>
      <c r="CW51" s="1595"/>
      <c r="CX51" s="1621"/>
      <c r="CY51" s="1621"/>
      <c r="CZ51" s="1582"/>
      <c r="DA51" s="1582"/>
      <c r="DB51" s="1798"/>
      <c r="DC51" s="329"/>
      <c r="DD51" s="1573"/>
    </row>
    <row r="52" ht="45.0" customHeight="1">
      <c r="B52" s="1573"/>
      <c r="C52" s="1848"/>
      <c r="D52" s="1848"/>
      <c r="E52" s="1646" t="s">
        <v>5535</v>
      </c>
      <c r="F52" s="1573"/>
      <c r="H52" s="1573"/>
      <c r="I52" s="1854"/>
      <c r="J52" s="1854"/>
      <c r="K52" s="1854"/>
      <c r="L52" s="1573"/>
      <c r="N52" s="1573"/>
      <c r="O52" s="1581"/>
      <c r="P52" s="1581"/>
      <c r="Q52" s="1581"/>
      <c r="R52" s="1581"/>
      <c r="S52" s="1510"/>
      <c r="T52" s="1581"/>
      <c r="U52" s="1581"/>
      <c r="V52" s="1581"/>
      <c r="W52" s="1581"/>
      <c r="X52" s="1573"/>
      <c r="Z52" s="21"/>
      <c r="AA52" s="1581"/>
      <c r="AB52" s="1582"/>
      <c r="AC52" s="1582"/>
      <c r="AD52" s="1582"/>
      <c r="AE52" s="1847"/>
      <c r="AF52" s="1582"/>
      <c r="AG52" s="1582"/>
      <c r="AH52" s="1582"/>
      <c r="AI52" s="1581"/>
      <c r="AJ52" s="21"/>
      <c r="AL52" s="1573"/>
      <c r="AM52" s="1581"/>
      <c r="AN52" s="1581"/>
      <c r="AO52" s="1581"/>
      <c r="AP52" s="1581"/>
      <c r="AQ52" s="1510"/>
      <c r="AR52" s="1798"/>
      <c r="AS52" s="1798"/>
      <c r="AT52" s="1798"/>
      <c r="AU52" s="1798"/>
      <c r="AV52" s="1573"/>
      <c r="AX52" s="1573"/>
      <c r="AY52" s="1798"/>
      <c r="AZ52" s="1595"/>
      <c r="BA52" s="1582"/>
      <c r="BB52" s="235"/>
      <c r="BC52" s="1867" t="s">
        <v>5536</v>
      </c>
      <c r="BD52" s="1582"/>
      <c r="BE52" s="1582"/>
      <c r="BF52" s="1582"/>
      <c r="BG52" s="1582"/>
      <c r="BH52" s="1433"/>
      <c r="BI52" s="1466" t="s">
        <v>5537</v>
      </c>
      <c r="BJ52" s="1365"/>
      <c r="BK52" s="1433"/>
      <c r="BL52" s="1433"/>
      <c r="BM52" s="1433"/>
      <c r="BN52" s="1433"/>
      <c r="BO52" s="1582"/>
      <c r="BP52" s="1582"/>
      <c r="BQ52" s="235"/>
      <c r="BR52" s="1582"/>
      <c r="BS52" s="1581"/>
      <c r="BT52" s="1573"/>
      <c r="BV52" s="1573"/>
      <c r="BW52" s="1823"/>
      <c r="BX52" s="1581"/>
      <c r="BY52" s="594"/>
      <c r="BZ52" s="1823"/>
      <c r="CA52" s="1581"/>
      <c r="CB52" s="1581"/>
      <c r="CC52" s="1581"/>
      <c r="CD52" s="1581"/>
      <c r="CE52" s="1581"/>
      <c r="CF52" s="1581"/>
      <c r="CG52" s="1866"/>
      <c r="CH52" s="1581"/>
      <c r="CI52" s="1581"/>
      <c r="CJ52" s="1581"/>
      <c r="CK52" s="1581"/>
      <c r="CL52" s="1581"/>
      <c r="CM52" s="1581"/>
      <c r="CN52" s="615"/>
      <c r="CO52" s="594"/>
      <c r="CP52" s="1581"/>
      <c r="CQ52" s="1823"/>
      <c r="CR52" s="1573"/>
      <c r="CT52" s="1573"/>
      <c r="CU52" s="1581"/>
      <c r="CV52" s="1581"/>
      <c r="CW52" s="1581"/>
      <c r="CX52" s="1621"/>
      <c r="CY52" s="1798"/>
      <c r="CZ52" s="1798"/>
      <c r="DA52" s="1798"/>
      <c r="DB52" s="1798"/>
      <c r="DC52" s="329"/>
      <c r="DD52" s="1573"/>
    </row>
    <row r="53" ht="45.0" customHeight="1">
      <c r="B53" s="1616" t="s">
        <v>5179</v>
      </c>
      <c r="C53" s="1573"/>
      <c r="D53" s="1611"/>
      <c r="E53" s="1573"/>
      <c r="F53" s="1573"/>
      <c r="H53" s="1573"/>
      <c r="I53" s="1573"/>
      <c r="J53" s="1611" t="s">
        <v>5538</v>
      </c>
      <c r="K53" s="1611"/>
      <c r="L53" s="1573"/>
      <c r="N53" s="1586" t="s">
        <v>5539</v>
      </c>
      <c r="O53" s="1591"/>
      <c r="P53" s="1573"/>
      <c r="Q53" s="1573"/>
      <c r="R53" s="1573"/>
      <c r="S53" s="1573"/>
      <c r="T53" s="1573"/>
      <c r="U53" s="1573"/>
      <c r="V53" s="1573"/>
      <c r="W53" s="1573"/>
      <c r="X53" s="1573"/>
      <c r="Z53" s="21"/>
      <c r="AA53" s="1581"/>
      <c r="AB53" s="1868"/>
      <c r="AC53" s="329"/>
      <c r="AD53" s="1582"/>
      <c r="AE53" s="1847"/>
      <c r="AF53" s="1582"/>
      <c r="AG53" s="329"/>
      <c r="AH53" s="1868"/>
      <c r="AI53" s="1581"/>
      <c r="AJ53" s="21"/>
      <c r="AL53" s="1472" t="s">
        <v>5179</v>
      </c>
      <c r="AM53" s="1591"/>
      <c r="AN53" s="1573"/>
      <c r="AO53" s="1573"/>
      <c r="AP53" s="1573"/>
      <c r="AQ53" s="1573"/>
      <c r="AR53" s="1573"/>
      <c r="AS53" s="1573"/>
      <c r="AT53" s="1573"/>
      <c r="AU53" s="1573"/>
      <c r="AV53" s="1573"/>
      <c r="AX53" s="1573"/>
      <c r="AY53" s="1798"/>
      <c r="AZ53" s="1595"/>
      <c r="BA53" s="1582"/>
      <c r="BB53" s="235"/>
      <c r="BC53" s="235"/>
      <c r="BD53" s="1582"/>
      <c r="BE53" s="1582"/>
      <c r="BF53" s="1433"/>
      <c r="BG53" s="1433"/>
      <c r="BH53" s="1433"/>
      <c r="BI53" s="1433"/>
      <c r="BJ53" s="1433"/>
      <c r="BK53" s="1433"/>
      <c r="BL53" s="1433"/>
      <c r="BM53" s="1433"/>
      <c r="BN53" s="1582"/>
      <c r="BO53" s="1582"/>
      <c r="BP53" s="235"/>
      <c r="BQ53" s="235"/>
      <c r="BR53" s="1582"/>
      <c r="BS53" s="1581"/>
      <c r="BT53" s="1573"/>
      <c r="BV53" s="1472" t="s">
        <v>5179</v>
      </c>
      <c r="BW53" s="1573"/>
      <c r="BX53" s="1573"/>
      <c r="BY53" s="1573"/>
      <c r="BZ53" s="1573"/>
      <c r="CA53" s="1573"/>
      <c r="CB53" s="1573"/>
      <c r="CC53" s="1573"/>
      <c r="CD53" s="1573"/>
      <c r="CE53" s="1573"/>
      <c r="CF53" s="1573"/>
      <c r="CG53" s="1573"/>
      <c r="CH53" s="1573"/>
      <c r="CI53" s="1573"/>
      <c r="CJ53" s="1573"/>
      <c r="CK53" s="1573"/>
      <c r="CL53" s="1573"/>
      <c r="CM53" s="1573"/>
      <c r="CN53" s="1573"/>
      <c r="CO53" s="1573"/>
      <c r="CP53" s="1573"/>
      <c r="CQ53" s="1573"/>
      <c r="CR53" s="1573"/>
      <c r="CT53" s="1472" t="s">
        <v>5179</v>
      </c>
      <c r="CU53" s="1591"/>
      <c r="CV53" s="1573"/>
      <c r="CW53" s="1573"/>
      <c r="CX53" s="1573"/>
      <c r="CY53" s="1573"/>
      <c r="CZ53" s="1573"/>
      <c r="DA53" s="1573"/>
      <c r="DB53" s="1573"/>
      <c r="DC53" s="1573"/>
      <c r="DD53" s="1573"/>
    </row>
    <row r="54" ht="45.0" customHeight="1">
      <c r="S54" s="1573"/>
      <c r="Z54" s="21"/>
      <c r="AA54" s="1581"/>
      <c r="AB54" s="1868"/>
      <c r="AC54" s="329"/>
      <c r="AD54" s="1582"/>
      <c r="AE54" s="1847"/>
      <c r="AF54" s="1582"/>
      <c r="AG54" s="329"/>
      <c r="AH54" s="1868"/>
      <c r="AI54" s="1581"/>
      <c r="AJ54" s="21"/>
      <c r="AQ54" s="1573"/>
      <c r="AX54" s="1573"/>
      <c r="AY54" s="1798"/>
      <c r="AZ54" s="1581"/>
      <c r="BA54" s="1582"/>
      <c r="BB54" s="1582"/>
      <c r="BC54" s="235"/>
      <c r="BD54" s="235"/>
      <c r="BE54" s="235"/>
      <c r="BF54" s="1477"/>
      <c r="BG54" s="1477"/>
      <c r="BH54" s="1477"/>
      <c r="BI54" s="1477"/>
      <c r="BJ54" s="1477"/>
      <c r="BK54" s="1477"/>
      <c r="BL54" s="1477"/>
      <c r="BM54" s="1477"/>
      <c r="BN54" s="235"/>
      <c r="BO54" s="235"/>
      <c r="BP54" s="235"/>
      <c r="BQ54" s="1582"/>
      <c r="BR54" s="594"/>
      <c r="BS54" s="1581"/>
      <c r="BT54" s="1573"/>
    </row>
    <row r="55" ht="45.0" customHeight="1">
      <c r="B55" s="1587" t="s">
        <v>5540</v>
      </c>
      <c r="C55" s="1591"/>
      <c r="D55" s="1573"/>
      <c r="E55" s="1573"/>
      <c r="F55" s="1573"/>
      <c r="G55" s="1573"/>
      <c r="H55" s="1573"/>
      <c r="I55" s="1573"/>
      <c r="J55" s="1573"/>
      <c r="K55" s="1591"/>
      <c r="L55" s="1574" t="s">
        <v>43</v>
      </c>
      <c r="N55" s="1578" t="s">
        <v>5541</v>
      </c>
      <c r="O55" s="1573"/>
      <c r="P55" s="1573"/>
      <c r="Q55" s="1573"/>
      <c r="R55" s="1573"/>
      <c r="S55" s="1573"/>
      <c r="T55" s="1573"/>
      <c r="U55" s="1573"/>
      <c r="V55" s="1573"/>
      <c r="W55" s="1573"/>
      <c r="X55" s="1573"/>
      <c r="Y55" s="1573"/>
      <c r="Z55" s="1573"/>
      <c r="AA55" s="1581"/>
      <c r="AB55" s="329"/>
      <c r="AC55" s="1582"/>
      <c r="AD55" s="1582"/>
      <c r="AE55" s="1847"/>
      <c r="AF55" s="1582"/>
      <c r="AG55" s="1582"/>
      <c r="AH55" s="329"/>
      <c r="AI55" s="1581"/>
      <c r="AJ55" s="21"/>
      <c r="AL55" s="1618" t="s">
        <v>5542</v>
      </c>
      <c r="AM55" s="1591"/>
      <c r="AN55" s="1591"/>
      <c r="AO55" s="1573"/>
      <c r="AP55" s="1573"/>
      <c r="AQ55" s="1573"/>
      <c r="AR55" s="1573"/>
      <c r="AS55" s="1573"/>
      <c r="AT55" s="1573"/>
      <c r="AU55" s="1591"/>
      <c r="AV55" s="1574" t="s">
        <v>43</v>
      </c>
      <c r="AX55" s="1573"/>
      <c r="AY55" s="1581"/>
      <c r="AZ55" s="1581"/>
      <c r="BA55" s="1595"/>
      <c r="BB55" s="235"/>
      <c r="BC55" s="235"/>
      <c r="BD55" s="1582"/>
      <c r="BE55" s="1582"/>
      <c r="BF55" s="1433"/>
      <c r="BG55" s="1433"/>
      <c r="BH55" s="1433"/>
      <c r="BI55" s="1433"/>
      <c r="BJ55" s="1433"/>
      <c r="BK55" s="1433"/>
      <c r="BL55" s="1433"/>
      <c r="BM55" s="1433"/>
      <c r="BN55" s="1595"/>
      <c r="BO55" s="1595"/>
      <c r="BP55" s="235"/>
      <c r="BQ55" s="1582"/>
      <c r="BR55" s="1823"/>
      <c r="BS55" s="1581"/>
      <c r="BT55" s="1573"/>
    </row>
    <row r="56" ht="45.0" customHeight="1">
      <c r="B56" s="1573"/>
      <c r="C56" s="1582"/>
      <c r="D56" s="1582"/>
      <c r="E56" s="1582"/>
      <c r="F56" s="1582"/>
      <c r="G56" s="1582"/>
      <c r="H56" s="1582"/>
      <c r="I56" s="1582"/>
      <c r="J56" s="1823"/>
      <c r="K56" s="1581"/>
      <c r="L56" s="1573"/>
      <c r="N56" s="1573"/>
      <c r="O56" s="1581"/>
      <c r="P56" s="1581"/>
      <c r="Q56" s="1581"/>
      <c r="R56" s="1581"/>
      <c r="S56" s="1852"/>
      <c r="T56" s="1581"/>
      <c r="U56" s="1581"/>
      <c r="V56" s="1581"/>
      <c r="W56" s="1581"/>
      <c r="X56" s="1581"/>
      <c r="Y56" s="1581"/>
      <c r="Z56" s="1581"/>
      <c r="AA56" s="1581"/>
      <c r="AB56" s="1853"/>
      <c r="AC56" s="1582"/>
      <c r="AD56" s="1582"/>
      <c r="AE56" s="1847"/>
      <c r="AF56" s="1582"/>
      <c r="AG56" s="1582"/>
      <c r="AH56" s="1858"/>
      <c r="AI56" s="1581"/>
      <c r="AJ56" s="21"/>
      <c r="AL56" s="1573"/>
      <c r="AM56" s="1581"/>
      <c r="AN56" s="1581"/>
      <c r="AO56" s="1581"/>
      <c r="AP56" s="1581"/>
      <c r="AQ56" s="1510"/>
      <c r="AR56" s="1621"/>
      <c r="AS56" s="1621"/>
      <c r="AT56" s="1581"/>
      <c r="AU56" s="1581"/>
      <c r="AV56" s="1573"/>
      <c r="AX56" s="1573"/>
      <c r="AY56" s="1581"/>
      <c r="AZ56" s="1581"/>
      <c r="BA56" s="1595"/>
      <c r="BB56" s="235"/>
      <c r="BC56" s="1595"/>
      <c r="BD56" s="1582"/>
      <c r="BE56" s="1433"/>
      <c r="BF56" s="1433"/>
      <c r="BG56" s="1595"/>
      <c r="BH56" s="1595"/>
      <c r="BI56" s="1433"/>
      <c r="BJ56" s="1433"/>
      <c r="BK56" s="1433"/>
      <c r="BL56" s="1433"/>
      <c r="BM56" s="1433"/>
      <c r="BN56" s="1595"/>
      <c r="BO56" s="1595"/>
      <c r="BP56" s="235"/>
      <c r="BQ56" s="1582"/>
      <c r="BR56" s="615"/>
      <c r="BS56" s="1581"/>
      <c r="BT56" s="1573"/>
    </row>
    <row r="57" ht="45.0" customHeight="1">
      <c r="B57" s="1573"/>
      <c r="C57" s="1582"/>
      <c r="D57" s="1865" t="s">
        <v>5531</v>
      </c>
      <c r="E57" s="1582"/>
      <c r="F57" s="1582"/>
      <c r="G57" s="1581"/>
      <c r="H57" s="1582"/>
      <c r="I57" s="1582"/>
      <c r="J57" s="1582"/>
      <c r="K57" s="1823"/>
      <c r="L57" s="1573"/>
      <c r="N57" s="1573"/>
      <c r="O57" s="1858"/>
      <c r="P57" s="1858"/>
      <c r="Q57" s="1853"/>
      <c r="R57" s="1851"/>
      <c r="S57" s="1869" t="s">
        <v>5543</v>
      </c>
      <c r="T57" s="1851"/>
      <c r="U57" s="1853"/>
      <c r="V57" s="1851"/>
      <c r="W57" s="1853"/>
      <c r="X57" s="1851"/>
      <c r="Y57" s="1858"/>
      <c r="Z57" s="1853"/>
      <c r="AA57" s="1858"/>
      <c r="AB57" s="1582"/>
      <c r="AC57" s="1582"/>
      <c r="AD57" s="1582"/>
      <c r="AE57" s="1847"/>
      <c r="AF57" s="1582"/>
      <c r="AG57" s="1582"/>
      <c r="AH57" s="1582"/>
      <c r="AI57" s="1851"/>
      <c r="AJ57" s="21"/>
      <c r="AL57" s="1573"/>
      <c r="AM57" s="594"/>
      <c r="AN57" s="615"/>
      <c r="AO57" s="594"/>
      <c r="AP57" s="594"/>
      <c r="AQ57" s="562" t="s">
        <v>5543</v>
      </c>
      <c r="AR57" s="1621"/>
      <c r="AS57" s="1621"/>
      <c r="AT57" s="1595"/>
      <c r="AU57" s="615"/>
      <c r="AV57" s="1573"/>
      <c r="AX57" s="1573"/>
      <c r="AY57" s="1581"/>
      <c r="AZ57" s="1595"/>
      <c r="BA57" s="1595"/>
      <c r="BB57" s="235"/>
      <c r="BC57" s="1595"/>
      <c r="BD57" s="1433"/>
      <c r="BE57" s="1433"/>
      <c r="BF57" s="1433"/>
      <c r="BG57" s="1595"/>
      <c r="BH57" s="1433"/>
      <c r="BI57" s="1433"/>
      <c r="BJ57" s="1433"/>
      <c r="BK57" s="1433"/>
      <c r="BL57" s="1595"/>
      <c r="BM57" s="1595"/>
      <c r="BN57" s="1595"/>
      <c r="BO57" s="1595"/>
      <c r="BP57" s="235"/>
      <c r="BQ57" s="1582"/>
      <c r="BR57" s="1582"/>
      <c r="BS57" s="1581"/>
      <c r="BT57" s="1573"/>
    </row>
    <row r="58" ht="45.0" customHeight="1">
      <c r="B58" s="1573"/>
      <c r="C58" s="1582"/>
      <c r="D58" s="1462" t="s">
        <v>5285</v>
      </c>
      <c r="E58" s="1582"/>
      <c r="F58" s="1582"/>
      <c r="G58" s="1582"/>
      <c r="H58" s="1582"/>
      <c r="I58" s="1582"/>
      <c r="J58" s="1582"/>
      <c r="K58" s="1582"/>
      <c r="L58" s="1573"/>
      <c r="N58" s="1573"/>
      <c r="O58" s="1582"/>
      <c r="P58" s="1582"/>
      <c r="Q58" s="1582"/>
      <c r="R58" s="1582"/>
      <c r="S58" s="1847"/>
      <c r="T58" s="1582"/>
      <c r="U58" s="1582"/>
      <c r="V58" s="1582"/>
      <c r="W58" s="1582"/>
      <c r="X58" s="1582"/>
      <c r="Y58" s="1582"/>
      <c r="Z58" s="1582"/>
      <c r="AA58" s="1582"/>
      <c r="AB58" s="1623"/>
      <c r="AC58" s="329"/>
      <c r="AD58" s="1582"/>
      <c r="AE58" s="1847"/>
      <c r="AF58" s="1582"/>
      <c r="AG58" s="329"/>
      <c r="AH58" s="1582"/>
      <c r="AI58" s="1582"/>
      <c r="AJ58" s="21"/>
      <c r="AL58" s="1573"/>
      <c r="AM58" s="1582"/>
      <c r="AN58" s="1582"/>
      <c r="AO58" s="1582"/>
      <c r="AP58" s="1582"/>
      <c r="AQ58" s="235"/>
      <c r="AR58" s="1595"/>
      <c r="AS58" s="1621"/>
      <c r="AT58" s="1621"/>
      <c r="AU58" s="1595"/>
      <c r="AV58" s="1573"/>
      <c r="AX58" s="1573"/>
      <c r="AY58" s="1595"/>
      <c r="AZ58" s="1595"/>
      <c r="BA58" s="235"/>
      <c r="BB58" s="235"/>
      <c r="BC58" s="1433"/>
      <c r="BD58" s="1433"/>
      <c r="BE58" s="1433"/>
      <c r="BF58" s="1433"/>
      <c r="BG58" s="1433"/>
      <c r="BH58" s="1433"/>
      <c r="BI58" s="1595"/>
      <c r="BJ58" s="1595"/>
      <c r="BK58" s="1595"/>
      <c r="BL58" s="1595"/>
      <c r="BM58" s="1798"/>
      <c r="BN58" s="1798"/>
      <c r="BO58" s="235"/>
      <c r="BP58" s="235"/>
      <c r="BQ58" s="1582"/>
      <c r="BR58" s="1582"/>
      <c r="BS58" s="1581"/>
      <c r="BT58" s="1573"/>
    </row>
    <row r="59" ht="45.0" customHeight="1">
      <c r="B59" s="1573"/>
      <c r="C59" s="1582"/>
      <c r="D59" s="1582"/>
      <c r="E59" s="1582"/>
      <c r="F59" s="1582"/>
      <c r="G59" s="1582"/>
      <c r="H59" s="1582"/>
      <c r="I59" s="1582"/>
      <c r="J59" s="1582"/>
      <c r="K59" s="1582"/>
      <c r="L59" s="1573"/>
      <c r="N59" s="1573"/>
      <c r="O59" s="1582"/>
      <c r="P59" s="1582"/>
      <c r="Q59" s="1582"/>
      <c r="R59" s="1847"/>
      <c r="S59" s="1847"/>
      <c r="T59" s="1847"/>
      <c r="U59" s="1582"/>
      <c r="V59" s="1582"/>
      <c r="W59" s="1621"/>
      <c r="X59" s="1870" t="s">
        <v>5544</v>
      </c>
      <c r="Y59" s="1582"/>
      <c r="Z59" s="1582"/>
      <c r="AA59" s="1582"/>
      <c r="AB59" s="1582"/>
      <c r="AC59" s="116" t="s">
        <v>5204</v>
      </c>
      <c r="AD59" s="1582"/>
      <c r="AE59" s="1847"/>
      <c r="AF59" s="1582"/>
      <c r="AG59" s="1582"/>
      <c r="AH59" s="1582"/>
      <c r="AI59" s="1582"/>
      <c r="AJ59" s="21"/>
      <c r="AL59" s="1573"/>
      <c r="AM59" s="1582"/>
      <c r="AN59" s="1582"/>
      <c r="AO59" s="1582"/>
      <c r="AP59" s="235"/>
      <c r="AQ59" s="235"/>
      <c r="AR59" s="235"/>
      <c r="AS59" s="1595"/>
      <c r="AT59" s="1595"/>
      <c r="AU59" s="1595"/>
      <c r="AV59" s="1573"/>
      <c r="AX59" s="1573"/>
      <c r="AY59" s="1595"/>
      <c r="AZ59" s="1595"/>
      <c r="BA59" s="235"/>
      <c r="BB59" s="1595"/>
      <c r="BC59" s="1595"/>
      <c r="BD59" s="1595"/>
      <c r="BE59" s="1595"/>
      <c r="BF59" s="1433"/>
      <c r="BG59" s="1433"/>
      <c r="BH59" s="1595"/>
      <c r="BI59" s="1595"/>
      <c r="BJ59" s="1595"/>
      <c r="BK59" s="1595"/>
      <c r="BL59" s="1798"/>
      <c r="BM59" s="1798"/>
      <c r="BN59" s="1595"/>
      <c r="BO59" s="235"/>
      <c r="BP59" s="1582"/>
      <c r="BQ59" s="1582"/>
      <c r="BR59" s="1798"/>
      <c r="BS59" s="1581"/>
      <c r="BT59" s="1573"/>
    </row>
    <row r="60" ht="45.0" customHeight="1">
      <c r="B60" s="1573"/>
      <c r="C60" s="1582"/>
      <c r="D60" s="1871" t="s">
        <v>5545</v>
      </c>
      <c r="E60" s="1582"/>
      <c r="F60" s="1582"/>
      <c r="G60" s="235"/>
      <c r="H60" s="235"/>
      <c r="I60" s="235"/>
      <c r="J60" s="235"/>
      <c r="K60" s="1852"/>
      <c r="L60" s="1573"/>
      <c r="M60" s="1573"/>
      <c r="N60" s="1573"/>
      <c r="O60" s="1852"/>
      <c r="P60" s="1847"/>
      <c r="Q60" s="1847"/>
      <c r="R60" s="1847"/>
      <c r="S60" s="1447" t="s">
        <v>5274</v>
      </c>
      <c r="T60" s="1847"/>
      <c r="U60" s="1847"/>
      <c r="V60" s="1847"/>
      <c r="W60" s="1847"/>
      <c r="X60" s="1621"/>
      <c r="Y60" s="1847"/>
      <c r="Z60" s="1847"/>
      <c r="AA60" s="1847"/>
      <c r="AB60" s="1847"/>
      <c r="AC60" s="1847"/>
      <c r="AD60" s="1847"/>
      <c r="AE60" s="1847"/>
      <c r="AF60" s="1847"/>
      <c r="AG60" s="1847"/>
      <c r="AH60" s="1847"/>
      <c r="AI60" s="1852"/>
      <c r="AJ60" s="21"/>
      <c r="AK60" s="1573"/>
      <c r="AL60" s="1573"/>
      <c r="AM60" s="1852"/>
      <c r="AN60" s="235"/>
      <c r="AO60" s="235"/>
      <c r="AP60" s="235"/>
      <c r="AQ60" s="1623" t="s">
        <v>5362</v>
      </c>
      <c r="AR60" s="235"/>
      <c r="AS60" s="235"/>
      <c r="AT60" s="235"/>
      <c r="AU60" s="1510"/>
      <c r="AV60" s="1573"/>
      <c r="AW60" s="1573"/>
      <c r="AX60" s="1573"/>
      <c r="AY60" s="1510"/>
      <c r="AZ60" s="235"/>
      <c r="BA60" s="235"/>
      <c r="BB60" s="235"/>
      <c r="BC60" s="235"/>
      <c r="BD60" s="1595"/>
      <c r="BE60" s="1595"/>
      <c r="BF60" s="1595"/>
      <c r="BG60" s="1595"/>
      <c r="BH60" s="1595"/>
      <c r="BI60" s="235"/>
      <c r="BJ60" s="235"/>
      <c r="BK60" s="235"/>
      <c r="BL60" s="235"/>
      <c r="BM60" s="235"/>
      <c r="BN60" s="235"/>
      <c r="BO60" s="235"/>
      <c r="BP60" s="1595"/>
      <c r="BQ60" s="1798"/>
      <c r="BR60" s="1798"/>
      <c r="BS60" s="1581"/>
      <c r="BT60" s="1573"/>
    </row>
    <row r="61" ht="45.0" customHeight="1">
      <c r="B61" s="1573"/>
      <c r="C61" s="1582"/>
      <c r="D61" s="1872"/>
      <c r="E61" s="1873"/>
      <c r="F61" s="1582"/>
      <c r="G61" s="1582"/>
      <c r="H61" s="1582"/>
      <c r="I61" s="1582"/>
      <c r="J61" s="1582"/>
      <c r="K61" s="1582"/>
      <c r="L61" s="1573"/>
      <c r="N61" s="1573"/>
      <c r="O61" s="1582"/>
      <c r="P61" s="1582"/>
      <c r="Q61" s="1582"/>
      <c r="R61" s="1847"/>
      <c r="S61" s="1847"/>
      <c r="T61" s="1847"/>
      <c r="U61" s="1582"/>
      <c r="V61" s="1582"/>
      <c r="W61" s="1582"/>
      <c r="X61" s="1582"/>
      <c r="Y61" s="1582"/>
      <c r="Z61" s="1582"/>
      <c r="AA61" s="1582"/>
      <c r="AB61" s="1582"/>
      <c r="AC61" s="1582"/>
      <c r="AD61" s="1582"/>
      <c r="AE61" s="1847"/>
      <c r="AF61" s="1582"/>
      <c r="AG61" s="1582"/>
      <c r="AH61" s="1582"/>
      <c r="AI61" s="1582"/>
      <c r="AJ61" s="21"/>
      <c r="AL61" s="1573"/>
      <c r="AM61" s="1582"/>
      <c r="AN61" s="1582"/>
      <c r="AO61" s="1582"/>
      <c r="AP61" s="235"/>
      <c r="AQ61" s="235"/>
      <c r="AR61" s="235"/>
      <c r="AS61" s="1595"/>
      <c r="AT61" s="1621"/>
      <c r="AU61" s="1621"/>
      <c r="AV61" s="1573"/>
      <c r="AX61" s="1573"/>
      <c r="AY61" s="1595"/>
      <c r="AZ61" s="1595"/>
      <c r="BA61" s="1595"/>
      <c r="BB61" s="1621"/>
      <c r="BC61" s="1621"/>
      <c r="BD61" s="235"/>
      <c r="BE61" s="235"/>
      <c r="BF61" s="235"/>
      <c r="BG61" s="235"/>
      <c r="BH61" s="235"/>
      <c r="BI61" s="235"/>
      <c r="BJ61" s="1595"/>
      <c r="BK61" s="1595"/>
      <c r="BL61" s="1595"/>
      <c r="BM61" s="1595"/>
      <c r="BN61" s="1595"/>
      <c r="BO61" s="1595"/>
      <c r="BP61" s="1595"/>
      <c r="BQ61" s="1798"/>
      <c r="BR61" s="1798"/>
      <c r="BS61" s="1581"/>
      <c r="BT61" s="1573"/>
    </row>
    <row r="62" ht="45.0" customHeight="1">
      <c r="B62" s="1573"/>
      <c r="C62" s="1874" t="s">
        <v>5545</v>
      </c>
      <c r="D62" s="1875" t="s">
        <v>5546</v>
      </c>
      <c r="E62" s="1876"/>
      <c r="F62" s="1582"/>
      <c r="G62" s="1582"/>
      <c r="H62" s="1582"/>
      <c r="I62" s="1582"/>
      <c r="J62" s="1582"/>
      <c r="K62" s="1582"/>
      <c r="L62" s="1573"/>
      <c r="N62" s="1573"/>
      <c r="O62" s="1582"/>
      <c r="P62" s="1582"/>
      <c r="Q62" s="1582"/>
      <c r="R62" s="1582"/>
      <c r="S62" s="1582"/>
      <c r="T62" s="1582"/>
      <c r="U62" s="1582"/>
      <c r="V62" s="1582"/>
      <c r="W62" s="1582"/>
      <c r="X62" s="1582"/>
      <c r="Y62" s="1582"/>
      <c r="Z62" s="1582"/>
      <c r="AA62" s="1582"/>
      <c r="AB62" s="1582"/>
      <c r="AC62" s="329"/>
      <c r="AD62" s="1582"/>
      <c r="AE62" s="1847"/>
      <c r="AF62" s="1582"/>
      <c r="AG62" s="329"/>
      <c r="AH62" s="1582"/>
      <c r="AI62" s="1582"/>
      <c r="AJ62" s="21"/>
      <c r="AL62" s="1573"/>
      <c r="AM62" s="1582"/>
      <c r="AN62" s="1582"/>
      <c r="AO62" s="1582"/>
      <c r="AP62" s="1582"/>
      <c r="AQ62" s="1582"/>
      <c r="AR62" s="1595"/>
      <c r="AS62" s="1621"/>
      <c r="AT62" s="1621"/>
      <c r="AU62" s="1621"/>
      <c r="AV62" s="1573"/>
      <c r="AX62" s="1573"/>
      <c r="AY62" s="1595"/>
      <c r="AZ62" s="1595"/>
      <c r="BA62" s="1595"/>
      <c r="BB62" s="1621"/>
      <c r="BC62" s="1621"/>
      <c r="BD62" s="1621"/>
      <c r="BE62" s="1582"/>
      <c r="BF62" s="1582"/>
      <c r="BG62" s="1582"/>
      <c r="BH62" s="1582"/>
      <c r="BI62" s="1581"/>
      <c r="BJ62" s="1798"/>
      <c r="BK62" s="1595"/>
      <c r="BL62" s="1595"/>
      <c r="BM62" s="1595"/>
      <c r="BN62" s="1595"/>
      <c r="BO62" s="1595"/>
      <c r="BP62" s="1595"/>
      <c r="BQ62" s="1798"/>
      <c r="BR62" s="1581"/>
      <c r="BS62" s="1581"/>
      <c r="BT62" s="1573"/>
    </row>
    <row r="63" ht="45.0" customHeight="1">
      <c r="B63" s="1573"/>
      <c r="C63" s="1582"/>
      <c r="D63" s="1582"/>
      <c r="E63" s="1582"/>
      <c r="F63" s="1582"/>
      <c r="G63" s="1582"/>
      <c r="H63" s="1582"/>
      <c r="I63" s="1582"/>
      <c r="J63" s="1582"/>
      <c r="K63" s="594"/>
      <c r="L63" s="1573"/>
      <c r="N63" s="1573"/>
      <c r="O63" s="1853"/>
      <c r="P63" s="1851"/>
      <c r="Q63" s="1858"/>
      <c r="R63" s="1853"/>
      <c r="S63" s="1858"/>
      <c r="T63" s="1851"/>
      <c r="U63" s="1853"/>
      <c r="V63" s="1858"/>
      <c r="W63" s="1851"/>
      <c r="X63" s="1853"/>
      <c r="Y63" s="1858"/>
      <c r="Z63" s="1851"/>
      <c r="AA63" s="1858"/>
      <c r="AB63" s="1582"/>
      <c r="AC63" s="1582"/>
      <c r="AD63" s="1582"/>
      <c r="AE63" s="1847"/>
      <c r="AF63" s="1582"/>
      <c r="AG63" s="1582"/>
      <c r="AH63" s="1582"/>
      <c r="AI63" s="1858"/>
      <c r="AJ63" s="21"/>
      <c r="AL63" s="1573"/>
      <c r="AM63" s="615"/>
      <c r="AN63" s="1823"/>
      <c r="AO63" s="594"/>
      <c r="AP63" s="1823"/>
      <c r="AQ63" s="1823"/>
      <c r="AR63" s="1595"/>
      <c r="AS63" s="1621"/>
      <c r="AT63" s="1621"/>
      <c r="AU63" s="1595"/>
      <c r="AV63" s="1573"/>
      <c r="AX63" s="1573"/>
      <c r="AY63" s="1595"/>
      <c r="AZ63" s="1595"/>
      <c r="BA63" s="1582"/>
      <c r="BB63" s="1621"/>
      <c r="BC63" s="1582"/>
      <c r="BD63" s="1582"/>
      <c r="BE63" s="594"/>
      <c r="BF63" s="1823"/>
      <c r="BG63" s="615"/>
      <c r="BH63" s="1823"/>
      <c r="BI63" s="1581"/>
      <c r="BJ63" s="1798"/>
      <c r="BK63" s="1798"/>
      <c r="BL63" s="1477" t="s">
        <v>5524</v>
      </c>
      <c r="BM63" s="1595"/>
      <c r="BN63" s="1477" t="s">
        <v>5524</v>
      </c>
      <c r="BO63" s="1595"/>
      <c r="BP63" s="1798"/>
      <c r="BQ63" s="1798"/>
      <c r="BR63" s="1581"/>
      <c r="BS63" s="1581"/>
      <c r="BT63" s="1573"/>
    </row>
    <row r="64" ht="45.0" customHeight="1">
      <c r="B64" s="1573"/>
      <c r="C64" s="1582"/>
      <c r="D64" s="1582"/>
      <c r="E64" s="1582"/>
      <c r="F64" s="1581"/>
      <c r="G64" s="1582"/>
      <c r="H64" s="1582"/>
      <c r="I64" s="1582"/>
      <c r="J64" s="615"/>
      <c r="K64" s="1581"/>
      <c r="L64" s="1573"/>
      <c r="N64" s="1573"/>
      <c r="O64" s="1581"/>
      <c r="P64" s="1581"/>
      <c r="Q64" s="1581"/>
      <c r="R64" s="1581"/>
      <c r="S64" s="1581"/>
      <c r="T64" s="1581"/>
      <c r="U64" s="1581"/>
      <c r="V64" s="1581"/>
      <c r="W64" s="1581"/>
      <c r="X64" s="1581"/>
      <c r="Y64" s="1581"/>
      <c r="Z64" s="1581"/>
      <c r="AA64" s="1581"/>
      <c r="AB64" s="1851"/>
      <c r="AC64" s="1582"/>
      <c r="AD64" s="1582"/>
      <c r="AE64" s="1852"/>
      <c r="AF64" s="1582"/>
      <c r="AG64" s="1582"/>
      <c r="AH64" s="1853"/>
      <c r="AI64" s="1581"/>
      <c r="AJ64" s="21"/>
      <c r="AL64" s="1573"/>
      <c r="AM64" s="1581"/>
      <c r="AN64" s="1581"/>
      <c r="AO64" s="1581"/>
      <c r="AP64" s="1581"/>
      <c r="AQ64" s="1581"/>
      <c r="AR64" s="1581"/>
      <c r="AS64" s="1581"/>
      <c r="AT64" s="1581"/>
      <c r="AU64" s="1581"/>
      <c r="AV64" s="1573"/>
      <c r="AX64" s="1573"/>
      <c r="AY64" s="1581"/>
      <c r="AZ64" s="1581"/>
      <c r="BA64" s="1581"/>
      <c r="BB64" s="1581"/>
      <c r="BC64" s="1581"/>
      <c r="BD64" s="1581"/>
      <c r="BE64" s="1581"/>
      <c r="BF64" s="1581"/>
      <c r="BG64" s="1581"/>
      <c r="BH64" s="1581"/>
      <c r="BI64" s="1581"/>
      <c r="BJ64" s="1581"/>
      <c r="BK64" s="1798"/>
      <c r="BL64" s="1595"/>
      <c r="BM64" s="1595"/>
      <c r="BN64" s="1595"/>
      <c r="BO64" s="1798"/>
      <c r="BP64" s="1798"/>
      <c r="BQ64" s="1581"/>
      <c r="BR64" s="1581"/>
      <c r="BS64" s="1581"/>
      <c r="BT64" s="1573"/>
    </row>
    <row r="65" ht="45.0" customHeight="1">
      <c r="B65" s="1586" t="s">
        <v>5179</v>
      </c>
      <c r="C65" s="1573"/>
      <c r="D65" s="1573"/>
      <c r="E65" s="1573"/>
      <c r="F65" s="1573"/>
      <c r="G65" s="1573"/>
      <c r="H65" s="1573"/>
      <c r="I65" s="1573"/>
      <c r="J65" s="1573"/>
      <c r="K65" s="1573"/>
      <c r="L65" s="1573"/>
      <c r="N65" s="1472" t="s">
        <v>5179</v>
      </c>
      <c r="O65" s="1573"/>
      <c r="P65" s="1573"/>
      <c r="Q65" s="1573"/>
      <c r="R65" s="1573"/>
      <c r="S65" s="1573"/>
      <c r="T65" s="1573"/>
      <c r="U65" s="1573"/>
      <c r="V65" s="1573"/>
      <c r="W65" s="1573"/>
      <c r="X65" s="1573"/>
      <c r="Y65" s="1573"/>
      <c r="Z65" s="1573"/>
      <c r="AA65" s="21"/>
      <c r="AB65" s="21"/>
      <c r="AC65" s="21"/>
      <c r="AD65" s="21"/>
      <c r="AE65" s="21"/>
      <c r="AF65" s="21"/>
      <c r="AG65" s="21"/>
      <c r="AH65" s="21"/>
      <c r="AI65" s="21"/>
      <c r="AJ65" s="21"/>
      <c r="AL65" s="1616" t="s">
        <v>5179</v>
      </c>
      <c r="AM65" s="1573"/>
      <c r="AN65" s="1573"/>
      <c r="AO65" s="1573"/>
      <c r="AP65" s="1573"/>
      <c r="AQ65" s="1573"/>
      <c r="AR65" s="1573"/>
      <c r="AS65" s="1573"/>
      <c r="AT65" s="1573"/>
      <c r="AU65" s="1573"/>
      <c r="AV65" s="1573"/>
      <c r="AX65" s="1616" t="s">
        <v>5547</v>
      </c>
      <c r="AY65" s="1573"/>
      <c r="AZ65" s="1573"/>
      <c r="BA65" s="1573"/>
      <c r="BB65" s="1573"/>
      <c r="BC65" s="1573"/>
      <c r="BD65" s="1573"/>
      <c r="BE65" s="1573"/>
      <c r="BF65" s="1573"/>
      <c r="BG65" s="1573"/>
      <c r="BH65" s="1573"/>
      <c r="BI65" s="1573"/>
      <c r="BJ65" s="1573"/>
      <c r="BK65" s="1573"/>
      <c r="BL65" s="1573"/>
      <c r="BM65" s="1573"/>
      <c r="BN65" s="1573"/>
      <c r="BO65" s="1573"/>
      <c r="BP65" s="1573"/>
      <c r="BQ65" s="1573"/>
      <c r="BR65" s="1573"/>
      <c r="BS65" s="1573"/>
      <c r="BT65" s="1573"/>
    </row>
    <row r="66" ht="45.0" customHeight="1">
      <c r="AE66" s="21"/>
    </row>
    <row r="67" ht="45.0" customHeight="1">
      <c r="Z67" s="1578" t="s">
        <v>5454</v>
      </c>
      <c r="AA67" s="1573"/>
      <c r="AB67" s="1573"/>
      <c r="AC67" s="1573"/>
      <c r="AD67" s="1573"/>
      <c r="AE67" s="1573"/>
      <c r="AF67" s="1573"/>
      <c r="AG67" s="1573"/>
      <c r="AH67" s="1573"/>
      <c r="AI67" s="1591"/>
      <c r="AJ67" s="1574" t="s">
        <v>43</v>
      </c>
    </row>
    <row r="68" ht="45.0" customHeight="1">
      <c r="Z68" s="1573"/>
      <c r="AA68" s="1581"/>
      <c r="AB68" s="1582"/>
      <c r="AC68" s="1851"/>
      <c r="AD68" s="1582"/>
      <c r="AE68" s="1852"/>
      <c r="AF68" s="1582"/>
      <c r="AG68" s="1853"/>
      <c r="AH68" s="1582"/>
      <c r="AI68" s="1581"/>
      <c r="AJ68" s="1573"/>
    </row>
    <row r="69" ht="45.0" customHeight="1">
      <c r="Z69" s="1573"/>
      <c r="AA69" s="1581"/>
      <c r="AB69" s="1582"/>
      <c r="AC69" s="1582"/>
      <c r="AD69" s="1582"/>
      <c r="AE69" s="1847"/>
      <c r="AF69" s="1582"/>
      <c r="AG69" s="1582"/>
      <c r="AH69" s="1582"/>
      <c r="AI69" s="1581"/>
      <c r="AJ69" s="1573"/>
    </row>
    <row r="70" ht="45.0" customHeight="1">
      <c r="Z70" s="1573"/>
      <c r="AA70" s="1581"/>
      <c r="AB70" s="1582"/>
      <c r="AC70" s="1877" t="s">
        <v>5288</v>
      </c>
      <c r="AD70" s="1582"/>
      <c r="AE70" s="1847"/>
      <c r="AF70" s="1582"/>
      <c r="AG70" s="1851"/>
      <c r="AH70" s="1582"/>
      <c r="AI70" s="1581"/>
      <c r="AJ70" s="1573"/>
    </row>
    <row r="71" ht="45.0" customHeight="1">
      <c r="Z71" s="1573"/>
      <c r="AA71" s="1581"/>
      <c r="AB71" s="1582"/>
      <c r="AC71" s="1582"/>
      <c r="AD71" s="1582"/>
      <c r="AE71" s="1847"/>
      <c r="AF71" s="1582"/>
      <c r="AG71" s="1582"/>
      <c r="AH71" s="1582"/>
      <c r="AI71" s="1581"/>
      <c r="AJ71" s="1573"/>
    </row>
    <row r="72" ht="45.0" customHeight="1">
      <c r="Z72" s="1573"/>
      <c r="AA72" s="329"/>
      <c r="AB72" s="1878"/>
      <c r="AC72" s="329"/>
      <c r="AD72" s="1582"/>
      <c r="AE72" s="1847"/>
      <c r="AF72" s="1582"/>
      <c r="AG72" s="329"/>
      <c r="AH72" s="1878"/>
      <c r="AI72" s="329"/>
      <c r="AJ72" s="1573"/>
    </row>
    <row r="73" ht="45.0" customHeight="1">
      <c r="Z73" s="1573"/>
      <c r="AA73" s="329"/>
      <c r="AB73" s="1878"/>
      <c r="AC73" s="1451"/>
      <c r="AD73" s="1582"/>
      <c r="AE73" s="1847"/>
      <c r="AF73" s="1582"/>
      <c r="AG73" s="1451"/>
      <c r="AH73" s="1878"/>
      <c r="AI73" s="329"/>
      <c r="AJ73" s="1573"/>
    </row>
    <row r="74" ht="45.0" customHeight="1">
      <c r="Z74" s="1573"/>
      <c r="AA74" s="329"/>
      <c r="AB74" s="1878"/>
      <c r="AC74" s="1451"/>
      <c r="AD74" s="1582"/>
      <c r="AE74" s="1847"/>
      <c r="AF74" s="1582"/>
      <c r="AG74" s="1451"/>
      <c r="AH74" s="1878"/>
      <c r="AI74" s="329"/>
      <c r="AJ74" s="1573"/>
    </row>
    <row r="75" ht="45.0" customHeight="1">
      <c r="Z75" s="1573"/>
      <c r="AA75" s="329"/>
      <c r="AB75" s="329"/>
      <c r="AC75" s="329"/>
      <c r="AD75" s="1582"/>
      <c r="AE75" s="1847"/>
      <c r="AF75" s="1582"/>
      <c r="AG75" s="329"/>
      <c r="AH75" s="329"/>
      <c r="AI75" s="329"/>
      <c r="AJ75" s="1573"/>
    </row>
    <row r="76" ht="45.0" customHeight="1">
      <c r="Z76" s="1573"/>
      <c r="AA76" s="1582"/>
      <c r="AB76" s="1582"/>
      <c r="AC76" s="1582"/>
      <c r="AD76" s="1582"/>
      <c r="AE76" s="1802"/>
      <c r="AF76" s="1582"/>
      <c r="AG76" s="1582"/>
      <c r="AH76" s="1582"/>
      <c r="AI76" s="1582"/>
      <c r="AJ76" s="1573"/>
    </row>
    <row r="77" ht="45.0" customHeight="1">
      <c r="Z77" s="1616" t="s">
        <v>5548</v>
      </c>
      <c r="AA77" s="1573"/>
      <c r="AB77" s="1573"/>
      <c r="AC77" s="1573"/>
      <c r="AD77" s="1573"/>
      <c r="AE77" s="1573"/>
      <c r="AF77" s="1573"/>
      <c r="AG77" s="1573"/>
      <c r="AH77" s="1573"/>
      <c r="AI77" s="1573"/>
      <c r="AJ77" s="1573"/>
    </row>
    <row r="78" ht="45.0" customHeight="1"/>
  </sheetData>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sheetPr>
  <sheetViews>
    <sheetView workbookViewId="0"/>
  </sheetViews>
  <sheetFormatPr customHeight="1" defaultColWidth="12.63" defaultRowHeight="15.75"/>
  <cols>
    <col customWidth="1" min="1" max="96" width="7.63"/>
  </cols>
  <sheetData>
    <row r="1" ht="45.0" customHeight="1"/>
    <row r="2" ht="45.0" customHeight="1">
      <c r="CF2" s="1578" t="s">
        <v>5549</v>
      </c>
      <c r="CG2" s="1573"/>
      <c r="CH2" s="1573"/>
      <c r="CI2" s="1573"/>
      <c r="CJ2" s="1573"/>
      <c r="CK2" s="1573"/>
      <c r="CL2" s="1573"/>
      <c r="CM2" s="1573"/>
      <c r="CN2" s="1573"/>
      <c r="CO2" s="1573"/>
      <c r="CP2" s="1574" t="s">
        <v>43</v>
      </c>
    </row>
    <row r="3" ht="45.0" customHeight="1">
      <c r="CF3" s="1573"/>
      <c r="CG3" s="1879"/>
      <c r="CH3" s="1879"/>
      <c r="CI3" s="1879"/>
      <c r="CJ3" s="1879"/>
      <c r="CK3" s="1879"/>
      <c r="CL3" s="1879"/>
      <c r="CM3" s="1879"/>
      <c r="CN3" s="1879"/>
      <c r="CO3" s="1879"/>
      <c r="CP3" s="1573"/>
    </row>
    <row r="4" ht="45.0" customHeight="1">
      <c r="CF4" s="1573"/>
      <c r="CG4" s="1879"/>
      <c r="CH4" s="1879"/>
      <c r="CI4" s="30"/>
      <c r="CJ4" s="24"/>
      <c r="CK4" s="1880" t="s">
        <v>5550</v>
      </c>
      <c r="CL4" s="24"/>
      <c r="CM4" s="30"/>
      <c r="CN4" s="1879"/>
      <c r="CO4" s="1879"/>
      <c r="CP4" s="1573"/>
    </row>
    <row r="5" ht="45.0" customHeight="1">
      <c r="CF5" s="1573"/>
      <c r="CG5" s="1879"/>
      <c r="CH5" s="30"/>
      <c r="CI5" s="24"/>
      <c r="CJ5" s="1881"/>
      <c r="CK5" s="93" t="s">
        <v>5551</v>
      </c>
      <c r="CL5" s="1881"/>
      <c r="CM5" s="24"/>
      <c r="CN5" s="30"/>
      <c r="CO5" s="1879"/>
      <c r="CP5" s="1573"/>
    </row>
    <row r="6" ht="45.0" customHeight="1">
      <c r="BW6" s="1573"/>
      <c r="BX6" s="1573"/>
      <c r="BY6" s="1573"/>
      <c r="BZ6" s="1573"/>
      <c r="CA6" s="1573"/>
      <c r="CB6" s="1573"/>
      <c r="CC6" s="1573"/>
      <c r="CD6" s="1573"/>
      <c r="CE6" s="1573"/>
      <c r="CF6" s="1573"/>
      <c r="CG6" s="24"/>
      <c r="CH6" s="1882" t="s">
        <v>5552</v>
      </c>
      <c r="CI6" s="30"/>
      <c r="CJ6" s="1881"/>
      <c r="CK6" s="1881"/>
      <c r="CL6" s="1881"/>
      <c r="CM6" s="30"/>
      <c r="CN6" s="1882" t="s">
        <v>5553</v>
      </c>
      <c r="CO6" s="24"/>
      <c r="CP6" s="1573"/>
    </row>
    <row r="7" ht="45.0" customHeight="1">
      <c r="BW7" s="1573"/>
      <c r="CF7" s="1573"/>
      <c r="CG7" s="1881"/>
      <c r="CH7" s="1881"/>
      <c r="CI7" s="1881"/>
      <c r="CJ7" s="1883"/>
      <c r="CK7" s="1883"/>
      <c r="CL7" s="1883"/>
      <c r="CM7" s="1881"/>
      <c r="CN7" s="1881"/>
      <c r="CO7" s="70" t="s">
        <v>5554</v>
      </c>
      <c r="CP7" s="1573"/>
    </row>
    <row r="8" ht="45.0" customHeight="1">
      <c r="BW8" s="1573"/>
      <c r="CF8" s="1573"/>
      <c r="CG8" s="1881"/>
      <c r="CH8" s="1881"/>
      <c r="CI8" s="1881"/>
      <c r="CJ8" s="1883"/>
      <c r="CK8" s="1884" t="s">
        <v>5555</v>
      </c>
      <c r="CL8" s="1883"/>
      <c r="CM8" s="1881"/>
      <c r="CN8" s="1881"/>
      <c r="CO8" s="1881"/>
      <c r="CP8" s="1573"/>
    </row>
    <row r="9" ht="45.0" customHeight="1">
      <c r="Y9" s="1578" t="s">
        <v>5556</v>
      </c>
      <c r="Z9" s="1573"/>
      <c r="AA9" s="1573"/>
      <c r="AB9" s="1573"/>
      <c r="AC9" s="1573"/>
      <c r="AD9" s="1573"/>
      <c r="AE9" s="1573"/>
      <c r="AF9" s="1573"/>
      <c r="AG9" s="1573"/>
      <c r="AH9" s="1573"/>
      <c r="AI9" s="1573"/>
      <c r="AJ9" s="1573"/>
      <c r="AK9" s="1574" t="s">
        <v>43</v>
      </c>
      <c r="AM9" s="1578" t="s">
        <v>5557</v>
      </c>
      <c r="AN9" s="1573"/>
      <c r="AO9" s="1573"/>
      <c r="AP9" s="1574" t="s">
        <v>43</v>
      </c>
      <c r="AR9" s="1618" t="s">
        <v>5558</v>
      </c>
      <c r="AS9" s="1591"/>
      <c r="AT9" s="1573"/>
      <c r="AU9" s="1573"/>
      <c r="AV9" s="1573"/>
      <c r="AW9" s="1573"/>
      <c r="AX9" s="1573"/>
      <c r="AY9" s="1573"/>
      <c r="AZ9" s="1573"/>
      <c r="BA9" s="1573"/>
      <c r="BB9" s="1573"/>
      <c r="BC9" s="1573"/>
      <c r="BD9" s="1573"/>
      <c r="BE9" s="1591"/>
      <c r="BF9" s="1573"/>
      <c r="BG9" s="1573"/>
      <c r="BH9" s="1573"/>
      <c r="BI9" s="1573"/>
      <c r="BJ9" s="1573"/>
      <c r="BK9" s="1573"/>
      <c r="BL9" s="1573"/>
      <c r="BM9" s="1591"/>
      <c r="BN9" s="1574" t="s">
        <v>43</v>
      </c>
      <c r="BP9" s="1578" t="s">
        <v>5559</v>
      </c>
      <c r="BQ9" s="1591"/>
      <c r="BR9" s="1573"/>
      <c r="BS9" s="1573"/>
      <c r="BT9" s="1573"/>
      <c r="BU9" s="1573"/>
      <c r="BV9" s="1573"/>
      <c r="BW9" s="1573"/>
      <c r="BX9" s="1573"/>
      <c r="BY9" s="1573"/>
      <c r="BZ9" s="1573"/>
      <c r="CA9" s="1573"/>
      <c r="CB9" s="1573"/>
      <c r="CC9" s="1573"/>
      <c r="CD9" s="1574" t="s">
        <v>43</v>
      </c>
      <c r="CF9" s="1573"/>
      <c r="CG9" s="1545"/>
      <c r="CH9" s="1545"/>
      <c r="CI9" s="1881"/>
      <c r="CJ9" s="1883"/>
      <c r="CK9" s="1883"/>
      <c r="CL9" s="1883"/>
      <c r="CM9" s="1881"/>
      <c r="CN9" s="1881"/>
      <c r="CO9" s="1881"/>
      <c r="CP9" s="1573"/>
    </row>
    <row r="10" ht="45.0" customHeight="1">
      <c r="Y10" s="1573"/>
      <c r="Z10" s="1885"/>
      <c r="AA10" s="1885"/>
      <c r="AB10" s="963"/>
      <c r="AC10" s="963"/>
      <c r="AD10" s="963"/>
      <c r="AE10" s="963"/>
      <c r="AF10" s="963"/>
      <c r="AG10" s="963"/>
      <c r="AH10" s="963"/>
      <c r="AI10" s="1885"/>
      <c r="AJ10" s="1885"/>
      <c r="AK10" s="1573"/>
      <c r="AM10" s="1573"/>
      <c r="AN10" s="1886"/>
      <c r="AO10" s="1886"/>
      <c r="AP10" s="1573"/>
      <c r="AR10" s="1573"/>
      <c r="AS10" s="1887"/>
      <c r="AT10" s="1887"/>
      <c r="AU10" s="1887"/>
      <c r="AV10" s="1407"/>
      <c r="AW10" s="1407"/>
      <c r="AX10" s="1595"/>
      <c r="AY10" s="1595"/>
      <c r="AZ10" s="1595"/>
      <c r="BA10" s="1595"/>
      <c r="BB10" s="1595"/>
      <c r="BC10" s="1595"/>
      <c r="BD10" s="1595"/>
      <c r="BE10" s="1407"/>
      <c r="BF10" s="1407"/>
      <c r="BG10" s="1407"/>
      <c r="BH10" s="154"/>
      <c r="BI10" s="154"/>
      <c r="BJ10" s="154"/>
      <c r="BK10" s="1595"/>
      <c r="BL10" s="1887"/>
      <c r="BM10" s="413"/>
      <c r="BN10" s="1573"/>
      <c r="BO10" s="1573"/>
      <c r="BP10" s="1573"/>
      <c r="BQ10" s="1888"/>
      <c r="BR10" s="1888"/>
      <c r="BS10" s="1888"/>
      <c r="BT10" s="1889"/>
      <c r="BU10" s="32"/>
      <c r="BV10" s="32"/>
      <c r="BW10" s="29"/>
      <c r="BX10" s="32"/>
      <c r="BY10" s="32"/>
      <c r="BZ10" s="1889"/>
      <c r="CA10" s="1888"/>
      <c r="CB10" s="1888"/>
      <c r="CC10" s="1888"/>
      <c r="CD10" s="1573"/>
      <c r="CF10" s="1573"/>
      <c r="CG10" s="1545"/>
      <c r="CH10" s="1545"/>
      <c r="CI10" s="1661" t="s">
        <v>5359</v>
      </c>
      <c r="CJ10" s="1881"/>
      <c r="CK10" s="1881"/>
      <c r="CL10" s="1881"/>
      <c r="CM10" s="1545"/>
      <c r="CN10" s="1545"/>
      <c r="CO10" s="1545"/>
      <c r="CP10" s="1573"/>
    </row>
    <row r="11" ht="45.0" customHeight="1">
      <c r="Y11" s="1573"/>
      <c r="Z11" s="1885"/>
      <c r="AA11" s="1890"/>
      <c r="AB11" s="1891"/>
      <c r="AC11" s="1891"/>
      <c r="AD11" s="1891"/>
      <c r="AE11" s="1892" t="s">
        <v>5443</v>
      </c>
      <c r="AF11" s="1892"/>
      <c r="AG11" s="1893" t="s">
        <v>5560</v>
      </c>
      <c r="AH11" s="1891"/>
      <c r="AI11" s="1894"/>
      <c r="AJ11" s="1885"/>
      <c r="AK11" s="1573"/>
      <c r="AM11" s="1573"/>
      <c r="AN11" s="1821"/>
      <c r="AO11" s="1821"/>
      <c r="AP11" s="1573"/>
      <c r="AR11" s="1573"/>
      <c r="AS11" s="1887"/>
      <c r="AT11" s="413"/>
      <c r="AU11" s="413"/>
      <c r="AV11" s="413"/>
      <c r="AW11" s="413"/>
      <c r="AX11" s="413"/>
      <c r="AY11" s="413"/>
      <c r="AZ11" s="413"/>
      <c r="BA11" s="413"/>
      <c r="BB11" s="413"/>
      <c r="BC11" s="413"/>
      <c r="BD11" s="1887"/>
      <c r="BE11" s="1595"/>
      <c r="BF11" s="1407"/>
      <c r="BG11" s="1407"/>
      <c r="BH11" s="154"/>
      <c r="BI11" s="154"/>
      <c r="BJ11" s="154"/>
      <c r="BK11" s="1595"/>
      <c r="BL11" s="1887"/>
      <c r="BM11" s="413"/>
      <c r="BN11" s="1888"/>
      <c r="BO11" s="1888"/>
      <c r="BP11" s="1888"/>
      <c r="BQ11" s="1888"/>
      <c r="BR11" s="1888"/>
      <c r="BS11" s="1895"/>
      <c r="BT11" s="1889"/>
      <c r="BU11" s="32"/>
      <c r="BV11" s="32"/>
      <c r="BW11" s="32"/>
      <c r="BX11" s="32"/>
      <c r="BY11" s="32"/>
      <c r="BZ11" s="1889"/>
      <c r="CA11" s="1889"/>
      <c r="CB11" s="1888"/>
      <c r="CC11" s="1888"/>
      <c r="CD11" s="1573"/>
      <c r="CF11" s="1573"/>
      <c r="CG11" s="1879"/>
      <c r="CH11" s="1545"/>
      <c r="CI11" s="1545"/>
      <c r="CJ11" s="1881"/>
      <c r="CK11" s="29"/>
      <c r="CL11" s="1545"/>
      <c r="CM11" s="1545"/>
      <c r="CN11" s="1545"/>
      <c r="CO11" s="1879"/>
      <c r="CP11" s="1573"/>
    </row>
    <row r="12" ht="45.0" customHeight="1">
      <c r="Y12" s="1573"/>
      <c r="Z12" s="1885"/>
      <c r="AA12" s="1896" t="s">
        <v>5561</v>
      </c>
      <c r="AB12" s="170"/>
      <c r="AC12" s="170"/>
      <c r="AD12" s="170"/>
      <c r="AE12" s="1564" t="s">
        <v>5562</v>
      </c>
      <c r="AF12" s="170"/>
      <c r="AG12" s="170"/>
      <c r="AH12" s="170"/>
      <c r="AI12" s="1897"/>
      <c r="AJ12" s="1885"/>
      <c r="AK12" s="1573"/>
      <c r="AM12" s="1573"/>
      <c r="AN12" s="1821"/>
      <c r="AO12" s="1821" t="s">
        <v>5563</v>
      </c>
      <c r="AP12" s="1573"/>
      <c r="AR12" s="1573"/>
      <c r="AS12" s="1887"/>
      <c r="AT12" s="413"/>
      <c r="AU12" s="1898" t="s">
        <v>5564</v>
      </c>
      <c r="AV12" s="333"/>
      <c r="AW12" s="333"/>
      <c r="AX12" s="333"/>
      <c r="AY12" s="333"/>
      <c r="AZ12" s="333"/>
      <c r="BA12" s="333"/>
      <c r="BB12" s="333"/>
      <c r="BC12" s="413"/>
      <c r="BD12" s="1887"/>
      <c r="BE12" s="1595"/>
      <c r="BF12" s="1407"/>
      <c r="BG12" s="1407"/>
      <c r="BH12" s="154"/>
      <c r="BI12" s="154"/>
      <c r="BJ12" s="154"/>
      <c r="BK12" s="1595"/>
      <c r="BL12" s="1887"/>
      <c r="BM12" s="413"/>
      <c r="BN12" s="1888"/>
      <c r="BO12" s="1888"/>
      <c r="BP12" s="1888"/>
      <c r="BQ12" s="1888"/>
      <c r="BR12" s="1888"/>
      <c r="BS12" s="1895"/>
      <c r="BT12" s="1889"/>
      <c r="BU12" s="32"/>
      <c r="BV12" s="32"/>
      <c r="BW12" s="32"/>
      <c r="BX12" s="32"/>
      <c r="BY12" s="32"/>
      <c r="BZ12" s="1889"/>
      <c r="CA12" s="1895"/>
      <c r="CB12" s="1888"/>
      <c r="CC12" s="1888"/>
      <c r="CD12" s="1573"/>
      <c r="CF12" s="1616" t="s">
        <v>5179</v>
      </c>
      <c r="CG12" s="1573"/>
      <c r="CH12" s="1573"/>
      <c r="CI12" s="1573"/>
      <c r="CJ12" s="1573"/>
      <c r="CK12" s="1573"/>
      <c r="CL12" s="1573"/>
      <c r="CM12" s="1573"/>
      <c r="CN12" s="1573"/>
      <c r="CO12" s="1573"/>
      <c r="CP12" s="1573"/>
    </row>
    <row r="13" ht="45.0" customHeight="1">
      <c r="Y13" s="1573"/>
      <c r="Z13" s="1885"/>
      <c r="AA13" s="1899"/>
      <c r="AB13" s="170"/>
      <c r="AC13" s="170"/>
      <c r="AD13" s="1480"/>
      <c r="AE13" s="1449"/>
      <c r="AF13" s="1900"/>
      <c r="AG13" s="170"/>
      <c r="AH13" s="170"/>
      <c r="AI13" s="1897"/>
      <c r="AJ13" s="1885"/>
      <c r="AK13" s="1573"/>
      <c r="AM13" s="1573"/>
      <c r="AN13" s="1821"/>
      <c r="AO13" s="1886"/>
      <c r="AP13" s="1573"/>
      <c r="AR13" s="1573"/>
      <c r="AS13" s="1407"/>
      <c r="AT13" s="413"/>
      <c r="AU13" s="1898" t="s">
        <v>5564</v>
      </c>
      <c r="AV13" s="333"/>
      <c r="AW13" s="333"/>
      <c r="AX13" s="1776" t="s">
        <v>5565</v>
      </c>
      <c r="AY13" s="412"/>
      <c r="AZ13" s="1477"/>
      <c r="BA13" s="333"/>
      <c r="BB13" s="333"/>
      <c r="BC13" s="413"/>
      <c r="BD13" s="1595"/>
      <c r="BE13" s="1595"/>
      <c r="BF13" s="1595"/>
      <c r="BG13" s="1895"/>
      <c r="BH13" s="1895"/>
      <c r="BI13" s="154"/>
      <c r="BJ13" s="154"/>
      <c r="BK13" s="1595"/>
      <c r="BL13" s="1887"/>
      <c r="BM13" s="413"/>
      <c r="BN13" s="1888"/>
      <c r="BO13" s="1888"/>
      <c r="BP13" s="1888"/>
      <c r="BQ13" s="1888"/>
      <c r="BR13" s="1888"/>
      <c r="BS13" s="1895"/>
      <c r="BT13" s="1889"/>
      <c r="BU13" s="32"/>
      <c r="BV13" s="32"/>
      <c r="BW13" s="32"/>
      <c r="BX13" s="32"/>
      <c r="BY13" s="32"/>
      <c r="BZ13" s="99"/>
      <c r="CA13" s="1895"/>
      <c r="CB13" s="1888"/>
      <c r="CC13" s="1888"/>
      <c r="CD13" s="1573"/>
    </row>
    <row r="14" ht="45.0" customHeight="1">
      <c r="A14" s="37"/>
      <c r="B14" s="37"/>
      <c r="C14" s="37"/>
      <c r="D14" s="37"/>
      <c r="E14" s="37"/>
      <c r="F14" s="37"/>
      <c r="G14" s="37"/>
      <c r="H14" s="37"/>
      <c r="I14" s="37"/>
      <c r="J14" s="37"/>
      <c r="K14" s="37"/>
      <c r="L14" s="37"/>
      <c r="M14" s="37"/>
      <c r="N14" s="37"/>
      <c r="O14" s="37"/>
      <c r="P14" s="37"/>
      <c r="Q14" s="37"/>
      <c r="R14" s="37"/>
      <c r="S14" s="37"/>
      <c r="T14" s="37"/>
      <c r="U14" s="37"/>
      <c r="V14" s="37"/>
      <c r="W14" s="37"/>
      <c r="X14" s="37"/>
      <c r="Y14" s="1573"/>
      <c r="Z14" s="963"/>
      <c r="AA14" s="1899"/>
      <c r="AB14" s="1564" t="s">
        <v>5566</v>
      </c>
      <c r="AC14" s="170"/>
      <c r="AD14" s="1456"/>
      <c r="AE14" s="366" t="s">
        <v>5567</v>
      </c>
      <c r="AF14" s="1901"/>
      <c r="AG14" s="170"/>
      <c r="AH14" s="170"/>
      <c r="AI14" s="1897"/>
      <c r="AJ14" s="963"/>
      <c r="AK14" s="1573"/>
      <c r="AM14" s="1573"/>
      <c r="AN14" s="1902"/>
      <c r="AO14" s="1902"/>
      <c r="AP14" s="1573"/>
      <c r="AR14" s="1573"/>
      <c r="AS14" s="1407"/>
      <c r="AT14" s="413"/>
      <c r="AU14" s="1898" t="s">
        <v>5564</v>
      </c>
      <c r="AV14" s="333"/>
      <c r="AW14" s="333"/>
      <c r="AX14" s="333"/>
      <c r="AY14" s="333"/>
      <c r="AZ14" s="1477" t="s">
        <v>5434</v>
      </c>
      <c r="BA14" s="1822" t="s">
        <v>5465</v>
      </c>
      <c r="BB14" s="333"/>
      <c r="BC14" s="333"/>
      <c r="BD14" s="154"/>
      <c r="BE14" s="154"/>
      <c r="BF14" s="154"/>
      <c r="BG14" s="1895"/>
      <c r="BH14" s="1895"/>
      <c r="BI14" s="154"/>
      <c r="BJ14" s="154"/>
      <c r="BK14" s="1595"/>
      <c r="BL14" s="1887"/>
      <c r="BM14" s="413"/>
      <c r="BN14" s="1888"/>
      <c r="BO14" s="1888"/>
      <c r="BP14" s="1888"/>
      <c r="BQ14" s="1888"/>
      <c r="BR14" s="1895"/>
      <c r="BS14" s="1895"/>
      <c r="BT14" s="1889"/>
      <c r="BU14" s="32"/>
      <c r="BV14" s="32"/>
      <c r="BW14" s="32"/>
      <c r="BX14" s="32"/>
      <c r="BY14" s="1895"/>
      <c r="BZ14" s="1895"/>
      <c r="CA14" s="1895"/>
      <c r="CB14" s="1895"/>
      <c r="CC14" s="1888"/>
      <c r="CD14" s="1573"/>
      <c r="CF14" s="1578" t="s">
        <v>5568</v>
      </c>
      <c r="CG14" s="1591"/>
      <c r="CH14" s="1573"/>
      <c r="CI14" s="1573"/>
      <c r="CJ14" s="1573"/>
      <c r="CK14" s="1573"/>
      <c r="CL14" s="1573"/>
      <c r="CM14" s="1573"/>
      <c r="CN14" s="1573"/>
      <c r="CO14" s="1573"/>
      <c r="CP14" s="1574" t="s">
        <v>43</v>
      </c>
    </row>
    <row r="15" ht="45.0" customHeight="1">
      <c r="A15" s="37"/>
      <c r="B15" s="37"/>
      <c r="C15" s="37"/>
      <c r="D15" s="37"/>
      <c r="E15" s="37"/>
      <c r="F15" s="37"/>
      <c r="G15" s="37"/>
      <c r="H15" s="37"/>
      <c r="I15" s="37"/>
      <c r="J15" s="37"/>
      <c r="K15" s="37"/>
      <c r="L15" s="37"/>
      <c r="M15" s="1618" t="s">
        <v>5569</v>
      </c>
      <c r="N15" s="1591"/>
      <c r="O15" s="1573"/>
      <c r="P15" s="1573"/>
      <c r="Q15" s="1573"/>
      <c r="R15" s="1573"/>
      <c r="S15" s="1573"/>
      <c r="T15" s="1573"/>
      <c r="U15" s="1573"/>
      <c r="V15" s="1591"/>
      <c r="W15" s="1574" t="s">
        <v>43</v>
      </c>
      <c r="X15" s="37"/>
      <c r="Y15" s="1573"/>
      <c r="Z15" s="963"/>
      <c r="AA15" s="1899"/>
      <c r="AB15" s="1438" t="s">
        <v>5175</v>
      </c>
      <c r="AC15" s="170"/>
      <c r="AD15" s="1903"/>
      <c r="AE15" s="1459"/>
      <c r="AF15" s="1904"/>
      <c r="AG15" s="170"/>
      <c r="AH15" s="170"/>
      <c r="AI15" s="1897"/>
      <c r="AJ15" s="963"/>
      <c r="AK15" s="1573"/>
      <c r="AM15" s="1573"/>
      <c r="AN15" s="1902"/>
      <c r="AO15" s="1905"/>
      <c r="AP15" s="1573"/>
      <c r="AR15" s="1573"/>
      <c r="AS15" s="1595"/>
      <c r="AT15" s="413"/>
      <c r="AU15" s="333"/>
      <c r="AV15" s="333"/>
      <c r="AW15" s="1564" t="s">
        <v>5570</v>
      </c>
      <c r="AX15" s="333"/>
      <c r="AY15" s="333"/>
      <c r="AZ15" s="1477"/>
      <c r="BA15" s="333"/>
      <c r="BB15" s="333"/>
      <c r="BC15" s="413"/>
      <c r="BD15" s="1595"/>
      <c r="BE15" s="1595"/>
      <c r="BF15" s="1595"/>
      <c r="BG15" s="1407"/>
      <c r="BH15" s="154"/>
      <c r="BI15" s="154"/>
      <c r="BJ15" s="154"/>
      <c r="BK15" s="1595"/>
      <c r="BL15" s="1887"/>
      <c r="BM15" s="413"/>
      <c r="BN15" s="413"/>
      <c r="BO15" s="1888"/>
      <c r="BP15" s="1888"/>
      <c r="BQ15" s="1888"/>
      <c r="BR15" s="1895"/>
      <c r="BS15" s="1889"/>
      <c r="BT15" s="1889"/>
      <c r="BU15" s="32"/>
      <c r="BV15" s="32"/>
      <c r="BW15" s="32"/>
      <c r="BX15" s="32"/>
      <c r="BY15" s="1895"/>
      <c r="BZ15" s="1895"/>
      <c r="CA15" s="1895"/>
      <c r="CB15" s="1895"/>
      <c r="CC15" s="1888"/>
      <c r="CD15" s="1573"/>
      <c r="CF15" s="1573"/>
      <c r="CG15" s="1888"/>
      <c r="CH15" s="1888"/>
      <c r="CI15" s="1888"/>
      <c r="CJ15" s="1888"/>
      <c r="CK15" s="1888"/>
      <c r="CL15" s="1888"/>
      <c r="CM15" s="1888"/>
      <c r="CN15" s="1836" t="s">
        <v>5571</v>
      </c>
      <c r="CO15" s="1888"/>
      <c r="CP15" s="1573"/>
    </row>
    <row r="16" ht="45.0" customHeight="1">
      <c r="A16" s="37"/>
      <c r="B16" s="37"/>
      <c r="C16" s="37"/>
      <c r="D16" s="37"/>
      <c r="E16" s="37"/>
      <c r="F16" s="37"/>
      <c r="G16" s="37"/>
      <c r="H16" s="37"/>
      <c r="I16" s="37"/>
      <c r="J16" s="37"/>
      <c r="K16" s="37"/>
      <c r="L16" s="37"/>
      <c r="M16" s="1573"/>
      <c r="N16" s="963"/>
      <c r="O16" s="963"/>
      <c r="P16" s="963"/>
      <c r="Q16" s="963"/>
      <c r="R16" s="963"/>
      <c r="S16" s="963"/>
      <c r="T16" s="963"/>
      <c r="U16" s="963"/>
      <c r="V16" s="963"/>
      <c r="W16" s="1573"/>
      <c r="X16" s="37"/>
      <c r="Y16" s="1573"/>
      <c r="Z16" s="963"/>
      <c r="AA16" s="1899"/>
      <c r="AB16" s="170"/>
      <c r="AC16" s="170"/>
      <c r="AD16" s="170"/>
      <c r="AE16" s="170"/>
      <c r="AF16" s="170"/>
      <c r="AG16" s="170"/>
      <c r="AH16" s="170"/>
      <c r="AI16" s="1897"/>
      <c r="AJ16" s="963"/>
      <c r="AK16" s="1573"/>
      <c r="AM16" s="1573"/>
      <c r="AN16" s="1905"/>
      <c r="AO16" s="1905"/>
      <c r="AP16" s="1573"/>
      <c r="AR16" s="1573"/>
      <c r="AS16" s="1407"/>
      <c r="AT16" s="413"/>
      <c r="AU16" s="333"/>
      <c r="AV16" s="333"/>
      <c r="AW16" s="333"/>
      <c r="AX16" s="333"/>
      <c r="AY16" s="333"/>
      <c r="AZ16" s="333"/>
      <c r="BA16" s="333"/>
      <c r="BB16" s="333"/>
      <c r="BC16" s="235"/>
      <c r="BD16" s="1595"/>
      <c r="BE16" s="99"/>
      <c r="BF16" s="1886"/>
      <c r="BG16" s="1407"/>
      <c r="BH16" s="154"/>
      <c r="BI16" s="154"/>
      <c r="BJ16" s="154"/>
      <c r="BK16" s="1887"/>
      <c r="BL16" s="413"/>
      <c r="BM16" s="413"/>
      <c r="BN16" s="413"/>
      <c r="BO16" s="413"/>
      <c r="BP16" s="1888"/>
      <c r="BQ16" s="1888"/>
      <c r="BR16" s="1889"/>
      <c r="BS16" s="1889"/>
      <c r="BT16" s="1889"/>
      <c r="BU16" s="32"/>
      <c r="BV16" s="32"/>
      <c r="BW16" s="32"/>
      <c r="BX16" s="32"/>
      <c r="BY16" s="32"/>
      <c r="BZ16" s="1895"/>
      <c r="CA16" s="1895"/>
      <c r="CB16" s="1895"/>
      <c r="CC16" s="1888"/>
      <c r="CD16" s="1573"/>
      <c r="CF16" s="1573"/>
      <c r="CG16" s="1888"/>
      <c r="CH16" s="1888"/>
      <c r="CI16" s="112"/>
      <c r="CJ16" s="112"/>
      <c r="CK16" s="112"/>
      <c r="CL16" s="1888"/>
      <c r="CM16" s="112"/>
      <c r="CN16" s="1515" t="s">
        <v>5572</v>
      </c>
      <c r="CO16" s="1906"/>
      <c r="CP16" s="1573"/>
    </row>
    <row r="17" ht="45.0" customHeight="1">
      <c r="A17" s="37"/>
      <c r="B17" s="37"/>
      <c r="C17" s="37"/>
      <c r="D17" s="37"/>
      <c r="E17" s="37"/>
      <c r="F17" s="37"/>
      <c r="G17" s="37"/>
      <c r="H17" s="37"/>
      <c r="I17" s="37"/>
      <c r="J17" s="37"/>
      <c r="K17" s="37"/>
      <c r="L17" s="37"/>
      <c r="M17" s="1573"/>
      <c r="N17" s="963"/>
      <c r="O17" s="1907"/>
      <c r="P17" s="170"/>
      <c r="Q17" s="1434" t="s">
        <v>5434</v>
      </c>
      <c r="R17" s="963"/>
      <c r="S17" s="1434" t="s">
        <v>5434</v>
      </c>
      <c r="T17" s="170"/>
      <c r="U17" s="1434" t="s">
        <v>5573</v>
      </c>
      <c r="V17" s="963"/>
      <c r="W17" s="1573"/>
      <c r="X17" s="37"/>
      <c r="Y17" s="1573"/>
      <c r="Z17" s="963"/>
      <c r="AA17" s="1908"/>
      <c r="AB17" s="1909" t="s">
        <v>5493</v>
      </c>
      <c r="AC17" s="1910"/>
      <c r="AD17" s="1911" t="s">
        <v>5574</v>
      </c>
      <c r="AE17" s="1910"/>
      <c r="AF17" s="1910"/>
      <c r="AG17" s="1909" t="s">
        <v>5575</v>
      </c>
      <c r="AH17" s="1910"/>
      <c r="AI17" s="1912"/>
      <c r="AJ17" s="963"/>
      <c r="AK17" s="1573"/>
      <c r="AM17" s="1573"/>
      <c r="AN17" s="1886"/>
      <c r="AO17" s="1905" t="s">
        <v>5576</v>
      </c>
      <c r="AP17" s="1573"/>
      <c r="AR17" s="1573"/>
      <c r="AS17" s="1407"/>
      <c r="AT17" s="413"/>
      <c r="AU17" s="413"/>
      <c r="AV17" s="413"/>
      <c r="AW17" s="333"/>
      <c r="AX17" s="413"/>
      <c r="AY17" s="413"/>
      <c r="AZ17" s="235"/>
      <c r="BA17" s="235"/>
      <c r="BB17" s="235"/>
      <c r="BC17" s="235" t="s">
        <v>5359</v>
      </c>
      <c r="BD17" s="1595"/>
      <c r="BE17" s="1887"/>
      <c r="BF17" s="1886"/>
      <c r="BG17" s="1887"/>
      <c r="BH17" s="154"/>
      <c r="BI17" s="154"/>
      <c r="BJ17" s="154"/>
      <c r="BK17" s="1887"/>
      <c r="BL17" s="413"/>
      <c r="BM17" s="413"/>
      <c r="BN17" s="1913"/>
      <c r="BO17" s="1914" t="s">
        <v>5577</v>
      </c>
      <c r="BP17" s="1545"/>
      <c r="BQ17" s="1545"/>
      <c r="BR17" s="1889"/>
      <c r="BS17" s="1889"/>
      <c r="BT17" s="99"/>
      <c r="BU17" s="32"/>
      <c r="BV17" s="1915"/>
      <c r="BW17" s="1915"/>
      <c r="BX17" s="32"/>
      <c r="BY17" s="32"/>
      <c r="BZ17" s="1889"/>
      <c r="CA17" s="1895"/>
      <c r="CB17" s="1895"/>
      <c r="CC17" s="1888"/>
      <c r="CD17" s="1573"/>
      <c r="CF17" s="1573"/>
      <c r="CG17" s="1888"/>
      <c r="CH17" s="112"/>
      <c r="CI17" s="1916" t="s">
        <v>5578</v>
      </c>
      <c r="CJ17" s="112"/>
      <c r="CK17" s="1917"/>
      <c r="CL17" s="1917"/>
      <c r="CM17" s="1515" t="s">
        <v>5579</v>
      </c>
      <c r="CN17" s="1515" t="s">
        <v>5572</v>
      </c>
      <c r="CO17" s="1888"/>
      <c r="CP17" s="1573"/>
    </row>
    <row r="18" ht="45.0" customHeight="1">
      <c r="A18" s="37"/>
      <c r="B18" s="37"/>
      <c r="C18" s="37"/>
      <c r="D18" s="37"/>
      <c r="E18" s="37"/>
      <c r="F18" s="37"/>
      <c r="G18" s="37"/>
      <c r="H18" s="37"/>
      <c r="I18" s="37"/>
      <c r="J18" s="37"/>
      <c r="K18" s="37"/>
      <c r="L18" s="37"/>
      <c r="M18" s="1573"/>
      <c r="N18" s="963"/>
      <c r="O18" s="1918"/>
      <c r="P18" s="170"/>
      <c r="Q18" s="1434" t="s">
        <v>5434</v>
      </c>
      <c r="R18" s="963"/>
      <c r="S18" s="1434" t="s">
        <v>5434</v>
      </c>
      <c r="T18" s="170"/>
      <c r="U18" s="1434" t="s">
        <v>5573</v>
      </c>
      <c r="V18" s="963"/>
      <c r="W18" s="1573"/>
      <c r="X18" s="37"/>
      <c r="Y18" s="1573"/>
      <c r="Z18" s="963"/>
      <c r="AA18" s="1620"/>
      <c r="AB18" s="1620"/>
      <c r="AC18" s="1620"/>
      <c r="AD18" s="1620"/>
      <c r="AE18" s="1620"/>
      <c r="AF18" s="1620"/>
      <c r="AG18" s="1620"/>
      <c r="AH18" s="1620"/>
      <c r="AI18" s="1620"/>
      <c r="AJ18" s="963"/>
      <c r="AK18" s="1573"/>
      <c r="AM18" s="1573"/>
      <c r="AN18" s="1886"/>
      <c r="AO18" s="1886"/>
      <c r="AP18" s="1573"/>
      <c r="AR18" s="1573"/>
      <c r="AS18" s="1407"/>
      <c r="AT18" s="1887"/>
      <c r="AU18" s="1887"/>
      <c r="AV18" s="1407"/>
      <c r="AW18" s="154"/>
      <c r="AX18" s="1595"/>
      <c r="AY18" s="1595"/>
      <c r="AZ18" s="1595"/>
      <c r="BA18" s="1595"/>
      <c r="BB18" s="1595"/>
      <c r="BC18" s="1595"/>
      <c r="BD18" s="1595"/>
      <c r="BE18" s="1595"/>
      <c r="BF18" s="1887"/>
      <c r="BG18" s="1407"/>
      <c r="BH18" s="154"/>
      <c r="BI18" s="154"/>
      <c r="BJ18" s="154"/>
      <c r="BK18" s="1595"/>
      <c r="BL18" s="1887"/>
      <c r="BM18" s="1682"/>
      <c r="BN18" s="1919" t="s">
        <v>5150</v>
      </c>
      <c r="BO18" s="33"/>
      <c r="BP18" s="33"/>
      <c r="BQ18" s="1682"/>
      <c r="BR18" s="32"/>
      <c r="BS18" s="32"/>
      <c r="BT18" s="32"/>
      <c r="BU18" s="32"/>
      <c r="BV18" s="111" t="s">
        <v>5580</v>
      </c>
      <c r="BW18" s="32"/>
      <c r="BX18" s="32"/>
      <c r="BY18" s="32"/>
      <c r="BZ18" s="1889"/>
      <c r="CA18" s="1917"/>
      <c r="CB18" s="1888"/>
      <c r="CC18" s="1888"/>
      <c r="CD18" s="1573"/>
      <c r="CF18" s="1573"/>
      <c r="CG18" s="1888"/>
      <c r="CH18" s="1917"/>
      <c r="CI18" s="1917"/>
      <c r="CJ18" s="1917"/>
      <c r="CK18" s="1917"/>
      <c r="CL18" s="1917"/>
      <c r="CM18" s="1917"/>
      <c r="CN18" s="1515" t="s">
        <v>5581</v>
      </c>
      <c r="CO18" s="1888"/>
      <c r="CP18" s="1573"/>
    </row>
    <row r="19" ht="45.0" customHeight="1">
      <c r="A19" s="37"/>
      <c r="B19" s="37"/>
      <c r="C19" s="37"/>
      <c r="D19" s="37"/>
      <c r="E19" s="37"/>
      <c r="F19" s="37"/>
      <c r="G19" s="37"/>
      <c r="H19" s="37"/>
      <c r="I19" s="37"/>
      <c r="J19" s="37"/>
      <c r="K19" s="37"/>
      <c r="L19" s="37"/>
      <c r="M19" s="1573"/>
      <c r="N19" s="963"/>
      <c r="O19" s="1920"/>
      <c r="P19" s="170"/>
      <c r="Q19" s="1434" t="s">
        <v>5434</v>
      </c>
      <c r="R19" s="1921" t="s">
        <v>5582</v>
      </c>
      <c r="S19" s="1434" t="s">
        <v>5434</v>
      </c>
      <c r="T19" s="170"/>
      <c r="U19" s="1434" t="s">
        <v>5573</v>
      </c>
      <c r="V19" s="963"/>
      <c r="W19" s="1573"/>
      <c r="X19" s="37"/>
      <c r="Y19" s="1616" t="s">
        <v>5583</v>
      </c>
      <c r="Z19" s="1591"/>
      <c r="AA19" s="1573"/>
      <c r="AB19" s="1573"/>
      <c r="AC19" s="1573"/>
      <c r="AD19" s="1573"/>
      <c r="AE19" s="1573"/>
      <c r="AF19" s="1573"/>
      <c r="AG19" s="1573"/>
      <c r="AH19" s="1591"/>
      <c r="AI19" s="1573"/>
      <c r="AJ19" s="1573"/>
      <c r="AK19" s="1573"/>
      <c r="AM19" s="1616" t="s">
        <v>5179</v>
      </c>
      <c r="AN19" s="1573"/>
      <c r="AO19" s="1573"/>
      <c r="AP19" s="1573"/>
      <c r="AR19" s="1573"/>
      <c r="AS19" s="1407"/>
      <c r="AT19" s="1407"/>
      <c r="AU19" s="1407"/>
      <c r="AV19" s="1407"/>
      <c r="AW19" s="154"/>
      <c r="AX19" s="154"/>
      <c r="AY19" s="154"/>
      <c r="AZ19" s="154"/>
      <c r="BA19" s="154"/>
      <c r="BB19" s="154"/>
      <c r="BC19" s="154"/>
      <c r="BD19" s="154"/>
      <c r="BE19" s="154"/>
      <c r="BF19" s="154"/>
      <c r="BG19" s="154"/>
      <c r="BH19" s="154"/>
      <c r="BI19" s="154"/>
      <c r="BJ19" s="111" t="s">
        <v>5580</v>
      </c>
      <c r="BK19" s="154"/>
      <c r="BL19" s="154"/>
      <c r="BM19" s="1682" t="s">
        <v>5359</v>
      </c>
      <c r="BN19" s="33"/>
      <c r="BO19" s="33"/>
      <c r="BP19" s="33"/>
      <c r="BQ19" s="1682" t="s">
        <v>5359</v>
      </c>
      <c r="BR19" s="32"/>
      <c r="BS19" s="32"/>
      <c r="BT19" s="32"/>
      <c r="BU19" s="32"/>
      <c r="BV19" s="1915"/>
      <c r="BW19" s="32"/>
      <c r="BX19" s="32"/>
      <c r="BY19" s="32"/>
      <c r="BZ19" s="1917"/>
      <c r="CA19" s="1917"/>
      <c r="CB19" s="1917"/>
      <c r="CC19" s="1638"/>
      <c r="CD19" s="1573"/>
      <c r="CE19" s="1573"/>
      <c r="CF19" s="1573"/>
      <c r="CG19" s="1638"/>
      <c r="CH19" s="1917"/>
      <c r="CI19" s="1917"/>
      <c r="CJ19" s="1916" t="s">
        <v>5578</v>
      </c>
      <c r="CK19" s="1888"/>
      <c r="CL19" s="112"/>
      <c r="CM19" s="1917"/>
      <c r="CN19" s="1916" t="s">
        <v>5578</v>
      </c>
      <c r="CO19" s="1888"/>
      <c r="CP19" s="1573"/>
    </row>
    <row r="20" ht="45.0" customHeight="1">
      <c r="A20" s="37"/>
      <c r="B20" s="37"/>
      <c r="C20" s="37"/>
      <c r="D20" s="37"/>
      <c r="E20" s="37"/>
      <c r="F20" s="37"/>
      <c r="G20" s="37"/>
      <c r="H20" s="37"/>
      <c r="I20" s="37"/>
      <c r="J20" s="37"/>
      <c r="K20" s="37"/>
      <c r="L20" s="37"/>
      <c r="M20" s="1573"/>
      <c r="N20" s="963"/>
      <c r="O20" s="1922"/>
      <c r="P20" s="170"/>
      <c r="Q20" s="170"/>
      <c r="R20" s="1909" t="s">
        <v>5584</v>
      </c>
      <c r="S20" s="170"/>
      <c r="T20" s="170"/>
      <c r="U20" s="1564" t="s">
        <v>5585</v>
      </c>
      <c r="V20" s="963"/>
      <c r="W20" s="1573"/>
      <c r="X20" s="37"/>
      <c r="Y20" s="37"/>
      <c r="Z20" s="37"/>
      <c r="AA20" s="37"/>
      <c r="AB20" s="37"/>
      <c r="AC20" s="37"/>
      <c r="AD20" s="37"/>
      <c r="AE20" s="37"/>
      <c r="AF20" s="37"/>
      <c r="AG20" s="37"/>
      <c r="AH20" s="37"/>
      <c r="AR20" s="1573"/>
      <c r="AS20" s="1407"/>
      <c r="AT20" s="1407"/>
      <c r="AU20" s="1407"/>
      <c r="AV20" s="1407"/>
      <c r="AW20" s="154"/>
      <c r="AX20" s="1895"/>
      <c r="AY20" s="1895"/>
      <c r="AZ20" s="1407"/>
      <c r="BA20" s="1407"/>
      <c r="BB20" s="1407"/>
      <c r="BC20" s="1923"/>
      <c r="BD20" s="1923"/>
      <c r="BE20" s="1407"/>
      <c r="BF20" s="1923"/>
      <c r="BG20" s="1923"/>
      <c r="BH20" s="154"/>
      <c r="BI20" s="154"/>
      <c r="BJ20" s="154"/>
      <c r="BK20" s="1595"/>
      <c r="BL20" s="1887"/>
      <c r="BM20" s="1682"/>
      <c r="BN20" s="1919" t="s">
        <v>5178</v>
      </c>
      <c r="BO20" s="33"/>
      <c r="BP20" s="33"/>
      <c r="BQ20" s="1682"/>
      <c r="BR20" s="32"/>
      <c r="BS20" s="32"/>
      <c r="BT20" s="32"/>
      <c r="BU20" s="32"/>
      <c r="BV20" s="111" t="s">
        <v>5580</v>
      </c>
      <c r="BW20" s="32"/>
      <c r="BX20" s="32"/>
      <c r="BY20" s="1889"/>
      <c r="BZ20" s="1889"/>
      <c r="CA20" s="1888"/>
      <c r="CB20" s="1888"/>
      <c r="CC20" s="1888"/>
      <c r="CD20" s="1573"/>
      <c r="CF20" s="1573"/>
      <c r="CG20" s="1888"/>
      <c r="CH20" s="1916" t="s">
        <v>5578</v>
      </c>
      <c r="CI20" s="1515" t="s">
        <v>5586</v>
      </c>
      <c r="CJ20" s="1888"/>
      <c r="CK20" s="1888"/>
      <c r="CL20" s="112"/>
      <c r="CM20" s="1917"/>
      <c r="CN20" s="112"/>
      <c r="CO20" s="1888"/>
      <c r="CP20" s="1573"/>
    </row>
    <row r="21" ht="45.0" customHeight="1">
      <c r="A21" s="37"/>
      <c r="B21" s="37"/>
      <c r="C21" s="37"/>
      <c r="D21" s="37"/>
      <c r="E21" s="37"/>
      <c r="F21" s="37"/>
      <c r="G21" s="37"/>
      <c r="H21" s="37"/>
      <c r="I21" s="37"/>
      <c r="J21" s="1578" t="s">
        <v>5587</v>
      </c>
      <c r="K21" s="1591"/>
      <c r="L21" s="1573"/>
      <c r="M21" s="1573"/>
      <c r="N21" s="963"/>
      <c r="O21" s="1438" t="s">
        <v>5175</v>
      </c>
      <c r="P21" s="170"/>
      <c r="Q21" s="170"/>
      <c r="R21" s="170"/>
      <c r="S21" s="170"/>
      <c r="T21" s="170"/>
      <c r="U21" s="170"/>
      <c r="V21" s="963"/>
      <c r="W21" s="1573"/>
      <c r="X21" s="1573"/>
      <c r="Y21" s="1573"/>
      <c r="Z21" s="1573"/>
      <c r="AA21" s="1573"/>
      <c r="AB21" s="1573"/>
      <c r="AC21" s="1591"/>
      <c r="AD21" s="1574" t="s">
        <v>43</v>
      </c>
      <c r="AE21" s="37"/>
      <c r="AF21" s="1618" t="s">
        <v>5588</v>
      </c>
      <c r="AG21" s="1591"/>
      <c r="AH21" s="1573"/>
      <c r="AI21" s="1573"/>
      <c r="AJ21" s="1573"/>
      <c r="AK21" s="1573"/>
      <c r="AL21" s="1573"/>
      <c r="AM21" s="1573"/>
      <c r="AN21" s="1573"/>
      <c r="AO21" s="1591"/>
      <c r="AP21" s="1574" t="s">
        <v>43</v>
      </c>
      <c r="AR21" s="1573"/>
      <c r="AS21" s="1407"/>
      <c r="AT21" s="1895"/>
      <c r="AU21" s="1407"/>
      <c r="AV21" s="1407"/>
      <c r="AW21" s="154"/>
      <c r="AX21" s="1895"/>
      <c r="AY21" s="1886"/>
      <c r="AZ21" s="1886"/>
      <c r="BA21" s="1886"/>
      <c r="BB21" s="1886"/>
      <c r="BC21" s="1886"/>
      <c r="BD21" s="1923"/>
      <c r="BE21" s="1923"/>
      <c r="BF21" s="1923"/>
      <c r="BG21" s="1923"/>
      <c r="BH21" s="111" t="s">
        <v>5580</v>
      </c>
      <c r="BI21" s="154"/>
      <c r="BJ21" s="154"/>
      <c r="BK21" s="1887"/>
      <c r="BL21" s="413"/>
      <c r="BM21" s="413"/>
      <c r="BN21" s="413"/>
      <c r="BO21" s="1545"/>
      <c r="BP21" s="1545"/>
      <c r="BQ21" s="1545"/>
      <c r="BR21" s="1889"/>
      <c r="BS21" s="1889"/>
      <c r="BT21" s="99"/>
      <c r="BU21" s="32"/>
      <c r="BV21" s="1915"/>
      <c r="BW21" s="1915"/>
      <c r="BX21" s="32"/>
      <c r="BY21" s="32"/>
      <c r="BZ21" s="1889"/>
      <c r="CA21" s="1889"/>
      <c r="CB21" s="1888"/>
      <c r="CC21" s="1888"/>
      <c r="CD21" s="1573"/>
      <c r="CF21" s="1573"/>
      <c r="CG21" s="1888"/>
      <c r="CH21" s="1888"/>
      <c r="CI21" s="1888"/>
      <c r="CJ21" s="1888"/>
      <c r="CK21" s="1917"/>
      <c r="CL21" s="1917"/>
      <c r="CM21" s="1917"/>
      <c r="CN21" s="112"/>
      <c r="CO21" s="1888"/>
      <c r="CP21" s="1573"/>
    </row>
    <row r="22" ht="45.0" customHeight="1">
      <c r="A22" s="37"/>
      <c r="B22" s="37"/>
      <c r="C22" s="37"/>
      <c r="D22" s="37"/>
      <c r="E22" s="37"/>
      <c r="F22" s="37"/>
      <c r="G22" s="37"/>
      <c r="H22" s="37"/>
      <c r="I22" s="1573"/>
      <c r="J22" s="1573"/>
      <c r="K22" s="963"/>
      <c r="L22" s="963"/>
      <c r="M22" s="963"/>
      <c r="N22" s="963"/>
      <c r="O22" s="963"/>
      <c r="P22" s="1477" t="s">
        <v>381</v>
      </c>
      <c r="Q22" s="963"/>
      <c r="R22" s="963"/>
      <c r="S22" s="963"/>
      <c r="T22" s="1477" t="s">
        <v>381</v>
      </c>
      <c r="U22" s="963"/>
      <c r="V22" s="963"/>
      <c r="W22" s="963"/>
      <c r="X22" s="963"/>
      <c r="Y22" s="963"/>
      <c r="Z22" s="1924"/>
      <c r="AA22" s="1407"/>
      <c r="AB22" s="1407"/>
      <c r="AC22" s="963" t="s">
        <v>5589</v>
      </c>
      <c r="AD22" s="1573"/>
      <c r="AE22" s="1573"/>
      <c r="AF22" s="1573"/>
      <c r="AG22" s="1407"/>
      <c r="AH22" s="963" t="s">
        <v>5589</v>
      </c>
      <c r="AI22" s="1407"/>
      <c r="AJ22" s="1407"/>
      <c r="AK22" s="1407"/>
      <c r="AL22" s="1407"/>
      <c r="AM22" s="1407"/>
      <c r="AN22" s="1407"/>
      <c r="AO22" s="1407"/>
      <c r="AP22" s="1573"/>
      <c r="AR22" s="1573"/>
      <c r="AS22" s="1895"/>
      <c r="AT22" s="1895"/>
      <c r="AU22" s="1895"/>
      <c r="AV22" s="1407"/>
      <c r="AW22" s="154"/>
      <c r="AX22" s="1407"/>
      <c r="AY22" s="1886"/>
      <c r="AZ22" s="1886"/>
      <c r="BA22" s="1886"/>
      <c r="BB22" s="1886"/>
      <c r="BC22" s="1886"/>
      <c r="BD22" s="1923"/>
      <c r="BE22" s="1923"/>
      <c r="BF22" s="1925" t="s">
        <v>5359</v>
      </c>
      <c r="BG22" s="1923"/>
      <c r="BH22" s="1923"/>
      <c r="BI22" s="1915"/>
      <c r="BJ22" s="154"/>
      <c r="BK22" s="1887"/>
      <c r="BL22" s="413"/>
      <c r="BM22" s="413"/>
      <c r="BN22" s="1573"/>
      <c r="BO22" s="1573"/>
      <c r="BP22" s="1573"/>
      <c r="BQ22" s="1888"/>
      <c r="BR22" s="1889"/>
      <c r="BS22" s="1889"/>
      <c r="BT22" s="1889"/>
      <c r="BU22" s="32"/>
      <c r="BV22" s="32"/>
      <c r="BW22" s="1915"/>
      <c r="BX22" s="32"/>
      <c r="BY22" s="32"/>
      <c r="BZ22" s="1889"/>
      <c r="CA22" s="1889"/>
      <c r="CB22" s="1888"/>
      <c r="CC22" s="1888"/>
      <c r="CD22" s="1573"/>
      <c r="CF22" s="1573"/>
      <c r="CG22" s="1888"/>
      <c r="CH22" s="1888"/>
      <c r="CI22" s="1888"/>
      <c r="CJ22" s="1917"/>
      <c r="CK22" s="1917"/>
      <c r="CL22" s="112"/>
      <c r="CM22" s="112"/>
      <c r="CN22" s="1888"/>
      <c r="CO22" s="1888"/>
      <c r="CP22" s="1573"/>
    </row>
    <row r="23" ht="45.0" customHeight="1">
      <c r="A23" s="37"/>
      <c r="B23" s="37"/>
      <c r="C23" s="37"/>
      <c r="D23" s="37"/>
      <c r="E23" s="37"/>
      <c r="F23" s="37"/>
      <c r="G23" s="37"/>
      <c r="H23" s="1573"/>
      <c r="I23" s="1573"/>
      <c r="J23" s="963"/>
      <c r="K23" s="963"/>
      <c r="L23" s="1926" t="s">
        <v>5590</v>
      </c>
      <c r="M23" s="1927"/>
      <c r="N23" s="1927"/>
      <c r="O23" s="1927"/>
      <c r="P23" s="1927"/>
      <c r="Q23" s="1927"/>
      <c r="R23" s="1928" t="s">
        <v>5591</v>
      </c>
      <c r="S23" s="1927"/>
      <c r="T23" s="1927"/>
      <c r="U23" s="1927"/>
      <c r="V23" s="1927"/>
      <c r="W23" s="1927"/>
      <c r="X23" s="333"/>
      <c r="Y23" s="963"/>
      <c r="Z23" s="963"/>
      <c r="AA23" s="1924"/>
      <c r="AB23" s="1407"/>
      <c r="AC23" s="1407"/>
      <c r="AD23" s="1407"/>
      <c r="AE23" s="1407"/>
      <c r="AF23" s="1407"/>
      <c r="AG23" s="1407"/>
      <c r="AH23" s="1407"/>
      <c r="AI23" s="1407"/>
      <c r="AJ23" s="1407"/>
      <c r="AK23" s="1407"/>
      <c r="AL23" s="1886"/>
      <c r="AM23" s="1886"/>
      <c r="AN23" s="1407"/>
      <c r="AO23" s="1407"/>
      <c r="AP23" s="1573"/>
      <c r="AR23" s="1616" t="s">
        <v>5592</v>
      </c>
      <c r="AS23" s="1573"/>
      <c r="AT23" s="1895"/>
      <c r="AU23" s="1407"/>
      <c r="AV23" s="1407"/>
      <c r="AW23" s="154"/>
      <c r="AX23" s="1886"/>
      <c r="AY23" s="1886"/>
      <c r="AZ23" s="1886"/>
      <c r="BA23" s="1573"/>
      <c r="BB23" s="1573"/>
      <c r="BC23" s="1573"/>
      <c r="BD23" s="1573"/>
      <c r="BE23" s="1573"/>
      <c r="BF23" s="1923"/>
      <c r="BG23" s="1923"/>
      <c r="BH23" s="1923"/>
      <c r="BI23" s="154"/>
      <c r="BJ23" s="154"/>
      <c r="BK23" s="1887"/>
      <c r="BL23" s="413"/>
      <c r="BM23" s="1573"/>
      <c r="BN23" s="1573"/>
      <c r="BP23" s="1573"/>
      <c r="BQ23" s="1888"/>
      <c r="BR23" s="1888"/>
      <c r="BS23" s="1895"/>
      <c r="BT23" s="1889"/>
      <c r="BU23" s="1889"/>
      <c r="BV23" s="32"/>
      <c r="BW23" s="1915"/>
      <c r="BX23" s="32"/>
      <c r="BY23" s="32"/>
      <c r="BZ23" s="1889"/>
      <c r="CA23" s="1889"/>
      <c r="CB23" s="1888"/>
      <c r="CC23" s="1888"/>
      <c r="CD23" s="1573"/>
      <c r="CF23" s="1573"/>
      <c r="CG23" s="1888"/>
      <c r="CH23" s="1888"/>
      <c r="CI23" s="1888"/>
      <c r="CJ23" s="1888"/>
      <c r="CK23" s="1638"/>
      <c r="CL23" s="1888"/>
      <c r="CM23" s="1888"/>
      <c r="CN23" s="1888"/>
      <c r="CO23" s="1888"/>
      <c r="CP23" s="1573"/>
    </row>
    <row r="24" ht="45.0" customHeight="1">
      <c r="A24" s="37"/>
      <c r="B24" s="37"/>
      <c r="C24" s="37"/>
      <c r="D24" s="37"/>
      <c r="E24" s="37"/>
      <c r="F24" s="37"/>
      <c r="G24" s="1573"/>
      <c r="H24" s="1573"/>
      <c r="I24" s="963"/>
      <c r="J24" s="963"/>
      <c r="K24" s="1564" t="s">
        <v>5593</v>
      </c>
      <c r="L24" s="1929"/>
      <c r="M24" s="170"/>
      <c r="N24" s="170"/>
      <c r="O24" s="170"/>
      <c r="P24" s="170"/>
      <c r="Q24" s="170"/>
      <c r="R24" s="170"/>
      <c r="S24" s="170"/>
      <c r="T24" s="170"/>
      <c r="U24" s="170"/>
      <c r="V24" s="170"/>
      <c r="W24" s="1930"/>
      <c r="X24" s="1927"/>
      <c r="Y24" s="333"/>
      <c r="Z24" s="963"/>
      <c r="AA24" s="963"/>
      <c r="AB24" s="1924"/>
      <c r="AC24" s="1924"/>
      <c r="AD24" s="1924"/>
      <c r="AE24" s="1924"/>
      <c r="AF24" s="1924"/>
      <c r="AG24" s="1924"/>
      <c r="AH24" s="1924"/>
      <c r="AI24" s="1924"/>
      <c r="AJ24" s="1407"/>
      <c r="AK24" s="1407"/>
      <c r="AL24" s="1407"/>
      <c r="AM24" s="1886"/>
      <c r="AN24" s="1407"/>
      <c r="AO24" s="1407"/>
      <c r="AP24" s="1573"/>
      <c r="AS24" s="1591"/>
      <c r="AT24" s="1895"/>
      <c r="AU24" s="1407"/>
      <c r="AV24" s="1407"/>
      <c r="AW24" s="154"/>
      <c r="AX24" s="1886"/>
      <c r="AY24" s="1886"/>
      <c r="AZ24" s="1886"/>
      <c r="BA24" s="1573"/>
      <c r="BE24" s="1573"/>
      <c r="BF24" s="1931" t="s">
        <v>5594</v>
      </c>
      <c r="BG24" s="1923"/>
      <c r="BH24" s="154"/>
      <c r="BI24" s="154"/>
      <c r="BJ24" s="154"/>
      <c r="BK24" s="1887"/>
      <c r="BL24" s="413"/>
      <c r="BM24" s="1573"/>
      <c r="BP24" s="1573"/>
      <c r="BQ24" s="1888"/>
      <c r="BR24" s="1888"/>
      <c r="BS24" s="1895"/>
      <c r="BT24" s="1889"/>
      <c r="BU24" s="1889"/>
      <c r="BV24" s="32"/>
      <c r="BW24" s="1915"/>
      <c r="BX24" s="32"/>
      <c r="BY24" s="32"/>
      <c r="BZ24" s="99" t="s">
        <v>5595</v>
      </c>
      <c r="CA24" s="1889"/>
      <c r="CB24" s="1888"/>
      <c r="CC24" s="1888"/>
      <c r="CD24" s="1573"/>
      <c r="CF24" s="1616" t="s">
        <v>5596</v>
      </c>
      <c r="CG24" s="1573"/>
      <c r="CH24" s="1573"/>
      <c r="CI24" s="1573"/>
      <c r="CJ24" s="1573"/>
      <c r="CK24" s="1573"/>
      <c r="CL24" s="1573"/>
      <c r="CM24" s="1573"/>
      <c r="CN24" s="1573"/>
      <c r="CO24" s="1573"/>
      <c r="CP24" s="1573"/>
    </row>
    <row r="25" ht="45.0" customHeight="1">
      <c r="A25" s="37"/>
      <c r="B25" s="37"/>
      <c r="C25" s="37"/>
      <c r="D25" s="37"/>
      <c r="E25" s="37"/>
      <c r="F25" s="37"/>
      <c r="G25" s="1573"/>
      <c r="H25" s="963"/>
      <c r="I25" s="963"/>
      <c r="J25" s="1927"/>
      <c r="K25" s="1927"/>
      <c r="L25" s="1932"/>
      <c r="M25" s="170"/>
      <c r="N25" s="170"/>
      <c r="O25" s="170"/>
      <c r="P25" s="170"/>
      <c r="Q25" s="412"/>
      <c r="R25" s="412"/>
      <c r="S25" s="412"/>
      <c r="T25" s="170"/>
      <c r="U25" s="170"/>
      <c r="V25" s="1564" t="s">
        <v>5597</v>
      </c>
      <c r="W25" s="170"/>
      <c r="X25" s="1930"/>
      <c r="Y25" s="1927"/>
      <c r="Z25" s="333"/>
      <c r="AA25" s="963"/>
      <c r="AB25" s="963"/>
      <c r="AC25" s="963"/>
      <c r="AD25" s="963"/>
      <c r="AE25" s="963"/>
      <c r="AF25" s="963"/>
      <c r="AG25" s="963"/>
      <c r="AH25" s="963"/>
      <c r="AI25" s="963"/>
      <c r="AJ25" s="1924"/>
      <c r="AK25" s="1407"/>
      <c r="AL25" s="1407"/>
      <c r="AM25" s="1407"/>
      <c r="AN25" s="1407"/>
      <c r="AO25" s="1407"/>
      <c r="AP25" s="1573"/>
      <c r="AQ25" s="1573"/>
      <c r="AR25" s="1573"/>
      <c r="AS25" s="1591"/>
      <c r="AT25" s="1407"/>
      <c r="AU25" s="1407"/>
      <c r="AV25" s="1407"/>
      <c r="AW25" s="154"/>
      <c r="AX25" s="1886"/>
      <c r="AY25" s="1886"/>
      <c r="AZ25" s="1886"/>
      <c r="BA25" s="1573"/>
      <c r="BB25" s="1573"/>
      <c r="BD25" s="1578" t="s">
        <v>5598</v>
      </c>
      <c r="BE25" s="1591"/>
      <c r="BF25" s="1438"/>
      <c r="BG25" s="1407"/>
      <c r="BH25" s="154"/>
      <c r="BI25" s="154"/>
      <c r="BJ25" s="154"/>
      <c r="BK25" s="1887"/>
      <c r="BL25" s="413"/>
      <c r="BM25" s="1573"/>
      <c r="BN25" s="1574" t="s">
        <v>43</v>
      </c>
      <c r="BP25" s="1573"/>
      <c r="BQ25" s="1888"/>
      <c r="BR25" s="1888"/>
      <c r="BS25" s="1895"/>
      <c r="BT25" s="1889"/>
      <c r="BU25" s="32"/>
      <c r="BV25" s="32"/>
      <c r="BW25" s="1915"/>
      <c r="BX25" s="32"/>
      <c r="BY25" s="32"/>
      <c r="BZ25" s="1889"/>
      <c r="CA25" s="1889"/>
      <c r="CB25" s="1888"/>
      <c r="CC25" s="1888"/>
      <c r="CD25" s="1573"/>
      <c r="CK25" s="1573"/>
    </row>
    <row r="26" ht="45.0" customHeight="1">
      <c r="A26" s="37"/>
      <c r="B26" s="37"/>
      <c r="C26" s="37"/>
      <c r="D26" s="37"/>
      <c r="E26" s="37"/>
      <c r="F26" s="37"/>
      <c r="G26" s="1573"/>
      <c r="H26" s="963"/>
      <c r="I26" s="170"/>
      <c r="J26" s="170"/>
      <c r="K26" s="170"/>
      <c r="L26" s="170"/>
      <c r="M26" s="329"/>
      <c r="N26" s="170"/>
      <c r="O26" s="329"/>
      <c r="P26" s="170"/>
      <c r="Q26" s="329"/>
      <c r="R26" s="412"/>
      <c r="S26" s="329"/>
      <c r="T26" s="170"/>
      <c r="U26" s="329"/>
      <c r="V26" s="170"/>
      <c r="W26" s="329"/>
      <c r="X26" s="170"/>
      <c r="Y26" s="1930"/>
      <c r="Z26" s="1927"/>
      <c r="AA26" s="1927"/>
      <c r="AB26" s="1927"/>
      <c r="AC26" s="1927"/>
      <c r="AD26" s="1927"/>
      <c r="AE26" s="1927"/>
      <c r="AF26" s="1927"/>
      <c r="AG26" s="333"/>
      <c r="AH26" s="1933"/>
      <c r="AI26" s="963"/>
      <c r="AJ26" s="963"/>
      <c r="AK26" s="1924"/>
      <c r="AL26" s="1924"/>
      <c r="AM26" s="1407"/>
      <c r="AN26" s="1407"/>
      <c r="AO26" s="1407"/>
      <c r="AP26" s="1407"/>
      <c r="AQ26" s="1407"/>
      <c r="AR26" s="1887"/>
      <c r="AS26" s="1407"/>
      <c r="AT26" s="1407"/>
      <c r="AU26" s="1407"/>
      <c r="AV26" s="1407"/>
      <c r="AW26" s="154"/>
      <c r="AX26" s="1407"/>
      <c r="AY26" s="1886"/>
      <c r="AZ26" s="1886"/>
      <c r="BA26" s="1886"/>
      <c r="BB26" s="1573"/>
      <c r="BC26" s="1573"/>
      <c r="BD26" s="1573"/>
      <c r="BE26" s="1934"/>
      <c r="BF26" s="1438" t="s">
        <v>5599</v>
      </c>
      <c r="BG26" s="1407"/>
      <c r="BH26" s="154"/>
      <c r="BI26" s="154"/>
      <c r="BJ26" s="154"/>
      <c r="BK26" s="1887"/>
      <c r="BL26" s="1545"/>
      <c r="BM26" s="1545"/>
      <c r="BN26" s="1573"/>
      <c r="BO26" s="1573"/>
      <c r="BP26" s="1573"/>
      <c r="BQ26" s="1888"/>
      <c r="BR26" s="1895"/>
      <c r="BS26" s="1895"/>
      <c r="BT26" s="1889"/>
      <c r="BU26" s="1895"/>
      <c r="BV26" s="32"/>
      <c r="BW26" s="1915"/>
      <c r="BX26" s="32"/>
      <c r="BY26" s="32"/>
      <c r="BZ26" s="1889"/>
      <c r="CA26" s="1889"/>
      <c r="CB26" s="1889"/>
      <c r="CC26" s="1888"/>
      <c r="CD26" s="1573"/>
      <c r="CF26" s="1578" t="s">
        <v>5600</v>
      </c>
      <c r="CG26" s="1591"/>
      <c r="CH26" s="1573"/>
      <c r="CI26" s="1573"/>
      <c r="CJ26" s="1573"/>
      <c r="CK26" s="1573"/>
      <c r="CL26" s="1573"/>
      <c r="CM26" s="1573"/>
      <c r="CN26" s="1573"/>
      <c r="CO26" s="1573"/>
      <c r="CP26" s="1574" t="s">
        <v>43</v>
      </c>
    </row>
    <row r="27" ht="45.0" customHeight="1">
      <c r="A27" s="37"/>
      <c r="B27" s="37"/>
      <c r="C27" s="37"/>
      <c r="D27" s="37"/>
      <c r="E27" s="37"/>
      <c r="F27" s="37"/>
      <c r="G27" s="1573"/>
      <c r="H27" s="963"/>
      <c r="I27" s="1935"/>
      <c r="J27" s="1935"/>
      <c r="K27" s="1935"/>
      <c r="L27" s="170"/>
      <c r="M27" s="1477"/>
      <c r="N27" s="170"/>
      <c r="O27" s="170"/>
      <c r="P27" s="170"/>
      <c r="Q27" s="170"/>
      <c r="R27" s="412"/>
      <c r="S27" s="170"/>
      <c r="T27" s="170"/>
      <c r="U27" s="170"/>
      <c r="V27" s="170"/>
      <c r="W27" s="1477"/>
      <c r="X27" s="170"/>
      <c r="Y27" s="170"/>
      <c r="Z27" s="170"/>
      <c r="AA27" s="170"/>
      <c r="AB27" s="170"/>
      <c r="AC27" s="170"/>
      <c r="AD27" s="963"/>
      <c r="AE27" s="963"/>
      <c r="AF27" s="1936"/>
      <c r="AG27" s="1937"/>
      <c r="AH27" s="1933" t="s">
        <v>5175</v>
      </c>
      <c r="AI27" s="1938"/>
      <c r="AJ27" s="963"/>
      <c r="AK27" s="963"/>
      <c r="AL27" s="963"/>
      <c r="AM27" s="1924"/>
      <c r="AN27" s="1407"/>
      <c r="AO27" s="1407"/>
      <c r="AP27" s="1887"/>
      <c r="AQ27" s="1407"/>
      <c r="AR27" s="153" t="s">
        <v>5601</v>
      </c>
      <c r="AS27" s="1407"/>
      <c r="AT27" s="1887"/>
      <c r="AU27" s="1407"/>
      <c r="AV27" s="1407"/>
      <c r="AW27" s="154"/>
      <c r="AX27" s="1407"/>
      <c r="AY27" s="1886"/>
      <c r="AZ27" s="1886"/>
      <c r="BA27" s="1886"/>
      <c r="BB27" s="1886"/>
      <c r="BC27" s="1886"/>
      <c r="BD27" s="1934"/>
      <c r="BE27" s="1934"/>
      <c r="BF27" s="1438"/>
      <c r="BG27" s="1934"/>
      <c r="BH27" s="154"/>
      <c r="BI27" s="154"/>
      <c r="BJ27" s="32"/>
      <c r="BK27" s="99"/>
      <c r="BL27" s="1545"/>
      <c r="BM27" s="1545"/>
      <c r="BN27" s="1545"/>
      <c r="BO27" s="1545"/>
      <c r="BP27" s="1888"/>
      <c r="BQ27" s="1888"/>
      <c r="BR27" s="1895"/>
      <c r="BS27" s="1889"/>
      <c r="BT27" s="1889"/>
      <c r="BU27" s="1895" t="s">
        <v>5602</v>
      </c>
      <c r="BV27" s="1895"/>
      <c r="BW27" s="1915"/>
      <c r="BX27" s="32"/>
      <c r="BY27" s="32"/>
      <c r="BZ27" s="1889"/>
      <c r="CA27" s="1889"/>
      <c r="CB27" s="1889"/>
      <c r="CC27" s="1888"/>
      <c r="CD27" s="1573"/>
      <c r="CF27" s="1573"/>
      <c r="CG27" s="1888"/>
      <c r="CH27" s="1888"/>
      <c r="CI27" s="1888"/>
      <c r="CJ27" s="1888"/>
      <c r="CK27" s="1638"/>
      <c r="CL27" s="1888"/>
      <c r="CM27" s="1888"/>
      <c r="CN27" s="1888"/>
      <c r="CO27" s="1888"/>
      <c r="CP27" s="1573"/>
    </row>
    <row r="28" ht="45.0" customHeight="1">
      <c r="A28" s="37"/>
      <c r="B28" s="37"/>
      <c r="C28" s="37"/>
      <c r="D28" s="37"/>
      <c r="E28" s="37"/>
      <c r="F28" s="37"/>
      <c r="G28" s="1573"/>
      <c r="H28" s="615"/>
      <c r="I28" s="1939"/>
      <c r="J28" s="1939"/>
      <c r="K28" s="1935"/>
      <c r="L28" s="1935"/>
      <c r="M28" s="1477" t="s">
        <v>5603</v>
      </c>
      <c r="N28" s="170"/>
      <c r="O28" s="170"/>
      <c r="P28" s="412"/>
      <c r="Q28" s="412"/>
      <c r="R28" s="412"/>
      <c r="S28" s="412"/>
      <c r="T28" s="412"/>
      <c r="U28" s="412"/>
      <c r="V28" s="412"/>
      <c r="W28" s="1477" t="s">
        <v>5603</v>
      </c>
      <c r="X28" s="170"/>
      <c r="Y28" s="329"/>
      <c r="Z28" s="170"/>
      <c r="AA28" s="329"/>
      <c r="AB28" s="170"/>
      <c r="AC28" s="170"/>
      <c r="AD28" s="170"/>
      <c r="AE28" s="963"/>
      <c r="AF28" s="963"/>
      <c r="AG28" s="1936"/>
      <c r="AH28" s="1938"/>
      <c r="AI28" s="1938"/>
      <c r="AJ28" s="170"/>
      <c r="AK28" s="963"/>
      <c r="AL28" s="963"/>
      <c r="AM28" s="963"/>
      <c r="AN28" s="963"/>
      <c r="AO28" s="1407"/>
      <c r="AP28" s="1407"/>
      <c r="AQ28" s="1407"/>
      <c r="AR28" s="154"/>
      <c r="AS28" s="1407"/>
      <c r="AT28" s="1407"/>
      <c r="AU28" s="1407"/>
      <c r="AV28" s="1887"/>
      <c r="AW28" s="154"/>
      <c r="AX28" s="1407"/>
      <c r="AY28" s="1407"/>
      <c r="AZ28" s="1407"/>
      <c r="BA28" s="1886"/>
      <c r="BB28" s="1886"/>
      <c r="BC28" s="1934"/>
      <c r="BD28" s="1934"/>
      <c r="BE28" s="1934"/>
      <c r="BF28" s="1934"/>
      <c r="BG28" s="1934"/>
      <c r="BH28" s="32"/>
      <c r="BI28" s="32"/>
      <c r="BJ28" s="32"/>
      <c r="BK28" s="1934"/>
      <c r="BL28" s="99"/>
      <c r="BM28" s="1545"/>
      <c r="BN28" s="1545"/>
      <c r="BO28" s="1545"/>
      <c r="BP28" s="1545"/>
      <c r="BQ28" s="1889"/>
      <c r="BR28" s="1889"/>
      <c r="BS28" s="1889"/>
      <c r="BT28" s="99"/>
      <c r="BU28" s="1895"/>
      <c r="BV28" s="1895"/>
      <c r="BW28" s="32"/>
      <c r="BX28" s="32"/>
      <c r="BY28" s="1888"/>
      <c r="BZ28" s="1888"/>
      <c r="CA28" s="1889"/>
      <c r="CB28" s="99"/>
      <c r="CC28" s="1888"/>
      <c r="CD28" s="1573"/>
      <c r="CF28" s="1573"/>
      <c r="CG28" s="1888"/>
      <c r="CH28" s="1888"/>
      <c r="CI28" s="28"/>
      <c r="CJ28" s="1940" t="s">
        <v>5604</v>
      </c>
      <c r="CK28" s="15"/>
      <c r="CL28" s="28"/>
      <c r="CM28" s="28"/>
      <c r="CN28" s="1888"/>
      <c r="CO28" s="1906"/>
      <c r="CP28" s="1573"/>
    </row>
    <row r="29" ht="45.0" customHeight="1">
      <c r="A29" s="37"/>
      <c r="B29" s="37"/>
      <c r="C29" s="37"/>
      <c r="D29" s="37"/>
      <c r="E29" s="37"/>
      <c r="F29" s="37"/>
      <c r="G29" s="1573"/>
      <c r="H29" s="615"/>
      <c r="I29" s="1939"/>
      <c r="J29" s="1939"/>
      <c r="K29" s="1939"/>
      <c r="L29" s="1935"/>
      <c r="M29" s="170"/>
      <c r="N29" s="170"/>
      <c r="O29" s="412"/>
      <c r="P29" s="412"/>
      <c r="Q29" s="333"/>
      <c r="R29" s="333"/>
      <c r="S29" s="333"/>
      <c r="T29" s="1941" t="s">
        <v>5605</v>
      </c>
      <c r="U29" s="412"/>
      <c r="V29" s="412"/>
      <c r="W29" s="412"/>
      <c r="X29" s="412"/>
      <c r="Y29" s="170"/>
      <c r="Z29" s="170"/>
      <c r="AA29" s="412"/>
      <c r="AB29" s="412"/>
      <c r="AC29" s="170"/>
      <c r="AD29" s="170"/>
      <c r="AE29" s="170"/>
      <c r="AF29" s="170"/>
      <c r="AG29" s="1942"/>
      <c r="AH29" s="170"/>
      <c r="AI29" s="170"/>
      <c r="AJ29" s="1821" t="s">
        <v>5606</v>
      </c>
      <c r="AK29" s="170"/>
      <c r="AL29" s="1451"/>
      <c r="AM29" s="154"/>
      <c r="AN29" s="154"/>
      <c r="AO29" s="154"/>
      <c r="AP29" s="154"/>
      <c r="AQ29" s="154"/>
      <c r="AR29" s="154"/>
      <c r="AS29" s="154"/>
      <c r="AT29" s="32"/>
      <c r="AU29" s="32"/>
      <c r="AV29" s="154"/>
      <c r="AW29" s="32"/>
      <c r="AX29" s="32"/>
      <c r="AY29" s="154"/>
      <c r="AZ29" s="32"/>
      <c r="BA29" s="154"/>
      <c r="BB29" s="32"/>
      <c r="BC29" s="32"/>
      <c r="BD29" s="32"/>
      <c r="BE29" s="32"/>
      <c r="BF29" s="32"/>
      <c r="BG29" s="32"/>
      <c r="BH29" s="32"/>
      <c r="BI29" s="32"/>
      <c r="BJ29" s="32"/>
      <c r="BK29" s="32"/>
      <c r="BL29" s="32"/>
      <c r="BM29" s="1682" t="s">
        <v>5607</v>
      </c>
      <c r="BN29" s="32"/>
      <c r="BO29" s="117"/>
      <c r="BP29" s="32"/>
      <c r="BQ29" s="32"/>
      <c r="BR29" s="1915"/>
      <c r="BS29" s="32"/>
      <c r="BT29" s="32"/>
      <c r="BU29" s="32"/>
      <c r="BV29" s="32"/>
      <c r="BW29" s="32"/>
      <c r="BX29" s="32"/>
      <c r="BY29" s="1888"/>
      <c r="BZ29" s="1943" t="s">
        <v>5285</v>
      </c>
      <c r="CA29" s="1889"/>
      <c r="CB29" s="99"/>
      <c r="CC29" s="99"/>
      <c r="CD29" s="1573"/>
      <c r="CF29" s="1573"/>
      <c r="CG29" s="1888"/>
      <c r="CH29" s="28"/>
      <c r="CI29" s="28"/>
      <c r="CJ29" s="15"/>
      <c r="CK29" s="15"/>
      <c r="CL29" s="15"/>
      <c r="CM29" s="28"/>
      <c r="CN29" s="28"/>
      <c r="CO29" s="1888"/>
      <c r="CP29" s="1573"/>
    </row>
    <row r="30" ht="45.0" customHeight="1">
      <c r="A30" s="37"/>
      <c r="B30" s="37"/>
      <c r="C30" s="37"/>
      <c r="D30" s="37"/>
      <c r="E30" s="37"/>
      <c r="F30" s="37"/>
      <c r="G30" s="1573"/>
      <c r="H30" s="615" t="s">
        <v>5608</v>
      </c>
      <c r="I30" s="1939"/>
      <c r="J30" s="1477" t="s">
        <v>5295</v>
      </c>
      <c r="K30" s="1939"/>
      <c r="L30" s="1935"/>
      <c r="M30" s="412"/>
      <c r="N30" s="412"/>
      <c r="O30" s="412"/>
      <c r="P30" s="412"/>
      <c r="Q30" s="412"/>
      <c r="R30" s="1944" t="s">
        <v>5609</v>
      </c>
      <c r="S30" s="412"/>
      <c r="T30" s="412"/>
      <c r="U30" s="412"/>
      <c r="V30" s="412"/>
      <c r="W30" s="412"/>
      <c r="X30" s="412"/>
      <c r="Y30" s="412"/>
      <c r="Z30" s="412"/>
      <c r="AA30" s="412"/>
      <c r="AB30" s="1942"/>
      <c r="AC30" s="1935"/>
      <c r="AD30" s="1942"/>
      <c r="AE30" s="1935"/>
      <c r="AF30" s="1942"/>
      <c r="AG30" s="1945" t="s">
        <v>5610</v>
      </c>
      <c r="AH30" s="1935"/>
      <c r="AI30" s="1935"/>
      <c r="AJ30" s="1935"/>
      <c r="AK30" s="1935"/>
      <c r="AL30" s="1451" t="s">
        <v>5611</v>
      </c>
      <c r="AM30" s="154"/>
      <c r="AN30" s="154"/>
      <c r="AO30" s="154"/>
      <c r="AP30" s="154"/>
      <c r="AQ30" s="154"/>
      <c r="AR30" s="1946" t="s">
        <v>5612</v>
      </c>
      <c r="AS30" s="32"/>
      <c r="AT30" s="32"/>
      <c r="AU30" s="154"/>
      <c r="AV30" s="154"/>
      <c r="AW30" s="32"/>
      <c r="AX30" s="32"/>
      <c r="AY30" s="154"/>
      <c r="AZ30" s="32"/>
      <c r="BA30" s="154"/>
      <c r="BB30" s="32"/>
      <c r="BC30" s="32"/>
      <c r="BD30" s="32"/>
      <c r="BE30" s="32"/>
      <c r="BF30" s="32"/>
      <c r="BG30" s="32"/>
      <c r="BH30" s="32"/>
      <c r="BI30" s="1947" t="s">
        <v>5274</v>
      </c>
      <c r="BJ30" s="32"/>
      <c r="BK30" s="32"/>
      <c r="BL30" s="32"/>
      <c r="BM30" s="32"/>
      <c r="BN30" s="32"/>
      <c r="BO30" s="117" t="s">
        <v>5613</v>
      </c>
      <c r="BP30" s="32"/>
      <c r="BQ30" s="32"/>
      <c r="BR30" s="32"/>
      <c r="BS30" s="32"/>
      <c r="BT30" s="32"/>
      <c r="BU30" s="32"/>
      <c r="BV30" s="32"/>
      <c r="BW30" s="32"/>
      <c r="BX30" s="32"/>
      <c r="BY30" s="32"/>
      <c r="BZ30" s="99"/>
      <c r="CA30" s="1889"/>
      <c r="CB30" s="1889"/>
      <c r="CC30" s="99"/>
      <c r="CD30" s="1573"/>
      <c r="CF30" s="1573"/>
      <c r="CG30" s="28"/>
      <c r="CH30" s="28"/>
      <c r="CI30" s="1948"/>
      <c r="CJ30" s="15"/>
      <c r="CK30" s="15"/>
      <c r="CL30" s="15"/>
      <c r="CM30" s="1948"/>
      <c r="CN30" s="28"/>
      <c r="CO30" s="28"/>
      <c r="CP30" s="1573"/>
    </row>
    <row r="31" ht="45.0" customHeight="1">
      <c r="A31" s="37"/>
      <c r="B31" s="37"/>
      <c r="C31" s="37"/>
      <c r="D31" s="37"/>
      <c r="E31" s="37"/>
      <c r="F31" s="37"/>
      <c r="G31" s="1573"/>
      <c r="H31" s="615"/>
      <c r="I31" s="1939"/>
      <c r="J31" s="1939"/>
      <c r="K31" s="1939"/>
      <c r="L31" s="1935"/>
      <c r="M31" s="170"/>
      <c r="N31" s="412"/>
      <c r="O31" s="412"/>
      <c r="P31" s="412"/>
      <c r="Q31" s="412"/>
      <c r="R31" s="412"/>
      <c r="S31" s="412"/>
      <c r="T31" s="412"/>
      <c r="U31" s="412"/>
      <c r="V31" s="412"/>
      <c r="W31" s="412"/>
      <c r="X31" s="412"/>
      <c r="Y31" s="170"/>
      <c r="Z31" s="1942"/>
      <c r="AA31" s="170"/>
      <c r="AB31" s="170"/>
      <c r="AC31" s="170"/>
      <c r="AD31" s="170"/>
      <c r="AE31" s="170"/>
      <c r="AF31" s="170"/>
      <c r="AG31" s="1942"/>
      <c r="AH31" s="1942"/>
      <c r="AI31" s="170"/>
      <c r="AJ31" s="170"/>
      <c r="AK31" s="170"/>
      <c r="AL31" s="1451"/>
      <c r="AM31" s="154"/>
      <c r="AN31" s="154"/>
      <c r="AO31" s="154"/>
      <c r="AP31" s="154"/>
      <c r="AQ31" s="154"/>
      <c r="AR31" s="154"/>
      <c r="AS31" s="32"/>
      <c r="AT31" s="154"/>
      <c r="AU31" s="154"/>
      <c r="AV31" s="154"/>
      <c r="AW31" s="154"/>
      <c r="AX31" s="32"/>
      <c r="AY31" s="32"/>
      <c r="AZ31" s="32"/>
      <c r="BA31" s="154"/>
      <c r="BB31" s="32"/>
      <c r="BC31" s="32"/>
      <c r="BD31" s="32"/>
      <c r="BE31" s="32"/>
      <c r="BF31" s="32"/>
      <c r="BG31" s="32"/>
      <c r="BH31" s="32"/>
      <c r="BI31" s="32"/>
      <c r="BJ31" s="32"/>
      <c r="BK31" s="32"/>
      <c r="BL31" s="32"/>
      <c r="BM31" s="1915"/>
      <c r="BN31" s="32"/>
      <c r="BO31" s="54"/>
      <c r="BP31" s="32"/>
      <c r="BQ31" s="32"/>
      <c r="BR31" s="32"/>
      <c r="BS31" s="32"/>
      <c r="BT31" s="32"/>
      <c r="BU31" s="32"/>
      <c r="BV31" s="32"/>
      <c r="BW31" s="32"/>
      <c r="BX31" s="32"/>
      <c r="BY31" s="32"/>
      <c r="BZ31" s="1889"/>
      <c r="CA31" s="1889"/>
      <c r="CB31" s="1895"/>
      <c r="CC31" s="1888"/>
      <c r="CD31" s="1573"/>
      <c r="CF31" s="1573"/>
      <c r="CG31" s="28"/>
      <c r="CH31" s="1948"/>
      <c r="CI31" s="1948"/>
      <c r="CJ31" s="15"/>
      <c r="CK31" s="1948"/>
      <c r="CL31" s="15"/>
      <c r="CM31" s="1948"/>
      <c r="CN31" s="93" t="s">
        <v>5614</v>
      </c>
      <c r="CO31" s="28"/>
      <c r="CP31" s="1573"/>
    </row>
    <row r="32" ht="45.0" customHeight="1">
      <c r="A32" s="37"/>
      <c r="B32" s="37"/>
      <c r="C32" s="37"/>
      <c r="D32" s="37"/>
      <c r="E32" s="37"/>
      <c r="F32" s="37"/>
      <c r="G32" s="1573"/>
      <c r="H32" s="615"/>
      <c r="I32" s="1939"/>
      <c r="J32" s="1939"/>
      <c r="K32" s="1935"/>
      <c r="L32" s="1935"/>
      <c r="M32" s="1477" t="s">
        <v>5603</v>
      </c>
      <c r="N32" s="412"/>
      <c r="O32" s="170"/>
      <c r="P32" s="412"/>
      <c r="Q32" s="412"/>
      <c r="R32" s="412"/>
      <c r="S32" s="170"/>
      <c r="T32" s="412"/>
      <c r="U32" s="1477" t="s">
        <v>5603</v>
      </c>
      <c r="V32" s="170"/>
      <c r="W32" s="1477" t="s">
        <v>5603</v>
      </c>
      <c r="X32" s="170"/>
      <c r="Y32" s="329"/>
      <c r="Z32" s="170"/>
      <c r="AA32" s="329"/>
      <c r="AB32" s="1564" t="s">
        <v>5392</v>
      </c>
      <c r="AC32" s="170"/>
      <c r="AD32" s="170"/>
      <c r="AE32" s="963"/>
      <c r="AF32" s="963"/>
      <c r="AG32" s="1949"/>
      <c r="AH32" s="1938"/>
      <c r="AI32" s="1938"/>
      <c r="AJ32" s="170"/>
      <c r="AK32" s="963"/>
      <c r="AL32" s="963"/>
      <c r="AM32" s="963"/>
      <c r="AN32" s="963"/>
      <c r="AO32" s="1407"/>
      <c r="AP32" s="1407"/>
      <c r="AQ32" s="1407"/>
      <c r="AR32" s="154"/>
      <c r="AS32" s="1407"/>
      <c r="AT32" s="1407"/>
      <c r="AU32" s="1407"/>
      <c r="AV32" s="1887"/>
      <c r="AW32" s="154"/>
      <c r="AX32" s="1895"/>
      <c r="AY32" s="1895"/>
      <c r="AZ32" s="1895"/>
      <c r="BA32" s="1407"/>
      <c r="BB32" s="1934"/>
      <c r="BC32" s="1934"/>
      <c r="BD32" s="1934"/>
      <c r="BE32" s="1934"/>
      <c r="BF32" s="1934"/>
      <c r="BG32" s="1934"/>
      <c r="BH32" s="32"/>
      <c r="BI32" s="32"/>
      <c r="BJ32" s="32"/>
      <c r="BK32" s="1934"/>
      <c r="BL32" s="99"/>
      <c r="BM32" s="1545"/>
      <c r="BN32" s="1545"/>
      <c r="BO32" s="1545"/>
      <c r="BP32" s="1545"/>
      <c r="BQ32" s="32"/>
      <c r="BR32" s="32"/>
      <c r="BS32" s="1889"/>
      <c r="BT32" s="99"/>
      <c r="BU32" s="32"/>
      <c r="BV32" s="32"/>
      <c r="BW32" s="1915"/>
      <c r="BX32" s="32"/>
      <c r="BY32" s="32"/>
      <c r="BZ32" s="1889"/>
      <c r="CA32" s="1889"/>
      <c r="CB32" s="1895"/>
      <c r="CC32" s="1888"/>
      <c r="CD32" s="1573"/>
      <c r="CF32" s="1573"/>
      <c r="CG32" s="28"/>
      <c r="CH32" s="1661" t="s">
        <v>5615</v>
      </c>
      <c r="CI32" s="96"/>
      <c r="CJ32" s="15"/>
      <c r="CK32" s="1576" t="s">
        <v>5514</v>
      </c>
      <c r="CL32" s="15"/>
      <c r="CM32" s="15"/>
      <c r="CN32" s="1661" t="s">
        <v>5615</v>
      </c>
      <c r="CO32" s="28"/>
      <c r="CP32" s="1573"/>
    </row>
    <row r="33" ht="45.0" customHeight="1">
      <c r="A33" s="37"/>
      <c r="B33" s="37"/>
      <c r="C33" s="37"/>
      <c r="D33" s="37"/>
      <c r="E33" s="37"/>
      <c r="F33" s="37"/>
      <c r="G33" s="1573"/>
      <c r="H33" s="963"/>
      <c r="I33" s="1935"/>
      <c r="J33" s="1935"/>
      <c r="K33" s="1935"/>
      <c r="L33" s="170"/>
      <c r="M33" s="1477"/>
      <c r="N33" s="170"/>
      <c r="O33" s="170"/>
      <c r="P33" s="412"/>
      <c r="Q33" s="412"/>
      <c r="R33" s="170"/>
      <c r="S33" s="170"/>
      <c r="T33" s="170"/>
      <c r="U33" s="1477"/>
      <c r="V33" s="170"/>
      <c r="W33" s="1477"/>
      <c r="X33" s="170"/>
      <c r="Y33" s="170"/>
      <c r="Z33" s="1950"/>
      <c r="AA33" s="1950"/>
      <c r="AB33" s="1950"/>
      <c r="AC33" s="1950"/>
      <c r="AD33" s="1951"/>
      <c r="AE33" s="1951"/>
      <c r="AF33" s="1949"/>
      <c r="AG33" s="1933"/>
      <c r="AH33" s="1933" t="s">
        <v>5175</v>
      </c>
      <c r="AI33" s="1938"/>
      <c r="AJ33" s="963"/>
      <c r="AK33" s="963"/>
      <c r="AL33" s="963"/>
      <c r="AM33" s="1924"/>
      <c r="AN33" s="1407"/>
      <c r="AO33" s="1407"/>
      <c r="AP33" s="1887"/>
      <c r="AQ33" s="1407"/>
      <c r="AR33" s="153" t="s">
        <v>5601</v>
      </c>
      <c r="AS33" s="1407"/>
      <c r="AT33" s="1887"/>
      <c r="AU33" s="1407"/>
      <c r="AV33" s="1895"/>
      <c r="AW33" s="1895"/>
      <c r="AX33" s="1895"/>
      <c r="AY33" s="1886"/>
      <c r="AZ33" s="1886"/>
      <c r="BA33" s="1886"/>
      <c r="BB33" s="1895"/>
      <c r="BC33" s="1895"/>
      <c r="BD33" s="1934"/>
      <c r="BE33" s="1934"/>
      <c r="BF33" s="1438"/>
      <c r="BG33" s="1934"/>
      <c r="BH33" s="32"/>
      <c r="BI33" s="1915"/>
      <c r="BJ33" s="32"/>
      <c r="BK33" s="99"/>
      <c r="BL33" s="1545"/>
      <c r="BM33" s="1545"/>
      <c r="BN33" s="1545"/>
      <c r="BO33" s="1545"/>
      <c r="BP33" s="1888"/>
      <c r="BQ33" s="1888"/>
      <c r="BR33" s="1888"/>
      <c r="BS33" s="1889"/>
      <c r="BT33" s="1889"/>
      <c r="BU33" s="32"/>
      <c r="BV33" s="1915"/>
      <c r="BW33" s="1915"/>
      <c r="BX33" s="32"/>
      <c r="BY33" s="32"/>
      <c r="BZ33" s="1889"/>
      <c r="CA33" s="1895"/>
      <c r="CB33" s="1895"/>
      <c r="CC33" s="1888"/>
      <c r="CD33" s="1573"/>
      <c r="CF33" s="1573"/>
      <c r="CG33" s="28"/>
      <c r="CH33" s="93" t="s">
        <v>5614</v>
      </c>
      <c r="CI33" s="1952"/>
      <c r="CJ33" s="15"/>
      <c r="CK33" s="1948"/>
      <c r="CL33" s="15"/>
      <c r="CM33" s="1948"/>
      <c r="CN33" s="1948"/>
      <c r="CO33" s="28"/>
      <c r="CP33" s="1573"/>
    </row>
    <row r="34" ht="45.0" customHeight="1">
      <c r="A34" s="37"/>
      <c r="B34" s="37"/>
      <c r="C34" s="37"/>
      <c r="D34" s="37"/>
      <c r="E34" s="37"/>
      <c r="F34" s="37"/>
      <c r="G34" s="1573"/>
      <c r="H34" s="963"/>
      <c r="I34" s="170"/>
      <c r="J34" s="1950"/>
      <c r="K34" s="1950"/>
      <c r="L34" s="1950"/>
      <c r="M34" s="329"/>
      <c r="N34" s="170"/>
      <c r="O34" s="329"/>
      <c r="P34" s="412"/>
      <c r="Q34" s="329"/>
      <c r="R34" s="170"/>
      <c r="S34" s="329"/>
      <c r="T34" s="170"/>
      <c r="U34" s="329"/>
      <c r="V34" s="170"/>
      <c r="W34" s="329"/>
      <c r="X34" s="170"/>
      <c r="Y34" s="1953"/>
      <c r="Z34" s="333"/>
      <c r="AA34" s="333"/>
      <c r="AB34" s="1564" t="s">
        <v>5591</v>
      </c>
      <c r="AC34" s="333"/>
      <c r="AD34" s="333"/>
      <c r="AE34" s="333"/>
      <c r="AF34" s="333"/>
      <c r="AG34" s="333"/>
      <c r="AH34" s="1933"/>
      <c r="AI34" s="963"/>
      <c r="AJ34" s="963"/>
      <c r="AK34" s="1924"/>
      <c r="AL34" s="1924"/>
      <c r="AM34" s="1407"/>
      <c r="AN34" s="1407"/>
      <c r="AO34" s="1407"/>
      <c r="AP34" s="1407"/>
      <c r="AQ34" s="1407"/>
      <c r="AR34" s="1887"/>
      <c r="AS34" s="1407"/>
      <c r="AT34" s="1407"/>
      <c r="AU34" s="1895"/>
      <c r="AV34" s="1895"/>
      <c r="AW34" s="1895"/>
      <c r="AX34" s="1895"/>
      <c r="AY34" s="1886"/>
      <c r="AZ34" s="1886"/>
      <c r="BA34" s="1886"/>
      <c r="BB34" s="1573"/>
      <c r="BC34" s="1573"/>
      <c r="BD34" s="1573"/>
      <c r="BE34" s="1934"/>
      <c r="BF34" s="1438" t="s">
        <v>5599</v>
      </c>
      <c r="BG34" s="1934"/>
      <c r="BH34" s="32"/>
      <c r="BI34" s="32"/>
      <c r="BJ34" s="32"/>
      <c r="BK34" s="99"/>
      <c r="BL34" s="1545"/>
      <c r="BM34" s="1545"/>
      <c r="BN34" s="1545"/>
      <c r="BO34" s="1888"/>
      <c r="BP34" s="1888"/>
      <c r="BQ34" s="1888"/>
      <c r="BR34" s="1888"/>
      <c r="BS34" s="1895"/>
      <c r="BT34" s="1889"/>
      <c r="BU34" s="32"/>
      <c r="BV34" s="1915"/>
      <c r="BW34" s="1915"/>
      <c r="BX34" s="32"/>
      <c r="BY34" s="32"/>
      <c r="BZ34" s="1889"/>
      <c r="CA34" s="1895"/>
      <c r="CB34" s="1888"/>
      <c r="CC34" s="1888"/>
      <c r="CD34" s="1573"/>
      <c r="CF34" s="1573"/>
      <c r="CG34" s="28"/>
      <c r="CH34" s="28"/>
      <c r="CI34" s="1948"/>
      <c r="CJ34" s="15"/>
      <c r="CK34" s="15"/>
      <c r="CL34" s="15"/>
      <c r="CM34" s="1948"/>
      <c r="CN34" s="28"/>
      <c r="CO34" s="28"/>
      <c r="CP34" s="1573"/>
    </row>
    <row r="35" ht="45.0" customHeight="1">
      <c r="A35" s="37"/>
      <c r="B35" s="37"/>
      <c r="C35" s="37"/>
      <c r="D35" s="37"/>
      <c r="E35" s="37"/>
      <c r="F35" s="37"/>
      <c r="G35" s="1573"/>
      <c r="H35" s="963"/>
      <c r="I35" s="963"/>
      <c r="J35" s="333"/>
      <c r="K35" s="333"/>
      <c r="L35" s="1929"/>
      <c r="M35" s="170"/>
      <c r="N35" s="170"/>
      <c r="O35" s="412"/>
      <c r="P35" s="412"/>
      <c r="Q35" s="170"/>
      <c r="R35" s="170"/>
      <c r="S35" s="170"/>
      <c r="T35" s="170"/>
      <c r="U35" s="170"/>
      <c r="V35" s="170"/>
      <c r="W35" s="170"/>
      <c r="X35" s="1953"/>
      <c r="Y35" s="333"/>
      <c r="Z35" s="333"/>
      <c r="AA35" s="963"/>
      <c r="AB35" s="963"/>
      <c r="AC35" s="963"/>
      <c r="AD35" s="963"/>
      <c r="AE35" s="963"/>
      <c r="AF35" s="963"/>
      <c r="AG35" s="963"/>
      <c r="AH35" s="963"/>
      <c r="AI35" s="963"/>
      <c r="AJ35" s="1924"/>
      <c r="AK35" s="1407"/>
      <c r="AL35" s="1407"/>
      <c r="AM35" s="1407"/>
      <c r="AN35" s="1407"/>
      <c r="AO35" s="1407"/>
      <c r="AP35" s="1573"/>
      <c r="AQ35" s="1573"/>
      <c r="AR35" s="1573"/>
      <c r="AS35" s="1573"/>
      <c r="AT35" s="1895"/>
      <c r="AU35" s="1886"/>
      <c r="AV35" s="1886"/>
      <c r="AW35" s="1895"/>
      <c r="AX35" s="1886"/>
      <c r="AY35" s="1886"/>
      <c r="AZ35" s="1886"/>
      <c r="BA35" s="1573"/>
      <c r="BB35" s="1573"/>
      <c r="BD35" s="1573"/>
      <c r="BE35" s="1934"/>
      <c r="BF35" s="1438"/>
      <c r="BG35" s="1934"/>
      <c r="BH35" s="32"/>
      <c r="BI35" s="32"/>
      <c r="BJ35" s="32"/>
      <c r="BK35" s="1934"/>
      <c r="BL35" s="99"/>
      <c r="BM35" s="1545"/>
      <c r="BN35" s="1545"/>
      <c r="BO35" s="1888"/>
      <c r="BP35" s="1888"/>
      <c r="BQ35" s="1888"/>
      <c r="BR35" s="1888"/>
      <c r="BS35" s="1895"/>
      <c r="BT35" s="1889"/>
      <c r="BU35" s="1889"/>
      <c r="BV35" s="111" t="s">
        <v>5616</v>
      </c>
      <c r="BW35" s="111"/>
      <c r="BX35" s="32"/>
      <c r="BY35" s="32"/>
      <c r="BZ35" s="1895"/>
      <c r="CA35" s="1895"/>
      <c r="CB35" s="1888"/>
      <c r="CC35" s="1888"/>
      <c r="CD35" s="1573"/>
      <c r="CF35" s="1573"/>
      <c r="CG35" s="1888"/>
      <c r="CH35" s="28"/>
      <c r="CI35" s="28"/>
      <c r="CJ35" s="28"/>
      <c r="CK35" s="1954" t="s">
        <v>5617</v>
      </c>
      <c r="CL35" s="28"/>
      <c r="CM35" s="28"/>
      <c r="CN35" s="28"/>
      <c r="CO35" s="1888"/>
      <c r="CP35" s="1573"/>
    </row>
    <row r="36" ht="45.0" customHeight="1">
      <c r="A36" s="37"/>
      <c r="B36" s="37"/>
      <c r="C36" s="37"/>
      <c r="D36" s="37"/>
      <c r="E36" s="37"/>
      <c r="F36" s="37"/>
      <c r="G36" s="1573"/>
      <c r="H36" s="1573"/>
      <c r="I36" s="963"/>
      <c r="J36" s="963"/>
      <c r="K36" s="1955" t="s">
        <v>5618</v>
      </c>
      <c r="L36" s="1929"/>
      <c r="M36" s="1950"/>
      <c r="N36" s="1950"/>
      <c r="O36" s="1950"/>
      <c r="P36" s="1950"/>
      <c r="Q36" s="1950"/>
      <c r="R36" s="1950"/>
      <c r="S36" s="1950"/>
      <c r="T36" s="1950"/>
      <c r="U36" s="1950"/>
      <c r="V36" s="1950"/>
      <c r="W36" s="1953"/>
      <c r="X36" s="333"/>
      <c r="Y36" s="333"/>
      <c r="Z36" s="963"/>
      <c r="AA36" s="963"/>
      <c r="AB36" s="1924"/>
      <c r="AC36" s="1924"/>
      <c r="AD36" s="1924"/>
      <c r="AE36" s="1924"/>
      <c r="AF36" s="1924"/>
      <c r="AG36" s="1924"/>
      <c r="AH36" s="1924"/>
      <c r="AI36" s="1924"/>
      <c r="AJ36" s="1407"/>
      <c r="AK36" s="1407"/>
      <c r="AL36" s="1407"/>
      <c r="AM36" s="1886"/>
      <c r="AN36" s="1407"/>
      <c r="AO36" s="1407"/>
      <c r="AP36" s="1573"/>
      <c r="AS36" s="1573"/>
      <c r="AT36" s="1895"/>
      <c r="AU36" s="1886"/>
      <c r="AV36" s="1886"/>
      <c r="AW36" s="154" t="s">
        <v>5395</v>
      </c>
      <c r="AX36" s="1886"/>
      <c r="AY36" s="1886"/>
      <c r="AZ36" s="1886"/>
      <c r="BA36" s="1573"/>
      <c r="BD36" s="1573"/>
      <c r="BE36" s="1934"/>
      <c r="BF36" s="1934"/>
      <c r="BG36" s="1934"/>
      <c r="BH36" s="32"/>
      <c r="BI36" s="1386" t="s">
        <v>5619</v>
      </c>
      <c r="BJ36" s="32"/>
      <c r="BK36" s="1934"/>
      <c r="BL36" s="99"/>
      <c r="BM36" s="1545"/>
      <c r="BN36" s="1545"/>
      <c r="BO36" s="1888"/>
      <c r="BP36" s="1888"/>
      <c r="BQ36" s="1888"/>
      <c r="BR36" s="1895"/>
      <c r="BS36" s="1895"/>
      <c r="BT36" s="1895"/>
      <c r="BU36" s="1889"/>
      <c r="BV36" s="32"/>
      <c r="BW36" s="1915"/>
      <c r="BX36" s="32"/>
      <c r="BY36" s="32"/>
      <c r="BZ36" s="1895"/>
      <c r="CA36" s="1888"/>
      <c r="CB36" s="1888"/>
      <c r="CC36" s="1888"/>
      <c r="CD36" s="1573"/>
      <c r="CF36" s="1616" t="s">
        <v>5620</v>
      </c>
      <c r="CG36" s="1573"/>
      <c r="CH36" s="1573"/>
      <c r="CI36" s="1573"/>
      <c r="CJ36" s="1573"/>
      <c r="CK36" s="1573"/>
      <c r="CL36" s="1573"/>
      <c r="CM36" s="1573"/>
      <c r="CN36" s="1573"/>
      <c r="CO36" s="1573"/>
      <c r="CP36" s="1573"/>
    </row>
    <row r="37" ht="45.0" customHeight="1">
      <c r="A37" s="37"/>
      <c r="B37" s="37"/>
      <c r="C37" s="37"/>
      <c r="D37" s="37"/>
      <c r="E37" s="37"/>
      <c r="F37" s="37"/>
      <c r="G37" s="37"/>
      <c r="H37" s="1573"/>
      <c r="I37" s="1573"/>
      <c r="J37" s="963"/>
      <c r="K37" s="963"/>
      <c r="L37" s="333"/>
      <c r="M37" s="333"/>
      <c r="N37" s="333"/>
      <c r="O37" s="333"/>
      <c r="P37" s="333"/>
      <c r="Q37" s="333"/>
      <c r="R37" s="1564" t="s">
        <v>5591</v>
      </c>
      <c r="S37" s="333"/>
      <c r="T37" s="333"/>
      <c r="U37" s="333"/>
      <c r="V37" s="333"/>
      <c r="W37" s="333"/>
      <c r="X37" s="333"/>
      <c r="Y37" s="963"/>
      <c r="Z37" s="963"/>
      <c r="AA37" s="1924"/>
      <c r="AB37" s="1407"/>
      <c r="AC37" s="1407"/>
      <c r="AD37" s="1407"/>
      <c r="AE37" s="1407"/>
      <c r="AF37" s="1407"/>
      <c r="AG37" s="1407"/>
      <c r="AH37" s="1407"/>
      <c r="AI37" s="1407"/>
      <c r="AJ37" s="1407"/>
      <c r="AK37" s="1407"/>
      <c r="AL37" s="1886"/>
      <c r="AM37" s="1886"/>
      <c r="AN37" s="1407"/>
      <c r="AO37" s="1407"/>
      <c r="AP37" s="1573"/>
      <c r="AR37" s="1578" t="s">
        <v>5621</v>
      </c>
      <c r="AS37" s="1591"/>
      <c r="AT37" s="1895"/>
      <c r="AU37" s="1895"/>
      <c r="AV37" s="1886"/>
      <c r="AW37" s="1895"/>
      <c r="AX37" s="1886"/>
      <c r="AY37" s="1886"/>
      <c r="AZ37" s="1886"/>
      <c r="BA37" s="1591"/>
      <c r="BB37" s="1574" t="s">
        <v>43</v>
      </c>
      <c r="BD37" s="1573"/>
      <c r="BE37" s="1934"/>
      <c r="BF37" s="1438"/>
      <c r="BG37" s="1934"/>
      <c r="BH37" s="32"/>
      <c r="BI37" s="32"/>
      <c r="BJ37" s="32"/>
      <c r="BK37" s="1934"/>
      <c r="BL37" s="99"/>
      <c r="BM37" s="1545"/>
      <c r="BN37" s="1545"/>
      <c r="BO37" s="1888"/>
      <c r="BP37" s="1888"/>
      <c r="BQ37" s="1888"/>
      <c r="BR37" s="1895"/>
      <c r="BS37" s="1895"/>
      <c r="BT37" s="1895"/>
      <c r="BU37" s="1889"/>
      <c r="BV37" s="111" t="s">
        <v>5622</v>
      </c>
      <c r="BW37" s="111"/>
      <c r="BX37" s="32"/>
      <c r="BY37" s="32"/>
      <c r="BZ37" s="1895"/>
      <c r="CA37" s="1888"/>
      <c r="CB37" s="1888"/>
      <c r="CC37" s="1888"/>
      <c r="CD37" s="1573"/>
    </row>
    <row r="38" ht="45.0" customHeight="1">
      <c r="A38" s="37"/>
      <c r="B38" s="37"/>
      <c r="C38" s="37"/>
      <c r="D38" s="37"/>
      <c r="E38" s="37"/>
      <c r="F38" s="37"/>
      <c r="G38" s="37"/>
      <c r="H38" s="37"/>
      <c r="I38" s="1573"/>
      <c r="J38" s="1573"/>
      <c r="K38" s="963"/>
      <c r="L38" s="963"/>
      <c r="M38" s="963"/>
      <c r="N38" s="963"/>
      <c r="O38" s="963"/>
      <c r="P38" s="1477" t="s">
        <v>381</v>
      </c>
      <c r="Q38" s="963"/>
      <c r="R38" s="963"/>
      <c r="S38" s="963"/>
      <c r="T38" s="1477" t="s">
        <v>381</v>
      </c>
      <c r="U38" s="963"/>
      <c r="V38" s="963"/>
      <c r="W38" s="963"/>
      <c r="X38" s="963"/>
      <c r="Y38" s="963"/>
      <c r="Z38" s="1924"/>
      <c r="AA38" s="1407"/>
      <c r="AB38" s="1407"/>
      <c r="AC38" s="963" t="s">
        <v>5589</v>
      </c>
      <c r="AD38" s="1573"/>
      <c r="AE38" s="1573"/>
      <c r="AF38" s="1573"/>
      <c r="AG38" s="1407"/>
      <c r="AH38" s="963" t="s">
        <v>5589</v>
      </c>
      <c r="AI38" s="1407"/>
      <c r="AJ38" s="1407"/>
      <c r="AK38" s="1407"/>
      <c r="AL38" s="1407"/>
      <c r="AM38" s="1407"/>
      <c r="AN38" s="1407"/>
      <c r="AO38" s="1407"/>
      <c r="AP38" s="1573"/>
      <c r="AR38" s="1573"/>
      <c r="AS38" s="1407"/>
      <c r="AT38" s="1407"/>
      <c r="AU38" s="1407"/>
      <c r="AV38" s="1895"/>
      <c r="AW38" s="1895"/>
      <c r="AX38" s="1895"/>
      <c r="AY38" s="1886"/>
      <c r="AZ38" s="1886"/>
      <c r="BA38" s="1886"/>
      <c r="BB38" s="1573"/>
      <c r="BC38" s="1573"/>
      <c r="BD38" s="1573"/>
      <c r="BE38" s="1934"/>
      <c r="BF38" s="1438" t="s">
        <v>5599</v>
      </c>
      <c r="BG38" s="1934"/>
      <c r="BH38" s="32"/>
      <c r="BI38" s="32"/>
      <c r="BJ38" s="32"/>
      <c r="BK38" s="99"/>
      <c r="BL38" s="1545"/>
      <c r="BM38" s="1545"/>
      <c r="BN38" s="1545"/>
      <c r="BO38" s="1545"/>
      <c r="BP38" s="1888"/>
      <c r="BQ38" s="1888"/>
      <c r="BR38" s="1895"/>
      <c r="BS38" s="1895"/>
      <c r="BT38" s="1889"/>
      <c r="BU38" s="1889"/>
      <c r="BV38" s="32"/>
      <c r="BW38" s="1915"/>
      <c r="BX38" s="32"/>
      <c r="BY38" s="32"/>
      <c r="BZ38" s="1895"/>
      <c r="CA38" s="1888"/>
      <c r="CB38" s="1888"/>
      <c r="CC38" s="1888"/>
      <c r="CD38" s="1573"/>
      <c r="CF38" s="1578" t="s">
        <v>5623</v>
      </c>
      <c r="CG38" s="1591"/>
      <c r="CH38" s="1573"/>
      <c r="CI38" s="1573"/>
      <c r="CJ38" s="1573"/>
      <c r="CK38" s="1573"/>
      <c r="CL38" s="1573"/>
      <c r="CM38" s="1573"/>
      <c r="CN38" s="1573"/>
      <c r="CO38" s="1573"/>
      <c r="CP38" s="1574" t="s">
        <v>43</v>
      </c>
    </row>
    <row r="39" ht="45.0" customHeight="1">
      <c r="A39" s="37"/>
      <c r="B39" s="37"/>
      <c r="C39" s="37"/>
      <c r="D39" s="37"/>
      <c r="E39" s="37"/>
      <c r="F39" s="37"/>
      <c r="G39" s="37"/>
      <c r="H39" s="37"/>
      <c r="I39" s="37"/>
      <c r="J39" s="1573"/>
      <c r="K39" s="1573"/>
      <c r="L39" s="1573"/>
      <c r="M39" s="1573"/>
      <c r="N39" s="963"/>
      <c r="O39" s="1438" t="s">
        <v>5175</v>
      </c>
      <c r="P39" s="170"/>
      <c r="Q39" s="170"/>
      <c r="R39" s="170"/>
      <c r="T39" s="170"/>
      <c r="U39" s="170"/>
      <c r="V39" s="963"/>
      <c r="W39" s="1573"/>
      <c r="X39" s="1573"/>
      <c r="Y39" s="1573"/>
      <c r="Z39" s="1573"/>
      <c r="AA39" s="1573"/>
      <c r="AB39" s="1573"/>
      <c r="AC39" s="1573"/>
      <c r="AD39" s="1573"/>
      <c r="AE39" s="37"/>
      <c r="AF39" s="1586" t="s">
        <v>5179</v>
      </c>
      <c r="AG39" s="1573"/>
      <c r="AH39" s="1573"/>
      <c r="AI39" s="1573"/>
      <c r="AJ39" s="1573"/>
      <c r="AK39" s="1573"/>
      <c r="AL39" s="1573"/>
      <c r="AM39" s="1573"/>
      <c r="AN39" s="1573"/>
      <c r="AO39" s="1573"/>
      <c r="AP39" s="1573"/>
      <c r="AR39" s="1573"/>
      <c r="AS39" s="1407"/>
      <c r="AT39" s="1887"/>
      <c r="AU39" s="1886"/>
      <c r="AV39" s="1407"/>
      <c r="AW39" s="154"/>
      <c r="AX39" s="1407"/>
      <c r="AY39" s="1886"/>
      <c r="AZ39" s="1886"/>
      <c r="BA39" s="1886"/>
      <c r="BB39" s="1886"/>
      <c r="BC39" s="1886"/>
      <c r="BD39" s="1934"/>
      <c r="BE39" s="1934"/>
      <c r="BF39" s="1438"/>
      <c r="BG39" s="1934"/>
      <c r="BH39" s="32"/>
      <c r="BI39" s="32"/>
      <c r="BJ39" s="32"/>
      <c r="BK39" s="99"/>
      <c r="BL39" s="1545"/>
      <c r="BM39" s="1545"/>
      <c r="BN39" s="1545"/>
      <c r="BO39" s="1545"/>
      <c r="BP39" s="1545"/>
      <c r="BQ39" s="1545"/>
      <c r="BR39" s="1889"/>
      <c r="BS39" s="1889"/>
      <c r="BT39" s="99" t="s">
        <v>5459</v>
      </c>
      <c r="BU39" s="32"/>
      <c r="BV39" s="1915"/>
      <c r="BW39" s="1915"/>
      <c r="BX39" s="32"/>
      <c r="BY39" s="32"/>
      <c r="BZ39" s="1895"/>
      <c r="CA39" s="1895"/>
      <c r="CB39" s="1888"/>
      <c r="CC39" s="1888"/>
      <c r="CD39" s="1573"/>
      <c r="CF39" s="1573"/>
      <c r="CG39" s="1888"/>
      <c r="CH39" s="1888"/>
      <c r="CI39" s="1888"/>
      <c r="CJ39" s="1888"/>
      <c r="CK39" s="1888"/>
      <c r="CL39" s="1888"/>
      <c r="CM39" s="1888"/>
      <c r="CN39" s="1888"/>
      <c r="CO39" s="1888"/>
      <c r="CP39" s="1573"/>
    </row>
    <row r="40" ht="45.0" customHeight="1">
      <c r="A40" s="37"/>
      <c r="B40" s="37"/>
      <c r="C40" s="37"/>
      <c r="D40" s="37"/>
      <c r="E40" s="37"/>
      <c r="F40" s="37"/>
      <c r="G40" s="37"/>
      <c r="H40" s="37"/>
      <c r="I40" s="37"/>
      <c r="J40" s="37"/>
      <c r="K40" s="37"/>
      <c r="L40" s="37"/>
      <c r="M40" s="1573"/>
      <c r="N40" s="963"/>
      <c r="O40" s="1922"/>
      <c r="P40" s="170"/>
      <c r="Q40" s="170"/>
      <c r="R40" s="170"/>
      <c r="S40" s="170"/>
      <c r="T40" s="170"/>
      <c r="U40" s="170"/>
      <c r="V40" s="963"/>
      <c r="W40" s="1573"/>
      <c r="X40" s="37"/>
      <c r="Y40" s="37"/>
      <c r="Z40" s="37"/>
      <c r="AA40" s="37"/>
      <c r="AB40" s="37"/>
      <c r="AC40" s="37"/>
      <c r="AD40" s="37"/>
      <c r="AE40" s="37"/>
      <c r="AF40" s="37"/>
      <c r="AG40" s="37"/>
      <c r="AH40" s="37"/>
      <c r="AR40" s="1573"/>
      <c r="AS40" s="1407"/>
      <c r="AT40" s="1887"/>
      <c r="AU40" s="1886"/>
      <c r="AV40" s="1887"/>
      <c r="AW40" s="154"/>
      <c r="AX40" s="1407"/>
      <c r="AY40" s="1407"/>
      <c r="AZ40" s="1886"/>
      <c r="BA40" s="1886"/>
      <c r="BB40" s="1886"/>
      <c r="BC40" s="1934"/>
      <c r="BD40" s="1934"/>
      <c r="BE40" s="1934"/>
      <c r="BF40" s="1934"/>
      <c r="BG40" s="1934"/>
      <c r="BH40" s="32"/>
      <c r="BI40" s="32"/>
      <c r="BJ40" s="32"/>
      <c r="BK40" s="1934"/>
      <c r="BL40" s="99"/>
      <c r="BM40" s="1545"/>
      <c r="BN40" s="117" t="s">
        <v>5178</v>
      </c>
      <c r="BO40" s="33"/>
      <c r="BP40" s="33"/>
      <c r="BQ40" s="1956"/>
      <c r="BR40" s="32"/>
      <c r="BS40" s="32"/>
      <c r="BT40" s="32"/>
      <c r="BU40" s="32"/>
      <c r="BV40" s="1915"/>
      <c r="BW40" s="1915"/>
      <c r="BX40" s="32"/>
      <c r="BY40" s="32"/>
      <c r="BZ40" s="1889"/>
      <c r="CA40" s="1895"/>
      <c r="CB40" s="1888"/>
      <c r="CC40" s="1888"/>
      <c r="CD40" s="1573"/>
      <c r="CF40" s="1573"/>
      <c r="CG40" s="1888"/>
      <c r="CH40" s="1888"/>
      <c r="CI40" s="1888"/>
      <c r="CJ40" s="1888"/>
      <c r="CK40" s="1888"/>
      <c r="CL40" s="1888"/>
      <c r="CM40" s="1957"/>
      <c r="CN40" s="1957"/>
      <c r="CO40" s="1888"/>
      <c r="CP40" s="1573"/>
    </row>
    <row r="41" ht="45.0" customHeight="1">
      <c r="A41" s="37"/>
      <c r="B41" s="37"/>
      <c r="C41" s="37"/>
      <c r="D41" s="37"/>
      <c r="E41" s="37"/>
      <c r="F41" s="37"/>
      <c r="G41" s="37"/>
      <c r="H41" s="37"/>
      <c r="I41" s="37"/>
      <c r="J41" s="37"/>
      <c r="K41" s="37"/>
      <c r="L41" s="37"/>
      <c r="M41" s="1573"/>
      <c r="N41" s="963"/>
      <c r="O41" s="1920"/>
      <c r="P41" s="170"/>
      <c r="Q41" s="170"/>
      <c r="R41" s="1921" t="s">
        <v>5582</v>
      </c>
      <c r="S41" s="170"/>
      <c r="T41" s="170"/>
      <c r="U41" s="170"/>
      <c r="V41" s="963"/>
      <c r="W41" s="1573"/>
      <c r="X41" s="37"/>
      <c r="Y41" s="1578" t="s">
        <v>5624</v>
      </c>
      <c r="Z41" s="1573"/>
      <c r="AA41" s="1573"/>
      <c r="AB41" s="1573"/>
      <c r="AC41" s="1573"/>
      <c r="AD41" s="1573"/>
      <c r="AE41" s="1573"/>
      <c r="AF41" s="1573"/>
      <c r="AG41" s="1573"/>
      <c r="AH41" s="1573"/>
      <c r="AI41" s="1573"/>
      <c r="AJ41" s="1573"/>
      <c r="AK41" s="1574" t="s">
        <v>43</v>
      </c>
      <c r="AR41" s="1573"/>
      <c r="AS41" s="1407"/>
      <c r="AT41" s="1407"/>
      <c r="AU41" s="1887"/>
      <c r="AV41" s="1407"/>
      <c r="AW41" s="153"/>
      <c r="AX41" s="154"/>
      <c r="AY41" s="154"/>
      <c r="AZ41" s="154"/>
      <c r="BA41" s="154" t="s">
        <v>5395</v>
      </c>
      <c r="BB41" s="154"/>
      <c r="BC41" s="154"/>
      <c r="BD41" s="154"/>
      <c r="BE41" s="154"/>
      <c r="BF41" s="154"/>
      <c r="BG41" s="32"/>
      <c r="BH41" s="32"/>
      <c r="BI41" s="32"/>
      <c r="BJ41" s="32"/>
      <c r="BK41" s="32"/>
      <c r="BL41" s="32"/>
      <c r="BM41" s="1438" t="s">
        <v>381</v>
      </c>
      <c r="BN41" s="33"/>
      <c r="BO41" s="33"/>
      <c r="BP41" s="33"/>
      <c r="BQ41" s="1958" t="s">
        <v>5625</v>
      </c>
      <c r="BR41" s="32"/>
      <c r="BS41" s="32"/>
      <c r="BT41" s="32"/>
      <c r="BU41" s="1895"/>
      <c r="BV41" s="32"/>
      <c r="BW41" s="1915"/>
      <c r="BX41" s="32"/>
      <c r="BY41" s="1895"/>
      <c r="BZ41" s="1889"/>
      <c r="CA41" s="1895"/>
      <c r="CB41" s="1888"/>
      <c r="CC41" s="1888"/>
      <c r="CD41" s="1573"/>
      <c r="CF41" s="1573"/>
      <c r="CG41" s="1888"/>
      <c r="CH41" s="1888"/>
      <c r="CI41" s="1888"/>
      <c r="CJ41" s="1888"/>
      <c r="CK41" s="1888"/>
      <c r="CL41" s="1957"/>
      <c r="CM41" s="1957"/>
      <c r="CN41" s="1957"/>
      <c r="CO41" s="1888"/>
      <c r="CP41" s="1573"/>
    </row>
    <row r="42" ht="45.0" customHeight="1">
      <c r="A42" s="37"/>
      <c r="B42" s="37"/>
      <c r="C42" s="37"/>
      <c r="D42" s="37"/>
      <c r="E42" s="37"/>
      <c r="F42" s="37"/>
      <c r="G42" s="37"/>
      <c r="H42" s="37"/>
      <c r="I42" s="37"/>
      <c r="J42" s="37"/>
      <c r="K42" s="37"/>
      <c r="L42" s="37"/>
      <c r="M42" s="1573"/>
      <c r="N42" s="963"/>
      <c r="O42" s="1918"/>
      <c r="P42" s="170"/>
      <c r="Q42" s="170"/>
      <c r="R42" s="963"/>
      <c r="S42" s="1959"/>
      <c r="T42" s="490" t="s">
        <v>5321</v>
      </c>
      <c r="U42" s="1959"/>
      <c r="V42" s="963"/>
      <c r="W42" s="1573"/>
      <c r="X42" s="37"/>
      <c r="Y42" s="1573"/>
      <c r="Z42" s="963"/>
      <c r="AA42" s="963"/>
      <c r="AB42" s="963"/>
      <c r="AC42" s="963"/>
      <c r="AD42" s="963"/>
      <c r="AE42" s="963"/>
      <c r="AF42" s="963"/>
      <c r="AG42" s="963"/>
      <c r="AH42" s="963"/>
      <c r="AI42" s="963"/>
      <c r="AJ42" s="963"/>
      <c r="AK42" s="1573"/>
      <c r="AR42" s="1573"/>
      <c r="AS42" s="1407"/>
      <c r="AT42" s="1407"/>
      <c r="AU42" s="1407"/>
      <c r="AV42" s="1407"/>
      <c r="AW42" s="154"/>
      <c r="AX42" s="1407"/>
      <c r="AY42" s="1407"/>
      <c r="AZ42" s="1886"/>
      <c r="BA42" s="1886"/>
      <c r="BB42" s="1886"/>
      <c r="BC42" s="1934"/>
      <c r="BD42" s="1934"/>
      <c r="BE42" s="1934"/>
      <c r="BF42" s="1934"/>
      <c r="BG42" s="1934"/>
      <c r="BH42" s="32"/>
      <c r="BI42" s="32"/>
      <c r="BJ42" s="32"/>
      <c r="BK42" s="1934"/>
      <c r="BL42" s="99"/>
      <c r="BM42" s="1545"/>
      <c r="BN42" s="117" t="s">
        <v>5150</v>
      </c>
      <c r="BO42" s="33"/>
      <c r="BP42" s="33"/>
      <c r="BQ42" s="1956"/>
      <c r="BR42" s="32"/>
      <c r="BS42" s="32"/>
      <c r="BT42" s="1895"/>
      <c r="BU42" s="1895"/>
      <c r="BV42" s="32"/>
      <c r="BW42" s="32"/>
      <c r="BX42" s="32"/>
      <c r="BY42" s="1895"/>
      <c r="BZ42" s="1889"/>
      <c r="CA42" s="1889"/>
      <c r="CB42" s="1917"/>
      <c r="CC42" s="1888"/>
      <c r="CD42" s="1573"/>
      <c r="CF42" s="1573"/>
      <c r="CG42" s="1888"/>
      <c r="CH42" s="1888"/>
      <c r="CI42" s="1888"/>
      <c r="CJ42" s="1888"/>
      <c r="CK42" s="1888"/>
      <c r="CL42" s="1957"/>
      <c r="CM42" s="1957"/>
      <c r="CN42" s="1957"/>
      <c r="CO42" s="1888"/>
      <c r="CP42" s="1573"/>
    </row>
    <row r="43" ht="45.0" customHeight="1">
      <c r="A43" s="37"/>
      <c r="B43" s="37"/>
      <c r="C43" s="37"/>
      <c r="D43" s="37"/>
      <c r="E43" s="37"/>
      <c r="F43" s="37"/>
      <c r="G43" s="37"/>
      <c r="H43" s="37"/>
      <c r="I43" s="37"/>
      <c r="J43" s="37"/>
      <c r="K43" s="37"/>
      <c r="L43" s="37"/>
      <c r="M43" s="1573"/>
      <c r="N43" s="963"/>
      <c r="O43" s="1907"/>
      <c r="P43" s="170"/>
      <c r="Q43" s="170"/>
      <c r="R43" s="963"/>
      <c r="S43" s="1959"/>
      <c r="T43" s="1959"/>
      <c r="U43" s="1959"/>
      <c r="V43" s="963"/>
      <c r="W43" s="1573"/>
      <c r="X43" s="37"/>
      <c r="Y43" s="1573"/>
      <c r="Z43" s="963"/>
      <c r="AA43" s="1890"/>
      <c r="AB43" s="1891"/>
      <c r="AC43" s="1891"/>
      <c r="AD43" s="1891"/>
      <c r="AE43" s="1891"/>
      <c r="AF43" s="1891"/>
      <c r="AG43" s="1891"/>
      <c r="AH43" s="1891"/>
      <c r="AI43" s="1894"/>
      <c r="AJ43" s="963"/>
      <c r="AK43" s="1573"/>
      <c r="AR43" s="1573"/>
      <c r="AS43" s="1407"/>
      <c r="AT43" s="413"/>
      <c r="AU43" s="413"/>
      <c r="AV43" s="413"/>
      <c r="AW43" s="239" t="s">
        <v>5291</v>
      </c>
      <c r="AX43" s="413"/>
      <c r="AY43" s="413"/>
      <c r="AZ43" s="413"/>
      <c r="BA43" s="413"/>
      <c r="BB43" s="413"/>
      <c r="BC43" s="413"/>
      <c r="BD43" s="413"/>
      <c r="BE43" s="413"/>
      <c r="BF43" s="413"/>
      <c r="BG43" s="1934"/>
      <c r="BH43" s="32"/>
      <c r="BI43" s="32"/>
      <c r="BJ43" s="32"/>
      <c r="BK43" s="99"/>
      <c r="BL43" s="1545"/>
      <c r="BM43" s="1545"/>
      <c r="BN43" s="1545"/>
      <c r="BO43" s="1914" t="s">
        <v>5626</v>
      </c>
      <c r="BP43" s="1545"/>
      <c r="BQ43" s="1545"/>
      <c r="BR43" s="1889"/>
      <c r="BS43" s="1889"/>
      <c r="BT43" s="99"/>
      <c r="BU43" s="32"/>
      <c r="BV43" s="32"/>
      <c r="BW43" s="32"/>
      <c r="BX43" s="32"/>
      <c r="BY43" s="1889"/>
      <c r="BZ43" s="1889"/>
      <c r="CA43" s="1889"/>
      <c r="CB43" s="1917"/>
      <c r="CC43" s="1638"/>
      <c r="CD43" s="1573"/>
      <c r="CE43" s="1573"/>
      <c r="CF43" s="1573"/>
      <c r="CG43" s="1638"/>
      <c r="CH43" s="1917"/>
      <c r="CI43" s="1917"/>
      <c r="CJ43" s="1916" t="s">
        <v>5578</v>
      </c>
      <c r="CK43" s="1888"/>
      <c r="CL43" s="1888"/>
      <c r="CM43" s="1957"/>
      <c r="CN43" s="1916" t="s">
        <v>5578</v>
      </c>
      <c r="CO43" s="1888"/>
      <c r="CP43" s="1573"/>
    </row>
    <row r="44" ht="45.0" customHeight="1">
      <c r="A44" s="37"/>
      <c r="B44" s="37"/>
      <c r="C44" s="37"/>
      <c r="D44" s="37"/>
      <c r="E44" s="37"/>
      <c r="F44" s="37"/>
      <c r="G44" s="37"/>
      <c r="H44" s="37"/>
      <c r="I44" s="37"/>
      <c r="J44" s="37"/>
      <c r="K44" s="37"/>
      <c r="L44" s="37"/>
      <c r="M44" s="1573"/>
      <c r="N44" s="963"/>
      <c r="O44" s="963"/>
      <c r="P44" s="963"/>
      <c r="Q44" s="963"/>
      <c r="R44" s="963"/>
      <c r="S44" s="963"/>
      <c r="T44" s="963"/>
      <c r="U44" s="963"/>
      <c r="V44" s="963"/>
      <c r="W44" s="1573"/>
      <c r="X44" s="37"/>
      <c r="Y44" s="1573"/>
      <c r="Z44" s="963"/>
      <c r="AA44" s="1899"/>
      <c r="AB44" s="170"/>
      <c r="AC44" s="170"/>
      <c r="AD44" s="170"/>
      <c r="AE44" s="170"/>
      <c r="AF44" s="170"/>
      <c r="AG44" s="170"/>
      <c r="AH44" s="1564" t="s">
        <v>5399</v>
      </c>
      <c r="AI44" s="1897"/>
      <c r="AJ44" s="963"/>
      <c r="AK44" s="1573"/>
      <c r="AR44" s="1573"/>
      <c r="AS44" s="1407"/>
      <c r="AT44" s="413"/>
      <c r="AU44" s="333"/>
      <c r="AV44" s="333"/>
      <c r="AW44" s="333"/>
      <c r="AX44" s="333"/>
      <c r="AY44" s="333"/>
      <c r="AZ44" s="413"/>
      <c r="BA44" s="333"/>
      <c r="BB44" s="1466" t="s">
        <v>5627</v>
      </c>
      <c r="BC44" s="1451"/>
      <c r="BD44" s="333"/>
      <c r="BE44" s="333"/>
      <c r="BF44" s="413"/>
      <c r="BG44" s="1934"/>
      <c r="BH44" s="32"/>
      <c r="BI44" s="32"/>
      <c r="BJ44" s="32"/>
      <c r="BK44" s="99"/>
      <c r="BL44" s="1545"/>
      <c r="BM44" s="1545"/>
      <c r="BN44" s="1545"/>
      <c r="BO44" s="1545"/>
      <c r="BP44" s="1888"/>
      <c r="BQ44" s="1888"/>
      <c r="BR44" s="1888"/>
      <c r="BS44" s="1888"/>
      <c r="BT44" s="1888"/>
      <c r="BU44" s="1889"/>
      <c r="BV44" s="32"/>
      <c r="BW44" s="1915"/>
      <c r="BX44" s="32"/>
      <c r="BY44" s="1889"/>
      <c r="BZ44" s="1889"/>
      <c r="CA44" s="1889"/>
      <c r="CB44" s="1889"/>
      <c r="CC44" s="1917"/>
      <c r="CD44" s="1573"/>
      <c r="CF44" s="1573"/>
      <c r="CG44" s="1888"/>
      <c r="CH44" s="1916" t="s">
        <v>5578</v>
      </c>
      <c r="CI44" s="1917"/>
      <c r="CJ44" s="1917"/>
      <c r="CK44" s="1917"/>
      <c r="CL44" s="1917"/>
      <c r="CM44" s="1917"/>
      <c r="CN44" s="1917"/>
      <c r="CO44" s="1888"/>
      <c r="CP44" s="1573"/>
    </row>
    <row r="45" ht="45.0" customHeight="1">
      <c r="A45" s="37"/>
      <c r="B45" s="37"/>
      <c r="C45" s="37"/>
      <c r="D45" s="37"/>
      <c r="E45" s="37"/>
      <c r="F45" s="37"/>
      <c r="G45" s="37"/>
      <c r="H45" s="37"/>
      <c r="I45" s="37"/>
      <c r="J45" s="37"/>
      <c r="K45" s="37"/>
      <c r="L45" s="37"/>
      <c r="M45" s="1586" t="s">
        <v>5628</v>
      </c>
      <c r="N45" s="1591"/>
      <c r="O45" s="1573"/>
      <c r="P45" s="1573"/>
      <c r="Q45" s="1573"/>
      <c r="R45" s="1573"/>
      <c r="S45" s="1573"/>
      <c r="T45" s="1573"/>
      <c r="U45" s="1573"/>
      <c r="V45" s="1591"/>
      <c r="W45" s="1784" t="s">
        <v>43</v>
      </c>
      <c r="X45" s="37"/>
      <c r="Y45" s="1573"/>
      <c r="Z45" s="963"/>
      <c r="AA45" s="1899"/>
      <c r="AB45" s="1438" t="s">
        <v>5175</v>
      </c>
      <c r="AC45" s="170"/>
      <c r="AD45" s="1480"/>
      <c r="AE45" s="1449"/>
      <c r="AF45" s="1900"/>
      <c r="AG45" s="170"/>
      <c r="AH45" s="170"/>
      <c r="AI45" s="1897"/>
      <c r="AJ45" s="963"/>
      <c r="AK45" s="1573"/>
      <c r="AR45" s="1573"/>
      <c r="AS45" s="1407"/>
      <c r="AT45" s="413"/>
      <c r="AU45" s="333"/>
      <c r="AV45" s="333"/>
      <c r="AW45" s="333"/>
      <c r="AX45" s="333"/>
      <c r="AY45" s="333"/>
      <c r="AZ45" s="413"/>
      <c r="BA45" s="333"/>
      <c r="BB45" s="333"/>
      <c r="BC45" s="1466" t="s">
        <v>5629</v>
      </c>
      <c r="BD45" s="333"/>
      <c r="BE45" s="333"/>
      <c r="BF45" s="413"/>
      <c r="BG45" s="1960"/>
      <c r="BH45" s="32"/>
      <c r="BI45" s="32"/>
      <c r="BJ45" s="32"/>
      <c r="BK45" s="1934"/>
      <c r="BL45" s="99"/>
      <c r="BM45" s="1545"/>
      <c r="BN45" s="1545"/>
      <c r="BO45" s="1888"/>
      <c r="BP45" s="1888"/>
      <c r="BQ45" s="1888"/>
      <c r="BR45" s="1888"/>
      <c r="BS45" s="1888"/>
      <c r="BT45" s="1888"/>
      <c r="BU45" s="1889"/>
      <c r="BV45" s="32"/>
      <c r="BW45" s="1915"/>
      <c r="BX45" s="32"/>
      <c r="BY45" s="1889"/>
      <c r="BZ45" s="1889"/>
      <c r="CA45" s="1889"/>
      <c r="CB45" s="1889"/>
      <c r="CC45" s="1888"/>
      <c r="CD45" s="1573"/>
      <c r="CF45" s="1573"/>
      <c r="CG45" s="1888"/>
      <c r="CH45" s="1888"/>
      <c r="CI45" s="1917"/>
      <c r="CJ45" s="1916" t="s">
        <v>5578</v>
      </c>
      <c r="CK45" s="1917"/>
      <c r="CL45" s="1917"/>
      <c r="CM45" s="1917"/>
      <c r="CN45" s="1917"/>
      <c r="CO45" s="1802"/>
      <c r="CP45" s="1573"/>
    </row>
    <row r="46" ht="45.0"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1573"/>
      <c r="Z46" s="963"/>
      <c r="AA46" s="1961" t="s">
        <v>5574</v>
      </c>
      <c r="AB46" s="170"/>
      <c r="AC46" s="170"/>
      <c r="AD46" s="1456"/>
      <c r="AE46" s="366" t="s">
        <v>5567</v>
      </c>
      <c r="AF46" s="1901"/>
      <c r="AG46" s="170"/>
      <c r="AH46" s="170"/>
      <c r="AI46" s="1962" t="s">
        <v>5574</v>
      </c>
      <c r="AJ46" s="963"/>
      <c r="AK46" s="1573"/>
      <c r="AR46" s="1573"/>
      <c r="AS46" s="1407"/>
      <c r="AT46" s="413"/>
      <c r="AU46" s="333"/>
      <c r="AV46" s="333"/>
      <c r="AW46" s="1434" t="s">
        <v>5630</v>
      </c>
      <c r="AX46" s="1434" t="s">
        <v>5630</v>
      </c>
      <c r="AY46" s="333"/>
      <c r="AZ46" s="333"/>
      <c r="BA46" s="333"/>
      <c r="BB46" s="333"/>
      <c r="BC46" s="1438" t="s">
        <v>5454</v>
      </c>
      <c r="BD46" s="333"/>
      <c r="BE46" s="333"/>
      <c r="BF46" s="1919" t="s">
        <v>5291</v>
      </c>
      <c r="BG46" s="154"/>
      <c r="BH46" s="32"/>
      <c r="BI46" s="32"/>
      <c r="BJ46" s="32"/>
      <c r="BK46" s="1934"/>
      <c r="BL46" s="99"/>
      <c r="BM46" s="1545"/>
      <c r="BN46" s="1888"/>
      <c r="BO46" s="1888"/>
      <c r="BP46" s="1888"/>
      <c r="BQ46" s="1888"/>
      <c r="BR46" s="1888"/>
      <c r="BS46" s="1895"/>
      <c r="BT46" s="1895"/>
      <c r="BU46" s="1889"/>
      <c r="BV46" s="32"/>
      <c r="BW46" s="1915"/>
      <c r="BX46" s="32"/>
      <c r="BY46" s="32"/>
      <c r="BZ46" s="1888"/>
      <c r="CA46" s="1889"/>
      <c r="CB46" s="1895"/>
      <c r="CC46" s="1888"/>
      <c r="CD46" s="1573"/>
      <c r="CF46" s="1573"/>
      <c r="CG46" s="1888"/>
      <c r="CH46" s="1888"/>
      <c r="CI46" s="1888"/>
      <c r="CJ46" s="1888"/>
      <c r="CK46" s="1888"/>
      <c r="CL46" s="1916" t="s">
        <v>5578</v>
      </c>
      <c r="CM46" s="116" t="s">
        <v>5204</v>
      </c>
      <c r="CN46" s="1917"/>
      <c r="CO46" s="1888"/>
      <c r="CP46" s="1573"/>
    </row>
    <row r="47" ht="45.0" customHeight="1">
      <c r="Y47" s="1573"/>
      <c r="Z47" s="1885"/>
      <c r="AA47" s="1899"/>
      <c r="AB47" s="170"/>
      <c r="AC47" s="170"/>
      <c r="AD47" s="1903"/>
      <c r="AE47" s="1459"/>
      <c r="AF47" s="1904"/>
      <c r="AG47" s="170"/>
      <c r="AH47" s="170"/>
      <c r="AI47" s="1897"/>
      <c r="AJ47" s="1885"/>
      <c r="AK47" s="1573"/>
      <c r="AR47" s="1573"/>
      <c r="AS47" s="1407"/>
      <c r="AT47" s="413"/>
      <c r="AU47" s="333"/>
      <c r="AV47" s="333"/>
      <c r="AW47" s="333"/>
      <c r="AX47" s="1434" t="s">
        <v>5630</v>
      </c>
      <c r="AY47" s="1564"/>
      <c r="AZ47" s="413"/>
      <c r="BA47" s="333"/>
      <c r="BB47" s="333"/>
      <c r="BC47" s="1451"/>
      <c r="BD47" s="1466" t="s">
        <v>5627</v>
      </c>
      <c r="BE47" s="333"/>
      <c r="BF47" s="413"/>
      <c r="BG47" s="1960"/>
      <c r="BH47" s="32"/>
      <c r="BI47" s="32"/>
      <c r="BJ47" s="32"/>
      <c r="BK47" s="1934"/>
      <c r="BL47" s="99"/>
      <c r="BM47" s="1545"/>
      <c r="BN47" s="1888"/>
      <c r="BO47" s="1888"/>
      <c r="BP47" s="1888"/>
      <c r="BQ47" s="1888"/>
      <c r="BR47" s="1888"/>
      <c r="BS47" s="1895"/>
      <c r="BT47" s="1895"/>
      <c r="BU47" s="1889"/>
      <c r="BV47" s="1888"/>
      <c r="BW47" s="32"/>
      <c r="BX47" s="1895"/>
      <c r="BY47" s="32"/>
      <c r="BZ47" s="1889"/>
      <c r="CA47" s="1895"/>
      <c r="CB47" s="1888"/>
      <c r="CC47" s="1888"/>
      <c r="CD47" s="1573"/>
      <c r="CF47" s="1573"/>
      <c r="CG47" s="1888"/>
      <c r="CH47" s="1888"/>
      <c r="CI47" s="1888"/>
      <c r="CJ47" s="1888"/>
      <c r="CK47" s="1888"/>
      <c r="CL47" s="1888"/>
      <c r="CM47" s="1888"/>
      <c r="CN47" s="1888"/>
      <c r="CO47" s="1888"/>
      <c r="CP47" s="1573"/>
    </row>
    <row r="48" ht="45.0" customHeight="1">
      <c r="Y48" s="1573"/>
      <c r="Z48" s="1885"/>
      <c r="AA48" s="1899"/>
      <c r="AB48" s="170"/>
      <c r="AC48" s="170"/>
      <c r="AD48" s="170"/>
      <c r="AE48" s="170"/>
      <c r="AF48" s="170"/>
      <c r="AG48" s="170"/>
      <c r="AH48" s="170"/>
      <c r="AI48" s="1897"/>
      <c r="AJ48" s="1885"/>
      <c r="AK48" s="1573"/>
      <c r="AR48" s="1573"/>
      <c r="AS48" s="1407"/>
      <c r="AT48" s="413"/>
      <c r="AU48" s="333"/>
      <c r="AV48" s="333"/>
      <c r="AW48" s="333"/>
      <c r="AX48" s="333"/>
      <c r="AY48" s="333"/>
      <c r="AZ48" s="413"/>
      <c r="BA48" s="1466" t="s">
        <v>5627</v>
      </c>
      <c r="BB48" s="333"/>
      <c r="BC48" s="1451"/>
      <c r="BD48" s="333"/>
      <c r="BE48" s="333"/>
      <c r="BF48" s="413"/>
      <c r="BG48" s="1960"/>
      <c r="BH48" s="32"/>
      <c r="BI48" s="32"/>
      <c r="BJ48" s="32"/>
      <c r="BK48" s="1934"/>
      <c r="BL48" s="99"/>
      <c r="BM48" s="1545"/>
      <c r="BN48" s="1888"/>
      <c r="BO48" s="1888"/>
      <c r="BP48" s="1888"/>
      <c r="BQ48" s="1888"/>
      <c r="BR48" s="1888"/>
      <c r="BS48" s="1895"/>
      <c r="BT48" s="1888"/>
      <c r="BU48" s="1895"/>
      <c r="BV48" s="1895"/>
      <c r="BW48" s="32"/>
      <c r="BX48" s="1895"/>
      <c r="BY48" s="1888"/>
      <c r="BZ48" s="1889"/>
      <c r="CA48" s="1895"/>
      <c r="CB48" s="1888"/>
      <c r="CC48" s="1888"/>
      <c r="CD48" s="1573"/>
      <c r="CF48" s="1616" t="s">
        <v>5179</v>
      </c>
      <c r="CG48" s="1573"/>
      <c r="CH48" s="1573"/>
      <c r="CI48" s="1573"/>
      <c r="CJ48" s="1573"/>
      <c r="CK48" s="1573"/>
      <c r="CL48" s="1573"/>
      <c r="CM48" s="1573"/>
      <c r="CN48" s="1573"/>
      <c r="CO48" s="1573"/>
      <c r="CP48" s="1573"/>
    </row>
    <row r="49" ht="45.0" customHeight="1">
      <c r="M49" s="1578" t="s">
        <v>5631</v>
      </c>
      <c r="N49" s="1573"/>
      <c r="O49" s="1573"/>
      <c r="P49" s="1573"/>
      <c r="Q49" s="1573"/>
      <c r="R49" s="1573"/>
      <c r="S49" s="1573"/>
      <c r="T49" s="1573"/>
      <c r="U49" s="1573"/>
      <c r="V49" s="1573"/>
      <c r="W49" s="1573"/>
      <c r="Y49" s="1573"/>
      <c r="Z49" s="1885"/>
      <c r="AA49" s="1908"/>
      <c r="AB49" s="1910"/>
      <c r="AC49" s="1910"/>
      <c r="AD49" s="1910"/>
      <c r="AE49" s="1910"/>
      <c r="AF49" s="1910"/>
      <c r="AG49" s="1910"/>
      <c r="AH49" s="1910"/>
      <c r="AI49" s="1912"/>
      <c r="AJ49" s="1885"/>
      <c r="AK49" s="1573"/>
      <c r="AR49" s="1573"/>
      <c r="AS49" s="1407"/>
      <c r="AT49" s="490"/>
      <c r="AU49" s="333"/>
      <c r="AV49" s="333"/>
      <c r="AW49" s="333"/>
      <c r="AX49" s="333"/>
      <c r="AY49" s="333"/>
      <c r="AZ49" s="413"/>
      <c r="BA49" s="413"/>
      <c r="BB49" s="413"/>
      <c r="BC49" s="413"/>
      <c r="BD49" s="413"/>
      <c r="BE49" s="413"/>
      <c r="BF49" s="413"/>
      <c r="BG49" s="1960"/>
      <c r="BH49" s="32"/>
      <c r="BI49" s="32"/>
      <c r="BJ49" s="32"/>
      <c r="BK49" s="1934"/>
      <c r="BL49" s="99"/>
      <c r="BM49" s="1545"/>
      <c r="BN49" s="1888"/>
      <c r="BO49" s="1888"/>
      <c r="BP49" s="1888"/>
      <c r="BQ49" s="1888"/>
      <c r="BR49" s="1888"/>
      <c r="BS49" s="1895"/>
      <c r="BT49" s="1895"/>
      <c r="BU49" s="1888"/>
      <c r="BV49" s="1895"/>
      <c r="BW49" s="1888"/>
      <c r="BX49" s="1895"/>
      <c r="BY49" s="1895"/>
      <c r="BZ49" s="1888"/>
      <c r="CA49" s="1895"/>
      <c r="CB49" s="1888"/>
      <c r="CC49" s="1888"/>
      <c r="CD49" s="1573"/>
    </row>
    <row r="50" ht="45.0" customHeight="1">
      <c r="M50" s="1573"/>
      <c r="N50" s="1886"/>
      <c r="O50" s="1886"/>
      <c r="P50" s="1886"/>
      <c r="Q50" s="1886"/>
      <c r="R50" s="1477" t="s">
        <v>381</v>
      </c>
      <c r="S50" s="1886"/>
      <c r="T50" s="1886"/>
      <c r="U50" s="1886"/>
      <c r="V50" s="1886"/>
      <c r="W50" s="1573"/>
      <c r="Y50" s="1573"/>
      <c r="Z50" s="1885"/>
      <c r="AA50" s="1885"/>
      <c r="AB50" s="1620"/>
      <c r="AC50" s="1620"/>
      <c r="AD50" s="1620"/>
      <c r="AE50" s="1620"/>
      <c r="AF50" s="1620"/>
      <c r="AG50" s="1620"/>
      <c r="AH50" s="1620"/>
      <c r="AI50" s="1885"/>
      <c r="AJ50" s="1885"/>
      <c r="AK50" s="1573"/>
      <c r="AR50" s="1573"/>
      <c r="AS50" s="1407"/>
      <c r="AT50" s="413"/>
      <c r="AU50" s="333"/>
      <c r="AV50" s="333"/>
      <c r="AW50" s="333"/>
      <c r="AX50" s="333"/>
      <c r="AY50" s="333"/>
      <c r="AZ50" s="413"/>
      <c r="BA50" s="1886"/>
      <c r="BB50" s="1573"/>
      <c r="BC50" s="1573"/>
      <c r="BD50" s="1573"/>
      <c r="BE50" s="1960"/>
      <c r="BF50" s="1960"/>
      <c r="BG50" s="1960"/>
      <c r="BH50" s="32"/>
      <c r="BI50" s="32"/>
      <c r="BJ50" s="32"/>
      <c r="BK50" s="1934"/>
      <c r="BL50" s="99"/>
      <c r="BM50" s="1545"/>
      <c r="BN50" s="1573"/>
      <c r="BO50" s="1573"/>
      <c r="BP50" s="1573"/>
      <c r="BQ50" s="1888"/>
      <c r="BR50" s="1888"/>
      <c r="BS50" s="1888"/>
      <c r="BT50" s="1895"/>
      <c r="BU50" s="1895"/>
      <c r="BV50" s="1888"/>
      <c r="BW50" s="1895"/>
      <c r="BX50" s="1888"/>
      <c r="BY50" s="1895"/>
      <c r="BZ50" s="1889"/>
      <c r="CA50" s="1895"/>
      <c r="CB50" s="1888"/>
      <c r="CC50" s="1888"/>
      <c r="CD50" s="1573"/>
    </row>
    <row r="51" ht="45.0" customHeight="1">
      <c r="M51" s="1573"/>
      <c r="N51" s="1886"/>
      <c r="O51" s="1907"/>
      <c r="P51" s="170"/>
      <c r="Q51" s="170"/>
      <c r="R51" s="170"/>
      <c r="S51" s="1886"/>
      <c r="T51" s="1434" t="s">
        <v>5632</v>
      </c>
      <c r="U51" s="1434" t="s">
        <v>5632</v>
      </c>
      <c r="V51" s="1886"/>
      <c r="W51" s="1573"/>
      <c r="Y51" s="1616" t="s">
        <v>5179</v>
      </c>
      <c r="Z51" s="1591"/>
      <c r="AA51" s="1573"/>
      <c r="AB51" s="1573"/>
      <c r="AC51" s="1573"/>
      <c r="AD51" s="1573"/>
      <c r="AE51" s="1573"/>
      <c r="AF51" s="1573"/>
      <c r="AG51" s="1573"/>
      <c r="AH51" s="1591"/>
      <c r="AI51" s="1573"/>
      <c r="AJ51" s="1573"/>
      <c r="AK51" s="1573"/>
      <c r="AR51" s="1586" t="s">
        <v>5179</v>
      </c>
      <c r="AS51" s="1573"/>
      <c r="AT51" s="1573"/>
      <c r="AU51" s="1573"/>
      <c r="AV51" s="1573"/>
      <c r="AW51" s="1573"/>
      <c r="AX51" s="1573"/>
      <c r="AY51" s="1573"/>
      <c r="AZ51" s="1573"/>
      <c r="BA51" s="1573"/>
      <c r="BB51" s="1573"/>
      <c r="BD51" s="1616" t="s">
        <v>5633</v>
      </c>
      <c r="BE51" s="1573"/>
      <c r="BF51" s="1573"/>
      <c r="BG51" s="1573"/>
      <c r="BH51" s="1573"/>
      <c r="BI51" s="1573"/>
      <c r="BJ51" s="1573"/>
      <c r="BK51" s="1573"/>
      <c r="BL51" s="1573"/>
      <c r="BM51" s="1573"/>
      <c r="BN51" s="1573"/>
      <c r="BP51" s="1616" t="s">
        <v>5179</v>
      </c>
      <c r="BQ51" s="1573"/>
      <c r="BR51" s="1573"/>
      <c r="BS51" s="1573"/>
      <c r="BT51" s="1573"/>
      <c r="BU51" s="1573"/>
      <c r="BV51" s="1573"/>
      <c r="BW51" s="1573"/>
      <c r="BX51" s="1573"/>
      <c r="BY51" s="1573"/>
      <c r="BZ51" s="1573"/>
      <c r="CA51" s="1573"/>
      <c r="CB51" s="1573"/>
      <c r="CC51" s="1573"/>
      <c r="CD51" s="1573"/>
    </row>
    <row r="52" ht="45.0" customHeight="1">
      <c r="M52" s="1573"/>
      <c r="N52" s="1886"/>
      <c r="O52" s="1918"/>
      <c r="P52" s="170"/>
      <c r="Q52" s="1886"/>
      <c r="R52" s="170"/>
      <c r="S52" s="1886"/>
      <c r="T52" s="170"/>
      <c r="U52" s="170"/>
      <c r="V52" s="1886"/>
      <c r="W52" s="1573"/>
    </row>
    <row r="53" ht="45.0" customHeight="1">
      <c r="M53" s="1573"/>
      <c r="N53" s="1886"/>
      <c r="O53" s="1920"/>
      <c r="P53" s="170"/>
      <c r="Q53" s="170"/>
      <c r="R53" s="170"/>
      <c r="S53" s="170"/>
      <c r="T53" s="170"/>
      <c r="U53" s="170"/>
      <c r="V53" s="1886"/>
      <c r="W53" s="1573"/>
    </row>
    <row r="54" ht="45.0" customHeight="1">
      <c r="M54" s="1573"/>
      <c r="N54" s="1886"/>
      <c r="O54" s="1922"/>
      <c r="P54" s="170"/>
      <c r="Q54" s="170"/>
      <c r="R54" s="170"/>
      <c r="S54" s="170"/>
      <c r="T54" s="170"/>
      <c r="U54" s="1926" t="s">
        <v>5634</v>
      </c>
      <c r="V54" s="1886"/>
      <c r="W54" s="1573"/>
    </row>
    <row r="55" ht="45.0" customHeight="1">
      <c r="A55" s="37"/>
      <c r="B55" s="37"/>
      <c r="C55" s="37"/>
      <c r="D55" s="37"/>
      <c r="E55" s="37"/>
      <c r="F55" s="37"/>
      <c r="G55" s="37"/>
      <c r="H55" s="37"/>
      <c r="I55" s="37"/>
      <c r="J55" s="1578" t="s">
        <v>5635</v>
      </c>
      <c r="K55" s="1591"/>
      <c r="L55" s="1573"/>
      <c r="M55" s="1573"/>
      <c r="N55" s="1886"/>
      <c r="O55" s="1438" t="s">
        <v>5175</v>
      </c>
      <c r="P55" s="170"/>
      <c r="Q55" s="170"/>
      <c r="R55" s="170"/>
      <c r="S55" s="170"/>
      <c r="T55" s="170"/>
      <c r="U55" s="170"/>
      <c r="V55" s="1886"/>
      <c r="W55" s="1573"/>
      <c r="X55" s="1573"/>
      <c r="Y55" s="1573"/>
      <c r="Z55" s="1574" t="s">
        <v>43</v>
      </c>
    </row>
    <row r="56" ht="45.0" customHeight="1">
      <c r="A56" s="37"/>
      <c r="B56" s="37"/>
      <c r="C56" s="37"/>
      <c r="D56" s="37"/>
      <c r="E56" s="37"/>
      <c r="F56" s="37"/>
      <c r="G56" s="37"/>
      <c r="H56" s="37"/>
      <c r="I56" s="1573"/>
      <c r="J56" s="1573"/>
      <c r="K56" s="1886"/>
      <c r="L56" s="1886"/>
      <c r="M56" s="1886"/>
      <c r="N56" s="1886"/>
      <c r="O56" s="1886"/>
      <c r="P56" s="1477" t="s">
        <v>381</v>
      </c>
      <c r="Q56" s="1886"/>
      <c r="R56" s="1886"/>
      <c r="S56" s="1886"/>
      <c r="T56" s="1477" t="s">
        <v>381</v>
      </c>
      <c r="U56" s="1886"/>
      <c r="V56" s="1886"/>
      <c r="W56" s="1886"/>
      <c r="X56" s="1886"/>
      <c r="Y56" s="1886"/>
      <c r="Z56" s="1573"/>
      <c r="AA56" s="1573"/>
    </row>
    <row r="57" ht="45.0" customHeight="1">
      <c r="A57" s="37"/>
      <c r="B57" s="37"/>
      <c r="C57" s="37"/>
      <c r="D57" s="37"/>
      <c r="E57" s="37"/>
      <c r="F57" s="37"/>
      <c r="G57" s="37"/>
      <c r="H57" s="1573"/>
      <c r="I57" s="1573"/>
      <c r="J57" s="1886"/>
      <c r="K57" s="1886"/>
      <c r="L57" s="170"/>
      <c r="M57" s="170"/>
      <c r="N57" s="170"/>
      <c r="O57" s="170"/>
      <c r="P57" s="170"/>
      <c r="Q57" s="170"/>
      <c r="R57" s="170"/>
      <c r="S57" s="170"/>
      <c r="T57" s="170"/>
      <c r="U57" s="170"/>
      <c r="V57" s="170"/>
      <c r="W57" s="170"/>
      <c r="X57" s="170"/>
      <c r="Y57" s="1886"/>
      <c r="Z57" s="1886"/>
      <c r="AA57" s="1573"/>
      <c r="AB57" s="1573"/>
    </row>
    <row r="58" ht="45.0" customHeight="1">
      <c r="A58" s="37"/>
      <c r="B58" s="37"/>
      <c r="C58" s="37"/>
      <c r="D58" s="37"/>
      <c r="E58" s="37"/>
      <c r="F58" s="37"/>
      <c r="G58" s="1573"/>
      <c r="H58" s="1573"/>
      <c r="I58" s="1886"/>
      <c r="J58" s="1886"/>
      <c r="K58" s="170"/>
      <c r="L58" s="170"/>
      <c r="M58" s="170"/>
      <c r="N58" s="1438" t="s">
        <v>5636</v>
      </c>
      <c r="O58" s="170"/>
      <c r="P58" s="170"/>
      <c r="Q58" s="154"/>
      <c r="R58" s="1963" t="s">
        <v>5359</v>
      </c>
      <c r="S58" s="154"/>
      <c r="T58" s="170"/>
      <c r="U58" s="170"/>
      <c r="V58" s="1963" t="s">
        <v>5359</v>
      </c>
      <c r="W58" s="170"/>
      <c r="X58" s="170"/>
      <c r="Y58" s="170"/>
      <c r="Z58" s="1886"/>
      <c r="AA58" s="1886"/>
      <c r="AB58" s="1573"/>
      <c r="AC58" s="1573"/>
    </row>
    <row r="59" ht="45.0" customHeight="1">
      <c r="A59" s="37"/>
      <c r="B59" s="37"/>
      <c r="C59" s="37"/>
      <c r="D59" s="37"/>
      <c r="E59" s="37"/>
      <c r="F59" s="37"/>
      <c r="G59" s="1573"/>
      <c r="H59" s="1886"/>
      <c r="I59" s="1886"/>
      <c r="J59" s="170"/>
      <c r="K59" s="170"/>
      <c r="L59" s="170"/>
      <c r="M59" s="170"/>
      <c r="N59" s="1438" t="s">
        <v>5636</v>
      </c>
      <c r="O59" s="170"/>
      <c r="P59" s="170"/>
      <c r="Q59" s="170"/>
      <c r="R59" s="1963" t="s">
        <v>5359</v>
      </c>
      <c r="S59" s="170"/>
      <c r="T59" s="170"/>
      <c r="U59" s="170"/>
      <c r="V59" s="1438" t="s">
        <v>5636</v>
      </c>
      <c r="W59" s="170"/>
      <c r="X59" s="170"/>
      <c r="Y59" s="170"/>
      <c r="Z59" s="170"/>
      <c r="AA59" s="1886"/>
      <c r="AB59" s="1886"/>
      <c r="AC59" s="1573"/>
    </row>
    <row r="60" ht="45.0" customHeight="1">
      <c r="A60" s="37"/>
      <c r="B60" s="37"/>
      <c r="C60" s="37"/>
      <c r="D60" s="37"/>
      <c r="E60" s="37"/>
      <c r="F60" s="37"/>
      <c r="G60" s="1573"/>
      <c r="H60" s="1886"/>
      <c r="I60" s="170"/>
      <c r="J60" s="170"/>
      <c r="K60" s="170"/>
      <c r="L60" s="170"/>
      <c r="M60" s="329"/>
      <c r="N60" s="1438" t="s">
        <v>5636</v>
      </c>
      <c r="O60" s="329"/>
      <c r="P60" s="170"/>
      <c r="Q60" s="329"/>
      <c r="R60" s="1438" t="s">
        <v>5636</v>
      </c>
      <c r="S60" s="329"/>
      <c r="T60" s="170"/>
      <c r="U60" s="329"/>
      <c r="V60" s="1438" t="s">
        <v>5636</v>
      </c>
      <c r="W60" s="329"/>
      <c r="X60" s="170"/>
      <c r="Y60" s="1564" t="s">
        <v>5637</v>
      </c>
      <c r="Z60" s="170"/>
      <c r="AA60" s="170"/>
      <c r="AB60" s="1886"/>
      <c r="AC60" s="1573"/>
    </row>
    <row r="61" ht="45.0" customHeight="1">
      <c r="A61" s="37"/>
      <c r="B61" s="37"/>
      <c r="C61" s="37"/>
      <c r="D61" s="37"/>
      <c r="E61" s="37"/>
      <c r="F61" s="1573"/>
      <c r="G61" s="1573"/>
      <c r="H61" s="1964"/>
      <c r="I61" s="170"/>
      <c r="J61" s="170"/>
      <c r="K61" s="170"/>
      <c r="L61" s="170"/>
      <c r="M61" s="170"/>
      <c r="N61" s="1438" t="s">
        <v>5636</v>
      </c>
      <c r="O61" s="170"/>
      <c r="P61" s="170"/>
      <c r="Q61" s="170"/>
      <c r="R61" s="1438" t="s">
        <v>5636</v>
      </c>
      <c r="S61" s="154"/>
      <c r="T61" s="154"/>
      <c r="U61" s="170"/>
      <c r="V61" s="1438" t="s">
        <v>5636</v>
      </c>
      <c r="W61" s="170"/>
      <c r="X61" s="1442" t="s">
        <v>5638</v>
      </c>
      <c r="Y61" s="170"/>
      <c r="Z61" s="170"/>
      <c r="AA61" s="170"/>
      <c r="AB61" s="1886"/>
      <c r="AC61" s="1573"/>
    </row>
    <row r="62" ht="45.0" customHeight="1">
      <c r="A62" s="37"/>
      <c r="B62" s="37"/>
      <c r="C62" s="37"/>
      <c r="D62" s="37"/>
      <c r="E62" s="37"/>
      <c r="F62" s="1573"/>
      <c r="G62" s="1964"/>
      <c r="H62" s="1964"/>
      <c r="I62" s="170"/>
      <c r="J62" s="170"/>
      <c r="K62" s="170"/>
      <c r="L62" s="170"/>
      <c r="M62" s="170"/>
      <c r="N62" s="170"/>
      <c r="O62" s="154"/>
      <c r="P62" s="154"/>
      <c r="Q62" s="154"/>
      <c r="R62" s="154"/>
      <c r="S62" s="154"/>
      <c r="T62" s="154"/>
      <c r="U62" s="154"/>
      <c r="V62" s="170"/>
      <c r="W62" s="170"/>
      <c r="X62" s="170"/>
      <c r="Y62" s="170"/>
      <c r="Z62" s="1564" t="s">
        <v>5639</v>
      </c>
      <c r="AA62" s="170"/>
      <c r="AB62" s="1886"/>
      <c r="AC62" s="1573"/>
    </row>
    <row r="63" ht="45.0" customHeight="1">
      <c r="A63" s="37"/>
      <c r="B63" s="1573"/>
      <c r="C63" s="1573"/>
      <c r="D63" s="1573"/>
      <c r="E63" s="1573"/>
      <c r="F63" s="1573"/>
      <c r="G63" s="1964"/>
      <c r="H63" s="170"/>
      <c r="I63" s="170"/>
      <c r="J63" s="170"/>
      <c r="K63" s="170"/>
      <c r="L63" s="170"/>
      <c r="M63" s="170"/>
      <c r="N63" s="154"/>
      <c r="O63" s="154"/>
      <c r="P63" s="154"/>
      <c r="Q63" s="1965"/>
      <c r="R63" s="1965"/>
      <c r="S63" s="1965"/>
      <c r="T63" s="154"/>
      <c r="U63" s="154"/>
      <c r="V63" s="154"/>
      <c r="W63" s="154"/>
      <c r="X63" s="154"/>
      <c r="Y63" s="170"/>
      <c r="Z63" s="1926" t="s">
        <v>5640</v>
      </c>
      <c r="AA63" s="154"/>
      <c r="AB63" s="1886"/>
      <c r="AC63" s="1573"/>
    </row>
    <row r="64" ht="45.0" customHeight="1">
      <c r="A64" s="37"/>
      <c r="B64" s="1573"/>
      <c r="C64" s="1802"/>
      <c r="D64" s="1952"/>
      <c r="E64" s="1952"/>
      <c r="F64" s="1952"/>
      <c r="G64" s="1442" t="s">
        <v>5321</v>
      </c>
      <c r="H64" s="170"/>
      <c r="I64" s="170"/>
      <c r="J64" s="170"/>
      <c r="K64" s="1438" t="s">
        <v>5636</v>
      </c>
      <c r="L64" s="1438" t="s">
        <v>5636</v>
      </c>
      <c r="M64" s="1963" t="s">
        <v>5359</v>
      </c>
      <c r="N64" s="1963" t="s">
        <v>5359</v>
      </c>
      <c r="O64" s="1963" t="s">
        <v>5359</v>
      </c>
      <c r="P64" s="154"/>
      <c r="Q64" s="1965"/>
      <c r="R64" s="1564" t="s">
        <v>5641</v>
      </c>
      <c r="S64" s="1965"/>
      <c r="T64" s="154"/>
      <c r="U64" s="1963" t="s">
        <v>5359</v>
      </c>
      <c r="V64" s="1963" t="s">
        <v>5359</v>
      </c>
      <c r="W64" s="1442" t="s">
        <v>5642</v>
      </c>
      <c r="X64" s="1963" t="s">
        <v>5359</v>
      </c>
      <c r="Y64" s="1963" t="s">
        <v>5359</v>
      </c>
      <c r="Z64" s="154"/>
      <c r="AA64" s="154"/>
      <c r="AB64" s="1886"/>
      <c r="AC64" s="1573"/>
    </row>
    <row r="65" ht="45.0" customHeight="1">
      <c r="A65" s="37"/>
      <c r="B65" s="1573"/>
      <c r="C65" s="1573"/>
      <c r="D65" s="1573"/>
      <c r="E65" s="1573"/>
      <c r="F65" s="1573"/>
      <c r="G65" s="1964"/>
      <c r="H65" s="170"/>
      <c r="I65" s="170"/>
      <c r="J65" s="170"/>
      <c r="K65" s="170"/>
      <c r="L65" s="170"/>
      <c r="M65" s="170"/>
      <c r="N65" s="154"/>
      <c r="O65" s="170"/>
      <c r="P65" s="154"/>
      <c r="Q65" s="1965"/>
      <c r="R65" s="1946" t="s">
        <v>5288</v>
      </c>
      <c r="S65" s="1965"/>
      <c r="T65" s="154"/>
      <c r="U65" s="154"/>
      <c r="V65" s="154"/>
      <c r="W65" s="154"/>
      <c r="X65" s="154"/>
      <c r="Y65" s="170"/>
      <c r="Z65" s="170"/>
      <c r="AA65" s="170"/>
      <c r="AB65" s="1886"/>
      <c r="AC65" s="1573"/>
    </row>
    <row r="66" ht="45.0" customHeight="1">
      <c r="A66" s="37"/>
      <c r="B66" s="37"/>
      <c r="C66" s="37"/>
      <c r="D66" s="37"/>
      <c r="E66" s="37"/>
      <c r="F66" s="1573"/>
      <c r="G66" s="1964"/>
      <c r="H66" s="1964"/>
      <c r="I66" s="170"/>
      <c r="J66" s="170"/>
      <c r="K66" s="170"/>
      <c r="L66" s="170"/>
      <c r="M66" s="170"/>
      <c r="N66" s="154"/>
      <c r="O66" s="170"/>
      <c r="P66" s="154"/>
      <c r="Q66" s="154"/>
      <c r="R66" s="154"/>
      <c r="S66" s="170"/>
      <c r="T66" s="154"/>
      <c r="U66" s="170"/>
      <c r="V66" s="170"/>
      <c r="W66" s="170"/>
      <c r="X66" s="170"/>
      <c r="Y66" s="170"/>
      <c r="Z66" s="170"/>
      <c r="AA66" s="170"/>
      <c r="AB66" s="1886"/>
      <c r="AC66" s="1573"/>
    </row>
    <row r="67" ht="45.0" customHeight="1">
      <c r="A67" s="37"/>
      <c r="B67" s="37"/>
      <c r="C67" s="37"/>
      <c r="D67" s="37"/>
      <c r="E67" s="37"/>
      <c r="F67" s="1573"/>
      <c r="G67" s="1573"/>
      <c r="H67" s="1964"/>
      <c r="I67" s="170"/>
      <c r="J67" s="170"/>
      <c r="K67" s="170"/>
      <c r="L67" s="170"/>
      <c r="M67" s="170"/>
      <c r="N67" s="1438" t="s">
        <v>5636</v>
      </c>
      <c r="O67" s="170"/>
      <c r="P67" s="154"/>
      <c r="Q67" s="154"/>
      <c r="R67" s="1438" t="s">
        <v>5636</v>
      </c>
      <c r="S67" s="170"/>
      <c r="T67" s="170"/>
      <c r="U67" s="170"/>
      <c r="V67" s="1963" t="s">
        <v>5359</v>
      </c>
      <c r="W67" s="170"/>
      <c r="X67" s="170"/>
      <c r="Y67" s="170"/>
      <c r="Z67" s="170"/>
      <c r="AA67" s="170"/>
      <c r="AB67" s="1886"/>
      <c r="AC67" s="1573"/>
    </row>
    <row r="68" ht="45.0" customHeight="1">
      <c r="A68" s="37"/>
      <c r="B68" s="37"/>
      <c r="C68" s="37"/>
      <c r="D68" s="37"/>
      <c r="E68" s="37"/>
      <c r="F68" s="37"/>
      <c r="G68" s="1573"/>
      <c r="H68" s="1886"/>
      <c r="I68" s="170"/>
      <c r="J68" s="170"/>
      <c r="K68" s="170"/>
      <c r="L68" s="170"/>
      <c r="M68" s="329"/>
      <c r="N68" s="1438" t="s">
        <v>5636</v>
      </c>
      <c r="O68" s="329"/>
      <c r="P68" s="154"/>
      <c r="Q68" s="329"/>
      <c r="R68" s="1438" t="s">
        <v>5636</v>
      </c>
      <c r="S68" s="329"/>
      <c r="T68" s="170"/>
      <c r="U68" s="329"/>
      <c r="V68" s="1438" t="s">
        <v>5636</v>
      </c>
      <c r="W68" s="329"/>
      <c r="X68" s="170"/>
      <c r="Y68" s="170"/>
      <c r="Z68" s="170"/>
      <c r="AA68" s="170"/>
      <c r="AB68" s="1886"/>
      <c r="AC68" s="1573"/>
    </row>
    <row r="69" ht="45.0" customHeight="1">
      <c r="A69" s="37"/>
      <c r="B69" s="37"/>
      <c r="C69" s="37"/>
      <c r="D69" s="37"/>
      <c r="E69" s="37"/>
      <c r="F69" s="37"/>
      <c r="G69" s="1573"/>
      <c r="H69" s="1886"/>
      <c r="I69" s="1886"/>
      <c r="J69" s="170"/>
      <c r="K69" s="170"/>
      <c r="L69" s="170"/>
      <c r="M69" s="170"/>
      <c r="N69" s="1438" t="s">
        <v>5636</v>
      </c>
      <c r="O69" s="154"/>
      <c r="P69" s="154"/>
      <c r="Q69" s="170"/>
      <c r="R69" s="1963" t="s">
        <v>5359</v>
      </c>
      <c r="S69" s="170"/>
      <c r="T69" s="170"/>
      <c r="U69" s="170"/>
      <c r="V69" s="1438" t="s">
        <v>5636</v>
      </c>
      <c r="W69" s="170"/>
      <c r="X69" s="170"/>
      <c r="Y69" s="170"/>
      <c r="Z69" s="170"/>
      <c r="AA69" s="1886"/>
      <c r="AB69" s="1886"/>
      <c r="AC69" s="1573"/>
    </row>
    <row r="70" ht="45.0" customHeight="1">
      <c r="A70" s="37"/>
      <c r="B70" s="37"/>
      <c r="C70" s="37"/>
      <c r="D70" s="37"/>
      <c r="E70" s="37"/>
      <c r="F70" s="37"/>
      <c r="G70" s="1573"/>
      <c r="H70" s="1573"/>
      <c r="I70" s="1886"/>
      <c r="J70" s="1886"/>
      <c r="K70" s="170"/>
      <c r="L70" s="170"/>
      <c r="M70" s="170"/>
      <c r="N70" s="1963" t="s">
        <v>5359</v>
      </c>
      <c r="O70" s="170"/>
      <c r="P70" s="170"/>
      <c r="Q70" s="170"/>
      <c r="R70" s="1438" t="s">
        <v>5636</v>
      </c>
      <c r="S70" s="170"/>
      <c r="T70" s="170"/>
      <c r="U70" s="170"/>
      <c r="V70" s="1438" t="s">
        <v>5636</v>
      </c>
      <c r="W70" s="170"/>
      <c r="X70" s="170"/>
      <c r="Y70" s="170"/>
      <c r="Z70" s="1886"/>
      <c r="AA70" s="1886"/>
      <c r="AB70" s="1573"/>
      <c r="AC70" s="1573"/>
    </row>
    <row r="71" ht="45.0" customHeight="1">
      <c r="A71" s="37"/>
      <c r="B71" s="37"/>
      <c r="C71" s="37"/>
      <c r="D71" s="37"/>
      <c r="E71" s="37"/>
      <c r="F71" s="37"/>
      <c r="G71" s="37"/>
      <c r="H71" s="1573"/>
      <c r="I71" s="1573"/>
      <c r="J71" s="1886"/>
      <c r="K71" s="1886"/>
      <c r="L71" s="170"/>
      <c r="M71" s="170"/>
      <c r="N71" s="170"/>
      <c r="O71" s="170"/>
      <c r="P71" s="170"/>
      <c r="Q71" s="170"/>
      <c r="R71" s="170"/>
      <c r="S71" s="170"/>
      <c r="T71" s="170"/>
      <c r="U71" s="170"/>
      <c r="V71" s="170"/>
      <c r="W71" s="170"/>
      <c r="X71" s="170"/>
      <c r="Y71" s="1886"/>
      <c r="Z71" s="1886"/>
      <c r="AA71" s="1573"/>
      <c r="AB71" s="1573"/>
    </row>
    <row r="72" ht="45.0" customHeight="1">
      <c r="A72" s="37"/>
      <c r="B72" s="37"/>
      <c r="C72" s="37"/>
      <c r="D72" s="37"/>
      <c r="E72" s="37"/>
      <c r="F72" s="37"/>
      <c r="G72" s="37"/>
      <c r="H72" s="37"/>
      <c r="I72" s="1573"/>
      <c r="J72" s="1573"/>
      <c r="K72" s="1886"/>
      <c r="L72" s="1886"/>
      <c r="M72" s="1886"/>
      <c r="N72" s="1886"/>
      <c r="O72" s="1886"/>
      <c r="P72" s="1477" t="s">
        <v>381</v>
      </c>
      <c r="Q72" s="1886"/>
      <c r="R72" s="1886"/>
      <c r="S72" s="1886"/>
      <c r="T72" s="1477" t="s">
        <v>381</v>
      </c>
      <c r="U72" s="1886"/>
      <c r="V72" s="1886"/>
      <c r="W72" s="1886"/>
      <c r="X72" s="1886"/>
      <c r="Y72" s="1886"/>
      <c r="Z72" s="1573"/>
      <c r="AA72" s="1573"/>
    </row>
    <row r="73" ht="45.0" customHeight="1">
      <c r="A73" s="37"/>
      <c r="B73" s="37"/>
      <c r="C73" s="37"/>
      <c r="D73" s="37"/>
      <c r="E73" s="37"/>
      <c r="F73" s="37"/>
      <c r="G73" s="37"/>
      <c r="H73" s="37"/>
      <c r="I73" s="37"/>
      <c r="J73" s="1573"/>
      <c r="K73" s="1573"/>
      <c r="L73" s="1573"/>
      <c r="M73" s="1573"/>
      <c r="N73" s="1886"/>
      <c r="O73" s="1438" t="s">
        <v>5175</v>
      </c>
      <c r="P73" s="170"/>
      <c r="Q73" s="170"/>
      <c r="R73" s="170"/>
      <c r="S73" s="170"/>
      <c r="T73" s="170"/>
      <c r="U73" s="170"/>
      <c r="V73" s="1886"/>
      <c r="W73" s="1573"/>
      <c r="X73" s="1573"/>
      <c r="Y73" s="1573"/>
      <c r="Z73" s="1573"/>
    </row>
    <row r="74" ht="45.0" customHeight="1">
      <c r="M74" s="1573"/>
      <c r="N74" s="1886"/>
      <c r="O74" s="1922"/>
      <c r="P74" s="170"/>
      <c r="Q74" s="170"/>
      <c r="R74" s="1564" t="s">
        <v>5643</v>
      </c>
      <c r="S74" s="170"/>
      <c r="T74" s="170"/>
      <c r="U74" s="1926" t="s">
        <v>5597</v>
      </c>
      <c r="V74" s="1886"/>
      <c r="W74" s="1573"/>
    </row>
    <row r="75" ht="45.0" customHeight="1">
      <c r="M75" s="1573"/>
      <c r="N75" s="1886"/>
      <c r="O75" s="1920"/>
      <c r="P75" s="170"/>
      <c r="Q75" s="170"/>
      <c r="R75" s="170"/>
      <c r="S75" s="170"/>
      <c r="T75" s="170"/>
      <c r="U75" s="1966" t="s">
        <v>5644</v>
      </c>
      <c r="V75" s="1886"/>
      <c r="W75" s="1573"/>
    </row>
    <row r="76" ht="45.0" customHeight="1">
      <c r="M76" s="1573"/>
      <c r="N76" s="1886"/>
      <c r="O76" s="1918"/>
      <c r="P76" s="170"/>
      <c r="Q76" s="1886"/>
      <c r="R76" s="170"/>
      <c r="S76" s="1886"/>
      <c r="T76" s="170"/>
      <c r="U76" s="170"/>
      <c r="V76" s="1886"/>
      <c r="W76" s="1573"/>
    </row>
    <row r="77" ht="45.0" customHeight="1">
      <c r="M77" s="1573"/>
      <c r="N77" s="1886"/>
      <c r="O77" s="1907"/>
      <c r="P77" s="170"/>
      <c r="Q77" s="170"/>
      <c r="R77" s="170"/>
      <c r="S77" s="1886"/>
      <c r="T77" s="1434" t="s">
        <v>5443</v>
      </c>
      <c r="U77" s="1477"/>
      <c r="V77" s="1886"/>
      <c r="W77" s="1573"/>
    </row>
    <row r="78" ht="45.0" customHeight="1">
      <c r="M78" s="1573"/>
      <c r="N78" s="1886"/>
      <c r="O78" s="1886"/>
      <c r="P78" s="1886"/>
      <c r="Q78" s="1886"/>
      <c r="R78" s="1477" t="s">
        <v>381</v>
      </c>
      <c r="S78" s="1886"/>
      <c r="T78" s="1886"/>
      <c r="U78" s="1886"/>
      <c r="V78" s="1886"/>
      <c r="W78" s="1573"/>
    </row>
    <row r="79" ht="45.0" customHeight="1">
      <c r="M79" s="1616" t="s">
        <v>5645</v>
      </c>
      <c r="N79" s="1573"/>
      <c r="O79" s="1573"/>
      <c r="P79" s="1573"/>
      <c r="Q79" s="1573"/>
      <c r="R79" s="1573"/>
      <c r="S79" s="1573"/>
      <c r="T79" s="1573"/>
      <c r="U79" s="1573"/>
      <c r="V79" s="1573"/>
      <c r="W79" s="1573"/>
    </row>
    <row r="80" ht="45.0" customHeight="1"/>
    <row r="81" ht="45.0" customHeight="1"/>
    <row r="82" ht="45.0" customHeight="1"/>
  </sheetData>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sheetPr>
  <sheetViews>
    <sheetView workbookViewId="0"/>
  </sheetViews>
  <sheetFormatPr customHeight="1" defaultColWidth="12.63" defaultRowHeight="15.75"/>
  <cols>
    <col customWidth="1" min="1" max="106" width="7.63"/>
  </cols>
  <sheetData>
    <row r="1" ht="45.0" customHeight="1">
      <c r="A1" s="109" t="s">
        <v>5646</v>
      </c>
      <c r="B1" s="37"/>
      <c r="C1" s="37"/>
      <c r="D1" s="37"/>
      <c r="E1" s="37"/>
      <c r="F1" s="37"/>
      <c r="G1" s="37"/>
      <c r="H1" s="37"/>
      <c r="I1" s="37"/>
      <c r="J1" s="37"/>
      <c r="K1" s="37"/>
      <c r="L1" s="37"/>
      <c r="M1" s="37"/>
      <c r="N1" s="37"/>
      <c r="O1" s="37"/>
      <c r="P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1967" t="s">
        <v>5647</v>
      </c>
      <c r="BH1" s="1591"/>
      <c r="BI1" s="1573"/>
      <c r="BJ1" s="1573"/>
      <c r="BK1" s="1573"/>
      <c r="BL1" s="1591"/>
      <c r="BM1" s="1968" t="s">
        <v>43</v>
      </c>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41"/>
      <c r="CZ1" s="41"/>
      <c r="DA1" s="41"/>
      <c r="DB1" s="41"/>
    </row>
    <row r="2" ht="45.0" customHeight="1">
      <c r="A2" s="41" t="s">
        <v>5648</v>
      </c>
      <c r="B2" s="37"/>
      <c r="C2" s="37"/>
      <c r="D2" s="37"/>
      <c r="E2" s="37"/>
      <c r="F2" s="37"/>
      <c r="G2" s="37"/>
      <c r="H2" s="37"/>
      <c r="I2" s="37"/>
      <c r="J2" s="37"/>
      <c r="K2" s="37"/>
      <c r="L2" s="37"/>
      <c r="M2" s="37"/>
      <c r="N2" s="37"/>
      <c r="O2" s="37"/>
      <c r="P2" s="37"/>
      <c r="R2" s="37"/>
      <c r="S2" s="37"/>
      <c r="T2" s="37"/>
      <c r="U2" s="37"/>
      <c r="V2" s="37"/>
      <c r="W2" s="37"/>
      <c r="X2" s="37"/>
      <c r="Y2" s="37"/>
      <c r="Z2" s="37"/>
      <c r="AA2" s="37"/>
      <c r="AB2" s="37"/>
      <c r="AC2" s="37"/>
      <c r="AD2" s="1969" t="s">
        <v>5649</v>
      </c>
      <c r="AE2" s="1970"/>
      <c r="AF2" s="1970"/>
      <c r="AG2" s="1886"/>
      <c r="AH2" s="1886"/>
      <c r="AI2" s="1970"/>
      <c r="AJ2" s="1971" t="s">
        <v>43</v>
      </c>
      <c r="AK2" s="37"/>
      <c r="AL2" s="37"/>
      <c r="AM2" s="37"/>
      <c r="AN2" s="37"/>
      <c r="AO2" s="37"/>
      <c r="AP2" s="37"/>
      <c r="AQ2" s="37"/>
      <c r="AR2" s="37"/>
      <c r="AS2" s="37"/>
      <c r="AT2" s="37"/>
      <c r="AU2" s="37"/>
      <c r="AV2" s="37"/>
      <c r="AW2" s="37"/>
      <c r="AX2" s="37"/>
      <c r="AY2" s="37"/>
      <c r="AZ2" s="37"/>
      <c r="BA2" s="37"/>
      <c r="BB2" s="37"/>
      <c r="BC2" s="37"/>
      <c r="BD2" s="37"/>
      <c r="BE2" s="1573"/>
      <c r="BF2" s="1573"/>
      <c r="BG2" s="1573"/>
      <c r="BH2" s="1972"/>
      <c r="BI2" s="1972"/>
      <c r="BJ2" s="1573"/>
      <c r="BK2" s="1972"/>
      <c r="BL2" s="1972"/>
      <c r="BM2" s="1573"/>
      <c r="BN2" s="1573"/>
      <c r="BO2" s="1573"/>
      <c r="BP2" s="37"/>
      <c r="BQ2" s="37"/>
      <c r="BR2" s="37"/>
      <c r="BS2" s="37"/>
      <c r="BT2" s="37"/>
      <c r="BU2" s="37"/>
      <c r="BV2" s="37"/>
      <c r="BW2" s="37"/>
      <c r="BX2" s="37"/>
      <c r="BY2" s="37"/>
      <c r="BZ2" s="37"/>
      <c r="CA2" s="37"/>
      <c r="CB2" s="37"/>
      <c r="CC2" s="37"/>
      <c r="CD2" s="37"/>
      <c r="CE2" s="37"/>
      <c r="CF2" s="37"/>
      <c r="CG2" s="37"/>
      <c r="CH2" s="37"/>
      <c r="CI2" s="37"/>
      <c r="CJ2" s="1973" t="s">
        <v>5650</v>
      </c>
      <c r="CK2" s="1886"/>
      <c r="CL2" s="1886"/>
      <c r="CM2" s="1886"/>
      <c r="CN2" s="1886"/>
      <c r="CO2" s="1886"/>
      <c r="CP2" s="1974" t="s">
        <v>43</v>
      </c>
      <c r="CQ2" s="37"/>
      <c r="CR2" s="37"/>
      <c r="CS2" s="37"/>
      <c r="CT2" s="37"/>
      <c r="CU2" s="37"/>
      <c r="CV2" s="37"/>
      <c r="CW2" s="37"/>
      <c r="CX2" s="37"/>
      <c r="CY2" s="41"/>
      <c r="CZ2" s="41"/>
      <c r="DA2" s="41"/>
      <c r="DB2" s="41"/>
    </row>
    <row r="3" ht="45.0" customHeight="1">
      <c r="A3" s="37"/>
      <c r="B3" s="37"/>
      <c r="C3" s="37"/>
      <c r="D3" s="37"/>
      <c r="E3" s="37"/>
      <c r="F3" s="37"/>
      <c r="G3" s="37"/>
      <c r="H3" s="37"/>
      <c r="I3" s="37"/>
      <c r="J3" s="37"/>
      <c r="K3" s="37"/>
      <c r="L3" s="37"/>
      <c r="M3" s="37"/>
      <c r="N3" s="37"/>
      <c r="O3" s="37"/>
      <c r="P3" s="37"/>
      <c r="Q3" s="37"/>
      <c r="R3" s="37"/>
      <c r="S3" s="37"/>
      <c r="T3" s="37"/>
      <c r="U3" s="37"/>
      <c r="V3" s="37"/>
      <c r="W3" s="1975" t="s">
        <v>5651</v>
      </c>
      <c r="X3" s="1976"/>
      <c r="Y3" s="1976"/>
      <c r="Z3" s="1976"/>
      <c r="AA3" s="1977" t="s">
        <v>43</v>
      </c>
      <c r="AB3" s="37"/>
      <c r="AC3" s="37"/>
      <c r="AD3" s="1886"/>
      <c r="AE3" s="412"/>
      <c r="AF3" s="412"/>
      <c r="AG3" s="412"/>
      <c r="AH3" s="412"/>
      <c r="AI3" s="412"/>
      <c r="AJ3" s="1886"/>
      <c r="AK3" s="37"/>
      <c r="AL3" s="37"/>
      <c r="AM3" s="37"/>
      <c r="AN3" s="37"/>
      <c r="AO3" s="37"/>
      <c r="AP3" s="37"/>
      <c r="AQ3" s="37"/>
      <c r="AR3" s="37"/>
      <c r="AS3" s="37"/>
      <c r="AT3" s="37"/>
      <c r="AU3" s="37"/>
      <c r="AV3" s="37"/>
      <c r="AW3" s="37"/>
      <c r="AX3" s="37"/>
      <c r="AY3" s="37"/>
      <c r="AZ3" s="37"/>
      <c r="BA3" s="37"/>
      <c r="BB3" s="37"/>
      <c r="BC3" s="1573"/>
      <c r="BD3" s="1573"/>
      <c r="BE3" s="1573"/>
      <c r="BF3" s="1972"/>
      <c r="BG3" s="1972"/>
      <c r="BH3" s="1972"/>
      <c r="BI3" s="1972"/>
      <c r="BJ3" s="1972"/>
      <c r="BK3" s="1972"/>
      <c r="BL3" s="1972"/>
      <c r="BM3" s="1972"/>
      <c r="BN3" s="1972"/>
      <c r="BO3" s="1573"/>
      <c r="BP3" s="1573"/>
      <c r="BQ3" s="1573"/>
      <c r="BR3" s="37"/>
      <c r="BS3" s="37"/>
      <c r="BT3" s="37"/>
      <c r="BU3" s="37"/>
      <c r="BV3" s="37"/>
      <c r="BW3" s="37"/>
      <c r="BX3" s="37"/>
      <c r="BY3" s="37"/>
      <c r="BZ3" s="37"/>
      <c r="CA3" s="37"/>
      <c r="CB3" s="37"/>
      <c r="CC3" s="37"/>
      <c r="CD3" s="37"/>
      <c r="CE3" s="37"/>
      <c r="CF3" s="37"/>
      <c r="CG3" s="37"/>
      <c r="CH3" s="37"/>
      <c r="CI3" s="37"/>
      <c r="CJ3" s="1886"/>
      <c r="CK3" s="1978"/>
      <c r="CL3" s="1978"/>
      <c r="CM3" s="1978"/>
      <c r="CN3" s="1978"/>
      <c r="CO3" s="1978"/>
      <c r="CP3" s="1886"/>
      <c r="CQ3" s="37"/>
      <c r="CS3" s="37"/>
      <c r="CT3" s="37"/>
      <c r="CU3" s="37"/>
      <c r="CV3" s="37"/>
      <c r="CW3" s="37"/>
      <c r="CX3" s="37"/>
      <c r="CY3" s="37"/>
      <c r="CZ3" s="37"/>
      <c r="DA3" s="37"/>
      <c r="DB3" s="37"/>
    </row>
    <row r="4" ht="45.0" customHeight="1">
      <c r="A4" s="37"/>
      <c r="B4" s="37"/>
      <c r="C4" s="37"/>
      <c r="D4" s="37"/>
      <c r="E4" s="37"/>
      <c r="F4" s="37"/>
      <c r="G4" s="37"/>
      <c r="H4" s="37"/>
      <c r="I4" s="37"/>
      <c r="J4" s="37"/>
      <c r="K4" s="37"/>
      <c r="L4" s="37"/>
      <c r="M4" s="37"/>
      <c r="N4" s="37"/>
      <c r="O4" s="37"/>
      <c r="P4" s="37"/>
      <c r="Q4" s="37"/>
      <c r="R4" s="37"/>
      <c r="S4" s="37"/>
      <c r="T4" s="37"/>
      <c r="U4" s="37"/>
      <c r="V4" s="1976"/>
      <c r="W4" s="1976"/>
      <c r="X4" s="490" t="s">
        <v>5652</v>
      </c>
      <c r="Y4" s="490" t="s">
        <v>5653</v>
      </c>
      <c r="Z4" s="1979" t="s">
        <v>5209</v>
      </c>
      <c r="AA4" s="1976"/>
      <c r="AB4" s="37"/>
      <c r="AC4" s="37"/>
      <c r="AD4" s="1886"/>
      <c r="AE4" s="412"/>
      <c r="AF4" s="40" t="s">
        <v>5403</v>
      </c>
      <c r="AG4" s="1980" t="s">
        <v>5654</v>
      </c>
      <c r="AH4" s="412"/>
      <c r="AI4" s="412"/>
      <c r="AJ4" s="1886"/>
      <c r="AK4" s="37"/>
      <c r="AL4" s="1975" t="s">
        <v>5655</v>
      </c>
      <c r="AM4" s="1976"/>
      <c r="AN4" s="1976"/>
      <c r="AO4" s="1976"/>
      <c r="AP4" s="1976"/>
      <c r="AQ4" s="1976"/>
      <c r="AR4" s="1977" t="s">
        <v>43</v>
      </c>
      <c r="AS4" s="37"/>
      <c r="AT4" s="37"/>
      <c r="AU4" s="37"/>
      <c r="AV4" s="37"/>
      <c r="AW4" s="37"/>
      <c r="AX4" s="37"/>
      <c r="AY4" s="37"/>
      <c r="AZ4" s="37"/>
      <c r="BA4" s="37"/>
      <c r="BB4" s="37"/>
      <c r="BC4" s="1573"/>
      <c r="BD4" s="235"/>
      <c r="BE4" s="1573"/>
      <c r="BF4" s="1972"/>
      <c r="BG4" s="1442" t="s">
        <v>5656</v>
      </c>
      <c r="BH4" s="1972"/>
      <c r="BI4" s="1972"/>
      <c r="BJ4" s="1972"/>
      <c r="BK4" s="1972"/>
      <c r="BL4" s="1972"/>
      <c r="BM4" s="1972"/>
      <c r="BN4" s="1972"/>
      <c r="BO4" s="1573"/>
      <c r="BP4" s="235"/>
      <c r="BQ4" s="1573"/>
      <c r="BR4" s="37"/>
      <c r="BS4" s="37"/>
      <c r="BT4" s="37"/>
      <c r="BU4" s="37"/>
      <c r="BV4" s="37"/>
      <c r="BW4" s="37"/>
      <c r="BX4" s="37"/>
      <c r="BY4" s="37"/>
      <c r="BZ4" s="37"/>
      <c r="CA4" s="37"/>
      <c r="CB4" s="1981" t="s">
        <v>5657</v>
      </c>
      <c r="CC4" s="1982"/>
      <c r="CD4" s="1982"/>
      <c r="CE4" s="1983"/>
      <c r="CF4" s="1983"/>
      <c r="CG4" s="1982"/>
      <c r="CH4" s="1984" t="s">
        <v>43</v>
      </c>
      <c r="CI4" s="37"/>
      <c r="CJ4" s="1886"/>
      <c r="CK4" s="1978"/>
      <c r="CL4" s="1952"/>
      <c r="CM4" s="1985" t="s">
        <v>5654</v>
      </c>
      <c r="CN4" s="1978"/>
      <c r="CO4" s="1978"/>
      <c r="CP4" s="1886"/>
      <c r="CY4" s="37"/>
      <c r="CZ4" s="37"/>
      <c r="DA4" s="37"/>
      <c r="DB4" s="37"/>
    </row>
    <row r="5" ht="45.0" customHeight="1">
      <c r="A5" s="37"/>
      <c r="B5" s="37"/>
      <c r="C5" s="37"/>
      <c r="D5" s="37"/>
      <c r="E5" s="37"/>
      <c r="F5" s="37"/>
      <c r="G5" s="37"/>
      <c r="H5" s="37"/>
      <c r="I5" s="37"/>
      <c r="J5" s="37"/>
      <c r="K5" s="37"/>
      <c r="L5" s="37"/>
      <c r="M5" s="37"/>
      <c r="N5" s="37"/>
      <c r="O5" s="37"/>
      <c r="P5" s="37"/>
      <c r="Q5" s="37"/>
      <c r="R5" s="37"/>
      <c r="S5" s="37"/>
      <c r="T5" s="37"/>
      <c r="U5" s="37"/>
      <c r="V5" s="1976"/>
      <c r="W5" s="235"/>
      <c r="X5" s="235"/>
      <c r="Y5" s="1986" t="s">
        <v>5658</v>
      </c>
      <c r="Z5" s="235"/>
      <c r="AA5" s="1976"/>
      <c r="AB5" s="37"/>
      <c r="AC5" s="37"/>
      <c r="AD5" s="1886"/>
      <c r="AE5" s="1987"/>
      <c r="AF5" s="1987"/>
      <c r="AG5" s="1988"/>
      <c r="AH5" s="412"/>
      <c r="AI5" s="412"/>
      <c r="AJ5" s="1886"/>
      <c r="AK5" s="37"/>
      <c r="AL5" s="1976"/>
      <c r="AM5" s="490" t="s">
        <v>5659</v>
      </c>
      <c r="AN5" s="1442" t="s">
        <v>5413</v>
      </c>
      <c r="AO5" s="490" t="s">
        <v>5659</v>
      </c>
      <c r="AP5" s="594" t="s">
        <v>5514</v>
      </c>
      <c r="AQ5" s="490" t="s">
        <v>5659</v>
      </c>
      <c r="AR5" s="1976"/>
      <c r="AS5" s="37"/>
      <c r="BA5" s="37"/>
      <c r="BB5" s="1573"/>
      <c r="BC5" s="1573"/>
      <c r="BD5" s="235"/>
      <c r="BE5" s="1320"/>
      <c r="BF5" s="1320"/>
      <c r="BG5" s="1972"/>
      <c r="BH5" s="1573"/>
      <c r="BI5" s="1972"/>
      <c r="BJ5" s="1989" t="s">
        <v>5461</v>
      </c>
      <c r="BK5" s="1972"/>
      <c r="BL5" s="1573"/>
      <c r="BM5" s="1972"/>
      <c r="BN5" s="412"/>
      <c r="BO5" s="412"/>
      <c r="BP5" s="235"/>
      <c r="BQ5" s="1573"/>
      <c r="BR5" s="1573"/>
      <c r="BS5" s="37"/>
      <c r="BT5" s="37"/>
      <c r="BU5" s="37"/>
      <c r="BV5" s="37"/>
      <c r="BW5" s="37"/>
      <c r="BX5" s="37"/>
      <c r="BY5" s="37"/>
      <c r="BZ5" s="37"/>
      <c r="CA5" s="37"/>
      <c r="CB5" s="1983"/>
      <c r="CC5" s="170"/>
      <c r="CD5" s="170"/>
      <c r="CE5" s="170"/>
      <c r="CF5" s="170"/>
      <c r="CG5" s="170"/>
      <c r="CH5" s="1983"/>
      <c r="CI5" s="37"/>
      <c r="CJ5" s="1886"/>
      <c r="CK5" s="1978"/>
      <c r="CL5" s="1952"/>
      <c r="CM5" s="1990"/>
      <c r="CN5" s="1978"/>
      <c r="CO5" s="96"/>
      <c r="CP5" s="1886"/>
      <c r="CQ5" s="37"/>
      <c r="CR5" s="1991" t="s">
        <v>5660</v>
      </c>
      <c r="CS5" s="1992"/>
      <c r="CT5" s="1976"/>
      <c r="CU5" s="1992"/>
      <c r="CV5" s="1977" t="s">
        <v>43</v>
      </c>
      <c r="CW5" s="37"/>
      <c r="CX5" s="37"/>
      <c r="CY5" s="37"/>
      <c r="CZ5" s="37"/>
      <c r="DA5" s="37"/>
      <c r="DB5" s="37"/>
    </row>
    <row r="6" ht="45.0" customHeight="1">
      <c r="A6" s="37"/>
      <c r="B6" s="37"/>
      <c r="C6" s="37"/>
      <c r="D6" s="37"/>
      <c r="E6" s="37"/>
      <c r="F6" s="37"/>
      <c r="G6" s="37"/>
      <c r="H6" s="37"/>
      <c r="I6" s="37"/>
      <c r="J6" s="37"/>
      <c r="K6" s="37"/>
      <c r="L6" s="37"/>
      <c r="M6" s="37"/>
      <c r="N6" s="37"/>
      <c r="O6" s="37"/>
      <c r="P6" s="37"/>
      <c r="Q6" s="37"/>
      <c r="R6" s="37"/>
      <c r="S6" s="37"/>
      <c r="T6" s="37"/>
      <c r="U6" s="37"/>
      <c r="V6" s="1976"/>
      <c r="W6" s="1519" t="s">
        <v>381</v>
      </c>
      <c r="X6" s="1976"/>
      <c r="Y6" s="1575" t="s">
        <v>5661</v>
      </c>
      <c r="Z6" s="1551"/>
      <c r="AA6" s="1976"/>
      <c r="AB6" s="1976"/>
      <c r="AC6" s="1886"/>
      <c r="AD6" s="1886"/>
      <c r="AE6" s="1987"/>
      <c r="AF6" s="1987"/>
      <c r="AG6" s="1988"/>
      <c r="AH6" s="1987"/>
      <c r="AI6" s="412"/>
      <c r="AJ6" s="1886"/>
      <c r="AK6" s="1886"/>
      <c r="AL6" s="1976"/>
      <c r="AM6" s="490" t="s">
        <v>5659</v>
      </c>
      <c r="AN6" s="490" t="s">
        <v>5659</v>
      </c>
      <c r="AO6" s="490" t="s">
        <v>5659</v>
      </c>
      <c r="AP6" s="490" t="s">
        <v>5659</v>
      </c>
      <c r="AQ6" s="490" t="s">
        <v>5659</v>
      </c>
      <c r="AR6" s="1976"/>
      <c r="BA6" s="37"/>
      <c r="BB6" s="1573"/>
      <c r="BC6" s="235"/>
      <c r="BD6" s="235"/>
      <c r="BE6" s="235"/>
      <c r="BF6" s="1993" t="s">
        <v>5662</v>
      </c>
      <c r="BG6" s="235"/>
      <c r="BH6" s="235"/>
      <c r="BI6" s="235"/>
      <c r="BJ6" s="235"/>
      <c r="BK6" s="235"/>
      <c r="BL6" s="235"/>
      <c r="BM6" s="235"/>
      <c r="BN6" s="1993" t="s">
        <v>5662</v>
      </c>
      <c r="BO6" s="235"/>
      <c r="BP6" s="235"/>
      <c r="BQ6" s="235"/>
      <c r="BR6" s="1573"/>
      <c r="BS6" s="37"/>
      <c r="BT6" s="37"/>
      <c r="BU6" s="37"/>
      <c r="BV6" s="37"/>
      <c r="BW6" s="37"/>
      <c r="BX6" s="37"/>
      <c r="BY6" s="37"/>
      <c r="BZ6" s="37"/>
      <c r="CA6" s="37"/>
      <c r="CB6" s="1983"/>
      <c r="CC6" s="170"/>
      <c r="CD6" s="170"/>
      <c r="CE6" s="170"/>
      <c r="CF6" s="170"/>
      <c r="CG6" s="170"/>
      <c r="CH6" s="1983"/>
      <c r="CI6" s="1886"/>
      <c r="CJ6" s="1886"/>
      <c r="CK6" s="1952"/>
      <c r="CL6" s="1952"/>
      <c r="CM6" s="1990"/>
      <c r="CN6" s="1952"/>
      <c r="CO6" s="1952"/>
      <c r="CP6" s="1886"/>
      <c r="CQ6" s="1886"/>
      <c r="CR6" s="1976"/>
      <c r="CS6" s="40"/>
      <c r="CT6" s="40"/>
      <c r="CU6" s="40"/>
      <c r="CV6" s="1976"/>
      <c r="CW6" s="37"/>
      <c r="CX6" s="37"/>
      <c r="CY6" s="37"/>
      <c r="CZ6" s="37"/>
      <c r="DA6" s="37"/>
      <c r="DB6" s="37"/>
    </row>
    <row r="7" ht="45.0" customHeight="1">
      <c r="A7" s="37"/>
      <c r="B7" s="37"/>
      <c r="C7" s="37"/>
      <c r="D7" s="37"/>
      <c r="E7" s="37"/>
      <c r="F7" s="37"/>
      <c r="G7" s="37"/>
      <c r="H7" s="37"/>
      <c r="I7" s="37"/>
      <c r="J7" s="37"/>
      <c r="K7" s="37"/>
      <c r="L7" s="37"/>
      <c r="M7" s="37"/>
      <c r="N7" s="37"/>
      <c r="O7" s="37"/>
      <c r="P7" s="37"/>
      <c r="Q7" s="37"/>
      <c r="R7" s="37"/>
      <c r="S7" s="37"/>
      <c r="T7" s="37"/>
      <c r="U7" s="37"/>
      <c r="V7" s="1976"/>
      <c r="W7" s="1987"/>
      <c r="X7" s="1987"/>
      <c r="Y7" s="1987"/>
      <c r="Z7" s="1987"/>
      <c r="AA7" s="1987"/>
      <c r="AB7" s="1987"/>
      <c r="AC7" s="1519" t="s">
        <v>381</v>
      </c>
      <c r="AD7" s="1987"/>
      <c r="AE7" s="1987"/>
      <c r="AF7" s="1987"/>
      <c r="AG7" s="1886"/>
      <c r="AH7" s="1987"/>
      <c r="AI7" s="1987"/>
      <c r="AJ7" s="1987"/>
      <c r="AK7" s="1519" t="s">
        <v>381</v>
      </c>
      <c r="AL7" s="1994" t="s">
        <v>5663</v>
      </c>
      <c r="AM7" s="490" t="s">
        <v>5659</v>
      </c>
      <c r="AN7" s="490" t="s">
        <v>5659</v>
      </c>
      <c r="AO7" s="490" t="s">
        <v>5659</v>
      </c>
      <c r="AP7" s="490" t="s">
        <v>5659</v>
      </c>
      <c r="AQ7" s="490" t="s">
        <v>5659</v>
      </c>
      <c r="AR7" s="1976"/>
      <c r="AT7" s="1995" t="s">
        <v>5664</v>
      </c>
      <c r="AU7" s="1996"/>
      <c r="AV7" s="1997"/>
      <c r="AW7" s="1997"/>
      <c r="AX7" s="1997"/>
      <c r="AY7" s="1996"/>
      <c r="AZ7" s="1968" t="s">
        <v>43</v>
      </c>
      <c r="BA7" s="37"/>
      <c r="BB7" s="1573"/>
      <c r="BC7" s="235"/>
      <c r="BD7" s="170" t="s">
        <v>5665</v>
      </c>
      <c r="BE7" s="235"/>
      <c r="BF7" s="1986" t="s">
        <v>5403</v>
      </c>
      <c r="BG7" s="235"/>
      <c r="BH7" s="235"/>
      <c r="BI7" s="235"/>
      <c r="BJ7" s="235"/>
      <c r="BK7" s="235"/>
      <c r="BL7" s="235"/>
      <c r="BM7" s="235"/>
      <c r="BN7" s="412"/>
      <c r="BO7" s="235"/>
      <c r="BP7" s="170" t="s">
        <v>5665</v>
      </c>
      <c r="BQ7" s="235"/>
      <c r="BR7" s="1997"/>
      <c r="BS7" s="37"/>
      <c r="BT7" s="1967" t="s">
        <v>5666</v>
      </c>
      <c r="BU7" s="1996"/>
      <c r="BV7" s="1997"/>
      <c r="BW7" s="1997"/>
      <c r="BX7" s="1997"/>
      <c r="BY7" s="1996"/>
      <c r="BZ7" s="1968" t="s">
        <v>43</v>
      </c>
      <c r="CA7" s="37"/>
      <c r="CB7" s="1983"/>
      <c r="CC7" s="170"/>
      <c r="CD7" s="170"/>
      <c r="CE7" s="170"/>
      <c r="CF7" s="170"/>
      <c r="CG7" s="170"/>
      <c r="CH7" s="170"/>
      <c r="CI7" s="1952"/>
      <c r="CJ7" s="1952"/>
      <c r="CK7" s="1952"/>
      <c r="CL7" s="1952"/>
      <c r="CM7" s="1886"/>
      <c r="CN7" s="1952"/>
      <c r="CO7" s="1952"/>
      <c r="CP7" s="1952"/>
      <c r="CQ7" s="1952"/>
      <c r="CR7" s="1998"/>
      <c r="CS7" s="1998"/>
      <c r="CT7" s="1999" t="s">
        <v>5667</v>
      </c>
      <c r="CU7" s="40"/>
      <c r="CV7" s="1976"/>
      <c r="CW7" s="37"/>
      <c r="CX7" s="37"/>
      <c r="CY7" s="37"/>
      <c r="CZ7" s="37"/>
      <c r="DA7" s="37"/>
      <c r="DB7" s="37"/>
    </row>
    <row r="8" ht="45.0" customHeight="1">
      <c r="A8" s="37"/>
      <c r="B8" s="37"/>
      <c r="C8" s="37"/>
      <c r="D8" s="37"/>
      <c r="E8" s="37"/>
      <c r="F8" s="37"/>
      <c r="G8" s="37"/>
      <c r="H8" s="37"/>
      <c r="I8" s="37"/>
      <c r="J8" s="37"/>
      <c r="K8" s="37"/>
      <c r="L8" s="37"/>
      <c r="M8" s="37"/>
      <c r="N8" s="37"/>
      <c r="O8" s="37"/>
      <c r="P8" s="37"/>
      <c r="Q8" s="37"/>
      <c r="R8" s="37"/>
      <c r="S8" s="37"/>
      <c r="T8" s="37"/>
      <c r="U8" s="37"/>
      <c r="V8" s="1976"/>
      <c r="W8" s="1987"/>
      <c r="X8" s="1434" t="s">
        <v>5443</v>
      </c>
      <c r="Y8" s="1987"/>
      <c r="Z8" s="1434" t="s">
        <v>5443</v>
      </c>
      <c r="AA8" s="1987"/>
      <c r="AB8" s="1976"/>
      <c r="AC8" s="1886"/>
      <c r="AD8" s="1886"/>
      <c r="AE8" s="1987"/>
      <c r="AF8" s="1987"/>
      <c r="AG8" s="1988"/>
      <c r="AH8" s="1987"/>
      <c r="AI8" s="1987"/>
      <c r="AJ8" s="1886"/>
      <c r="AK8" s="1886"/>
      <c r="AL8" s="1976"/>
      <c r="AM8" s="490" t="s">
        <v>5659</v>
      </c>
      <c r="AN8" s="490" t="s">
        <v>5659</v>
      </c>
      <c r="AO8" s="490" t="s">
        <v>5659</v>
      </c>
      <c r="AP8" s="1490" t="s">
        <v>5659</v>
      </c>
      <c r="AQ8" s="490" t="s">
        <v>5659</v>
      </c>
      <c r="AR8" s="1976"/>
      <c r="AT8" s="1997"/>
      <c r="AU8" s="412" t="s">
        <v>5668</v>
      </c>
      <c r="AV8" s="412" t="s">
        <v>5668</v>
      </c>
      <c r="AW8" s="412" t="s">
        <v>5668</v>
      </c>
      <c r="AX8" s="412" t="s">
        <v>5668</v>
      </c>
      <c r="AY8" s="412" t="s">
        <v>5668</v>
      </c>
      <c r="AZ8" s="1997"/>
      <c r="BA8" s="37"/>
      <c r="BB8" s="1573"/>
      <c r="BC8" s="235"/>
      <c r="BD8" s="235"/>
      <c r="BE8" s="235"/>
      <c r="BF8" s="1320"/>
      <c r="BG8" s="235"/>
      <c r="BH8" s="1573"/>
      <c r="BI8" s="235"/>
      <c r="BJ8" s="235"/>
      <c r="BK8" s="235"/>
      <c r="BL8" s="1573"/>
      <c r="BM8" s="235"/>
      <c r="BN8" s="412"/>
      <c r="BO8" s="235"/>
      <c r="BP8" s="235"/>
      <c r="BQ8" s="235"/>
      <c r="BR8" s="1997"/>
      <c r="BS8" s="37"/>
      <c r="BT8" s="1997"/>
      <c r="BU8" s="412" t="s">
        <v>5668</v>
      </c>
      <c r="BV8" s="412" t="s">
        <v>5668</v>
      </c>
      <c r="BW8" s="412" t="s">
        <v>5668</v>
      </c>
      <c r="BX8" s="235"/>
      <c r="BY8" s="235"/>
      <c r="BZ8" s="1997"/>
      <c r="CA8" s="37"/>
      <c r="CB8" s="1983"/>
      <c r="CC8" s="170"/>
      <c r="CD8" s="170"/>
      <c r="CE8" s="170"/>
      <c r="CF8" s="170"/>
      <c r="CG8" s="40" t="s">
        <v>5403</v>
      </c>
      <c r="CH8" s="1983"/>
      <c r="CI8" s="1886"/>
      <c r="CJ8" s="1886"/>
      <c r="CK8" s="1952"/>
      <c r="CL8" s="1952"/>
      <c r="CM8" s="1990"/>
      <c r="CN8" s="1952"/>
      <c r="CO8" s="1952"/>
      <c r="CP8" s="1886"/>
      <c r="CQ8" s="1886"/>
      <c r="CR8" s="1976"/>
      <c r="CS8" s="1998"/>
      <c r="CT8" s="1998"/>
      <c r="CU8" s="40"/>
      <c r="CV8" s="1976"/>
      <c r="CW8" s="37"/>
      <c r="CX8" s="37"/>
      <c r="CY8" s="37"/>
      <c r="CZ8" s="37"/>
      <c r="DA8" s="37"/>
      <c r="DB8" s="37"/>
    </row>
    <row r="9" ht="45.0" customHeight="1">
      <c r="A9" s="37"/>
      <c r="B9" s="37"/>
      <c r="C9" s="37"/>
      <c r="D9" s="37"/>
      <c r="E9" s="37"/>
      <c r="F9" s="37"/>
      <c r="G9" s="37"/>
      <c r="H9" s="37"/>
      <c r="I9" s="37"/>
      <c r="J9" s="37"/>
      <c r="K9" s="37"/>
      <c r="L9" s="37"/>
      <c r="M9" s="37"/>
      <c r="N9" s="37"/>
      <c r="O9" s="37"/>
      <c r="P9" s="37"/>
      <c r="Q9" s="37"/>
      <c r="R9" s="37"/>
      <c r="S9" s="37"/>
      <c r="T9" s="37"/>
      <c r="U9" s="37"/>
      <c r="V9" s="1976"/>
      <c r="W9" s="1987"/>
      <c r="X9" s="1987"/>
      <c r="Y9" s="1987"/>
      <c r="Z9" s="1987"/>
      <c r="AA9" s="1987"/>
      <c r="AB9" s="1976"/>
      <c r="AC9" s="37"/>
      <c r="AD9" s="1886"/>
      <c r="AE9" s="170"/>
      <c r="AF9" s="1987"/>
      <c r="AG9" s="1988"/>
      <c r="AH9" s="1987"/>
      <c r="AI9" s="170"/>
      <c r="AJ9" s="1886"/>
      <c r="AK9" s="37"/>
      <c r="AL9" s="1976"/>
      <c r="AM9" s="490" t="s">
        <v>5659</v>
      </c>
      <c r="AN9" s="490" t="s">
        <v>5659</v>
      </c>
      <c r="AO9" s="1442" t="s">
        <v>5413</v>
      </c>
      <c r="AP9" s="490" t="s">
        <v>5659</v>
      </c>
      <c r="AQ9" s="490" t="s">
        <v>5659</v>
      </c>
      <c r="AR9" s="1976"/>
      <c r="AT9" s="1997"/>
      <c r="AU9" s="235"/>
      <c r="AV9" s="235"/>
      <c r="AW9" s="235"/>
      <c r="AX9" s="235"/>
      <c r="AY9" s="235"/>
      <c r="AZ9" s="1997"/>
      <c r="BA9" s="1573"/>
      <c r="BB9" s="1573"/>
      <c r="BC9" s="235"/>
      <c r="BD9" s="235"/>
      <c r="BE9" s="235"/>
      <c r="BF9" s="1993" t="s">
        <v>5662</v>
      </c>
      <c r="BG9" s="235"/>
      <c r="BH9" s="235"/>
      <c r="BI9" s="235"/>
      <c r="BJ9" s="235"/>
      <c r="BK9" s="235"/>
      <c r="BL9" s="235"/>
      <c r="BM9" s="235"/>
      <c r="BN9" s="1993" t="s">
        <v>5662</v>
      </c>
      <c r="BO9" s="235"/>
      <c r="BP9" s="235"/>
      <c r="BQ9" s="235"/>
      <c r="BR9" s="1997"/>
      <c r="BS9" s="1997"/>
      <c r="BT9" s="1997"/>
      <c r="BU9" s="235"/>
      <c r="BV9" s="235"/>
      <c r="BW9" s="235"/>
      <c r="BX9" s="235"/>
      <c r="BY9" s="235"/>
      <c r="BZ9" s="1997"/>
      <c r="CA9" s="37"/>
      <c r="CB9" s="1983"/>
      <c r="CC9" s="170"/>
      <c r="CD9" s="170"/>
      <c r="CE9" s="170"/>
      <c r="CF9" s="170"/>
      <c r="CG9" s="2000" t="s">
        <v>5669</v>
      </c>
      <c r="CH9" s="1983"/>
      <c r="CI9" s="37"/>
      <c r="CJ9" s="1886"/>
      <c r="CK9" s="96"/>
      <c r="CL9" s="1952"/>
      <c r="CM9" s="1990"/>
      <c r="CN9" s="1952"/>
      <c r="CO9" s="96"/>
      <c r="CP9" s="1886"/>
      <c r="CQ9" s="37"/>
      <c r="CR9" s="2001" t="s">
        <v>5179</v>
      </c>
      <c r="CS9" s="1976"/>
      <c r="CT9" s="1998"/>
      <c r="CU9" s="1976"/>
      <c r="CV9" s="1976"/>
      <c r="CW9" s="37"/>
      <c r="CX9" s="37"/>
      <c r="CY9" s="37"/>
      <c r="CZ9" s="37"/>
      <c r="DA9" s="37"/>
      <c r="DB9" s="37"/>
    </row>
    <row r="10" ht="45.0" customHeight="1">
      <c r="A10" s="37"/>
      <c r="B10" s="37"/>
      <c r="C10" s="37"/>
      <c r="D10" s="37"/>
      <c r="E10" s="37"/>
      <c r="F10" s="37"/>
      <c r="G10" s="37"/>
      <c r="H10" s="37"/>
      <c r="I10" s="37"/>
      <c r="J10" s="37"/>
      <c r="K10" s="37"/>
      <c r="L10" s="37"/>
      <c r="M10" s="37"/>
      <c r="N10" s="37"/>
      <c r="O10" s="37"/>
      <c r="P10" s="37"/>
      <c r="Q10" s="37"/>
      <c r="R10" s="37"/>
      <c r="S10" s="37"/>
      <c r="T10" s="1976"/>
      <c r="U10" s="1976"/>
      <c r="V10" s="1976"/>
      <c r="W10" s="1987"/>
      <c r="X10" s="1434" t="s">
        <v>5443</v>
      </c>
      <c r="Y10" s="1987"/>
      <c r="Z10" s="1434" t="s">
        <v>5443</v>
      </c>
      <c r="AA10" s="1987"/>
      <c r="AB10" s="1976"/>
      <c r="AC10" s="37"/>
      <c r="AD10" s="1886"/>
      <c r="AE10" s="1468"/>
      <c r="AF10" s="1987"/>
      <c r="AG10" s="1988"/>
      <c r="AH10" s="1987"/>
      <c r="AI10" s="170"/>
      <c r="AJ10" s="1886"/>
      <c r="AK10" s="37"/>
      <c r="AL10" s="2001" t="s">
        <v>5670</v>
      </c>
      <c r="AM10" s="1976"/>
      <c r="AN10" s="1976"/>
      <c r="AO10" s="1976"/>
      <c r="AP10" s="1976"/>
      <c r="AQ10" s="1976"/>
      <c r="AR10" s="1976"/>
      <c r="AT10" s="1997"/>
      <c r="AU10" s="235"/>
      <c r="AV10" s="329"/>
      <c r="AW10" s="235"/>
      <c r="AX10" s="329"/>
      <c r="AY10" s="235"/>
      <c r="AZ10" s="235"/>
      <c r="BA10" s="1519" t="s">
        <v>381</v>
      </c>
      <c r="BB10" s="235"/>
      <c r="BC10" s="235"/>
      <c r="BD10" s="235"/>
      <c r="BE10" s="235"/>
      <c r="BF10" s="1993" t="s">
        <v>5662</v>
      </c>
      <c r="BG10" s="235"/>
      <c r="BH10" s="235"/>
      <c r="BI10" s="235"/>
      <c r="BJ10" s="235"/>
      <c r="BK10" s="235"/>
      <c r="BL10" s="235"/>
      <c r="BM10" s="235"/>
      <c r="BN10" s="1993" t="s">
        <v>5662</v>
      </c>
      <c r="BO10" s="235"/>
      <c r="BP10" s="235"/>
      <c r="BQ10" s="235"/>
      <c r="BR10" s="235"/>
      <c r="BS10" s="1519" t="s">
        <v>381</v>
      </c>
      <c r="BT10" s="235"/>
      <c r="BU10" s="235"/>
      <c r="BV10" s="329"/>
      <c r="BW10" s="235"/>
      <c r="BX10" s="235"/>
      <c r="BY10" s="235"/>
      <c r="BZ10" s="1997"/>
      <c r="CB10" s="2002" t="s">
        <v>5671</v>
      </c>
      <c r="CC10" s="1983"/>
      <c r="CD10" s="1983"/>
      <c r="CE10" s="1983"/>
      <c r="CF10" s="1983"/>
      <c r="CG10" s="1983"/>
      <c r="CH10" s="1983"/>
      <c r="CI10" s="37"/>
      <c r="CJ10" s="1886"/>
      <c r="CK10" s="1519"/>
      <c r="CL10" s="1952"/>
      <c r="CM10" s="1990"/>
      <c r="CN10" s="1952"/>
      <c r="CO10" s="1519"/>
      <c r="CP10" s="1886"/>
      <c r="CQ10" s="37"/>
      <c r="CR10" s="37"/>
      <c r="CS10" s="1976"/>
      <c r="CT10" s="490" t="s">
        <v>5359</v>
      </c>
      <c r="CU10" s="1976"/>
      <c r="CV10" s="37"/>
      <c r="CW10" s="37"/>
      <c r="CX10" s="37"/>
      <c r="CY10" s="37"/>
      <c r="CZ10" s="37"/>
      <c r="DA10" s="37"/>
      <c r="DB10" s="37"/>
    </row>
    <row r="11" ht="45.0" customHeight="1">
      <c r="A11" s="37"/>
      <c r="B11" s="37"/>
      <c r="C11" s="37"/>
      <c r="D11" s="37"/>
      <c r="E11" s="37"/>
      <c r="F11" s="37"/>
      <c r="G11" s="37"/>
      <c r="H11" s="37"/>
      <c r="I11" s="37"/>
      <c r="J11" s="37"/>
      <c r="K11" s="37"/>
      <c r="L11" s="37"/>
      <c r="M11" s="37"/>
      <c r="N11" s="37"/>
      <c r="O11" s="37"/>
      <c r="P11" s="37"/>
      <c r="Q11" s="37"/>
      <c r="R11" s="37"/>
      <c r="S11" s="37"/>
      <c r="T11" s="1976"/>
      <c r="U11" s="2003" t="s">
        <v>5514</v>
      </c>
      <c r="V11" s="2004"/>
      <c r="W11" s="2005" t="s">
        <v>5403</v>
      </c>
      <c r="X11" s="1987"/>
      <c r="Y11" s="1987"/>
      <c r="Z11" s="1987"/>
      <c r="AA11" s="1987"/>
      <c r="AB11" s="1976"/>
      <c r="AC11" s="37"/>
      <c r="AD11" s="1886"/>
      <c r="AE11" s="1468" t="s">
        <v>5672</v>
      </c>
      <c r="AF11" s="1987"/>
      <c r="AG11" s="1886"/>
      <c r="AH11" s="1987"/>
      <c r="AI11" s="170"/>
      <c r="AJ11" s="1886"/>
      <c r="AK11" s="37"/>
      <c r="AL11" s="37"/>
      <c r="AM11" s="37"/>
      <c r="AN11" s="37"/>
      <c r="AO11" s="37"/>
      <c r="AP11" s="37"/>
      <c r="AQ11" s="37"/>
      <c r="AR11" s="37"/>
      <c r="AT11" s="1997"/>
      <c r="AU11" s="235"/>
      <c r="AV11" s="235"/>
      <c r="AW11" s="235"/>
      <c r="AX11" s="235"/>
      <c r="AY11" s="235"/>
      <c r="AZ11" s="1997"/>
      <c r="BA11" s="1573"/>
      <c r="BB11" s="1573"/>
      <c r="BC11" s="235"/>
      <c r="BD11" s="170" t="s">
        <v>5665</v>
      </c>
      <c r="BE11" s="235"/>
      <c r="BF11" s="1320"/>
      <c r="BG11" s="235"/>
      <c r="BH11" s="1573"/>
      <c r="BI11" s="235"/>
      <c r="BJ11" s="235"/>
      <c r="BK11" s="235"/>
      <c r="BL11" s="1573"/>
      <c r="BM11" s="235"/>
      <c r="BN11" s="412"/>
      <c r="BO11" s="235"/>
      <c r="BP11" s="170" t="s">
        <v>5665</v>
      </c>
      <c r="BQ11" s="235"/>
      <c r="BR11" s="1997"/>
      <c r="BS11" s="1997"/>
      <c r="BT11" s="1997"/>
      <c r="BU11" s="235"/>
      <c r="BV11" s="235"/>
      <c r="BW11" s="235"/>
      <c r="BX11" s="235"/>
      <c r="BY11" s="235"/>
      <c r="BZ11" s="1997"/>
      <c r="CA11" s="1976"/>
      <c r="CB11" s="1976"/>
      <c r="CC11" s="1976"/>
      <c r="CD11" s="37"/>
      <c r="CE11" s="37"/>
      <c r="CF11" s="37"/>
      <c r="CG11" s="37"/>
      <c r="CH11" s="37"/>
      <c r="CI11" s="37"/>
      <c r="CJ11" s="1886"/>
      <c r="CK11" s="1519" t="s">
        <v>5672</v>
      </c>
      <c r="CL11" s="1952"/>
      <c r="CM11" s="1886"/>
      <c r="CN11" s="1952"/>
      <c r="CO11" s="1519" t="s">
        <v>5672</v>
      </c>
      <c r="CP11" s="1886"/>
      <c r="CQ11" s="37"/>
      <c r="CR11" s="1991" t="s">
        <v>5673</v>
      </c>
      <c r="CS11" s="1976"/>
      <c r="CT11" s="1998"/>
      <c r="CU11" s="1976"/>
      <c r="CV11" s="1976"/>
      <c r="CW11" s="1992"/>
      <c r="CX11" s="1977" t="s">
        <v>43</v>
      </c>
      <c r="CY11" s="37"/>
      <c r="CZ11" s="37"/>
      <c r="DA11" s="37"/>
      <c r="DB11" s="37"/>
    </row>
    <row r="12" ht="45.0" customHeight="1">
      <c r="A12" s="37"/>
      <c r="B12" s="37"/>
      <c r="C12" s="37"/>
      <c r="D12" s="37"/>
      <c r="E12" s="37"/>
      <c r="F12" s="37"/>
      <c r="G12" s="37"/>
      <c r="H12" s="37"/>
      <c r="I12" s="37"/>
      <c r="J12" s="37"/>
      <c r="K12" s="37"/>
      <c r="L12" s="37"/>
      <c r="M12" s="37"/>
      <c r="N12" s="37"/>
      <c r="O12" s="37"/>
      <c r="P12" s="37"/>
      <c r="Q12" s="37"/>
      <c r="R12" s="37"/>
      <c r="S12" s="37"/>
      <c r="T12" s="1976"/>
      <c r="U12" s="2006"/>
      <c r="V12" s="2007" t="s">
        <v>5674</v>
      </c>
      <c r="W12" s="2008"/>
      <c r="X12" s="1987"/>
      <c r="Y12" s="1987"/>
      <c r="Z12" s="1434" t="s">
        <v>5443</v>
      </c>
      <c r="AA12" s="1987"/>
      <c r="AB12" s="1976"/>
      <c r="AC12" s="37"/>
      <c r="AD12" s="1886"/>
      <c r="AE12" s="1468"/>
      <c r="AF12" s="1987"/>
      <c r="AG12" s="1988"/>
      <c r="AH12" s="1987"/>
      <c r="AI12" s="170"/>
      <c r="AJ12" s="1886"/>
      <c r="AK12" s="37"/>
      <c r="AL12" s="1975" t="s">
        <v>5675</v>
      </c>
      <c r="AM12" s="1976"/>
      <c r="AN12" s="1976"/>
      <c r="AO12" s="1976"/>
      <c r="AP12" s="1976"/>
      <c r="AQ12" s="1976"/>
      <c r="AR12" s="1977" t="s">
        <v>43</v>
      </c>
      <c r="AT12" s="1997"/>
      <c r="AU12" s="412" t="s">
        <v>5668</v>
      </c>
      <c r="AV12" s="412" t="s">
        <v>5668</v>
      </c>
      <c r="AW12" s="235"/>
      <c r="AX12" s="412" t="s">
        <v>5668</v>
      </c>
      <c r="AY12" s="412" t="s">
        <v>5668</v>
      </c>
      <c r="AZ12" s="1997"/>
      <c r="BA12" s="37"/>
      <c r="BB12" s="1573"/>
      <c r="BC12" s="235"/>
      <c r="BD12" s="235"/>
      <c r="BE12" s="235"/>
      <c r="BF12" s="2009" t="s">
        <v>5676</v>
      </c>
      <c r="BG12" s="235"/>
      <c r="BH12" s="235"/>
      <c r="BI12" s="235"/>
      <c r="BJ12" s="235"/>
      <c r="BK12" s="235"/>
      <c r="BL12" s="235"/>
      <c r="BM12" s="235"/>
      <c r="BN12" s="1442" t="s">
        <v>5676</v>
      </c>
      <c r="BO12" s="235"/>
      <c r="BP12" s="235"/>
      <c r="BQ12" s="235"/>
      <c r="BR12" s="1997"/>
      <c r="BS12" s="37"/>
      <c r="BT12" s="1997"/>
      <c r="BU12" s="412" t="s">
        <v>5668</v>
      </c>
      <c r="BV12" s="412" t="s">
        <v>5668</v>
      </c>
      <c r="BW12" s="235"/>
      <c r="BX12" s="235"/>
      <c r="BY12" s="235"/>
      <c r="BZ12" s="235"/>
      <c r="CA12" s="2010"/>
      <c r="CB12" s="2010"/>
      <c r="CC12" s="1991" t="s">
        <v>5677</v>
      </c>
      <c r="CD12" s="1976"/>
      <c r="CE12" s="1976"/>
      <c r="CF12" s="1976"/>
      <c r="CG12" s="1992"/>
      <c r="CH12" s="1977" t="s">
        <v>43</v>
      </c>
      <c r="CI12" s="37"/>
      <c r="CJ12" s="1886"/>
      <c r="CK12" s="1519"/>
      <c r="CL12" s="1952"/>
      <c r="CM12" s="1990"/>
      <c r="CN12" s="1952"/>
      <c r="CO12" s="1519"/>
      <c r="CP12" s="1886"/>
      <c r="CQ12" s="37"/>
      <c r="CR12" s="1976"/>
      <c r="CS12" s="1998"/>
      <c r="CT12" s="1987"/>
      <c r="CU12" s="1987"/>
      <c r="CV12" s="1987"/>
      <c r="CW12" s="1998"/>
      <c r="CX12" s="1976"/>
      <c r="CY12" s="1976"/>
      <c r="CZ12" s="37"/>
      <c r="DA12" s="37"/>
      <c r="DB12" s="37"/>
    </row>
    <row r="13" ht="45.0" customHeight="1">
      <c r="A13" s="37"/>
      <c r="B13" s="37"/>
      <c r="C13" s="37"/>
      <c r="D13" s="37"/>
      <c r="E13" s="37"/>
      <c r="F13" s="37"/>
      <c r="G13" s="37"/>
      <c r="H13" s="37"/>
      <c r="I13" s="37"/>
      <c r="J13" s="37"/>
      <c r="K13" s="37"/>
      <c r="L13" s="37"/>
      <c r="M13" s="37"/>
      <c r="N13" s="37"/>
      <c r="O13" s="37"/>
      <c r="P13" s="37"/>
      <c r="Q13" s="37"/>
      <c r="R13" s="37"/>
      <c r="S13" s="37"/>
      <c r="T13" s="1976"/>
      <c r="U13" s="2011"/>
      <c r="V13" s="2012" t="s">
        <v>5678</v>
      </c>
      <c r="W13" s="2013"/>
      <c r="X13" s="1902"/>
      <c r="Y13" s="1987"/>
      <c r="Z13" s="1987"/>
      <c r="AA13" s="1987"/>
      <c r="AB13" s="1976"/>
      <c r="AC13" s="37"/>
      <c r="AD13" s="1886"/>
      <c r="AE13" s="170"/>
      <c r="AF13" s="1987"/>
      <c r="AG13" s="1988"/>
      <c r="AH13" s="1987"/>
      <c r="AI13" s="170"/>
      <c r="AJ13" s="1886"/>
      <c r="AK13" s="37"/>
      <c r="AL13" s="1976"/>
      <c r="AM13" s="1438" t="s">
        <v>5434</v>
      </c>
      <c r="AN13" s="1438" t="s">
        <v>5434</v>
      </c>
      <c r="AO13" s="1438" t="s">
        <v>5434</v>
      </c>
      <c r="AP13" s="1438" t="s">
        <v>5434</v>
      </c>
      <c r="AQ13" s="1438" t="s">
        <v>5434</v>
      </c>
      <c r="AR13" s="1976"/>
      <c r="AT13" s="2014" t="s">
        <v>5179</v>
      </c>
      <c r="AU13" s="1996"/>
      <c r="AV13" s="1997"/>
      <c r="AW13" s="235"/>
      <c r="AX13" s="1997"/>
      <c r="AY13" s="1997"/>
      <c r="AZ13" s="1997"/>
      <c r="BA13" s="37"/>
      <c r="BB13" s="2014" t="s">
        <v>5179</v>
      </c>
      <c r="BC13" s="1996"/>
      <c r="BD13" s="1997"/>
      <c r="BE13" s="1997"/>
      <c r="BF13" s="1997"/>
      <c r="BG13" s="1997"/>
      <c r="BH13" s="1997"/>
      <c r="BI13" s="1997"/>
      <c r="BJ13" s="235"/>
      <c r="BK13" s="1997"/>
      <c r="BL13" s="1997"/>
      <c r="BM13" s="1997"/>
      <c r="BN13" s="1997"/>
      <c r="BO13" s="1997"/>
      <c r="BP13" s="1997"/>
      <c r="BQ13" s="1997"/>
      <c r="BR13" s="1997"/>
      <c r="BS13" s="37"/>
      <c r="BT13" s="2014" t="s">
        <v>5179</v>
      </c>
      <c r="BU13" s="1996"/>
      <c r="BV13" s="1997"/>
      <c r="BW13" s="235"/>
      <c r="BX13" s="1997"/>
      <c r="BY13" s="1997"/>
      <c r="BZ13" s="1997"/>
      <c r="CA13" s="1976"/>
      <c r="CB13" s="2010"/>
      <c r="CC13" s="1987"/>
      <c r="CD13" s="1477" t="s">
        <v>5153</v>
      </c>
      <c r="CE13" s="1477" t="s">
        <v>5153</v>
      </c>
      <c r="CF13" s="1987"/>
      <c r="CG13" s="1477" t="s">
        <v>5153</v>
      </c>
      <c r="CH13" s="1976"/>
      <c r="CI13" s="37"/>
      <c r="CJ13" s="1886"/>
      <c r="CK13" s="96"/>
      <c r="CL13" s="1952"/>
      <c r="CM13" s="1990"/>
      <c r="CN13" s="1952"/>
      <c r="CO13" s="96"/>
      <c r="CP13" s="1886"/>
      <c r="CQ13" s="37"/>
      <c r="CR13" s="1976"/>
      <c r="CS13" s="1987"/>
      <c r="CT13" s="1451" t="s">
        <v>5679</v>
      </c>
      <c r="CU13" s="1998"/>
      <c r="CV13" s="1451" t="s">
        <v>5679</v>
      </c>
      <c r="CW13" s="1987"/>
      <c r="CX13" s="2015" t="s">
        <v>5680</v>
      </c>
      <c r="CY13" s="1976"/>
      <c r="CZ13" s="37"/>
      <c r="DA13" s="37"/>
      <c r="DB13" s="37"/>
    </row>
    <row r="14" ht="45.0" customHeight="1">
      <c r="A14" s="37"/>
      <c r="B14" s="37"/>
      <c r="C14" s="37"/>
      <c r="D14" s="37"/>
      <c r="E14" s="37"/>
      <c r="F14" s="37"/>
      <c r="G14" s="37"/>
      <c r="H14" s="37"/>
      <c r="I14" s="37"/>
      <c r="J14" s="37"/>
      <c r="K14" s="37"/>
      <c r="L14" s="37"/>
      <c r="M14" s="37"/>
      <c r="N14" s="37"/>
      <c r="O14" s="37"/>
      <c r="P14" s="37"/>
      <c r="Q14" s="37"/>
      <c r="R14" s="37"/>
      <c r="S14" s="37"/>
      <c r="T14" s="1976"/>
      <c r="U14" s="1976"/>
      <c r="V14" s="1976"/>
      <c r="W14" s="1987"/>
      <c r="X14" s="1434" t="s">
        <v>5443</v>
      </c>
      <c r="Y14" s="1987"/>
      <c r="Z14" s="1434" t="s">
        <v>5443</v>
      </c>
      <c r="AA14" s="1987"/>
      <c r="AB14" s="1976"/>
      <c r="AC14" s="1886"/>
      <c r="AD14" s="1886"/>
      <c r="AE14" s="1987"/>
      <c r="AF14" s="1987"/>
      <c r="AG14" s="1988"/>
      <c r="AH14" s="1987"/>
      <c r="AI14" s="1987"/>
      <c r="AJ14" s="1886"/>
      <c r="AK14" s="1886"/>
      <c r="AL14" s="1976"/>
      <c r="AM14" s="1902"/>
      <c r="AN14" s="1987"/>
      <c r="AO14" s="1987"/>
      <c r="AP14" s="1987"/>
      <c r="AQ14" s="1987"/>
      <c r="AR14" s="1976"/>
      <c r="AS14" s="37"/>
      <c r="AT14" s="37"/>
      <c r="AU14" s="37"/>
      <c r="AV14" s="1997"/>
      <c r="AW14" s="1519" t="s">
        <v>381</v>
      </c>
      <c r="AX14" s="1997"/>
      <c r="AY14" s="37"/>
      <c r="AZ14" s="37"/>
      <c r="BA14" s="37"/>
      <c r="BB14" s="37"/>
      <c r="BC14" s="37"/>
      <c r="BD14" s="37"/>
      <c r="BE14" s="37"/>
      <c r="BF14" s="37"/>
      <c r="BG14" s="37"/>
      <c r="BH14" s="37"/>
      <c r="BI14" s="1997"/>
      <c r="BJ14" s="1519" t="s">
        <v>381</v>
      </c>
      <c r="BK14" s="1997"/>
      <c r="BL14" s="37"/>
      <c r="BM14" s="37"/>
      <c r="BN14" s="37"/>
      <c r="BO14" s="37"/>
      <c r="BP14" s="37"/>
      <c r="BQ14" s="37"/>
      <c r="BR14" s="37"/>
      <c r="BS14" s="37"/>
      <c r="BT14" s="37"/>
      <c r="BU14" s="37"/>
      <c r="BV14" s="1997"/>
      <c r="BW14" s="1519" t="s">
        <v>381</v>
      </c>
      <c r="BX14" s="1997"/>
      <c r="BY14" s="37"/>
      <c r="BZ14" s="37"/>
      <c r="CA14" s="1976"/>
      <c r="CB14" s="1976"/>
      <c r="CC14" s="1987"/>
      <c r="CD14" s="1987"/>
      <c r="CE14" s="1987"/>
      <c r="CF14" s="1987"/>
      <c r="CG14" s="1987"/>
      <c r="CH14" s="1976"/>
      <c r="CI14" s="1886"/>
      <c r="CJ14" s="1886"/>
      <c r="CK14" s="1952"/>
      <c r="CL14" s="1952"/>
      <c r="CM14" s="1990"/>
      <c r="CN14" s="1952"/>
      <c r="CO14" s="1952"/>
      <c r="CP14" s="1886"/>
      <c r="CQ14" s="1886"/>
      <c r="CR14" s="1976"/>
      <c r="CS14" s="1998"/>
      <c r="CT14" s="1451" t="s">
        <v>5679</v>
      </c>
      <c r="CU14" s="1998"/>
      <c r="CV14" s="1451" t="s">
        <v>5679</v>
      </c>
      <c r="CW14" s="1998"/>
      <c r="CX14" s="1976"/>
      <c r="CY14" s="1976"/>
      <c r="CZ14" s="37"/>
      <c r="DA14" s="37"/>
      <c r="DB14" s="37"/>
    </row>
    <row r="15" ht="45.0" customHeight="1">
      <c r="A15" s="37"/>
      <c r="B15" s="37"/>
      <c r="C15" s="37"/>
      <c r="D15" s="37"/>
      <c r="E15" s="37"/>
      <c r="F15" s="37"/>
      <c r="G15" s="37"/>
      <c r="H15" s="37"/>
      <c r="I15" s="37"/>
      <c r="J15" s="37"/>
      <c r="K15" s="37"/>
      <c r="L15" s="37"/>
      <c r="M15" s="37"/>
      <c r="N15" s="37"/>
      <c r="O15" s="37"/>
      <c r="P15" s="37"/>
      <c r="Q15" s="37"/>
      <c r="R15" s="37"/>
      <c r="S15" s="37"/>
      <c r="T15" s="37"/>
      <c r="U15" s="37"/>
      <c r="V15" s="1976"/>
      <c r="W15" s="1987"/>
      <c r="X15" s="1987"/>
      <c r="Y15" s="1987"/>
      <c r="Z15" s="1987"/>
      <c r="AA15" s="1987"/>
      <c r="AB15" s="1987"/>
      <c r="AC15" s="1519" t="s">
        <v>381</v>
      </c>
      <c r="AD15" s="1987"/>
      <c r="AE15" s="1987"/>
      <c r="AF15" s="1987"/>
      <c r="AG15" s="1886"/>
      <c r="AH15" s="1987"/>
      <c r="AI15" s="1987"/>
      <c r="AJ15" s="1987"/>
      <c r="AK15" s="1519" t="s">
        <v>381</v>
      </c>
      <c r="AL15" s="1987"/>
      <c r="AM15" s="1987"/>
      <c r="AN15" s="1438" t="s">
        <v>5434</v>
      </c>
      <c r="AO15" s="1438" t="s">
        <v>5434</v>
      </c>
      <c r="AP15" s="1438" t="s">
        <v>5434</v>
      </c>
      <c r="AQ15" s="1987"/>
      <c r="AR15" s="1976"/>
      <c r="AS15" s="37"/>
      <c r="AT15" s="37"/>
      <c r="AU15" s="1886"/>
      <c r="AV15" s="1886"/>
      <c r="AW15" s="1988"/>
      <c r="AX15" s="1973" t="s">
        <v>5681</v>
      </c>
      <c r="AY15" s="1886"/>
      <c r="AZ15" s="1886"/>
      <c r="BA15" s="1886"/>
      <c r="BB15" s="1886"/>
      <c r="BC15" s="1886"/>
      <c r="BD15" s="1886"/>
      <c r="BE15" s="1886"/>
      <c r="BF15" s="1886"/>
      <c r="BG15" s="1886"/>
      <c r="BH15" s="1886"/>
      <c r="BI15" s="1886"/>
      <c r="BJ15" s="1988"/>
      <c r="BK15" s="1886"/>
      <c r="BL15" s="1886"/>
      <c r="BM15" s="1886"/>
      <c r="BN15" s="1886"/>
      <c r="BO15" s="1886"/>
      <c r="BP15" s="1886"/>
      <c r="BQ15" s="1886"/>
      <c r="BR15" s="1886"/>
      <c r="BS15" s="1886"/>
      <c r="BT15" s="1886"/>
      <c r="BU15" s="1886"/>
      <c r="BV15" s="1971" t="s">
        <v>43</v>
      </c>
      <c r="BW15" s="1988"/>
      <c r="BX15" s="1886"/>
      <c r="BY15" s="1886"/>
      <c r="BZ15" s="37"/>
      <c r="CB15" s="1976"/>
      <c r="CC15" s="1987"/>
      <c r="CD15" s="1987"/>
      <c r="CE15" s="1987"/>
      <c r="CF15" s="1987"/>
      <c r="CG15" s="1987"/>
      <c r="CH15" s="1987"/>
      <c r="CI15" s="1952"/>
      <c r="CJ15" s="1952"/>
      <c r="CK15" s="1987"/>
      <c r="CL15" s="1952"/>
      <c r="CM15" s="1886"/>
      <c r="CN15" s="1952"/>
      <c r="CO15" s="1952"/>
      <c r="CP15" s="1952"/>
      <c r="CQ15" s="1952"/>
      <c r="CR15" s="1998"/>
      <c r="CS15" s="1998"/>
      <c r="CT15" s="1987"/>
      <c r="CU15" s="1987"/>
      <c r="CV15" s="1987"/>
      <c r="CW15" s="1998"/>
      <c r="CX15" s="2015" t="s">
        <v>5680</v>
      </c>
      <c r="CY15" s="1976"/>
    </row>
    <row r="16" ht="45.0" customHeight="1">
      <c r="A16" s="37"/>
      <c r="B16" s="37"/>
      <c r="C16" s="37"/>
      <c r="D16" s="37"/>
      <c r="E16" s="37"/>
      <c r="F16" s="37"/>
      <c r="G16" s="37"/>
      <c r="H16" s="37"/>
      <c r="I16" s="37"/>
      <c r="J16" s="37"/>
      <c r="K16" s="37"/>
      <c r="L16" s="37"/>
      <c r="M16" s="37"/>
      <c r="N16" s="37"/>
      <c r="O16" s="37"/>
      <c r="P16" s="37"/>
      <c r="Q16" s="37"/>
      <c r="R16" s="37"/>
      <c r="S16" s="37"/>
      <c r="T16" s="37"/>
      <c r="U16" s="37"/>
      <c r="V16" s="1976"/>
      <c r="W16" s="1987"/>
      <c r="X16" s="1434" t="s">
        <v>5443</v>
      </c>
      <c r="Y16" s="1987"/>
      <c r="Z16" s="1434" t="s">
        <v>5443</v>
      </c>
      <c r="AA16" s="1987"/>
      <c r="AB16" s="1976"/>
      <c r="AC16" s="1886"/>
      <c r="AD16" s="1886"/>
      <c r="AE16" s="1987"/>
      <c r="AF16" s="1987"/>
      <c r="AG16" s="1988"/>
      <c r="AH16" s="1987"/>
      <c r="AI16" s="1987"/>
      <c r="AJ16" s="1886"/>
      <c r="AK16" s="1886"/>
      <c r="AL16" s="1976"/>
      <c r="AM16" s="1987"/>
      <c r="AN16" s="1987"/>
      <c r="AO16" s="1987"/>
      <c r="AP16" s="1987"/>
      <c r="AQ16" s="1987"/>
      <c r="AR16" s="1976"/>
      <c r="AS16" s="37"/>
      <c r="AT16" s="1886"/>
      <c r="AU16" s="1886"/>
      <c r="AV16" s="1987"/>
      <c r="AW16" s="1988"/>
      <c r="AX16" s="1986" t="s">
        <v>5403</v>
      </c>
      <c r="AY16" s="1434" t="s">
        <v>5443</v>
      </c>
      <c r="AZ16" s="1986" t="s">
        <v>5403</v>
      </c>
      <c r="BA16" s="1886"/>
      <c r="BB16" s="170"/>
      <c r="BC16" s="1886"/>
      <c r="BD16" s="1661" t="s">
        <v>5178</v>
      </c>
      <c r="BE16" s="170"/>
      <c r="BF16" s="170"/>
      <c r="BG16" s="1886"/>
      <c r="BH16" s="170"/>
      <c r="BI16" s="1987"/>
      <c r="BJ16" s="1988"/>
      <c r="BK16" s="1987"/>
      <c r="BL16" s="170"/>
      <c r="BM16" s="1886"/>
      <c r="BN16" s="170"/>
      <c r="BO16" s="1886"/>
      <c r="BP16" s="111" t="s">
        <v>5178</v>
      </c>
      <c r="BQ16" s="170"/>
      <c r="BR16" s="170"/>
      <c r="BS16" s="1886"/>
      <c r="BT16" s="1987"/>
      <c r="BU16" s="1987"/>
      <c r="BV16" s="1987"/>
      <c r="BW16" s="1988"/>
      <c r="BX16" s="1987"/>
      <c r="BY16" s="1886"/>
      <c r="BZ16" s="1886"/>
      <c r="CB16" s="1976"/>
      <c r="CC16" s="40" t="s">
        <v>5403</v>
      </c>
      <c r="CD16" s="1987"/>
      <c r="CE16" s="1987"/>
      <c r="CF16" s="1987"/>
      <c r="CG16" s="1987"/>
      <c r="CH16" s="1976"/>
      <c r="CI16" s="1886"/>
      <c r="CJ16" s="1886"/>
      <c r="CK16" s="1952"/>
      <c r="CL16" s="1952"/>
      <c r="CM16" s="1990"/>
      <c r="CN16" s="1952"/>
      <c r="CO16" s="1952"/>
      <c r="CP16" s="1886"/>
      <c r="CQ16" s="1886"/>
      <c r="CR16" s="1976"/>
      <c r="CS16" s="1998"/>
      <c r="CT16" s="1451" t="s">
        <v>5679</v>
      </c>
      <c r="CU16" s="1998"/>
      <c r="CV16" s="412" t="s">
        <v>5514</v>
      </c>
      <c r="CW16" s="1998"/>
      <c r="CX16" s="1976"/>
      <c r="CY16" s="1976"/>
    </row>
    <row r="17" ht="45.0" customHeight="1">
      <c r="A17" s="37"/>
      <c r="B17" s="37"/>
      <c r="C17" s="37"/>
      <c r="D17" s="37"/>
      <c r="E17" s="37"/>
      <c r="F17" s="37"/>
      <c r="G17" s="37"/>
      <c r="H17" s="37"/>
      <c r="I17" s="37"/>
      <c r="J17" s="37"/>
      <c r="K17" s="37"/>
      <c r="L17" s="37"/>
      <c r="M17" s="37"/>
      <c r="N17" s="37"/>
      <c r="O17" s="37"/>
      <c r="P17" s="37"/>
      <c r="Q17" s="37"/>
      <c r="R17" s="37"/>
      <c r="S17" s="37"/>
      <c r="T17" s="37"/>
      <c r="U17" s="37"/>
      <c r="V17" s="1976"/>
      <c r="W17" s="1987"/>
      <c r="X17" s="1987"/>
      <c r="Y17" s="1987"/>
      <c r="Z17" s="40" t="s">
        <v>5403</v>
      </c>
      <c r="AA17" s="1987"/>
      <c r="AB17" s="1976"/>
      <c r="AC17" s="37"/>
      <c r="AD17" s="1886"/>
      <c r="AE17" s="170"/>
      <c r="AF17" s="1987"/>
      <c r="AG17" s="412"/>
      <c r="AH17" s="412"/>
      <c r="AI17" s="170"/>
      <c r="AJ17" s="1886"/>
      <c r="AK17" s="37"/>
      <c r="AL17" s="1976"/>
      <c r="AM17" s="1438" t="s">
        <v>5434</v>
      </c>
      <c r="AN17" s="1438" t="s">
        <v>5434</v>
      </c>
      <c r="AO17" s="1438" t="s">
        <v>5434</v>
      </c>
      <c r="AP17" s="1438" t="s">
        <v>5434</v>
      </c>
      <c r="AQ17" s="1438" t="s">
        <v>5434</v>
      </c>
      <c r="AR17" s="1976"/>
      <c r="AS17" s="37"/>
      <c r="AT17" s="1886"/>
      <c r="AU17" s="1987"/>
      <c r="AV17" s="1987"/>
      <c r="AW17" s="1988"/>
      <c r="AX17" s="1987"/>
      <c r="AY17" s="1986" t="s">
        <v>5403</v>
      </c>
      <c r="AZ17" s="1987"/>
      <c r="BA17" s="657" t="s">
        <v>5682</v>
      </c>
      <c r="BB17" s="1987"/>
      <c r="BC17" s="1987"/>
      <c r="BD17" s="1987"/>
      <c r="BE17" s="1987"/>
      <c r="BF17" s="1987"/>
      <c r="BG17" s="412" t="s">
        <v>5682</v>
      </c>
      <c r="BH17" s="1987"/>
      <c r="BI17" s="1987"/>
      <c r="BJ17" s="1988"/>
      <c r="BK17" s="1987"/>
      <c r="BL17" s="1987"/>
      <c r="BM17" s="412" t="s">
        <v>5682</v>
      </c>
      <c r="BN17" s="1987"/>
      <c r="BO17" s="1987"/>
      <c r="BP17" s="1987"/>
      <c r="BQ17" s="1987"/>
      <c r="BR17" s="1987"/>
      <c r="BS17" s="657" t="s">
        <v>5682</v>
      </c>
      <c r="BT17" s="1987"/>
      <c r="BU17" s="1987"/>
      <c r="BV17" s="1987"/>
      <c r="BW17" s="1988"/>
      <c r="BX17" s="1987"/>
      <c r="BY17" s="1987"/>
      <c r="BZ17" s="1886"/>
      <c r="CB17" s="1976"/>
      <c r="CC17" s="1477" t="s">
        <v>5153</v>
      </c>
      <c r="CD17" s="1987"/>
      <c r="CE17" s="1477" t="s">
        <v>5153</v>
      </c>
      <c r="CF17" s="1987"/>
      <c r="CG17" s="1477" t="s">
        <v>5153</v>
      </c>
      <c r="CH17" s="1976"/>
      <c r="CJ17" s="1886"/>
      <c r="CK17" s="96"/>
      <c r="CL17" s="1952"/>
      <c r="CM17" s="1990"/>
      <c r="CN17" s="1952"/>
      <c r="CO17" s="96"/>
      <c r="CP17" s="1886"/>
      <c r="CQ17" s="37"/>
      <c r="CR17" s="1976"/>
      <c r="CS17" s="1987"/>
      <c r="CT17" s="1451" t="s">
        <v>5679</v>
      </c>
      <c r="CU17" s="1998"/>
      <c r="CV17" s="1998"/>
      <c r="CW17" s="1987"/>
      <c r="CX17" s="2015" t="s">
        <v>5680</v>
      </c>
      <c r="CY17" s="1976"/>
    </row>
    <row r="18" ht="45.0" customHeight="1">
      <c r="A18" s="37"/>
      <c r="B18" s="37"/>
      <c r="C18" s="37"/>
      <c r="D18" s="1886"/>
      <c r="E18" s="1886"/>
      <c r="F18" s="1886"/>
      <c r="G18" s="37"/>
      <c r="H18" s="37"/>
      <c r="I18" s="37"/>
      <c r="J18" s="37"/>
      <c r="K18" s="37"/>
      <c r="L18" s="37"/>
      <c r="M18" s="37"/>
      <c r="N18" s="37"/>
      <c r="O18" s="37"/>
      <c r="P18" s="37"/>
      <c r="Q18" s="37"/>
      <c r="R18" s="37"/>
      <c r="S18" s="37"/>
      <c r="T18" s="37"/>
      <c r="U18" s="37"/>
      <c r="V18" s="2001" t="s">
        <v>5683</v>
      </c>
      <c r="W18" s="1976"/>
      <c r="X18" s="1976"/>
      <c r="Y18" s="1976"/>
      <c r="Z18" s="1976"/>
      <c r="AA18" s="1976"/>
      <c r="AB18" s="1976"/>
      <c r="AC18" s="37"/>
      <c r="AD18" s="1886"/>
      <c r="AE18" s="412"/>
      <c r="AF18" s="1987"/>
      <c r="AG18" s="1980" t="s">
        <v>5654</v>
      </c>
      <c r="AH18" s="412"/>
      <c r="AI18" s="412"/>
      <c r="AJ18" s="1886"/>
      <c r="AK18" s="37"/>
      <c r="AL18" s="2001" t="s">
        <v>5179</v>
      </c>
      <c r="AM18" s="1976"/>
      <c r="AN18" s="1976"/>
      <c r="AO18" s="1976"/>
      <c r="AP18" s="1976"/>
      <c r="AQ18" s="1976"/>
      <c r="AR18" s="1976"/>
      <c r="AS18" s="37"/>
      <c r="AT18" s="1886"/>
      <c r="AU18" s="1551"/>
      <c r="AV18" s="1551"/>
      <c r="AW18" s="1988"/>
      <c r="AX18" s="1987"/>
      <c r="AY18" s="1987"/>
      <c r="AZ18" s="1987"/>
      <c r="BA18" s="1987"/>
      <c r="BB18" s="1987"/>
      <c r="BC18" s="1987"/>
      <c r="BD18" s="1987"/>
      <c r="BE18" s="1987"/>
      <c r="BF18" s="1987"/>
      <c r="BG18" s="1987"/>
      <c r="BH18" s="1987"/>
      <c r="BI18" s="1987"/>
      <c r="BJ18" s="1988"/>
      <c r="BK18" s="1987"/>
      <c r="BL18" s="1987"/>
      <c r="BM18" s="1987"/>
      <c r="BN18" s="1987"/>
      <c r="BO18" s="1987"/>
      <c r="BP18" s="1986" t="s">
        <v>5403</v>
      </c>
      <c r="BQ18" s="1987"/>
      <c r="BR18" s="1987"/>
      <c r="BS18" s="1987"/>
      <c r="BT18" s="1987"/>
      <c r="BU18" s="1987"/>
      <c r="BV18" s="1987"/>
      <c r="BW18" s="1988"/>
      <c r="BX18" s="1987"/>
      <c r="BY18" s="1886"/>
      <c r="BZ18" s="1886"/>
      <c r="CA18" s="37"/>
      <c r="CB18" s="2016" t="s">
        <v>5179</v>
      </c>
      <c r="CC18" s="1976"/>
      <c r="CD18" s="1976"/>
      <c r="CE18" s="1976"/>
      <c r="CF18" s="1976"/>
      <c r="CG18" s="1976"/>
      <c r="CH18" s="1976"/>
      <c r="CJ18" s="1886"/>
      <c r="CK18" s="96"/>
      <c r="CL18" s="1952"/>
      <c r="CM18" s="1990"/>
      <c r="CN18" s="1952"/>
      <c r="CO18" s="96"/>
      <c r="CP18" s="1886"/>
      <c r="CQ18" s="37"/>
      <c r="CR18" s="1976"/>
      <c r="CS18" s="1998"/>
      <c r="CT18" s="1987"/>
      <c r="CU18" s="1987"/>
      <c r="CV18" s="1987"/>
      <c r="CW18" s="1998"/>
      <c r="CX18" s="1976"/>
      <c r="CY18" s="1976"/>
    </row>
    <row r="19" ht="45.0" customHeight="1">
      <c r="A19" s="37"/>
      <c r="B19" s="37"/>
      <c r="C19" s="37"/>
      <c r="D19" s="1886"/>
      <c r="E19" s="25"/>
      <c r="F19" s="1886"/>
      <c r="G19" s="37"/>
      <c r="H19" s="37"/>
      <c r="I19" s="37"/>
      <c r="J19" s="37"/>
      <c r="K19" s="37"/>
      <c r="L19" s="37"/>
      <c r="M19" s="37"/>
      <c r="N19" s="37"/>
      <c r="O19" s="37"/>
      <c r="P19" s="37"/>
      <c r="Q19" s="37"/>
      <c r="R19" s="37"/>
      <c r="S19" s="37"/>
      <c r="T19" s="37"/>
      <c r="U19" s="37"/>
      <c r="V19" s="37"/>
      <c r="W19" s="37"/>
      <c r="X19" s="37"/>
      <c r="Y19" s="37"/>
      <c r="Z19" s="37"/>
      <c r="AA19" s="37"/>
      <c r="AB19" s="37"/>
      <c r="AC19" s="37"/>
      <c r="AD19" s="1886"/>
      <c r="AE19" s="412"/>
      <c r="AF19" s="1987"/>
      <c r="AG19" s="1886"/>
      <c r="AH19" s="412"/>
      <c r="AI19" s="412"/>
      <c r="AJ19" s="1886"/>
      <c r="AK19" s="37"/>
      <c r="AL19" s="37"/>
      <c r="AM19" s="37"/>
      <c r="AN19" s="37"/>
      <c r="AO19" s="37"/>
      <c r="AP19" s="37"/>
      <c r="AQ19" s="37"/>
      <c r="AR19" s="37"/>
      <c r="AS19" s="37"/>
      <c r="AT19" s="1886"/>
      <c r="AU19" s="1986" t="s">
        <v>5684</v>
      </c>
      <c r="AV19" s="1551"/>
      <c r="AW19" s="1988"/>
      <c r="AX19" s="1988"/>
      <c r="AY19" s="1988"/>
      <c r="AZ19" s="1988"/>
      <c r="BA19" s="1886"/>
      <c r="BB19" s="1988"/>
      <c r="BC19" s="1988"/>
      <c r="BD19" s="1988"/>
      <c r="BE19" s="1988"/>
      <c r="BF19" s="1988"/>
      <c r="BG19" s="1886"/>
      <c r="BH19" s="1988"/>
      <c r="BI19" s="1988"/>
      <c r="BJ19" s="1988"/>
      <c r="BK19" s="1988"/>
      <c r="BL19" s="1988"/>
      <c r="BM19" s="1886"/>
      <c r="BN19" s="1988"/>
      <c r="BO19" s="1986" t="s">
        <v>5403</v>
      </c>
      <c r="BP19" s="1438" t="s">
        <v>5685</v>
      </c>
      <c r="BQ19" s="1988"/>
      <c r="BR19" s="1988"/>
      <c r="BS19" s="1886"/>
      <c r="BT19" s="1988"/>
      <c r="BU19" s="1988"/>
      <c r="BV19" s="1988"/>
      <c r="BW19" s="1988"/>
      <c r="BX19" s="1442" t="s">
        <v>5315</v>
      </c>
      <c r="BY19" s="1886"/>
      <c r="BZ19" s="37"/>
      <c r="CA19" s="37"/>
      <c r="CB19" s="37"/>
      <c r="CC19" s="37"/>
      <c r="CD19" s="37"/>
      <c r="CE19" s="37"/>
      <c r="CF19" s="37"/>
      <c r="CG19" s="37"/>
      <c r="CH19" s="37"/>
      <c r="CJ19" s="1886"/>
      <c r="CK19" s="96"/>
      <c r="CL19" s="1952"/>
      <c r="CM19" s="1886"/>
      <c r="CN19" s="1952"/>
      <c r="CO19" s="96"/>
      <c r="CP19" s="1886"/>
      <c r="CQ19" s="37"/>
      <c r="CR19" s="2001" t="s">
        <v>5179</v>
      </c>
      <c r="CS19" s="1976"/>
      <c r="CT19" s="1976"/>
      <c r="CU19" s="1976"/>
      <c r="CV19" s="1976"/>
      <c r="CW19" s="1976"/>
      <c r="CX19" s="1976"/>
      <c r="CY19" s="37"/>
    </row>
    <row r="20" ht="45.0" customHeight="1">
      <c r="A20" s="1886"/>
      <c r="B20" s="1886"/>
      <c r="C20" s="1886"/>
      <c r="D20" s="1886"/>
      <c r="E20" s="25"/>
      <c r="F20" s="1973" t="s">
        <v>5686</v>
      </c>
      <c r="G20" s="1886"/>
      <c r="H20" s="1886"/>
      <c r="I20" s="1886"/>
      <c r="J20" s="1886"/>
      <c r="K20" s="1886"/>
      <c r="L20" s="1886"/>
      <c r="M20" s="1886"/>
      <c r="N20" s="1886"/>
      <c r="O20" s="1886"/>
      <c r="P20" s="1886"/>
      <c r="Q20" s="1971" t="s">
        <v>43</v>
      </c>
      <c r="R20" s="37"/>
      <c r="S20" s="37"/>
      <c r="T20" s="37"/>
      <c r="U20" s="37"/>
      <c r="V20" s="1975" t="s">
        <v>5687</v>
      </c>
      <c r="W20" s="1976"/>
      <c r="X20" s="1976"/>
      <c r="Y20" s="1976"/>
      <c r="Z20" s="1976"/>
      <c r="AA20" s="1976"/>
      <c r="AB20" s="1977" t="s">
        <v>43</v>
      </c>
      <c r="AC20" s="37"/>
      <c r="AD20" s="1886"/>
      <c r="AE20" s="170"/>
      <c r="AF20" s="1987"/>
      <c r="AG20" s="412"/>
      <c r="AH20" s="412"/>
      <c r="AI20" s="170"/>
      <c r="AJ20" s="1886"/>
      <c r="AK20" s="37"/>
      <c r="AL20" s="1975" t="s">
        <v>5688</v>
      </c>
      <c r="AM20" s="1976"/>
      <c r="AN20" s="1976"/>
      <c r="AO20" s="1976"/>
      <c r="AP20" s="1976"/>
      <c r="AQ20" s="1976"/>
      <c r="AR20" s="1977" t="s">
        <v>43</v>
      </c>
      <c r="AS20" s="37"/>
      <c r="AT20" s="1886"/>
      <c r="AU20" s="1575" t="s">
        <v>5689</v>
      </c>
      <c r="AV20" s="1551"/>
      <c r="AW20" s="1988"/>
      <c r="AX20" s="1987"/>
      <c r="AY20" s="1987"/>
      <c r="AZ20" s="1987"/>
      <c r="BA20" s="1987"/>
      <c r="BB20" s="1987"/>
      <c r="BC20" s="1987"/>
      <c r="BD20" s="1988"/>
      <c r="BE20" s="1987"/>
      <c r="BF20" s="1987"/>
      <c r="BG20" s="1987"/>
      <c r="BH20" s="1987"/>
      <c r="BI20" s="1987"/>
      <c r="BJ20" s="1987"/>
      <c r="BK20" s="1987"/>
      <c r="BL20" s="1987"/>
      <c r="BM20" s="1987"/>
      <c r="BN20" s="1987"/>
      <c r="BO20" s="1987"/>
      <c r="BP20" s="1986" t="s">
        <v>5403</v>
      </c>
      <c r="BQ20" s="1987"/>
      <c r="BR20" s="1987"/>
      <c r="BS20" s="1987"/>
      <c r="BT20" s="1987"/>
      <c r="BU20" s="1987"/>
      <c r="BV20" s="1987"/>
      <c r="BW20" s="1988"/>
      <c r="BX20" s="1987"/>
      <c r="BY20" s="1886"/>
      <c r="BZ20" s="1886"/>
      <c r="CA20" s="37"/>
      <c r="CB20" s="1991" t="s">
        <v>5690</v>
      </c>
      <c r="CC20" s="1992"/>
      <c r="CD20" s="1976"/>
      <c r="CE20" s="1976"/>
      <c r="CF20" s="1976"/>
      <c r="CG20" s="1992"/>
      <c r="CH20" s="1977" t="s">
        <v>43</v>
      </c>
      <c r="CJ20" s="1886"/>
      <c r="CK20" s="1952"/>
      <c r="CL20" s="1952"/>
      <c r="CM20" s="1990"/>
      <c r="CN20" s="1952"/>
      <c r="CO20" s="96"/>
      <c r="CP20" s="1434" t="s">
        <v>5691</v>
      </c>
    </row>
    <row r="21" ht="45.0" customHeight="1">
      <c r="A21" s="25"/>
      <c r="B21" s="25"/>
      <c r="C21" s="1477"/>
      <c r="D21" s="1477"/>
      <c r="E21" s="1477"/>
      <c r="F21" s="1477"/>
      <c r="G21" s="1477"/>
      <c r="H21" s="25"/>
      <c r="I21" s="25"/>
      <c r="J21" s="25"/>
      <c r="K21" s="25"/>
      <c r="L21" s="25"/>
      <c r="M21" s="25"/>
      <c r="N21" s="25"/>
      <c r="O21" s="25"/>
      <c r="P21" s="25"/>
      <c r="Q21" s="1886"/>
      <c r="R21" s="37"/>
      <c r="S21" s="37"/>
      <c r="T21" s="37"/>
      <c r="U21" s="37"/>
      <c r="V21" s="1976"/>
      <c r="W21" s="1526" t="s">
        <v>5692</v>
      </c>
      <c r="X21" s="1987"/>
      <c r="Y21" s="1477" t="s">
        <v>5153</v>
      </c>
      <c r="Z21" s="1987"/>
      <c r="AA21" s="1477" t="s">
        <v>5153</v>
      </c>
      <c r="AB21" s="1976"/>
      <c r="AC21" s="37"/>
      <c r="AD21" s="1886"/>
      <c r="AE21" s="170"/>
      <c r="AF21" s="1987"/>
      <c r="AG21" s="1988"/>
      <c r="AH21" s="1987"/>
      <c r="AI21" s="170"/>
      <c r="AJ21" s="1886"/>
      <c r="AK21" s="37"/>
      <c r="AL21" s="1976"/>
      <c r="AM21" s="1526" t="s">
        <v>5693</v>
      </c>
      <c r="AN21" s="1987"/>
      <c r="AO21" s="1987"/>
      <c r="AP21" s="2017"/>
      <c r="AQ21" s="2017"/>
      <c r="AR21" s="1976"/>
      <c r="AS21" s="37"/>
      <c r="AT21" s="1886"/>
      <c r="AU21" s="1434" t="s">
        <v>5443</v>
      </c>
      <c r="AV21" s="1987"/>
      <c r="AW21" s="1988"/>
      <c r="AX21" s="1987"/>
      <c r="AY21" s="1987"/>
      <c r="AZ21" s="1987"/>
      <c r="BA21" s="412" t="s">
        <v>5682</v>
      </c>
      <c r="BB21" s="1987"/>
      <c r="BC21" s="1987"/>
      <c r="BD21" s="1988"/>
      <c r="BE21" s="1987"/>
      <c r="BF21" s="1987"/>
      <c r="BG21" s="412" t="s">
        <v>5682</v>
      </c>
      <c r="BH21" s="1987"/>
      <c r="BI21" s="1987"/>
      <c r="BJ21" s="1987"/>
      <c r="BK21" s="1987"/>
      <c r="BL21" s="1987"/>
      <c r="BM21" s="657" t="s">
        <v>5682</v>
      </c>
      <c r="BN21" s="1987"/>
      <c r="BO21" s="1987"/>
      <c r="BP21" s="1988"/>
      <c r="BQ21" s="1987"/>
      <c r="BR21" s="1987"/>
      <c r="BS21" s="412" t="s">
        <v>5682</v>
      </c>
      <c r="BT21" s="1987"/>
      <c r="BU21" s="1987"/>
      <c r="BV21" s="1987"/>
      <c r="BW21" s="1988"/>
      <c r="BX21" s="1987"/>
      <c r="BY21" s="1987"/>
      <c r="BZ21" s="1886"/>
      <c r="CA21" s="37"/>
      <c r="CB21" s="1976"/>
      <c r="CC21" s="2018"/>
      <c r="CD21" s="2019"/>
      <c r="CE21" s="412"/>
      <c r="CF21" s="412"/>
      <c r="CG21" s="412"/>
      <c r="CH21" s="1976"/>
      <c r="CJ21" s="1886"/>
      <c r="CK21" s="96"/>
      <c r="CL21" s="1952"/>
      <c r="CM21" s="1990"/>
      <c r="CN21" s="1952"/>
      <c r="CO21" s="96"/>
      <c r="CP21" s="1886"/>
      <c r="CR21" s="1975" t="s">
        <v>5694</v>
      </c>
      <c r="CS21" s="1992"/>
      <c r="CT21" s="1976"/>
      <c r="CU21" s="1992"/>
      <c r="CV21" s="1977" t="s">
        <v>43</v>
      </c>
    </row>
    <row r="22" ht="45.0" customHeight="1">
      <c r="A22" s="25"/>
      <c r="B22" s="1477"/>
      <c r="C22" s="25"/>
      <c r="D22" s="1477"/>
      <c r="E22" s="1477"/>
      <c r="F22" s="1477"/>
      <c r="G22" s="25"/>
      <c r="H22" s="1477"/>
      <c r="I22" s="25"/>
      <c r="J22" s="25"/>
      <c r="K22" s="25"/>
      <c r="L22" s="25"/>
      <c r="M22" s="25"/>
      <c r="N22" s="657"/>
      <c r="O22" s="657"/>
      <c r="P22" s="25"/>
      <c r="Q22" s="1886"/>
      <c r="R22" s="37"/>
      <c r="S22" s="37"/>
      <c r="T22" s="37"/>
      <c r="U22" s="37"/>
      <c r="V22" s="1976"/>
      <c r="W22" s="1988"/>
      <c r="X22" s="1988"/>
      <c r="Y22" s="1987"/>
      <c r="Z22" s="1987"/>
      <c r="AA22" s="1986" t="s">
        <v>5403</v>
      </c>
      <c r="AB22" s="1976"/>
      <c r="AC22" s="1886"/>
      <c r="AD22" s="1886"/>
      <c r="AE22" s="1451" t="s">
        <v>5695</v>
      </c>
      <c r="AF22" s="1987"/>
      <c r="AG22" s="1988"/>
      <c r="AH22" s="1987"/>
      <c r="AI22" s="1987"/>
      <c r="AJ22" s="1886"/>
      <c r="AK22" s="1886"/>
      <c r="AL22" s="1976"/>
      <c r="AM22" s="1987"/>
      <c r="AN22" s="1987"/>
      <c r="AO22" s="2017"/>
      <c r="AP22" s="2017"/>
      <c r="AQ22" s="1438" t="s">
        <v>5166</v>
      </c>
      <c r="AR22" s="1976"/>
      <c r="AS22" s="37"/>
      <c r="AT22" s="1886"/>
      <c r="AU22" s="1987"/>
      <c r="AV22" s="1987"/>
      <c r="AW22" s="1988"/>
      <c r="AX22" s="1987"/>
      <c r="AY22" s="1987"/>
      <c r="AZ22" s="1987"/>
      <c r="BA22" s="1886"/>
      <c r="BB22" s="170"/>
      <c r="BC22" s="1987"/>
      <c r="BD22" s="1988"/>
      <c r="BE22" s="1987"/>
      <c r="BF22" s="170"/>
      <c r="BG22" s="1886"/>
      <c r="BH22" s="170"/>
      <c r="BI22" s="1886"/>
      <c r="BJ22" s="1638" t="s">
        <v>5178</v>
      </c>
      <c r="BK22" s="170"/>
      <c r="BL22" s="170"/>
      <c r="BM22" s="1886"/>
      <c r="BN22" s="170"/>
      <c r="BO22" s="1987"/>
      <c r="BP22" s="1988"/>
      <c r="BQ22" s="1987"/>
      <c r="BR22" s="170"/>
      <c r="BS22" s="1886"/>
      <c r="BT22" s="1987"/>
      <c r="BU22" s="1987"/>
      <c r="BV22" s="1987"/>
      <c r="BW22" s="1988"/>
      <c r="BX22" s="1987"/>
      <c r="BY22" s="1987"/>
      <c r="BZ22" s="1886"/>
      <c r="CA22" s="37"/>
      <c r="CB22" s="1976"/>
      <c r="CC22" s="2019"/>
      <c r="CD22" s="412"/>
      <c r="CE22" s="412"/>
      <c r="CF22" s="412"/>
      <c r="CG22" s="412"/>
      <c r="CH22" s="1976"/>
      <c r="CI22" s="1886"/>
      <c r="CJ22" s="1886"/>
      <c r="CK22" s="1952"/>
      <c r="CL22" s="1952"/>
      <c r="CM22" s="1990"/>
      <c r="CN22" s="1952"/>
      <c r="CO22" s="1952"/>
      <c r="CP22" s="1886"/>
      <c r="CQ22" s="1886"/>
      <c r="CR22" s="1976"/>
      <c r="CS22" s="1620"/>
      <c r="CT22" s="1620"/>
      <c r="CU22" s="1620"/>
      <c r="CV22" s="1976"/>
    </row>
    <row r="23" ht="45.0" customHeight="1">
      <c r="A23" s="25"/>
      <c r="B23" s="25"/>
      <c r="C23" s="54"/>
      <c r="D23" s="25"/>
      <c r="E23" s="25"/>
      <c r="F23" s="25"/>
      <c r="G23" s="25"/>
      <c r="H23" s="25"/>
      <c r="I23" s="25"/>
      <c r="J23" s="25"/>
      <c r="K23" s="25"/>
      <c r="L23" s="25"/>
      <c r="M23" s="25"/>
      <c r="N23" s="25"/>
      <c r="O23" s="657"/>
      <c r="P23" s="25"/>
      <c r="Q23" s="1886"/>
      <c r="R23" s="37"/>
      <c r="S23" s="37"/>
      <c r="T23" s="37"/>
      <c r="U23" s="37"/>
      <c r="V23" s="1976"/>
      <c r="W23" s="1986" t="s">
        <v>5403</v>
      </c>
      <c r="X23" s="1526" t="s">
        <v>5696</v>
      </c>
      <c r="Y23" s="1987"/>
      <c r="Z23" s="1987"/>
      <c r="AA23" s="1987"/>
      <c r="AB23" s="1987"/>
      <c r="AC23" s="1519" t="s">
        <v>381</v>
      </c>
      <c r="AD23" s="1987"/>
      <c r="AE23" s="1987"/>
      <c r="AF23" s="1987"/>
      <c r="AG23" s="1886"/>
      <c r="AH23" s="1987"/>
      <c r="AI23" s="1987"/>
      <c r="AJ23" s="1987"/>
      <c r="AK23" s="1519" t="s">
        <v>381</v>
      </c>
      <c r="AL23" s="1987"/>
      <c r="AM23" s="1987"/>
      <c r="AN23" s="1987"/>
      <c r="AO23" s="2020" t="s">
        <v>5697</v>
      </c>
      <c r="AP23" s="1988"/>
      <c r="AQ23" s="111" t="s">
        <v>5178</v>
      </c>
      <c r="AR23" s="1976"/>
      <c r="AS23" s="37"/>
      <c r="AT23" s="1886"/>
      <c r="AU23" s="1434" t="s">
        <v>5443</v>
      </c>
      <c r="AV23" s="1987"/>
      <c r="AW23" s="1988"/>
      <c r="AX23" s="1987"/>
      <c r="AY23" s="1987"/>
      <c r="AZ23" s="1886"/>
      <c r="BA23" s="1886"/>
      <c r="BB23" s="1886"/>
      <c r="BC23" s="1886"/>
      <c r="BD23" s="1988"/>
      <c r="BE23" s="1886"/>
      <c r="BF23" s="1886"/>
      <c r="BG23" s="1886"/>
      <c r="BH23" s="1886"/>
      <c r="BI23" s="1886"/>
      <c r="BJ23" s="1886"/>
      <c r="BK23" s="1886"/>
      <c r="BL23" s="1886"/>
      <c r="BM23" s="1886"/>
      <c r="BN23" s="1886"/>
      <c r="BO23" s="1886"/>
      <c r="BP23" s="1988"/>
      <c r="BQ23" s="1886"/>
      <c r="BR23" s="1886"/>
      <c r="BS23" s="1886"/>
      <c r="BT23" s="1886"/>
      <c r="BU23" s="1987"/>
      <c r="BV23" s="1987"/>
      <c r="BW23" s="1988"/>
      <c r="BX23" s="1987"/>
      <c r="BY23" s="1987"/>
      <c r="BZ23" s="1886"/>
      <c r="CA23" s="37"/>
      <c r="CB23" s="1976"/>
      <c r="CC23" s="412"/>
      <c r="CD23" s="412"/>
      <c r="CE23" s="1442" t="s">
        <v>5698</v>
      </c>
      <c r="CF23" s="412"/>
      <c r="CG23" s="2019"/>
      <c r="CH23" s="2018"/>
      <c r="CI23" s="1952"/>
      <c r="CJ23" s="1952"/>
      <c r="CK23" s="1952"/>
      <c r="CL23" s="70" t="s">
        <v>5403</v>
      </c>
      <c r="CM23" s="1886"/>
      <c r="CN23" s="1952"/>
      <c r="CO23" s="1952"/>
      <c r="CP23" s="1952"/>
      <c r="CQ23" s="1952"/>
      <c r="CR23" s="1620"/>
      <c r="CS23" s="1620"/>
      <c r="CT23" s="1620"/>
      <c r="CU23" s="1620"/>
      <c r="CV23" s="1976"/>
      <c r="CY23" s="37"/>
      <c r="CZ23" s="37"/>
      <c r="DA23" s="37"/>
      <c r="DB23" s="37"/>
    </row>
    <row r="24" ht="45.0" customHeight="1">
      <c r="A24" s="25"/>
      <c r="B24" s="54"/>
      <c r="C24" s="54"/>
      <c r="D24" s="25"/>
      <c r="E24" s="25"/>
      <c r="F24" s="25"/>
      <c r="G24" s="25"/>
      <c r="H24" s="1477"/>
      <c r="I24" s="25"/>
      <c r="J24" s="54"/>
      <c r="K24" s="54"/>
      <c r="L24" s="25"/>
      <c r="M24" s="25"/>
      <c r="N24" s="25"/>
      <c r="O24" s="25"/>
      <c r="P24" s="25"/>
      <c r="Q24" s="1886"/>
      <c r="R24" s="37"/>
      <c r="S24" s="37"/>
      <c r="T24" s="37"/>
      <c r="U24" s="37"/>
      <c r="V24" s="1976"/>
      <c r="W24" s="1988"/>
      <c r="X24" s="2021" t="s">
        <v>5699</v>
      </c>
      <c r="Y24" s="1987"/>
      <c r="Z24" s="1987"/>
      <c r="AA24" s="1987"/>
      <c r="AB24" s="1976"/>
      <c r="AC24" s="1886"/>
      <c r="AD24" s="1886"/>
      <c r="AE24" s="1987"/>
      <c r="AF24" s="1987"/>
      <c r="AG24" s="1988"/>
      <c r="AH24" s="1987"/>
      <c r="AI24" s="1987"/>
      <c r="AJ24" s="1886"/>
      <c r="AK24" s="1886"/>
      <c r="AL24" s="1976"/>
      <c r="AM24" s="1987"/>
      <c r="AN24" s="1987"/>
      <c r="AO24" s="2017"/>
      <c r="AP24" s="2017"/>
      <c r="AQ24" s="1988"/>
      <c r="AR24" s="1976"/>
      <c r="AS24" s="37"/>
      <c r="AT24" s="1886"/>
      <c r="AU24" s="1987"/>
      <c r="AV24" s="1987"/>
      <c r="AW24" s="1988"/>
      <c r="AX24" s="1987"/>
      <c r="AY24" s="1987"/>
      <c r="AZ24" s="1886"/>
      <c r="BA24" s="37"/>
      <c r="BB24" s="37"/>
      <c r="BC24" s="2022"/>
      <c r="BD24" s="1519" t="s">
        <v>381</v>
      </c>
      <c r="BE24" s="2022"/>
      <c r="BF24" s="37"/>
      <c r="BG24" s="37"/>
      <c r="BH24" s="37"/>
      <c r="BI24" s="37"/>
      <c r="BJ24" s="37"/>
      <c r="BK24" s="37"/>
      <c r="BL24" s="37"/>
      <c r="BM24" s="37"/>
      <c r="BN24" s="37"/>
      <c r="BO24" s="2022"/>
      <c r="BP24" s="1519" t="s">
        <v>381</v>
      </c>
      <c r="BQ24" s="2022"/>
      <c r="BR24" s="37"/>
      <c r="BS24" s="37"/>
      <c r="BT24" s="1886"/>
      <c r="BU24" s="1987"/>
      <c r="BV24" s="1987"/>
      <c r="BW24" s="1988"/>
      <c r="BX24" s="1987"/>
      <c r="BY24" s="1987"/>
      <c r="BZ24" s="1886"/>
      <c r="CA24" s="37"/>
      <c r="CB24" s="1976"/>
      <c r="CC24" s="412"/>
      <c r="CD24" s="412"/>
      <c r="CE24" s="412"/>
      <c r="CF24" s="412"/>
      <c r="CG24" s="412"/>
      <c r="CH24" s="1976"/>
      <c r="CI24" s="1886"/>
      <c r="CJ24" s="1886"/>
      <c r="CK24" s="1952"/>
      <c r="CL24" s="1952"/>
      <c r="CM24" s="1990"/>
      <c r="CN24" s="1952"/>
      <c r="CO24" s="1952"/>
      <c r="CP24" s="1886"/>
      <c r="CQ24" s="1886"/>
      <c r="CR24" s="1976"/>
      <c r="CS24" s="1620"/>
      <c r="CT24" s="1620"/>
      <c r="CU24" s="1620"/>
      <c r="CV24" s="1976"/>
      <c r="CY24" s="37"/>
      <c r="CZ24" s="37"/>
      <c r="DA24" s="37"/>
      <c r="DB24" s="37"/>
    </row>
    <row r="25" ht="45.0" customHeight="1">
      <c r="A25" s="25"/>
      <c r="B25" s="54"/>
      <c r="C25" s="54"/>
      <c r="D25" s="54"/>
      <c r="E25" s="25"/>
      <c r="F25" s="25"/>
      <c r="G25" s="25"/>
      <c r="H25" s="54"/>
      <c r="I25" s="54"/>
      <c r="J25" s="54"/>
      <c r="K25" s="54"/>
      <c r="L25" s="54"/>
      <c r="M25" s="25"/>
      <c r="N25" s="25"/>
      <c r="O25" s="25"/>
      <c r="P25" s="25"/>
      <c r="Q25" s="1886"/>
      <c r="R25" s="37"/>
      <c r="S25" s="37"/>
      <c r="T25" s="37"/>
      <c r="U25" s="37"/>
      <c r="V25" s="1976"/>
      <c r="W25" s="1526" t="s">
        <v>5692</v>
      </c>
      <c r="X25" s="1987"/>
      <c r="Y25" s="1477" t="s">
        <v>5153</v>
      </c>
      <c r="Z25" s="40" t="s">
        <v>5403</v>
      </c>
      <c r="AA25" s="1477" t="s">
        <v>5153</v>
      </c>
      <c r="AB25" s="1976"/>
      <c r="AC25" s="37"/>
      <c r="AD25" s="1886"/>
      <c r="AE25" s="170"/>
      <c r="AF25" s="1987"/>
      <c r="AG25" s="1988"/>
      <c r="AH25" s="1987"/>
      <c r="AI25" s="170"/>
      <c r="AJ25" s="1886"/>
      <c r="AK25" s="37"/>
      <c r="AL25" s="1976"/>
      <c r="AM25" s="1526" t="s">
        <v>5693</v>
      </c>
      <c r="AN25" s="1987"/>
      <c r="AO25" s="1987"/>
      <c r="AP25" s="2017"/>
      <c r="AQ25" s="2017"/>
      <c r="AR25" s="1976"/>
      <c r="AS25" s="37"/>
      <c r="AT25" s="1886"/>
      <c r="AU25" s="1886"/>
      <c r="AV25" s="1987"/>
      <c r="AW25" s="1988"/>
      <c r="AX25" s="1987"/>
      <c r="AY25" s="1886"/>
      <c r="AZ25" s="1886"/>
      <c r="BA25" s="37"/>
      <c r="BB25" s="2023" t="s">
        <v>5700</v>
      </c>
      <c r="BC25" s="2022"/>
      <c r="BD25" s="2024"/>
      <c r="BE25" s="2022"/>
      <c r="BF25" s="2022"/>
      <c r="BG25" s="2022"/>
      <c r="BH25" s="2022"/>
      <c r="BI25" s="2022"/>
      <c r="BJ25" s="2022"/>
      <c r="BK25" s="2022"/>
      <c r="BL25" s="2022"/>
      <c r="BM25" s="2022"/>
      <c r="BN25" s="2022"/>
      <c r="BO25" s="2022"/>
      <c r="BP25" s="2024"/>
      <c r="BQ25" s="2025"/>
      <c r="BR25" s="2026" t="s">
        <v>43</v>
      </c>
      <c r="BS25" s="37"/>
      <c r="BT25" s="1886"/>
      <c r="BU25" s="1886"/>
      <c r="BV25" s="1987"/>
      <c r="BW25" s="1988"/>
      <c r="BX25" s="1987"/>
      <c r="BY25" s="1886"/>
      <c r="BZ25" s="1886"/>
      <c r="CA25" s="37"/>
      <c r="CB25" s="1976"/>
      <c r="CC25" s="412"/>
      <c r="CD25" s="412"/>
      <c r="CE25" s="412"/>
      <c r="CF25" s="412"/>
      <c r="CG25" s="412"/>
      <c r="CH25" s="1976"/>
      <c r="CI25" s="41"/>
      <c r="CJ25" s="1886"/>
      <c r="CK25" s="96"/>
      <c r="CL25" s="1952"/>
      <c r="CM25" s="1990"/>
      <c r="CN25" s="1952"/>
      <c r="CO25" s="96"/>
      <c r="CP25" s="1886"/>
      <c r="CR25" s="2001" t="s">
        <v>5701</v>
      </c>
      <c r="CS25" s="1976"/>
      <c r="CT25" s="1976"/>
      <c r="CU25" s="1976"/>
      <c r="CV25" s="1976"/>
      <c r="CY25" s="37"/>
      <c r="CZ25" s="37"/>
      <c r="DA25" s="37"/>
      <c r="DB25" s="37"/>
    </row>
    <row r="26" ht="45.0" customHeight="1">
      <c r="A26" s="1477"/>
      <c r="B26" s="1477"/>
      <c r="C26" s="54"/>
      <c r="D26" s="54"/>
      <c r="E26" s="25"/>
      <c r="F26" s="25"/>
      <c r="G26" s="25"/>
      <c r="H26" s="1477"/>
      <c r="I26" s="1477"/>
      <c r="J26" s="54"/>
      <c r="K26" s="54"/>
      <c r="L26" s="25"/>
      <c r="M26" s="25"/>
      <c r="N26" s="25"/>
      <c r="O26" s="25"/>
      <c r="P26" s="25"/>
      <c r="Q26" s="1886"/>
      <c r="R26" s="37"/>
      <c r="S26" s="37"/>
      <c r="T26" s="37"/>
      <c r="U26" s="37"/>
      <c r="V26" s="2001" t="s">
        <v>5179</v>
      </c>
      <c r="W26" s="1976"/>
      <c r="X26" s="1976"/>
      <c r="Y26" s="1976"/>
      <c r="Z26" s="1976"/>
      <c r="AA26" s="1976"/>
      <c r="AB26" s="1976"/>
      <c r="AC26" s="37"/>
      <c r="AD26" s="2027" t="s">
        <v>5179</v>
      </c>
      <c r="AE26" s="1886"/>
      <c r="AF26" s="1886"/>
      <c r="AG26" s="1988"/>
      <c r="AH26" s="1886"/>
      <c r="AI26" s="1886"/>
      <c r="AJ26" s="1886"/>
      <c r="AK26" s="37"/>
      <c r="AL26" s="2001" t="s">
        <v>5179</v>
      </c>
      <c r="AM26" s="1976"/>
      <c r="AN26" s="1976"/>
      <c r="AO26" s="1976"/>
      <c r="AP26" s="1976"/>
      <c r="AQ26" s="1976"/>
      <c r="AR26" s="1976"/>
      <c r="AS26" s="37"/>
      <c r="AT26" s="37"/>
      <c r="AU26" s="1886"/>
      <c r="AV26" s="1886"/>
      <c r="AW26" s="1988"/>
      <c r="AX26" s="1886"/>
      <c r="AY26" s="1886"/>
      <c r="BB26" s="2022"/>
      <c r="BC26" s="2022"/>
      <c r="BD26" s="2024"/>
      <c r="BE26" s="2024"/>
      <c r="BF26" s="2024"/>
      <c r="BG26" s="2024"/>
      <c r="BH26" s="2024"/>
      <c r="BI26" s="2024"/>
      <c r="BJ26" s="2024"/>
      <c r="BK26" s="2024"/>
      <c r="BL26" s="2024"/>
      <c r="BM26" s="2024"/>
      <c r="BN26" s="2024"/>
      <c r="BO26" s="2024"/>
      <c r="BP26" s="2024"/>
      <c r="BQ26" s="2022"/>
      <c r="BR26" s="2022"/>
      <c r="BS26" s="37"/>
      <c r="BT26" s="37"/>
      <c r="BU26" s="1886"/>
      <c r="BV26" s="1886"/>
      <c r="BW26" s="1988"/>
      <c r="BX26" s="1886"/>
      <c r="BY26" s="1886"/>
      <c r="BZ26" s="37"/>
      <c r="CA26" s="37"/>
      <c r="CB26" s="2001" t="s">
        <v>5683</v>
      </c>
      <c r="CC26" s="1976"/>
      <c r="CD26" s="1976"/>
      <c r="CE26" s="1976"/>
      <c r="CF26" s="1976"/>
      <c r="CG26" s="1976"/>
      <c r="CH26" s="1976"/>
      <c r="CJ26" s="2027" t="s">
        <v>5179</v>
      </c>
      <c r="CK26" s="1886"/>
      <c r="CL26" s="1886"/>
      <c r="CM26" s="1990"/>
      <c r="CN26" s="1886"/>
      <c r="CO26" s="1886"/>
      <c r="CP26" s="1886"/>
      <c r="CY26" s="37"/>
      <c r="CZ26" s="37"/>
      <c r="DA26" s="37"/>
      <c r="DB26" s="37"/>
    </row>
    <row r="27" ht="45.0" customHeight="1">
      <c r="A27" s="1477"/>
      <c r="B27" s="1477"/>
      <c r="C27" s="54"/>
      <c r="D27" s="54"/>
      <c r="E27" s="1477"/>
      <c r="F27" s="1477"/>
      <c r="G27" s="1477"/>
      <c r="H27" s="1477"/>
      <c r="I27" s="1477"/>
      <c r="J27" s="1477"/>
      <c r="K27" s="1477"/>
      <c r="L27" s="1477"/>
      <c r="M27" s="1477"/>
      <c r="N27" s="1477"/>
      <c r="O27" s="1477"/>
      <c r="P27" s="1477"/>
      <c r="Q27" s="1886"/>
      <c r="R27" s="37"/>
      <c r="S27" s="37"/>
      <c r="T27" s="37"/>
      <c r="U27" s="37"/>
      <c r="V27" s="37"/>
      <c r="W27" s="37"/>
      <c r="X27" s="37"/>
      <c r="Y27" s="37"/>
      <c r="Z27" s="37"/>
      <c r="AA27" s="37"/>
      <c r="AB27" s="37"/>
      <c r="AC27" s="37"/>
      <c r="AD27" s="37"/>
      <c r="AE27" s="37"/>
      <c r="AF27" s="1886"/>
      <c r="AG27" s="1468" t="s">
        <v>5702</v>
      </c>
      <c r="AH27" s="1886"/>
      <c r="AI27" s="37"/>
      <c r="AJ27" s="37"/>
      <c r="AK27" s="37"/>
      <c r="AL27" s="37"/>
      <c r="AM27" s="37"/>
      <c r="AN27" s="37"/>
      <c r="AO27" s="37"/>
      <c r="AP27" s="37"/>
      <c r="AQ27" s="37"/>
      <c r="AR27" s="37"/>
      <c r="AS27" s="37"/>
      <c r="AV27" s="1886"/>
      <c r="AW27" s="1519" t="s">
        <v>381</v>
      </c>
      <c r="AX27" s="1886"/>
      <c r="AZ27" s="37"/>
      <c r="BB27" s="37"/>
      <c r="BC27" s="2022"/>
      <c r="BD27" s="2022"/>
      <c r="BE27" s="2028"/>
      <c r="BF27" s="2028" t="s">
        <v>5603</v>
      </c>
      <c r="BG27" s="413"/>
      <c r="BH27" s="657" t="s">
        <v>5682</v>
      </c>
      <c r="BI27" s="413"/>
      <c r="BJ27" s="2024"/>
      <c r="BK27" s="413"/>
      <c r="BL27" s="657" t="s">
        <v>5682</v>
      </c>
      <c r="BM27" s="413"/>
      <c r="BN27" s="413"/>
      <c r="BO27" s="413"/>
      <c r="BP27" s="2022"/>
      <c r="BQ27" s="2022"/>
      <c r="BR27" s="37"/>
      <c r="BS27" s="37"/>
      <c r="BT27" s="37"/>
      <c r="BU27" s="37"/>
      <c r="BV27" s="1886"/>
      <c r="BW27" s="1519" t="s">
        <v>381</v>
      </c>
      <c r="BX27" s="1886"/>
      <c r="BY27" s="37"/>
      <c r="BZ27" s="37"/>
      <c r="CA27" s="37"/>
      <c r="CL27" s="1886"/>
      <c r="CM27" s="1519" t="s">
        <v>5702</v>
      </c>
      <c r="CN27" s="1886"/>
      <c r="CX27" s="37"/>
      <c r="CY27" s="37"/>
      <c r="CZ27" s="37"/>
      <c r="DA27" s="37"/>
      <c r="DB27" s="37"/>
    </row>
    <row r="28" ht="45.0" customHeight="1">
      <c r="A28" s="1477"/>
      <c r="B28" s="1477"/>
      <c r="C28" s="1477"/>
      <c r="D28" s="1477"/>
      <c r="E28" s="1477"/>
      <c r="F28" s="1477"/>
      <c r="G28" s="54"/>
      <c r="H28" s="1477"/>
      <c r="I28" s="1477"/>
      <c r="J28" s="1477"/>
      <c r="K28" s="1477"/>
      <c r="L28" s="1477"/>
      <c r="M28" s="1477"/>
      <c r="N28" s="1477"/>
      <c r="O28" s="1477"/>
      <c r="P28" s="54"/>
      <c r="Q28" s="1886"/>
      <c r="R28" s="37"/>
      <c r="S28" s="37"/>
      <c r="T28" s="37"/>
      <c r="U28" s="1969" t="s">
        <v>5703</v>
      </c>
      <c r="V28" s="1970"/>
      <c r="W28" s="1970"/>
      <c r="X28" s="1886"/>
      <c r="Y28" s="1886"/>
      <c r="Z28" s="1886"/>
      <c r="AA28" s="1886"/>
      <c r="AB28" s="1886"/>
      <c r="AC28" s="1886"/>
      <c r="AD28" s="1886"/>
      <c r="AE28" s="1886"/>
      <c r="AF28" s="1886"/>
      <c r="AG28" s="1988"/>
      <c r="AH28" s="1886"/>
      <c r="AI28" s="1886"/>
      <c r="AJ28" s="1886"/>
      <c r="AK28" s="1886"/>
      <c r="AL28" s="1886"/>
      <c r="AM28" s="1886"/>
      <c r="AN28" s="1886"/>
      <c r="AO28" s="1886"/>
      <c r="AP28" s="1886"/>
      <c r="AQ28" s="1886"/>
      <c r="AR28" s="1886"/>
      <c r="AS28" s="1886"/>
      <c r="AT28" s="1886"/>
      <c r="AU28" s="1886"/>
      <c r="AV28" s="1886"/>
      <c r="AW28" s="1988"/>
      <c r="AX28" s="1886"/>
      <c r="AY28" s="1974" t="s">
        <v>43</v>
      </c>
      <c r="AZ28" s="37"/>
      <c r="BB28" s="2022"/>
      <c r="BC28" s="2022"/>
      <c r="BD28" s="2022"/>
      <c r="BE28" s="2022"/>
      <c r="BF28" s="413"/>
      <c r="BG28" s="413"/>
      <c r="BH28" s="413"/>
      <c r="BI28" s="1442" t="s">
        <v>5704</v>
      </c>
      <c r="BJ28" s="2024"/>
      <c r="BK28" s="413"/>
      <c r="BL28" s="413"/>
      <c r="BM28" s="413"/>
      <c r="BN28" s="413"/>
      <c r="BO28" s="2022"/>
      <c r="BP28" s="2022"/>
      <c r="BQ28" s="2022"/>
      <c r="BR28" s="2022"/>
      <c r="BS28" s="37"/>
      <c r="BT28" s="37"/>
      <c r="BU28" s="1973" t="s">
        <v>5453</v>
      </c>
      <c r="BV28" s="1886"/>
      <c r="BW28" s="1990"/>
      <c r="BX28" s="1886"/>
      <c r="BY28" s="1886"/>
      <c r="BZ28" s="1886"/>
      <c r="CA28" s="1886"/>
      <c r="CB28" s="1886"/>
      <c r="CC28" s="1886"/>
      <c r="CD28" s="1886"/>
      <c r="CE28" s="1886"/>
      <c r="CF28" s="1886"/>
      <c r="CG28" s="1886"/>
      <c r="CH28" s="1886"/>
      <c r="CI28" s="1886"/>
      <c r="CJ28" s="1886"/>
      <c r="CK28" s="1886"/>
      <c r="CL28" s="1886"/>
      <c r="CM28" s="1990"/>
      <c r="CN28" s="1886"/>
      <c r="CO28" s="1886"/>
      <c r="CP28" s="1886"/>
      <c r="CQ28" s="1886"/>
      <c r="CR28" s="1886"/>
      <c r="CS28" s="1886"/>
      <c r="CT28" s="1886"/>
      <c r="CU28" s="1886"/>
      <c r="CV28" s="1886"/>
      <c r="CW28" s="1886"/>
      <c r="CX28" s="1974" t="s">
        <v>43</v>
      </c>
      <c r="CZ28" s="37"/>
      <c r="DA28" s="37"/>
      <c r="DB28" s="37"/>
    </row>
    <row r="29" ht="45.0" customHeight="1">
      <c r="A29" s="1477"/>
      <c r="B29" s="1477"/>
      <c r="C29" s="1477"/>
      <c r="D29" s="1477"/>
      <c r="E29" s="1477"/>
      <c r="F29" s="1477"/>
      <c r="G29" s="1986" t="s">
        <v>5705</v>
      </c>
      <c r="H29" s="54"/>
      <c r="I29" s="1477"/>
      <c r="J29" s="1477"/>
      <c r="K29" s="657"/>
      <c r="L29" s="1477"/>
      <c r="M29" s="1477"/>
      <c r="N29" s="54"/>
      <c r="O29" s="54"/>
      <c r="P29" s="54"/>
      <c r="Q29" s="1886"/>
      <c r="R29" s="37"/>
      <c r="S29" s="37"/>
      <c r="T29" s="37"/>
      <c r="U29" s="1886"/>
      <c r="V29" s="170"/>
      <c r="W29" s="170"/>
      <c r="X29" s="1886"/>
      <c r="Y29" s="170"/>
      <c r="Z29" s="170"/>
      <c r="AA29" s="1886"/>
      <c r="AB29" s="170"/>
      <c r="AC29" s="1451" t="s">
        <v>5695</v>
      </c>
      <c r="AD29" s="1886"/>
      <c r="AE29" s="170"/>
      <c r="AF29" s="1987"/>
      <c r="AG29" s="1988"/>
      <c r="AH29" s="1987"/>
      <c r="AI29" s="170"/>
      <c r="AJ29" s="1886"/>
      <c r="AK29" s="170"/>
      <c r="AL29" s="170"/>
      <c r="AM29" s="1886"/>
      <c r="AN29" s="170"/>
      <c r="AO29" s="170"/>
      <c r="AP29" s="1886"/>
      <c r="AQ29" s="170"/>
      <c r="AR29" s="170"/>
      <c r="AS29" s="1886"/>
      <c r="AT29" s="170"/>
      <c r="AU29" s="170"/>
      <c r="AV29" s="1987"/>
      <c r="AW29" s="1988"/>
      <c r="AX29" s="1987"/>
      <c r="AY29" s="1886"/>
      <c r="AZ29" s="1886"/>
      <c r="BB29" s="2022"/>
      <c r="BC29" s="2024"/>
      <c r="BD29" s="2024"/>
      <c r="BE29" s="413"/>
      <c r="BF29" s="413"/>
      <c r="BG29" s="2028"/>
      <c r="BH29" s="413"/>
      <c r="BI29" s="413"/>
      <c r="BJ29" s="2024"/>
      <c r="BK29" s="2028"/>
      <c r="BL29" s="413"/>
      <c r="BM29" s="2028"/>
      <c r="BN29" s="413"/>
      <c r="BO29" s="413"/>
      <c r="BP29" s="413"/>
      <c r="BQ29" s="413"/>
      <c r="BR29" s="2022"/>
      <c r="BS29" s="37"/>
      <c r="BT29" s="1886"/>
      <c r="BU29" s="1886"/>
      <c r="BV29" s="96"/>
      <c r="BW29" s="1990"/>
      <c r="BX29" s="96"/>
      <c r="BY29" s="96"/>
      <c r="BZ29" s="96"/>
      <c r="CA29" s="1886"/>
      <c r="CB29" s="96"/>
      <c r="CC29" s="96"/>
      <c r="CD29" s="1886"/>
      <c r="CE29" s="1978"/>
      <c r="CF29" s="2029"/>
      <c r="CG29" s="1886"/>
      <c r="CH29" s="96"/>
      <c r="CI29" s="96"/>
      <c r="CJ29" s="1886"/>
      <c r="CK29" s="96"/>
      <c r="CL29" s="1952"/>
      <c r="CM29" s="1990"/>
      <c r="CN29" s="1952"/>
      <c r="CO29" s="96"/>
      <c r="CP29" s="1886"/>
      <c r="CQ29" s="96"/>
      <c r="CR29" s="96"/>
      <c r="CS29" s="1886"/>
      <c r="CT29" s="96"/>
      <c r="CU29" s="96"/>
      <c r="CV29" s="1886"/>
      <c r="CW29" s="96"/>
      <c r="CX29" s="1886"/>
      <c r="CY29" s="1886"/>
      <c r="DA29" s="37"/>
      <c r="DB29" s="37"/>
    </row>
    <row r="30" ht="45.0" customHeight="1">
      <c r="A30" s="1477"/>
      <c r="B30" s="1477"/>
      <c r="C30" s="1477"/>
      <c r="D30" s="1477"/>
      <c r="E30" s="1477"/>
      <c r="F30" s="54"/>
      <c r="G30" s="2030"/>
      <c r="H30" s="54"/>
      <c r="I30" s="1477"/>
      <c r="J30" s="1477"/>
      <c r="K30" s="657"/>
      <c r="L30" s="1477"/>
      <c r="M30" s="1477"/>
      <c r="N30" s="54"/>
      <c r="O30" s="54"/>
      <c r="P30" s="2030"/>
      <c r="Q30" s="1886"/>
      <c r="R30" s="37"/>
      <c r="S30" s="37"/>
      <c r="T30" s="1886"/>
      <c r="U30" s="1886"/>
      <c r="V30" s="1987"/>
      <c r="W30" s="1987"/>
      <c r="X30" s="657" t="s">
        <v>5682</v>
      </c>
      <c r="Y30" s="1987"/>
      <c r="Z30" s="1987"/>
      <c r="AA30" s="657" t="s">
        <v>5682</v>
      </c>
      <c r="AB30" s="1987"/>
      <c r="AC30" s="1987"/>
      <c r="AD30" s="657" t="s">
        <v>5682</v>
      </c>
      <c r="AE30" s="1987"/>
      <c r="AF30" s="1987"/>
      <c r="AG30" s="1988"/>
      <c r="AH30" s="1987"/>
      <c r="AI30" s="1987"/>
      <c r="AJ30" s="412" t="s">
        <v>5682</v>
      </c>
      <c r="AK30" s="1987"/>
      <c r="AL30" s="1987"/>
      <c r="AM30" s="657" t="s">
        <v>5682</v>
      </c>
      <c r="AN30" s="1987"/>
      <c r="AO30" s="1987"/>
      <c r="AP30" s="657" t="s">
        <v>5682</v>
      </c>
      <c r="AQ30" s="1987"/>
      <c r="AR30" s="1987"/>
      <c r="AS30" s="657" t="s">
        <v>5682</v>
      </c>
      <c r="AT30" s="1987"/>
      <c r="AU30" s="1987"/>
      <c r="AV30" s="1987"/>
      <c r="AW30" s="1988"/>
      <c r="AX30" s="1987"/>
      <c r="AY30" s="1987"/>
      <c r="AZ30" s="1886"/>
      <c r="BB30" s="2022"/>
      <c r="BC30" s="2024"/>
      <c r="BD30" s="2024"/>
      <c r="BE30" s="2024"/>
      <c r="BF30" s="413"/>
      <c r="BG30" s="2028" t="s">
        <v>5603</v>
      </c>
      <c r="BH30" s="413"/>
      <c r="BI30" s="413"/>
      <c r="BJ30" s="2024"/>
      <c r="BK30" s="2028" t="s">
        <v>5603</v>
      </c>
      <c r="BL30" s="413"/>
      <c r="BM30" s="2028" t="s">
        <v>5603</v>
      </c>
      <c r="BN30" s="413"/>
      <c r="BO30" s="413"/>
      <c r="BP30" s="1976"/>
      <c r="BQ30" s="413"/>
      <c r="BR30" s="2022"/>
      <c r="BS30" s="37"/>
      <c r="BT30" s="1886"/>
      <c r="BU30" s="1952"/>
      <c r="BV30" s="1952"/>
      <c r="BW30" s="1990"/>
      <c r="BX30" s="1952"/>
      <c r="BY30" s="1952"/>
      <c r="BZ30" s="1952"/>
      <c r="CA30" s="1863" t="s">
        <v>5682</v>
      </c>
      <c r="CB30" s="1952"/>
      <c r="CC30" s="1952"/>
      <c r="CD30" s="1978"/>
      <c r="CE30" s="1978"/>
      <c r="CF30" s="2029"/>
      <c r="CG30" s="1863" t="s">
        <v>5682</v>
      </c>
      <c r="CH30" s="1952"/>
      <c r="CI30" s="1952"/>
      <c r="CJ30" s="1863" t="s">
        <v>5682</v>
      </c>
      <c r="CK30" s="1952"/>
      <c r="CL30" s="1952"/>
      <c r="CM30" s="1990"/>
      <c r="CN30" s="1952"/>
      <c r="CO30" s="1952"/>
      <c r="CP30" s="1863" t="s">
        <v>5682</v>
      </c>
      <c r="CQ30" s="1952"/>
      <c r="CR30" s="1952"/>
      <c r="CS30" s="1863" t="s">
        <v>5682</v>
      </c>
      <c r="CT30" s="1952"/>
      <c r="CU30" s="1952"/>
      <c r="CV30" s="1863" t="s">
        <v>5682</v>
      </c>
      <c r="CW30" s="1952"/>
      <c r="CX30" s="116" t="s">
        <v>5204</v>
      </c>
      <c r="CY30" s="1886"/>
      <c r="CZ30" s="1886"/>
      <c r="DA30" s="37"/>
      <c r="DB30" s="37"/>
    </row>
    <row r="31" ht="45.0" customHeight="1">
      <c r="A31" s="657"/>
      <c r="B31" s="657"/>
      <c r="C31" s="1477"/>
      <c r="D31" s="1477"/>
      <c r="E31" s="54"/>
      <c r="F31" s="54"/>
      <c r="G31" s="2030"/>
      <c r="H31" s="2030"/>
      <c r="I31" s="2030"/>
      <c r="J31" s="2030"/>
      <c r="K31" s="2030"/>
      <c r="L31" s="2031" t="s">
        <v>5395</v>
      </c>
      <c r="M31" s="2030"/>
      <c r="N31" s="2030"/>
      <c r="O31" s="2030"/>
      <c r="P31" s="2030"/>
      <c r="Q31" s="1886"/>
      <c r="R31" s="1886"/>
      <c r="S31" s="1886"/>
      <c r="T31" s="1886"/>
      <c r="U31" s="170"/>
      <c r="V31" s="1987"/>
      <c r="W31" s="1987"/>
      <c r="X31" s="1987"/>
      <c r="Y31" s="1987"/>
      <c r="Z31" s="1987"/>
      <c r="AA31" s="1987"/>
      <c r="AB31" s="1987"/>
      <c r="AC31" s="1987"/>
      <c r="AD31" s="1987"/>
      <c r="AE31" s="1987"/>
      <c r="AF31" s="1987"/>
      <c r="AG31" s="1988"/>
      <c r="AH31" s="1987"/>
      <c r="AI31" s="1987"/>
      <c r="AJ31" s="1987"/>
      <c r="AK31" s="1987"/>
      <c r="AL31" s="1987"/>
      <c r="AM31" s="1987"/>
      <c r="AN31" s="1451" t="s">
        <v>5695</v>
      </c>
      <c r="AO31" s="1987"/>
      <c r="AP31" s="1987"/>
      <c r="AQ31" s="1987"/>
      <c r="AR31" s="1451" t="s">
        <v>5695</v>
      </c>
      <c r="AS31" s="1987"/>
      <c r="AT31" s="1987"/>
      <c r="AU31" s="1987"/>
      <c r="AV31" s="1987"/>
      <c r="AW31" s="1988"/>
      <c r="AX31" s="1987"/>
      <c r="AY31" s="412"/>
      <c r="AZ31" s="1886"/>
      <c r="BB31" s="2022"/>
      <c r="BC31" s="2024"/>
      <c r="BD31" s="412"/>
      <c r="BE31" s="2024"/>
      <c r="BF31" s="413"/>
      <c r="BG31" s="413"/>
      <c r="BH31" s="413"/>
      <c r="BI31" s="413"/>
      <c r="BJ31" s="2024"/>
      <c r="BK31" s="413"/>
      <c r="BL31" s="413"/>
      <c r="BM31" s="413"/>
      <c r="BN31" s="413"/>
      <c r="BO31" s="413"/>
      <c r="BP31" s="413"/>
      <c r="BQ31" s="413"/>
      <c r="BR31" s="2022"/>
      <c r="BS31" s="1886"/>
      <c r="BT31" s="1886"/>
      <c r="BU31" s="1952"/>
      <c r="BV31" s="1952"/>
      <c r="BW31" s="1990"/>
      <c r="BX31" s="1952"/>
      <c r="BY31" s="1952"/>
      <c r="BZ31" s="1952"/>
      <c r="CA31" s="1952"/>
      <c r="CB31" s="1952"/>
      <c r="CC31" s="1952"/>
      <c r="CD31" s="1952"/>
      <c r="CE31" s="1978"/>
      <c r="CF31" s="1952"/>
      <c r="CG31" s="1952"/>
      <c r="CH31" s="1952"/>
      <c r="CI31" s="1952"/>
      <c r="CJ31" s="1952"/>
      <c r="CK31" s="1952"/>
      <c r="CL31" s="1952"/>
      <c r="CM31" s="1990"/>
      <c r="CN31" s="1952"/>
      <c r="CO31" s="1952"/>
      <c r="CP31" s="1952"/>
      <c r="CQ31" s="1952"/>
      <c r="CR31" s="1952"/>
      <c r="CS31" s="1952"/>
      <c r="CT31" s="1952"/>
      <c r="CU31" s="1952"/>
      <c r="CV31" s="1952"/>
      <c r="CW31" s="1952"/>
      <c r="CX31" s="1952"/>
      <c r="CY31" s="1952"/>
      <c r="CZ31" s="1886"/>
      <c r="DA31" s="1886"/>
      <c r="DB31" s="37"/>
    </row>
    <row r="32" ht="45.0" customHeight="1">
      <c r="A32" s="657"/>
      <c r="B32" s="1477"/>
      <c r="C32" s="1477"/>
      <c r="D32" s="1477"/>
      <c r="E32" s="54"/>
      <c r="F32" s="54"/>
      <c r="G32" s="54"/>
      <c r="H32" s="54"/>
      <c r="I32" s="1477"/>
      <c r="J32" s="1477"/>
      <c r="K32" s="1477"/>
      <c r="L32" s="1477"/>
      <c r="M32" s="54"/>
      <c r="N32" s="2032" t="s">
        <v>5359</v>
      </c>
      <c r="O32" s="2030"/>
      <c r="P32" s="2030"/>
      <c r="Q32" s="2030"/>
      <c r="R32" s="2030"/>
      <c r="S32" s="2030"/>
      <c r="T32" s="2033"/>
      <c r="U32" s="2034" t="s">
        <v>5175</v>
      </c>
      <c r="V32" s="1988"/>
      <c r="W32" s="1988"/>
      <c r="X32" s="1988"/>
      <c r="Y32" s="1988"/>
      <c r="Z32" s="1988"/>
      <c r="AA32" s="1988"/>
      <c r="AB32" s="1988"/>
      <c r="AC32" s="1988"/>
      <c r="AD32" s="1988"/>
      <c r="AE32" s="1988"/>
      <c r="AF32" s="1988"/>
      <c r="AG32" s="1988"/>
      <c r="AH32" s="1988"/>
      <c r="AI32" s="1988"/>
      <c r="AJ32" s="1451" t="s">
        <v>5695</v>
      </c>
      <c r="AK32" s="1988"/>
      <c r="AL32" s="1988"/>
      <c r="AM32" s="1988"/>
      <c r="AN32" s="1988"/>
      <c r="AO32" s="1988"/>
      <c r="AP32" s="1988"/>
      <c r="AQ32" s="1988"/>
      <c r="AR32" s="1988"/>
      <c r="AS32" s="1988"/>
      <c r="AT32" s="1988"/>
      <c r="AU32" s="1988"/>
      <c r="AV32" s="1988"/>
      <c r="AW32" s="1988"/>
      <c r="AX32" s="1987"/>
      <c r="AY32" s="412"/>
      <c r="AZ32" s="1886"/>
      <c r="BB32" s="2022"/>
      <c r="BC32" s="2024"/>
      <c r="BD32" s="1442" t="s">
        <v>5295</v>
      </c>
      <c r="BE32" s="2024"/>
      <c r="BF32" s="2024"/>
      <c r="BG32" s="2024"/>
      <c r="BH32" s="2024"/>
      <c r="BI32" s="2024"/>
      <c r="BJ32" s="2024"/>
      <c r="BK32" s="2024"/>
      <c r="BL32" s="2024"/>
      <c r="BM32" s="2024"/>
      <c r="BN32" s="2024"/>
      <c r="BO32" s="2024"/>
      <c r="BP32" s="2024"/>
      <c r="BQ32" s="2024"/>
      <c r="BR32" s="2024"/>
      <c r="BS32" s="1519" t="s">
        <v>381</v>
      </c>
      <c r="BT32" s="1990"/>
      <c r="BU32" s="1990"/>
      <c r="BV32" s="1990"/>
      <c r="BW32" s="1990"/>
      <c r="BX32" s="1990"/>
      <c r="BY32" s="1990"/>
      <c r="BZ32" s="1990"/>
      <c r="CA32" s="1990"/>
      <c r="CB32" s="1990"/>
      <c r="CC32" s="1990"/>
      <c r="CD32" s="1990"/>
      <c r="CE32" s="1990"/>
      <c r="CF32" s="1990"/>
      <c r="CG32" s="1990"/>
      <c r="CH32" s="1990"/>
      <c r="CI32" s="1990"/>
      <c r="CJ32" s="1990"/>
      <c r="CK32" s="1990"/>
      <c r="CL32" s="1990"/>
      <c r="CM32" s="1990"/>
      <c r="CN32" s="1990"/>
      <c r="CO32" s="1990"/>
      <c r="CP32" s="1990"/>
      <c r="CQ32" s="1990"/>
      <c r="CR32" s="1990"/>
      <c r="CS32" s="1990"/>
      <c r="CT32" s="1990"/>
      <c r="CU32" s="1990"/>
      <c r="CV32" s="1990"/>
      <c r="CW32" s="1990"/>
      <c r="CX32" s="1990"/>
      <c r="CY32" s="1990"/>
      <c r="CZ32" s="1802"/>
      <c r="DA32" s="1886"/>
      <c r="DB32" s="37"/>
    </row>
    <row r="33" ht="45.0" customHeight="1">
      <c r="A33" s="1477"/>
      <c r="B33" s="1477"/>
      <c r="C33" s="1477"/>
      <c r="D33" s="1477"/>
      <c r="E33" s="1477"/>
      <c r="F33" s="54"/>
      <c r="G33" s="54"/>
      <c r="H33" s="1477"/>
      <c r="I33" s="1477"/>
      <c r="J33" s="1477"/>
      <c r="K33" s="1477"/>
      <c r="L33" s="1477"/>
      <c r="M33" s="1477"/>
      <c r="N33" s="54"/>
      <c r="O33" s="54"/>
      <c r="P33" s="2030"/>
      <c r="Q33" s="1886"/>
      <c r="R33" s="1886"/>
      <c r="S33" s="1886"/>
      <c r="T33" s="1886"/>
      <c r="U33" s="170"/>
      <c r="V33" s="1987"/>
      <c r="W33" s="1987"/>
      <c r="X33" s="1987"/>
      <c r="Y33" s="1987"/>
      <c r="Z33" s="1987"/>
      <c r="AA33" s="1987"/>
      <c r="AB33" s="1987"/>
      <c r="AC33" s="1987"/>
      <c r="AD33" s="1987"/>
      <c r="AE33" s="1987"/>
      <c r="AF33" s="1987"/>
      <c r="AG33" s="1988"/>
      <c r="AH33" s="1987"/>
      <c r="AI33" s="1987"/>
      <c r="AJ33" s="1987"/>
      <c r="AK33" s="1987"/>
      <c r="AL33" s="1987"/>
      <c r="AM33" s="1987"/>
      <c r="AN33" s="1987"/>
      <c r="AO33" s="1987"/>
      <c r="AP33" s="1987"/>
      <c r="AQ33" s="1451" t="s">
        <v>5695</v>
      </c>
      <c r="AR33" s="1987"/>
      <c r="AS33" s="1987"/>
      <c r="AT33" s="1987"/>
      <c r="AU33" s="1987"/>
      <c r="AV33" s="1987"/>
      <c r="AW33" s="412"/>
      <c r="AX33" s="412"/>
      <c r="AY33" s="412"/>
      <c r="AZ33" s="1886"/>
      <c r="BB33" s="2022"/>
      <c r="BC33" s="2024"/>
      <c r="BD33" s="412"/>
      <c r="BE33" s="2024"/>
      <c r="BF33" s="413"/>
      <c r="BG33" s="413"/>
      <c r="BH33" s="413"/>
      <c r="BI33" s="413"/>
      <c r="BJ33" s="2024"/>
      <c r="BK33" s="413"/>
      <c r="BL33" s="413"/>
      <c r="BM33" s="413"/>
      <c r="BN33" s="413"/>
      <c r="BO33" s="413"/>
      <c r="BP33" s="413"/>
      <c r="BQ33" s="413"/>
      <c r="BR33" s="2022"/>
      <c r="BS33" s="1886"/>
      <c r="BT33" s="1886"/>
      <c r="BU33" s="1952"/>
      <c r="BV33" s="1952"/>
      <c r="BW33" s="1990"/>
      <c r="BX33" s="1952"/>
      <c r="BY33" s="111" t="s">
        <v>5403</v>
      </c>
      <c r="BZ33" s="1952"/>
      <c r="CA33" s="1952"/>
      <c r="CB33" s="1952"/>
      <c r="CC33" s="1952"/>
      <c r="CD33" s="1952"/>
      <c r="CE33" s="1952"/>
      <c r="CF33" s="1952"/>
      <c r="CG33" s="1952"/>
      <c r="CH33" s="1952"/>
      <c r="CI33" s="1952"/>
      <c r="CJ33" s="1952"/>
      <c r="CK33" s="1952"/>
      <c r="CL33" s="1952"/>
      <c r="CM33" s="1990"/>
      <c r="CN33" s="1952"/>
      <c r="CO33" s="1952"/>
      <c r="CP33" s="1952"/>
      <c r="CQ33" s="1952"/>
      <c r="CR33" s="1952"/>
      <c r="CS33" s="1952"/>
      <c r="CT33" s="1952"/>
      <c r="CU33" s="1952"/>
      <c r="CV33" s="1952"/>
      <c r="CW33" s="1952"/>
      <c r="CX33" s="1952"/>
      <c r="CY33" s="1952"/>
      <c r="CZ33" s="1886"/>
      <c r="DA33" s="1886"/>
      <c r="DB33" s="37"/>
    </row>
    <row r="34" ht="45.0" customHeight="1">
      <c r="A34" s="1477"/>
      <c r="B34" s="1477"/>
      <c r="C34" s="1477"/>
      <c r="D34" s="1477"/>
      <c r="E34" s="1477"/>
      <c r="F34" s="1477"/>
      <c r="G34" s="1477"/>
      <c r="H34" s="1477"/>
      <c r="I34" s="1477"/>
      <c r="J34" s="657"/>
      <c r="K34" s="1477"/>
      <c r="L34" s="1477"/>
      <c r="M34" s="1477"/>
      <c r="N34" s="54"/>
      <c r="O34" s="54"/>
      <c r="P34" s="54"/>
      <c r="Q34" s="1886"/>
      <c r="R34" s="37"/>
      <c r="S34" s="37"/>
      <c r="T34" s="1886"/>
      <c r="U34" s="1886"/>
      <c r="V34" s="1987"/>
      <c r="W34" s="1987"/>
      <c r="X34" s="657" t="s">
        <v>5682</v>
      </c>
      <c r="Y34" s="1987"/>
      <c r="Z34" s="1987"/>
      <c r="AA34" s="657" t="s">
        <v>5682</v>
      </c>
      <c r="AB34" s="1987"/>
      <c r="AC34" s="1987"/>
      <c r="AD34" s="657" t="s">
        <v>5682</v>
      </c>
      <c r="AE34" s="1987"/>
      <c r="AF34" s="1987"/>
      <c r="AG34" s="1988"/>
      <c r="AH34" s="1987"/>
      <c r="AI34" s="1987"/>
      <c r="AJ34" s="657" t="s">
        <v>5682</v>
      </c>
      <c r="AK34" s="1987"/>
      <c r="AL34" s="1987"/>
      <c r="AM34" s="657" t="s">
        <v>5682</v>
      </c>
      <c r="AN34" s="1987"/>
      <c r="AO34" s="1987"/>
      <c r="AP34" s="657" t="s">
        <v>5682</v>
      </c>
      <c r="AQ34" s="1987"/>
      <c r="AR34" s="1987"/>
      <c r="AS34" s="657" t="s">
        <v>5682</v>
      </c>
      <c r="AT34" s="1987"/>
      <c r="AU34" s="1987"/>
      <c r="AV34" s="412"/>
      <c r="AW34" s="412"/>
      <c r="AX34" s="412"/>
      <c r="AY34" s="412"/>
      <c r="AZ34" s="1886"/>
      <c r="BB34" s="2022"/>
      <c r="BC34" s="2024"/>
      <c r="BD34" s="2024"/>
      <c r="BE34" s="2024"/>
      <c r="BF34" s="413"/>
      <c r="BG34" s="2028"/>
      <c r="BH34" s="413"/>
      <c r="BI34" s="2028"/>
      <c r="BJ34" s="2024"/>
      <c r="BK34" s="2028"/>
      <c r="BL34" s="413"/>
      <c r="BM34" s="413"/>
      <c r="BN34" s="413"/>
      <c r="BO34" s="413"/>
      <c r="BP34" s="1976"/>
      <c r="BQ34" s="413"/>
      <c r="BR34" s="2022"/>
      <c r="BS34" s="37"/>
      <c r="BT34" s="1886"/>
      <c r="BU34" s="1978"/>
      <c r="BV34" s="1978"/>
      <c r="BW34" s="1978"/>
      <c r="BX34" s="1952"/>
      <c r="BY34" s="1952"/>
      <c r="BZ34" s="1952"/>
      <c r="CA34" s="1863" t="s">
        <v>5682</v>
      </c>
      <c r="CB34" s="1978"/>
      <c r="CC34" s="1978"/>
      <c r="CD34" s="1978"/>
      <c r="CE34" s="1978"/>
      <c r="CF34" s="2029"/>
      <c r="CG34" s="1978"/>
      <c r="CH34" s="1952"/>
      <c r="CI34" s="1952"/>
      <c r="CJ34" s="1863" t="s">
        <v>5682</v>
      </c>
      <c r="CK34" s="1952"/>
      <c r="CL34" s="1952"/>
      <c r="CM34" s="1990"/>
      <c r="CN34" s="1952"/>
      <c r="CO34" s="1952"/>
      <c r="CP34" s="1863" t="s">
        <v>5682</v>
      </c>
      <c r="CQ34" s="1952"/>
      <c r="CR34" s="1952"/>
      <c r="CS34" s="1863" t="s">
        <v>5682</v>
      </c>
      <c r="CT34" s="1952"/>
      <c r="CU34" s="1952"/>
      <c r="CV34" s="1863" t="s">
        <v>5682</v>
      </c>
      <c r="CW34" s="1952"/>
      <c r="CX34" s="1952"/>
      <c r="CY34" s="1886"/>
      <c r="CZ34" s="1886"/>
      <c r="DA34" s="37"/>
      <c r="DB34" s="37"/>
    </row>
    <row r="35" ht="45.0" customHeight="1">
      <c r="A35" s="1477"/>
      <c r="B35" s="1477"/>
      <c r="C35" s="1477"/>
      <c r="D35" s="1477"/>
      <c r="E35" s="1477"/>
      <c r="F35" s="1477"/>
      <c r="G35" s="1477"/>
      <c r="H35" s="657"/>
      <c r="I35" s="657"/>
      <c r="J35" s="657"/>
      <c r="K35" s="1477"/>
      <c r="L35" s="1477"/>
      <c r="M35" s="1477"/>
      <c r="N35" s="1477"/>
      <c r="O35" s="54"/>
      <c r="P35" s="54"/>
      <c r="Q35" s="1886"/>
      <c r="R35" s="37"/>
      <c r="S35" s="37"/>
      <c r="T35" s="37"/>
      <c r="U35" s="1886"/>
      <c r="V35" s="170"/>
      <c r="W35" s="170"/>
      <c r="X35" s="1886"/>
      <c r="Y35" s="170"/>
      <c r="Z35" s="170"/>
      <c r="AA35" s="1886"/>
      <c r="AB35" s="170"/>
      <c r="AC35" s="170"/>
      <c r="AD35" s="1886"/>
      <c r="AE35" s="170"/>
      <c r="AF35" s="1987"/>
      <c r="AG35" s="1988"/>
      <c r="AH35" s="1987"/>
      <c r="AI35" s="170"/>
      <c r="AJ35" s="1886"/>
      <c r="AK35" s="170"/>
      <c r="AL35" s="40" t="s">
        <v>5514</v>
      </c>
      <c r="AM35" s="1886"/>
      <c r="AN35" s="170"/>
      <c r="AO35" s="170"/>
      <c r="AP35" s="1886"/>
      <c r="AQ35" s="170"/>
      <c r="AR35" s="170"/>
      <c r="AS35" s="1886"/>
      <c r="AT35" s="412"/>
      <c r="AU35" s="412"/>
      <c r="AV35" s="412"/>
      <c r="AW35" s="1980" t="s">
        <v>5654</v>
      </c>
      <c r="AX35" s="412"/>
      <c r="AY35" s="1886"/>
      <c r="AZ35" s="1886"/>
      <c r="BB35" s="2022"/>
      <c r="BC35" s="2024"/>
      <c r="BD35" s="2024"/>
      <c r="BE35" s="413"/>
      <c r="BF35" s="413"/>
      <c r="BG35" s="2028" t="s">
        <v>5603</v>
      </c>
      <c r="BH35" s="413"/>
      <c r="BI35" s="2028" t="s">
        <v>5603</v>
      </c>
      <c r="BJ35" s="2024"/>
      <c r="BK35" s="2028" t="s">
        <v>5603</v>
      </c>
      <c r="BL35" s="2028"/>
      <c r="BM35" s="2028" t="s">
        <v>5603</v>
      </c>
      <c r="BN35" s="413"/>
      <c r="BO35" s="413"/>
      <c r="BP35" s="413"/>
      <c r="BQ35" s="413"/>
      <c r="BR35" s="2022"/>
      <c r="BS35" s="37"/>
      <c r="BT35" s="1886"/>
      <c r="BU35" s="1886"/>
      <c r="BV35" s="1978"/>
      <c r="BW35" s="1985" t="s">
        <v>5654</v>
      </c>
      <c r="BX35" s="1978"/>
      <c r="BY35" s="96"/>
      <c r="BZ35" s="96"/>
      <c r="CA35" s="1886"/>
      <c r="CB35" s="96"/>
      <c r="CC35" s="96"/>
      <c r="CD35" s="1886"/>
      <c r="CE35" s="1978"/>
      <c r="CF35" s="2029"/>
      <c r="CG35" s="1886"/>
      <c r="CH35" s="96"/>
      <c r="CI35" s="96"/>
      <c r="CJ35" s="1886"/>
      <c r="CK35" s="96"/>
      <c r="CL35" s="1952"/>
      <c r="CM35" s="1990"/>
      <c r="CN35" s="1952"/>
      <c r="CO35" s="96"/>
      <c r="CP35" s="1886"/>
      <c r="CQ35" s="96"/>
      <c r="CR35" s="96"/>
      <c r="CS35" s="1886"/>
      <c r="CT35" s="96"/>
      <c r="CU35" s="96"/>
      <c r="CV35" s="1886"/>
      <c r="CW35" s="96"/>
      <c r="CX35" s="1886"/>
      <c r="CY35" s="1886"/>
      <c r="DA35" s="37"/>
      <c r="DB35" s="37"/>
    </row>
    <row r="36" ht="45.0" customHeight="1">
      <c r="A36" s="1477"/>
      <c r="B36" s="1477"/>
      <c r="C36" s="54"/>
      <c r="D36" s="54"/>
      <c r="E36" s="1477"/>
      <c r="F36" s="1477"/>
      <c r="G36" s="1477"/>
      <c r="H36" s="657"/>
      <c r="I36" s="1477"/>
      <c r="J36" s="1477"/>
      <c r="K36" s="1477"/>
      <c r="L36" s="1477"/>
      <c r="M36" s="1477"/>
      <c r="N36" s="1477"/>
      <c r="O36" s="1477"/>
      <c r="P36" s="1477"/>
      <c r="Q36" s="1886"/>
      <c r="R36" s="37"/>
      <c r="S36" s="37"/>
      <c r="T36" s="37"/>
      <c r="U36" s="2027" t="s">
        <v>5179</v>
      </c>
      <c r="V36" s="1886"/>
      <c r="W36" s="1886"/>
      <c r="X36" s="1886"/>
      <c r="Y36" s="1886"/>
      <c r="Z36" s="1886"/>
      <c r="AA36" s="1886"/>
      <c r="AB36" s="1886"/>
      <c r="AC36" s="1886"/>
      <c r="AD36" s="1886"/>
      <c r="AE36" s="1886"/>
      <c r="AF36" s="1886"/>
      <c r="AG36" s="1988"/>
      <c r="AH36" s="1886"/>
      <c r="AI36" s="1886"/>
      <c r="AJ36" s="1886"/>
      <c r="AK36" s="1886"/>
      <c r="AL36" s="1886"/>
      <c r="AM36" s="1886"/>
      <c r="AN36" s="1886"/>
      <c r="AO36" s="1886"/>
      <c r="AP36" s="1886"/>
      <c r="AQ36" s="1886"/>
      <c r="AR36" s="1886"/>
      <c r="AS36" s="1886"/>
      <c r="AT36" s="1886"/>
      <c r="AU36" s="1886"/>
      <c r="AV36" s="1886"/>
      <c r="AW36" s="1886"/>
      <c r="AX36" s="1886"/>
      <c r="AY36" s="1886"/>
      <c r="AZ36" s="37"/>
      <c r="BB36" s="2022"/>
      <c r="BC36" s="2022"/>
      <c r="BD36" s="2022"/>
      <c r="BE36" s="2022"/>
      <c r="BF36" s="413"/>
      <c r="BG36" s="413"/>
      <c r="BH36" s="413"/>
      <c r="BI36" s="413"/>
      <c r="BJ36" s="2024"/>
      <c r="BK36" s="413"/>
      <c r="BL36" s="413"/>
      <c r="BM36" s="413"/>
      <c r="BN36" s="413"/>
      <c r="BO36" s="2022"/>
      <c r="BP36" s="2022"/>
      <c r="BQ36" s="2022"/>
      <c r="BR36" s="2022"/>
      <c r="BS36" s="37"/>
      <c r="BU36" s="2027" t="s">
        <v>5179</v>
      </c>
      <c r="BV36" s="1886"/>
      <c r="BW36" s="1886"/>
      <c r="BX36" s="1886"/>
      <c r="BY36" s="1886"/>
      <c r="BZ36" s="1886"/>
      <c r="CA36" s="1886"/>
      <c r="CB36" s="1886"/>
      <c r="CC36" s="1886"/>
      <c r="CD36" s="1886"/>
      <c r="CE36" s="1886"/>
      <c r="CF36" s="1886"/>
      <c r="CG36" s="1886"/>
      <c r="CH36" s="1886"/>
      <c r="CI36" s="1886"/>
      <c r="CJ36" s="1886"/>
      <c r="CK36" s="1886"/>
      <c r="CL36" s="1886"/>
      <c r="CM36" s="1990"/>
      <c r="CN36" s="1886"/>
      <c r="CO36" s="1886"/>
      <c r="CP36" s="1886"/>
      <c r="CQ36" s="1886"/>
      <c r="CR36" s="1886"/>
      <c r="CS36" s="1886"/>
      <c r="CT36" s="1886"/>
      <c r="CU36" s="1886"/>
      <c r="CV36" s="1886"/>
      <c r="CW36" s="1886"/>
      <c r="CX36" s="1886"/>
      <c r="CZ36" s="37"/>
      <c r="DA36" s="37"/>
      <c r="DB36" s="37"/>
    </row>
    <row r="37" ht="45.0" customHeight="1">
      <c r="A37" s="1477"/>
      <c r="B37" s="1477"/>
      <c r="C37" s="54"/>
      <c r="D37" s="54"/>
      <c r="E37" s="54"/>
      <c r="F37" s="1477"/>
      <c r="G37" s="1477"/>
      <c r="H37" s="1477"/>
      <c r="I37" s="1477"/>
      <c r="J37" s="1477"/>
      <c r="K37" s="1477"/>
      <c r="L37" s="1477"/>
      <c r="M37" s="1477"/>
      <c r="N37" s="1477"/>
      <c r="O37" s="1477"/>
      <c r="P37" s="1477"/>
      <c r="Q37" s="1886"/>
      <c r="R37" s="37"/>
      <c r="S37" s="37"/>
      <c r="T37" s="37"/>
      <c r="U37" s="37"/>
      <c r="V37" s="37"/>
      <c r="W37" s="37"/>
      <c r="X37" s="37"/>
      <c r="Y37" s="37"/>
      <c r="Z37" s="37"/>
      <c r="AA37" s="37"/>
      <c r="AB37" s="37"/>
      <c r="AC37" s="37"/>
      <c r="AD37" s="37"/>
      <c r="AE37" s="37"/>
      <c r="AF37" s="1886"/>
      <c r="AG37" s="2035" t="s">
        <v>5706</v>
      </c>
      <c r="AH37" s="1886"/>
      <c r="AI37" s="37"/>
      <c r="AJ37" s="37"/>
      <c r="AK37" s="37"/>
      <c r="AL37" s="37"/>
      <c r="AM37" s="37"/>
      <c r="AN37" s="37"/>
      <c r="AO37" s="37"/>
      <c r="AP37" s="37"/>
      <c r="AQ37" s="37"/>
      <c r="AR37" s="37"/>
      <c r="AS37" s="37"/>
      <c r="AT37" s="37"/>
      <c r="AU37" s="37"/>
      <c r="AV37" s="37"/>
      <c r="AW37" s="37"/>
      <c r="AX37" s="37"/>
      <c r="AY37" s="37"/>
      <c r="AZ37" s="37"/>
      <c r="BB37" s="37"/>
      <c r="BC37" s="2022"/>
      <c r="BD37" s="2022"/>
      <c r="BE37" s="413"/>
      <c r="BF37" s="413"/>
      <c r="BG37" s="413"/>
      <c r="BH37" s="657" t="s">
        <v>5682</v>
      </c>
      <c r="BI37" s="413"/>
      <c r="BJ37" s="2024"/>
      <c r="BK37" s="413"/>
      <c r="BL37" s="657" t="s">
        <v>5682</v>
      </c>
      <c r="BM37" s="413"/>
      <c r="BN37" s="413"/>
      <c r="BO37" s="594" t="s">
        <v>5514</v>
      </c>
      <c r="BP37" s="2022"/>
      <c r="BQ37" s="2022"/>
      <c r="BR37" s="37"/>
      <c r="BS37" s="37"/>
      <c r="BT37" s="809"/>
      <c r="BU37" s="37"/>
      <c r="BV37" s="37"/>
      <c r="BW37" s="37"/>
      <c r="BX37" s="37"/>
      <c r="BY37" s="37"/>
      <c r="BZ37" s="37"/>
      <c r="CA37" s="37"/>
      <c r="CB37" s="37"/>
      <c r="CC37" s="37"/>
      <c r="CD37" s="37"/>
      <c r="CE37" s="37"/>
      <c r="CF37" s="37"/>
      <c r="CG37" s="37"/>
      <c r="CH37" s="37"/>
      <c r="CL37" s="1886"/>
      <c r="CM37" s="1990"/>
      <c r="CN37" s="1886"/>
      <c r="CX37" s="37"/>
      <c r="CY37" s="37"/>
      <c r="CZ37" s="37"/>
      <c r="DA37" s="37"/>
      <c r="DB37" s="37"/>
    </row>
    <row r="38" ht="45.0" customHeight="1">
      <c r="A38" s="1477"/>
      <c r="B38" s="1477"/>
      <c r="C38" s="54"/>
      <c r="D38" s="54"/>
      <c r="E38" s="54"/>
      <c r="F38" s="1477"/>
      <c r="G38" s="1477"/>
      <c r="H38" s="1477"/>
      <c r="I38" s="1477"/>
      <c r="J38" s="1477"/>
      <c r="K38" s="54"/>
      <c r="L38" s="54"/>
      <c r="M38" s="1477"/>
      <c r="N38" s="1477"/>
      <c r="O38" s="1477"/>
      <c r="P38" s="1477"/>
      <c r="Q38" s="1886"/>
      <c r="R38" s="37"/>
      <c r="S38" s="37"/>
      <c r="T38" s="37"/>
      <c r="U38" s="37"/>
      <c r="V38" s="1975" t="s">
        <v>5707</v>
      </c>
      <c r="W38" s="1976"/>
      <c r="X38" s="1976"/>
      <c r="Y38" s="1976"/>
      <c r="Z38" s="1976"/>
      <c r="AA38" s="1976"/>
      <c r="AB38" s="1977" t="s">
        <v>43</v>
      </c>
      <c r="AC38" s="37"/>
      <c r="AD38" s="1973" t="s">
        <v>5708</v>
      </c>
      <c r="AE38" s="1886"/>
      <c r="AF38" s="1886"/>
      <c r="AG38" s="2036"/>
      <c r="AH38" s="1886"/>
      <c r="AI38" s="1886"/>
      <c r="AJ38" s="1974" t="s">
        <v>43</v>
      </c>
      <c r="AK38" s="37"/>
      <c r="AL38" s="1975" t="s">
        <v>5709</v>
      </c>
      <c r="AM38" s="1976"/>
      <c r="AN38" s="1976"/>
      <c r="AO38" s="1976"/>
      <c r="AP38" s="1976"/>
      <c r="AQ38" s="1976"/>
      <c r="AR38" s="1977" t="s">
        <v>43</v>
      </c>
      <c r="AS38" s="37"/>
      <c r="AT38" s="37"/>
      <c r="AU38" s="1969" t="s">
        <v>5710</v>
      </c>
      <c r="AV38" s="1970"/>
      <c r="AW38" s="1970"/>
      <c r="AX38" s="1886"/>
      <c r="AY38" s="1886"/>
      <c r="AZ38" s="37"/>
      <c r="BB38" s="2022"/>
      <c r="BC38" s="2022"/>
      <c r="BD38" s="2024"/>
      <c r="BE38" s="2024"/>
      <c r="BF38" s="2024"/>
      <c r="BG38" s="2024"/>
      <c r="BH38" s="2024"/>
      <c r="BI38" s="2024"/>
      <c r="BJ38" s="2024"/>
      <c r="BK38" s="2024"/>
      <c r="BL38" s="2024"/>
      <c r="BM38" s="2024"/>
      <c r="BN38" s="2024"/>
      <c r="BO38" s="2024"/>
      <c r="BP38" s="2024"/>
      <c r="BQ38" s="2022"/>
      <c r="BR38" s="2022"/>
      <c r="BS38" s="37"/>
      <c r="BT38" s="37"/>
      <c r="BU38" s="1886"/>
      <c r="BV38" s="1886"/>
      <c r="BW38" s="1886"/>
      <c r="BX38" s="1970"/>
      <c r="BY38" s="1971" t="s">
        <v>43</v>
      </c>
      <c r="BZ38" s="37"/>
      <c r="CA38" s="37"/>
      <c r="CB38" s="1991" t="s">
        <v>5711</v>
      </c>
      <c r="CC38" s="1992"/>
      <c r="CD38" s="1976"/>
      <c r="CE38" s="1976"/>
      <c r="CF38" s="1976"/>
      <c r="CG38" s="1992"/>
      <c r="CH38" s="1977" t="s">
        <v>43</v>
      </c>
      <c r="CJ38" s="1973" t="s">
        <v>5712</v>
      </c>
      <c r="CK38" s="1886"/>
      <c r="CL38" s="1886"/>
      <c r="CM38" s="1990"/>
      <c r="CN38" s="1886"/>
      <c r="CO38" s="1886"/>
      <c r="CP38" s="1974" t="s">
        <v>43</v>
      </c>
      <c r="CY38" s="37"/>
      <c r="CZ38" s="37"/>
      <c r="DA38" s="37"/>
      <c r="DB38" s="37"/>
    </row>
    <row r="39" ht="45.0" customHeight="1">
      <c r="A39" s="1477"/>
      <c r="B39" s="1477"/>
      <c r="C39" s="1477"/>
      <c r="D39" s="54"/>
      <c r="E39" s="54"/>
      <c r="F39" s="1477"/>
      <c r="G39" s="1477"/>
      <c r="H39" s="1477"/>
      <c r="I39" s="54"/>
      <c r="J39" s="54"/>
      <c r="K39" s="54"/>
      <c r="L39" s="54"/>
      <c r="M39" s="1477"/>
      <c r="N39" s="1477"/>
      <c r="O39" s="1477"/>
      <c r="P39" s="1477"/>
      <c r="Q39" s="1886"/>
      <c r="R39" s="37"/>
      <c r="S39" s="37"/>
      <c r="T39" s="37"/>
      <c r="U39" s="37"/>
      <c r="V39" s="1976"/>
      <c r="W39" s="1477" t="s">
        <v>5153</v>
      </c>
      <c r="X39" s="1987"/>
      <c r="Y39" s="1987"/>
      <c r="Z39" s="1987"/>
      <c r="AA39" s="1477" t="s">
        <v>5153</v>
      </c>
      <c r="AB39" s="1976"/>
      <c r="AC39" s="37"/>
      <c r="AD39" s="1886"/>
      <c r="AE39" s="96"/>
      <c r="AF39" s="1952"/>
      <c r="AG39" s="2036"/>
      <c r="AH39" s="1952"/>
      <c r="AI39" s="96"/>
      <c r="AJ39" s="1886"/>
      <c r="AK39" s="37"/>
      <c r="AL39" s="1976"/>
      <c r="AM39" s="1987"/>
      <c r="AN39" s="1987"/>
      <c r="AO39" s="1987"/>
      <c r="AP39" s="1438" t="s">
        <v>5713</v>
      </c>
      <c r="AQ39" s="1451"/>
      <c r="AR39" s="1976"/>
      <c r="AS39" s="37"/>
      <c r="AT39" s="1886"/>
      <c r="AU39" s="1886"/>
      <c r="AV39" s="412"/>
      <c r="AW39" s="1980" t="s">
        <v>5654</v>
      </c>
      <c r="AX39" s="412"/>
      <c r="AY39" s="1886"/>
      <c r="AZ39" s="1886"/>
      <c r="BB39" s="2037" t="s">
        <v>5179</v>
      </c>
      <c r="BC39" s="2022"/>
      <c r="BD39" s="2024"/>
      <c r="BE39" s="2022"/>
      <c r="BF39" s="2022"/>
      <c r="BG39" s="2022"/>
      <c r="BH39" s="2022"/>
      <c r="BI39" s="2022"/>
      <c r="BJ39" s="2022"/>
      <c r="BK39" s="2022"/>
      <c r="BL39" s="2022"/>
      <c r="BM39" s="2022"/>
      <c r="BN39" s="2022"/>
      <c r="BO39" s="2022"/>
      <c r="BP39" s="2024"/>
      <c r="BQ39" s="2022"/>
      <c r="BR39" s="2022"/>
      <c r="BS39" s="37"/>
      <c r="BT39" s="1886"/>
      <c r="BU39" s="1886"/>
      <c r="BV39" s="412"/>
      <c r="BW39" s="1980" t="s">
        <v>5654</v>
      </c>
      <c r="BX39" s="412"/>
      <c r="BY39" s="1886"/>
      <c r="BZ39" s="1886"/>
      <c r="CA39" s="37"/>
      <c r="CB39" s="1976"/>
      <c r="CC39" s="1987"/>
      <c r="CD39" s="1987"/>
      <c r="CE39" s="1987"/>
      <c r="CF39" s="1987"/>
      <c r="CG39" s="1987"/>
      <c r="CH39" s="1976"/>
      <c r="CI39" s="37"/>
      <c r="CJ39" s="1886"/>
      <c r="CK39" s="96"/>
      <c r="CL39" s="1952"/>
      <c r="CM39" s="1990"/>
      <c r="CN39" s="1952"/>
      <c r="CO39" s="96"/>
      <c r="CP39" s="1886"/>
      <c r="CQ39" s="37"/>
      <c r="CR39" s="1975" t="s">
        <v>5694</v>
      </c>
      <c r="CS39" s="1992"/>
      <c r="CT39" s="1976"/>
      <c r="CU39" s="1992"/>
      <c r="CV39" s="1977" t="s">
        <v>43</v>
      </c>
      <c r="CY39" s="37"/>
      <c r="CZ39" s="37"/>
      <c r="DA39" s="37"/>
      <c r="DB39" s="37"/>
    </row>
    <row r="40" ht="45.0" customHeight="1">
      <c r="A40" s="1477"/>
      <c r="B40" s="1477"/>
      <c r="C40" s="1477"/>
      <c r="D40" s="1477"/>
      <c r="E40" s="1477"/>
      <c r="F40" s="1477"/>
      <c r="G40" s="1477"/>
      <c r="H40" s="1477"/>
      <c r="I40" s="54"/>
      <c r="J40" s="54"/>
      <c r="K40" s="54"/>
      <c r="L40" s="1477"/>
      <c r="M40" s="1477"/>
      <c r="N40" s="1477"/>
      <c r="O40" s="1477"/>
      <c r="P40" s="1477"/>
      <c r="Q40" s="1886"/>
      <c r="R40" s="37"/>
      <c r="S40" s="37"/>
      <c r="T40" s="37"/>
      <c r="U40" s="37"/>
      <c r="V40" s="1976"/>
      <c r="W40" s="1987"/>
      <c r="X40" s="1987"/>
      <c r="Y40" s="1987"/>
      <c r="Z40" s="1987"/>
      <c r="AA40" s="1987"/>
      <c r="AB40" s="1976"/>
      <c r="AC40" s="1976"/>
      <c r="AD40" s="1886"/>
      <c r="AE40" s="1952"/>
      <c r="AF40" s="1952"/>
      <c r="AG40" s="1990"/>
      <c r="AH40" s="1952"/>
      <c r="AI40" s="1952"/>
      <c r="AJ40" s="1886"/>
      <c r="AK40" s="1976"/>
      <c r="AL40" s="1976"/>
      <c r="AM40" s="1987"/>
      <c r="AN40" s="1987"/>
      <c r="AO40" s="1987"/>
      <c r="AP40" s="1477"/>
      <c r="AQ40" s="1477"/>
      <c r="AR40" s="1976"/>
      <c r="AS40" s="37"/>
      <c r="AT40" s="1886"/>
      <c r="AU40" s="412"/>
      <c r="AV40" s="412"/>
      <c r="AW40" s="412"/>
      <c r="AX40" s="412"/>
      <c r="AY40" s="412"/>
      <c r="AZ40" s="1886"/>
      <c r="BB40" s="37"/>
      <c r="BC40" s="2022"/>
      <c r="BD40" s="1519" t="s">
        <v>381</v>
      </c>
      <c r="BE40" s="2022"/>
      <c r="BF40" s="37"/>
      <c r="BG40" s="37"/>
      <c r="BH40" s="37"/>
      <c r="BI40" s="37"/>
      <c r="BJ40" s="37"/>
      <c r="BK40" s="37"/>
      <c r="BL40" s="37"/>
      <c r="BM40" s="37"/>
      <c r="BN40" s="37"/>
      <c r="BO40" s="2022"/>
      <c r="BP40" s="1519" t="s">
        <v>381</v>
      </c>
      <c r="BQ40" s="2022"/>
      <c r="BR40" s="37"/>
      <c r="BS40" s="37"/>
      <c r="BT40" s="1886"/>
      <c r="BU40" s="412"/>
      <c r="BV40" s="412"/>
      <c r="BW40" s="412"/>
      <c r="BX40" s="412"/>
      <c r="BY40" s="412"/>
      <c r="BZ40" s="1886"/>
      <c r="CA40" s="37"/>
      <c r="CB40" s="1976"/>
      <c r="CC40" s="1987"/>
      <c r="CD40" s="1987"/>
      <c r="CE40" s="1987"/>
      <c r="CF40" s="1987"/>
      <c r="CG40" s="1987"/>
      <c r="CH40" s="1976"/>
      <c r="CI40" s="1886"/>
      <c r="CJ40" s="1886"/>
      <c r="CK40" s="1952"/>
      <c r="CL40" s="1952"/>
      <c r="CM40" s="1990"/>
      <c r="CN40" s="1952"/>
      <c r="CO40" s="1952"/>
      <c r="CP40" s="1886"/>
      <c r="CQ40" s="1886"/>
      <c r="CR40" s="1976"/>
      <c r="CS40" s="333"/>
      <c r="CT40" s="1620"/>
      <c r="CU40" s="333"/>
      <c r="CV40" s="1976"/>
      <c r="CY40" s="37"/>
      <c r="CZ40" s="37"/>
      <c r="DA40" s="37"/>
      <c r="DB40" s="37"/>
    </row>
    <row r="41" ht="45.0" customHeight="1">
      <c r="A41" s="1477"/>
      <c r="B41" s="1477"/>
      <c r="C41" s="1477"/>
      <c r="D41" s="1477"/>
      <c r="E41" s="1477"/>
      <c r="F41" s="1477"/>
      <c r="G41" s="1477"/>
      <c r="H41" s="54"/>
      <c r="I41" s="54"/>
      <c r="J41" s="54"/>
      <c r="K41" s="54"/>
      <c r="L41" s="1477"/>
      <c r="M41" s="1477"/>
      <c r="N41" s="657"/>
      <c r="O41" s="657"/>
      <c r="P41" s="1477"/>
      <c r="Q41" s="1886"/>
      <c r="R41" s="37"/>
      <c r="S41" s="37"/>
      <c r="T41" s="37"/>
      <c r="U41" s="37"/>
      <c r="V41" s="2038" t="s">
        <v>5395</v>
      </c>
      <c r="W41" s="1987"/>
      <c r="X41" s="1987"/>
      <c r="Y41" s="1987"/>
      <c r="Z41" s="1987"/>
      <c r="AA41" s="1987"/>
      <c r="AB41" s="1987"/>
      <c r="AC41" s="1519" t="s">
        <v>381</v>
      </c>
      <c r="AD41" s="1952"/>
      <c r="AE41" s="1952"/>
      <c r="AF41" s="1952"/>
      <c r="AG41" s="1985" t="s">
        <v>5359</v>
      </c>
      <c r="AH41" s="1978"/>
      <c r="AI41" s="1952"/>
      <c r="AJ41" s="1952"/>
      <c r="AK41" s="1519" t="s">
        <v>381</v>
      </c>
      <c r="AL41" s="1987"/>
      <c r="AM41" s="1987"/>
      <c r="AN41" s="1987"/>
      <c r="AO41" s="1526" t="s">
        <v>5714</v>
      </c>
      <c r="AP41" s="1987"/>
      <c r="AQ41" s="1477"/>
      <c r="AR41" s="1976"/>
      <c r="AS41" s="37"/>
      <c r="AT41" s="1886"/>
      <c r="AU41" s="412"/>
      <c r="AV41" s="412"/>
      <c r="AW41" s="1988"/>
      <c r="AX41" s="1987"/>
      <c r="AY41" s="412"/>
      <c r="AZ41" s="1886"/>
      <c r="BA41" s="1886"/>
      <c r="BB41" s="1886"/>
      <c r="BC41" s="1886"/>
      <c r="BD41" s="1988"/>
      <c r="BE41" s="1886"/>
      <c r="BF41" s="1886"/>
      <c r="BG41" s="1886"/>
      <c r="BH41" s="1886"/>
      <c r="BI41" s="1886"/>
      <c r="BJ41" s="1886"/>
      <c r="BK41" s="1886"/>
      <c r="BL41" s="1886"/>
      <c r="BM41" s="1886"/>
      <c r="BN41" s="1886"/>
      <c r="BO41" s="1886"/>
      <c r="BP41" s="1988"/>
      <c r="BQ41" s="1886"/>
      <c r="BR41" s="1886"/>
      <c r="BS41" s="1886"/>
      <c r="BT41" s="1886"/>
      <c r="BU41" s="1987"/>
      <c r="BV41" s="1987"/>
      <c r="BW41" s="412"/>
      <c r="BX41" s="412"/>
      <c r="BY41" s="412"/>
      <c r="BZ41" s="1886"/>
      <c r="CA41" s="37"/>
      <c r="CB41" s="2039" t="s">
        <v>5715</v>
      </c>
      <c r="CC41" s="1987"/>
      <c r="CD41" s="1987"/>
      <c r="CE41" s="1987"/>
      <c r="CF41" s="1987"/>
      <c r="CG41" s="1987"/>
      <c r="CH41" s="1987"/>
      <c r="CI41" s="1987"/>
      <c r="CJ41" s="1952"/>
      <c r="CK41" s="1952"/>
      <c r="CL41" s="1952"/>
      <c r="CM41" s="1886"/>
      <c r="CN41" s="1952"/>
      <c r="CO41" s="1952"/>
      <c r="CP41" s="1952"/>
      <c r="CQ41" s="1952"/>
      <c r="CR41" s="333"/>
      <c r="CS41" s="1620"/>
      <c r="CT41" s="333"/>
      <c r="CU41" s="1976"/>
      <c r="CV41" s="1976"/>
      <c r="CY41" s="37"/>
      <c r="CZ41" s="37"/>
      <c r="DA41" s="37"/>
      <c r="DB41" s="37"/>
    </row>
    <row r="42" ht="45.0" customHeight="1">
      <c r="A42" s="1477"/>
      <c r="B42" s="1477"/>
      <c r="C42" s="1477"/>
      <c r="D42" s="1477"/>
      <c r="E42" s="1477"/>
      <c r="F42" s="1477"/>
      <c r="G42" s="1477"/>
      <c r="H42" s="54"/>
      <c r="I42" s="54"/>
      <c r="J42" s="54"/>
      <c r="K42" s="1477"/>
      <c r="L42" s="1477"/>
      <c r="M42" s="657"/>
      <c r="N42" s="657"/>
      <c r="O42" s="657"/>
      <c r="P42" s="1477"/>
      <c r="Q42" s="1886"/>
      <c r="R42" s="37"/>
      <c r="S42" s="37"/>
      <c r="T42" s="37"/>
      <c r="U42" s="37"/>
      <c r="V42" s="1976"/>
      <c r="W42" s="1987"/>
      <c r="X42" s="1987"/>
      <c r="Y42" s="1987"/>
      <c r="Z42" s="1987"/>
      <c r="AA42" s="1477" t="s">
        <v>5153</v>
      </c>
      <c r="AB42" s="1976"/>
      <c r="AC42" s="1976"/>
      <c r="AD42" s="1886"/>
      <c r="AE42" s="1952"/>
      <c r="AF42" s="1952"/>
      <c r="AG42" s="1978"/>
      <c r="AH42" s="1952"/>
      <c r="AI42" s="1952"/>
      <c r="AJ42" s="1886"/>
      <c r="AK42" s="1976"/>
      <c r="AL42" s="1976"/>
      <c r="AM42" s="1477"/>
      <c r="AN42" s="1477"/>
      <c r="AO42" s="1477"/>
      <c r="AP42" s="1477"/>
      <c r="AQ42" s="1477"/>
      <c r="AR42" s="1976"/>
      <c r="AS42" s="37"/>
      <c r="AT42" s="1886"/>
      <c r="AU42" s="412"/>
      <c r="AV42" s="1987"/>
      <c r="AW42" s="1988"/>
      <c r="AX42" s="1987"/>
      <c r="AY42" s="1987"/>
      <c r="AZ42" s="1987"/>
      <c r="BA42" s="1886"/>
      <c r="BB42" s="170"/>
      <c r="BC42" s="1987"/>
      <c r="BD42" s="1988"/>
      <c r="BE42" s="1987"/>
      <c r="BF42" s="170"/>
      <c r="BG42" s="1886"/>
      <c r="BH42" s="170"/>
      <c r="BI42" s="1886"/>
      <c r="BJ42" s="111" t="s">
        <v>5178</v>
      </c>
      <c r="BK42" s="170"/>
      <c r="BL42" s="170"/>
      <c r="BM42" s="1886"/>
      <c r="BN42" s="170"/>
      <c r="BO42" s="1987"/>
      <c r="BP42" s="1988"/>
      <c r="BQ42" s="1987"/>
      <c r="BR42" s="170"/>
      <c r="BS42" s="1886"/>
      <c r="BT42" s="1987"/>
      <c r="BU42" s="1987"/>
      <c r="BV42" s="1987"/>
      <c r="BW42" s="412"/>
      <c r="BX42" s="412"/>
      <c r="BY42" s="412"/>
      <c r="BZ42" s="1886"/>
      <c r="CA42" s="37"/>
      <c r="CB42" s="1976"/>
      <c r="CC42" s="1987"/>
      <c r="CD42" s="1987"/>
      <c r="CE42" s="1987"/>
      <c r="CF42" s="1987"/>
      <c r="CG42" s="1987"/>
      <c r="CH42" s="1976"/>
      <c r="CI42" s="1886"/>
      <c r="CJ42" s="1886"/>
      <c r="CK42" s="1952"/>
      <c r="CL42" s="1952"/>
      <c r="CM42" s="1990"/>
      <c r="CN42" s="1952"/>
      <c r="CO42" s="1952"/>
      <c r="CP42" s="1886"/>
      <c r="CQ42" s="1886"/>
      <c r="CR42" s="1976"/>
      <c r="CS42" s="333"/>
      <c r="CT42" s="1620"/>
      <c r="CU42" s="333"/>
      <c r="CV42" s="1976"/>
    </row>
    <row r="43" ht="45.0" customHeight="1">
      <c r="A43" s="1477"/>
      <c r="B43" s="1477"/>
      <c r="C43" s="1477"/>
      <c r="D43" s="1477"/>
      <c r="E43" s="1477"/>
      <c r="F43" s="1477"/>
      <c r="G43" s="1477"/>
      <c r="H43" s="1477"/>
      <c r="I43" s="1477"/>
      <c r="J43" s="1477"/>
      <c r="K43" s="1477"/>
      <c r="L43" s="1477"/>
      <c r="M43" s="1477"/>
      <c r="N43" s="1477"/>
      <c r="O43" s="1477"/>
      <c r="P43" s="1477"/>
      <c r="Q43" s="1886"/>
      <c r="R43" s="37"/>
      <c r="S43" s="37"/>
      <c r="T43" s="37"/>
      <c r="U43" s="37"/>
      <c r="V43" s="1976"/>
      <c r="W43" s="1987"/>
      <c r="X43" s="1987"/>
      <c r="Y43" s="1987"/>
      <c r="Z43" s="1477" t="s">
        <v>5153</v>
      </c>
      <c r="AA43" s="1477" t="s">
        <v>5153</v>
      </c>
      <c r="AB43" s="1976"/>
      <c r="AC43" s="37"/>
      <c r="AD43" s="1886"/>
      <c r="AE43" s="96"/>
      <c r="AF43" s="1952"/>
      <c r="AG43" s="1990"/>
      <c r="AH43" s="1952"/>
      <c r="AI43" s="96"/>
      <c r="AJ43" s="1886"/>
      <c r="AK43" s="37"/>
      <c r="AL43" s="1976"/>
      <c r="AM43" s="1987"/>
      <c r="AN43" s="1451"/>
      <c r="AO43" s="1438" t="s">
        <v>5713</v>
      </c>
      <c r="AP43" s="1451"/>
      <c r="AQ43" s="1987"/>
      <c r="AR43" s="1976"/>
      <c r="AS43" s="37"/>
      <c r="AT43" s="1886"/>
      <c r="AU43" s="1987"/>
      <c r="AV43" s="1987"/>
      <c r="AW43" s="1988"/>
      <c r="AX43" s="1987"/>
      <c r="AY43" s="1987"/>
      <c r="AZ43" s="1987"/>
      <c r="BA43" s="657" t="s">
        <v>5682</v>
      </c>
      <c r="BB43" s="1987"/>
      <c r="BC43" s="1987"/>
      <c r="BD43" s="1988"/>
      <c r="BE43" s="1987"/>
      <c r="BF43" s="1987"/>
      <c r="BG43" s="657" t="s">
        <v>5682</v>
      </c>
      <c r="BH43" s="1987"/>
      <c r="BI43" s="1987"/>
      <c r="BJ43" s="1987"/>
      <c r="BK43" s="1987"/>
      <c r="BL43" s="1987"/>
      <c r="BM43" s="657" t="s">
        <v>5682</v>
      </c>
      <c r="BN43" s="1987"/>
      <c r="BO43" s="1987"/>
      <c r="BP43" s="1988"/>
      <c r="BQ43" s="1987"/>
      <c r="BR43" s="1987"/>
      <c r="BS43" s="657" t="s">
        <v>5682</v>
      </c>
      <c r="BT43" s="1987"/>
      <c r="BU43" s="1987"/>
      <c r="BV43" s="1987"/>
      <c r="BW43" s="412"/>
      <c r="BX43" s="412"/>
      <c r="BY43" s="412"/>
      <c r="BZ43" s="1886"/>
      <c r="CA43" s="37"/>
      <c r="CB43" s="1976"/>
      <c r="CC43" s="1442" t="s">
        <v>5716</v>
      </c>
      <c r="CD43" s="1987"/>
      <c r="CE43" s="1987"/>
      <c r="CF43" s="1987"/>
      <c r="CG43" s="1987"/>
      <c r="CH43" s="1976"/>
      <c r="CI43" s="37"/>
      <c r="CJ43" s="1886"/>
      <c r="CK43" s="96"/>
      <c r="CL43" s="1952"/>
      <c r="CM43" s="1990"/>
      <c r="CN43" s="1952"/>
      <c r="CO43" s="96"/>
      <c r="CP43" s="1886"/>
      <c r="CQ43" s="37"/>
      <c r="CR43" s="2001" t="s">
        <v>5701</v>
      </c>
      <c r="CS43" s="1976"/>
      <c r="CT43" s="1976"/>
      <c r="CU43" s="1976"/>
      <c r="CV43" s="1976"/>
    </row>
    <row r="44" ht="45.0" customHeight="1">
      <c r="A44" s="1886"/>
      <c r="B44" s="1886"/>
      <c r="C44" s="1886"/>
      <c r="D44" s="1886"/>
      <c r="E44" s="1477"/>
      <c r="F44" s="2027" t="s">
        <v>5717</v>
      </c>
      <c r="G44" s="1886"/>
      <c r="H44" s="1886"/>
      <c r="I44" s="1886"/>
      <c r="J44" s="1886"/>
      <c r="K44" s="1886"/>
      <c r="L44" s="1886"/>
      <c r="M44" s="1886"/>
      <c r="N44" s="1886"/>
      <c r="O44" s="1886"/>
      <c r="P44" s="1886"/>
      <c r="Q44" s="1886"/>
      <c r="R44" s="37"/>
      <c r="S44" s="37"/>
      <c r="T44" s="37"/>
      <c r="U44" s="37"/>
      <c r="V44" s="2001" t="s">
        <v>5179</v>
      </c>
      <c r="W44" s="1976"/>
      <c r="X44" s="1976"/>
      <c r="Y44" s="1976"/>
      <c r="Z44" s="1976"/>
      <c r="AA44" s="1976"/>
      <c r="AB44" s="1976"/>
      <c r="AC44" s="37"/>
      <c r="AD44" s="1886"/>
      <c r="AE44" s="96"/>
      <c r="AF44" s="1952"/>
      <c r="AG44" s="1990"/>
      <c r="AH44" s="1952"/>
      <c r="AI44" s="96"/>
      <c r="AJ44" s="1886"/>
      <c r="AK44" s="37"/>
      <c r="AL44" s="2001" t="s">
        <v>5179</v>
      </c>
      <c r="AM44" s="1976"/>
      <c r="AN44" s="1976"/>
      <c r="AO44" s="1976"/>
      <c r="AP44" s="1976"/>
      <c r="AQ44" s="1976"/>
      <c r="AR44" s="1976"/>
      <c r="AS44" s="37"/>
      <c r="AT44" s="1886"/>
      <c r="AU44" s="1886"/>
      <c r="AV44" s="1987"/>
      <c r="AW44" s="1988"/>
      <c r="AX44" s="1987"/>
      <c r="AY44" s="1987"/>
      <c r="AZ44" s="1987"/>
      <c r="BA44" s="1987"/>
      <c r="BB44" s="1987"/>
      <c r="BC44" s="1987"/>
      <c r="BD44" s="1988"/>
      <c r="BE44" s="1987"/>
      <c r="BF44" s="1987"/>
      <c r="BG44" s="1987"/>
      <c r="BH44" s="1987"/>
      <c r="BI44" s="1987"/>
      <c r="BJ44" s="1987"/>
      <c r="BK44" s="1987"/>
      <c r="BL44" s="1987"/>
      <c r="BM44" s="1987"/>
      <c r="BN44" s="1987"/>
      <c r="BO44" s="1987"/>
      <c r="BP44" s="1988"/>
      <c r="BQ44" s="1987"/>
      <c r="BR44" s="1987"/>
      <c r="BS44" s="1987"/>
      <c r="BT44" s="1987"/>
      <c r="BU44" s="1987"/>
      <c r="BV44" s="1987"/>
      <c r="BW44" s="1988"/>
      <c r="BX44" s="412"/>
      <c r="BY44" s="1886"/>
      <c r="BZ44" s="1886"/>
      <c r="CA44" s="37"/>
      <c r="CB44" s="2001" t="s">
        <v>5701</v>
      </c>
      <c r="CC44" s="1976"/>
      <c r="CD44" s="1976"/>
      <c r="CE44" s="1976"/>
      <c r="CF44" s="2010"/>
      <c r="CG44" s="1976"/>
      <c r="CH44" s="1976"/>
      <c r="CI44" s="37"/>
      <c r="CJ44" s="1886"/>
      <c r="CK44" s="96"/>
      <c r="CL44" s="1952"/>
      <c r="CM44" s="1990"/>
      <c r="CN44" s="1952"/>
      <c r="CO44" s="96"/>
      <c r="CP44" s="1886"/>
      <c r="CQ44" s="37"/>
    </row>
    <row r="45" ht="45.0" customHeight="1">
      <c r="A45" s="37"/>
      <c r="B45" s="37"/>
      <c r="C45" s="37"/>
      <c r="D45" s="1886"/>
      <c r="E45" s="1477"/>
      <c r="F45" s="1886"/>
      <c r="R45" s="37"/>
      <c r="S45" s="37"/>
      <c r="AC45" s="37"/>
      <c r="AD45" s="1886"/>
      <c r="AE45" s="96"/>
      <c r="AF45" s="1952"/>
      <c r="AG45" s="1886"/>
      <c r="AH45" s="1952"/>
      <c r="AI45" s="28"/>
      <c r="AJ45" s="1886"/>
      <c r="AK45" s="37"/>
      <c r="AL45" s="37"/>
      <c r="AM45" s="37"/>
      <c r="AN45" s="37"/>
      <c r="AO45" s="37"/>
      <c r="AP45" s="37"/>
      <c r="AQ45" s="37"/>
      <c r="AR45" s="37"/>
      <c r="AS45" s="37"/>
      <c r="AT45" s="37"/>
      <c r="AU45" s="1886"/>
      <c r="AV45" s="1551" t="s">
        <v>5295</v>
      </c>
      <c r="AW45" s="1988"/>
      <c r="AX45" s="1988"/>
      <c r="AY45" s="1988"/>
      <c r="AZ45" s="1988"/>
      <c r="BA45" s="1886"/>
      <c r="BB45" s="1988"/>
      <c r="BC45" s="1988"/>
      <c r="BD45" s="1988"/>
      <c r="BE45" s="1988"/>
      <c r="BF45" s="1988"/>
      <c r="BG45" s="1886"/>
      <c r="BH45" s="1988"/>
      <c r="BI45" s="1988"/>
      <c r="BJ45" s="1988"/>
      <c r="BK45" s="1988"/>
      <c r="BL45" s="1988"/>
      <c r="BM45" s="1886"/>
      <c r="BN45" s="1988"/>
      <c r="BO45" s="1988"/>
      <c r="BP45" s="1988"/>
      <c r="BQ45" s="1988"/>
      <c r="BR45" s="1988"/>
      <c r="BS45" s="1886"/>
      <c r="BT45" s="1988"/>
      <c r="BU45" s="1988"/>
      <c r="BV45" s="1988"/>
      <c r="BW45" s="1988"/>
      <c r="BX45" s="1551" t="s">
        <v>5295</v>
      </c>
      <c r="BY45" s="1886"/>
      <c r="BZ45" s="37"/>
      <c r="CA45" s="37"/>
      <c r="CB45" s="37"/>
      <c r="CC45" s="37"/>
      <c r="CD45" s="1976"/>
      <c r="CE45" s="1434" t="s">
        <v>5718</v>
      </c>
      <c r="CF45" s="2010"/>
      <c r="CG45" s="1976"/>
      <c r="CH45" s="37"/>
      <c r="CI45" s="37"/>
      <c r="CJ45" s="1886"/>
      <c r="CK45" s="96"/>
      <c r="CL45" s="1952"/>
      <c r="CM45" s="1886"/>
      <c r="CN45" s="1952"/>
      <c r="CO45" s="96"/>
      <c r="CP45" s="1886"/>
      <c r="CQ45" s="37"/>
      <c r="CR45" s="1975" t="s">
        <v>5719</v>
      </c>
      <c r="CS45" s="1992"/>
      <c r="CT45" s="1976"/>
      <c r="CU45" s="1976"/>
      <c r="CV45" s="1976"/>
      <c r="CW45" s="1992"/>
      <c r="CX45" s="1977" t="s">
        <v>43</v>
      </c>
    </row>
    <row r="46" ht="45.0" customHeight="1">
      <c r="A46" s="37"/>
      <c r="B46" s="37"/>
      <c r="C46" s="37"/>
      <c r="D46" s="1886"/>
      <c r="E46" s="1886"/>
      <c r="F46" s="1886"/>
      <c r="G46" s="37"/>
      <c r="H46" s="37"/>
      <c r="I46" s="37"/>
      <c r="J46" s="37"/>
      <c r="K46" s="37"/>
      <c r="L46" s="37"/>
      <c r="M46" s="37"/>
      <c r="N46" s="37"/>
      <c r="O46" s="37"/>
      <c r="P46" s="37"/>
      <c r="Q46" s="37"/>
      <c r="R46" s="37"/>
      <c r="S46" s="37"/>
      <c r="V46" s="1975" t="s">
        <v>5720</v>
      </c>
      <c r="W46" s="1976"/>
      <c r="X46" s="1976"/>
      <c r="Y46" s="1976"/>
      <c r="Z46" s="1976"/>
      <c r="AA46" s="1976"/>
      <c r="AB46" s="1977" t="s">
        <v>43</v>
      </c>
      <c r="AC46" s="1976"/>
      <c r="AD46" s="1886"/>
      <c r="AE46" s="96"/>
      <c r="AF46" s="1952"/>
      <c r="AG46" s="1990"/>
      <c r="AH46" s="1952"/>
      <c r="AI46" s="28"/>
      <c r="AJ46" s="1886"/>
      <c r="AK46" s="37"/>
      <c r="AL46" s="1975" t="s">
        <v>5721</v>
      </c>
      <c r="AM46" s="1976"/>
      <c r="AN46" s="1976"/>
      <c r="AO46" s="1976"/>
      <c r="AP46" s="1976"/>
      <c r="AQ46" s="1976"/>
      <c r="AR46" s="1977" t="s">
        <v>43</v>
      </c>
      <c r="AS46" s="37"/>
      <c r="AT46" s="1886"/>
      <c r="AU46" s="1886"/>
      <c r="AV46" s="1987"/>
      <c r="AW46" s="1988"/>
      <c r="AX46" s="1987"/>
      <c r="AY46" s="1987"/>
      <c r="AZ46" s="1987"/>
      <c r="BA46" s="1987"/>
      <c r="BB46" s="1987"/>
      <c r="BC46" s="1987"/>
      <c r="BD46" s="1987"/>
      <c r="BE46" s="1987"/>
      <c r="BF46" s="1987"/>
      <c r="BG46" s="1987"/>
      <c r="BH46" s="1987"/>
      <c r="BI46" s="1987"/>
      <c r="BJ46" s="1988"/>
      <c r="BK46" s="1987"/>
      <c r="BL46" s="1987"/>
      <c r="BM46" s="1987"/>
      <c r="BN46" s="1987"/>
      <c r="BO46" s="1952"/>
      <c r="BP46" s="1952"/>
      <c r="BQ46" s="1987"/>
      <c r="BR46" s="1987"/>
      <c r="BS46" s="1987"/>
      <c r="BT46" s="1987"/>
      <c r="BU46" s="1987"/>
      <c r="BV46" s="1987"/>
      <c r="BW46" s="1988"/>
      <c r="BX46" s="1987"/>
      <c r="BY46" s="1886"/>
      <c r="BZ46" s="1886"/>
      <c r="CA46" s="37"/>
      <c r="CB46" s="1991" t="s">
        <v>5722</v>
      </c>
      <c r="CC46" s="1992"/>
      <c r="CD46" s="1976"/>
      <c r="CE46" s="1976"/>
      <c r="CF46" s="2010"/>
      <c r="CG46" s="1992"/>
      <c r="CH46" s="1977" t="s">
        <v>43</v>
      </c>
      <c r="CI46" s="37"/>
      <c r="CJ46" s="1886"/>
      <c r="CK46" s="96"/>
      <c r="CL46" s="1952"/>
      <c r="CM46" s="1990"/>
      <c r="CN46" s="1952"/>
      <c r="CO46" s="96"/>
      <c r="CP46" s="1886"/>
      <c r="CQ46" s="37"/>
      <c r="CR46" s="1976"/>
      <c r="CS46" s="1998"/>
      <c r="CT46" s="1987"/>
      <c r="CU46" s="1987"/>
      <c r="CV46" s="1987"/>
      <c r="CW46" s="1998"/>
      <c r="CX46" s="1976"/>
      <c r="CY46" s="1976"/>
    </row>
    <row r="47" ht="45.0" customHeight="1">
      <c r="A47" s="37"/>
      <c r="B47" s="37"/>
      <c r="C47" s="37"/>
      <c r="D47" s="37"/>
      <c r="E47" s="37"/>
      <c r="F47" s="37"/>
      <c r="G47" s="37"/>
      <c r="H47" s="37"/>
      <c r="I47" s="37"/>
      <c r="J47" s="37"/>
      <c r="K47" s="37"/>
      <c r="L47" s="37"/>
      <c r="M47" s="37"/>
      <c r="N47" s="37"/>
      <c r="O47" s="37"/>
      <c r="P47" s="37"/>
      <c r="Q47" s="37"/>
      <c r="R47" s="37"/>
      <c r="S47" s="37"/>
      <c r="V47" s="1976"/>
      <c r="W47" s="1987"/>
      <c r="X47" s="1987"/>
      <c r="Y47" s="1987"/>
      <c r="Z47" s="1987"/>
      <c r="AA47" s="1987"/>
      <c r="AB47" s="1987"/>
      <c r="AC47" s="1987"/>
      <c r="AD47" s="1661" t="s">
        <v>5723</v>
      </c>
      <c r="AE47" s="96"/>
      <c r="AF47" s="1952"/>
      <c r="AG47" s="1990"/>
      <c r="AH47" s="1952"/>
      <c r="AI47" s="111" t="s">
        <v>5642</v>
      </c>
      <c r="AJ47" s="1886"/>
      <c r="AK47" s="37"/>
      <c r="AL47" s="1976"/>
      <c r="AM47" s="1987"/>
      <c r="AN47" s="1987"/>
      <c r="AO47" s="657" t="s">
        <v>5682</v>
      </c>
      <c r="AP47" s="1987"/>
      <c r="AQ47" s="1987"/>
      <c r="AR47" s="1976"/>
      <c r="AS47" s="37"/>
      <c r="AT47" s="1886"/>
      <c r="AU47" s="1987"/>
      <c r="AV47" s="1987"/>
      <c r="AW47" s="1988"/>
      <c r="AX47" s="1987"/>
      <c r="AY47" s="1987"/>
      <c r="AZ47" s="1987"/>
      <c r="BA47" s="657" t="s">
        <v>5682</v>
      </c>
      <c r="BB47" s="1987"/>
      <c r="BC47" s="1987"/>
      <c r="BD47" s="1987"/>
      <c r="BE47" s="1987"/>
      <c r="BF47" s="1987"/>
      <c r="BG47" s="657" t="s">
        <v>5682</v>
      </c>
      <c r="BH47" s="1987"/>
      <c r="BI47" s="1987"/>
      <c r="BJ47" s="1988"/>
      <c r="BK47" s="1987"/>
      <c r="BL47" s="1987"/>
      <c r="BM47" s="657" t="s">
        <v>5682</v>
      </c>
      <c r="BN47" s="1987"/>
      <c r="BO47" s="1987"/>
      <c r="BP47" s="1987"/>
      <c r="BQ47" s="1987"/>
      <c r="BR47" s="1987"/>
      <c r="BS47" s="657" t="s">
        <v>5682</v>
      </c>
      <c r="BT47" s="1987"/>
      <c r="BU47" s="1987"/>
      <c r="BV47" s="1987"/>
      <c r="BW47" s="1442" t="s">
        <v>381</v>
      </c>
      <c r="BX47" s="1987"/>
      <c r="BY47" s="1987"/>
      <c r="BZ47" s="1886"/>
      <c r="CA47" s="37"/>
      <c r="CB47" s="1976"/>
      <c r="CC47" s="1987"/>
      <c r="CD47" s="1987"/>
      <c r="CE47" s="1987"/>
      <c r="CF47" s="1987"/>
      <c r="CG47" s="1987"/>
      <c r="CH47" s="1976"/>
      <c r="CI47" s="37"/>
      <c r="CJ47" s="1886"/>
      <c r="CK47" s="96"/>
      <c r="CL47" s="1952"/>
      <c r="CM47" s="1990"/>
      <c r="CN47" s="1952"/>
      <c r="CO47" s="96"/>
      <c r="CP47" s="1886"/>
      <c r="CQ47" s="37"/>
      <c r="CR47" s="1976"/>
      <c r="CS47" s="1987"/>
      <c r="CT47" s="2015" t="s">
        <v>5724</v>
      </c>
      <c r="CU47" s="1998"/>
      <c r="CV47" s="412" t="s">
        <v>5514</v>
      </c>
      <c r="CW47" s="1987"/>
      <c r="CX47" s="2015" t="s">
        <v>5680</v>
      </c>
      <c r="CY47" s="1976"/>
    </row>
    <row r="48" ht="45.0" customHeight="1">
      <c r="A48" s="37"/>
      <c r="B48" s="37"/>
      <c r="C48" s="37"/>
      <c r="D48" s="37"/>
      <c r="E48" s="37"/>
      <c r="F48" s="37"/>
      <c r="G48" s="37"/>
      <c r="H48" s="37"/>
      <c r="I48" s="37"/>
      <c r="J48" s="37"/>
      <c r="K48" s="37"/>
      <c r="L48" s="37"/>
      <c r="M48" s="37"/>
      <c r="N48" s="37"/>
      <c r="O48" s="37"/>
      <c r="P48" s="37"/>
      <c r="Q48" s="37"/>
      <c r="R48" s="37"/>
      <c r="S48" s="37"/>
      <c r="V48" s="1976"/>
      <c r="W48" s="1987"/>
      <c r="X48" s="1462" t="s">
        <v>5284</v>
      </c>
      <c r="Y48" s="1468"/>
      <c r="Z48" s="1987"/>
      <c r="AA48" s="1987"/>
      <c r="AB48" s="1987"/>
      <c r="AC48" s="1976"/>
      <c r="AD48" s="1886"/>
      <c r="AE48" s="1952"/>
      <c r="AF48" s="1952"/>
      <c r="AG48" s="1990"/>
      <c r="AH48" s="1952"/>
      <c r="AI48" s="1952"/>
      <c r="AJ48" s="1886"/>
      <c r="AK48" s="1976"/>
      <c r="AL48" s="1976"/>
      <c r="AM48" s="1987"/>
      <c r="AN48" s="1987"/>
      <c r="AO48" s="1987"/>
      <c r="AP48" s="1987"/>
      <c r="AQ48" s="1987"/>
      <c r="AR48" s="1976"/>
      <c r="AS48" s="37"/>
      <c r="AT48" s="1886"/>
      <c r="AU48" s="1886"/>
      <c r="AV48" s="1987"/>
      <c r="AW48" s="1988"/>
      <c r="AX48" s="1987"/>
      <c r="AY48" s="1987"/>
      <c r="AZ48" s="1987"/>
      <c r="BA48" s="1886"/>
      <c r="BB48" s="170"/>
      <c r="BC48" s="1886"/>
      <c r="BD48" s="111" t="s">
        <v>5178</v>
      </c>
      <c r="BE48" s="170"/>
      <c r="BF48" s="170"/>
      <c r="BG48" s="1886"/>
      <c r="BH48" s="170"/>
      <c r="BI48" s="1987"/>
      <c r="BJ48" s="1988"/>
      <c r="BK48" s="1987"/>
      <c r="BL48" s="170"/>
      <c r="BM48" s="1886"/>
      <c r="BN48" s="170"/>
      <c r="BO48" s="1886"/>
      <c r="BP48" s="111" t="s">
        <v>5178</v>
      </c>
      <c r="BQ48" s="170"/>
      <c r="BR48" s="170"/>
      <c r="BS48" s="1886"/>
      <c r="BT48" s="1986" t="s">
        <v>45</v>
      </c>
      <c r="BU48" s="1987"/>
      <c r="BV48" s="1987"/>
      <c r="BW48" s="1988"/>
      <c r="BX48" s="1987"/>
      <c r="BY48" s="1886"/>
      <c r="BZ48" s="1886"/>
      <c r="CA48" s="37"/>
      <c r="CB48" s="1976"/>
      <c r="CC48" s="1987"/>
      <c r="CD48" s="1987"/>
      <c r="CE48" s="1987"/>
      <c r="CF48" s="1987"/>
      <c r="CG48" s="1987"/>
      <c r="CH48" s="1976"/>
      <c r="CI48" s="1886"/>
      <c r="CJ48" s="1886"/>
      <c r="CK48" s="1952"/>
      <c r="CL48" s="1952"/>
      <c r="CM48" s="1990"/>
      <c r="CN48" s="1952"/>
      <c r="CO48" s="1952"/>
      <c r="CP48" s="1886"/>
      <c r="CQ48" s="1886"/>
      <c r="CR48" s="1976"/>
      <c r="CS48" s="1998"/>
      <c r="CT48" s="2015" t="s">
        <v>5724</v>
      </c>
      <c r="CU48" s="1998"/>
      <c r="CV48" s="1998"/>
      <c r="CW48" s="1998"/>
      <c r="CX48" s="1976"/>
      <c r="CY48" s="1976"/>
    </row>
    <row r="49" ht="45.0" customHeight="1">
      <c r="A49" s="37"/>
      <c r="B49" s="37"/>
      <c r="C49" s="37"/>
      <c r="D49" s="37"/>
      <c r="E49" s="37"/>
      <c r="F49" s="37"/>
      <c r="G49" s="37"/>
      <c r="H49" s="37"/>
      <c r="I49" s="37"/>
      <c r="J49" s="37"/>
      <c r="K49" s="37"/>
      <c r="L49" s="37"/>
      <c r="M49" s="37"/>
      <c r="N49" s="37"/>
      <c r="O49" s="37"/>
      <c r="P49" s="37"/>
      <c r="Q49" s="37"/>
      <c r="R49" s="37"/>
      <c r="S49" s="37"/>
      <c r="V49" s="1976"/>
      <c r="W49" s="1987"/>
      <c r="X49" s="490"/>
      <c r="Y49" s="490"/>
      <c r="Z49" s="1987"/>
      <c r="AA49" s="1987"/>
      <c r="AB49" s="1987"/>
      <c r="AC49" s="1519" t="s">
        <v>381</v>
      </c>
      <c r="AD49" s="1987"/>
      <c r="AE49" s="1952"/>
      <c r="AF49" s="1978"/>
      <c r="AG49" s="1985" t="s">
        <v>5359</v>
      </c>
      <c r="AH49" s="1952"/>
      <c r="AI49" s="1952"/>
      <c r="AJ49" s="1987"/>
      <c r="AK49" s="1519" t="s">
        <v>381</v>
      </c>
      <c r="AL49" s="1987"/>
      <c r="AM49" s="1987"/>
      <c r="AN49" s="1987"/>
      <c r="AO49" s="1987"/>
      <c r="AP49" s="1987"/>
      <c r="AQ49" s="1987"/>
      <c r="AR49" s="1976"/>
      <c r="AS49" s="37"/>
      <c r="AT49" s="37"/>
      <c r="AU49" s="2027" t="s">
        <v>5179</v>
      </c>
      <c r="AV49" s="1886"/>
      <c r="AW49" s="1988"/>
      <c r="AX49" s="1886"/>
      <c r="AY49" s="1886"/>
      <c r="AZ49" s="1886"/>
      <c r="BA49" s="1886"/>
      <c r="BB49" s="1886"/>
      <c r="BC49" s="1886"/>
      <c r="BD49" s="1886"/>
      <c r="BE49" s="1886"/>
      <c r="BF49" s="1886"/>
      <c r="BG49" s="1886"/>
      <c r="BH49" s="1886"/>
      <c r="BI49" s="1886"/>
      <c r="BJ49" s="2021" t="s">
        <v>5359</v>
      </c>
      <c r="BK49" s="1886"/>
      <c r="BL49" s="1886"/>
      <c r="BM49" s="1886"/>
      <c r="BN49" s="1886"/>
      <c r="BO49" s="1886"/>
      <c r="BP49" s="1886"/>
      <c r="BQ49" s="1886"/>
      <c r="BR49" s="1886"/>
      <c r="BS49" s="1886"/>
      <c r="BT49" s="1886"/>
      <c r="BU49" s="1886"/>
      <c r="BV49" s="1886"/>
      <c r="BW49" s="1988"/>
      <c r="BX49" s="1886"/>
      <c r="BY49" s="1886"/>
      <c r="BZ49" s="37"/>
      <c r="CA49" s="37"/>
      <c r="CB49" s="1976"/>
      <c r="CC49" s="1987"/>
      <c r="CD49" s="70" t="s">
        <v>5403</v>
      </c>
      <c r="CE49" s="111" t="s">
        <v>5178</v>
      </c>
      <c r="CF49" s="1987"/>
      <c r="CG49" s="1987"/>
      <c r="CH49" s="1987"/>
      <c r="CI49" s="1987"/>
      <c r="CJ49" s="1952"/>
      <c r="CK49" s="1952"/>
      <c r="CL49" s="1952"/>
      <c r="CM49" s="1886"/>
      <c r="CN49" s="1952"/>
      <c r="CO49" s="1952"/>
      <c r="CP49" s="1952"/>
      <c r="CQ49" s="1952"/>
      <c r="CR49" s="1998"/>
      <c r="CS49" s="1998"/>
      <c r="CT49" s="1987"/>
      <c r="CU49" s="1987"/>
      <c r="CV49" s="1987"/>
      <c r="CW49" s="1998"/>
      <c r="CX49" s="2015" t="s">
        <v>5680</v>
      </c>
      <c r="CY49" s="1976"/>
    </row>
    <row r="50" ht="45.0" customHeight="1">
      <c r="A50" s="37"/>
      <c r="B50" s="37"/>
      <c r="C50" s="37"/>
      <c r="D50" s="37"/>
      <c r="E50" s="37"/>
      <c r="F50" s="37"/>
      <c r="G50" s="37"/>
      <c r="H50" s="37"/>
      <c r="I50" s="37"/>
      <c r="J50" s="37"/>
      <c r="K50" s="37"/>
      <c r="L50" s="37"/>
      <c r="M50" s="37"/>
      <c r="N50" s="37"/>
      <c r="O50" s="37"/>
      <c r="P50" s="37"/>
      <c r="Q50" s="37"/>
      <c r="R50" s="37"/>
      <c r="S50" s="37"/>
      <c r="V50" s="1976"/>
      <c r="W50" s="1434"/>
      <c r="X50" s="1434"/>
      <c r="Y50" s="1434" t="s">
        <v>5725</v>
      </c>
      <c r="Z50" s="1434"/>
      <c r="AA50" s="1434"/>
      <c r="AB50" s="1976"/>
      <c r="AC50" s="1976"/>
      <c r="AD50" s="1886"/>
      <c r="AE50" s="1952"/>
      <c r="AF50" s="1952"/>
      <c r="AG50" s="1978"/>
      <c r="AH50" s="1952"/>
      <c r="AI50" s="2040" t="s">
        <v>5726</v>
      </c>
      <c r="AJ50" s="1886"/>
      <c r="AK50" s="1976"/>
      <c r="AL50" s="1976"/>
      <c r="AM50" s="2041"/>
      <c r="AN50" s="1987"/>
      <c r="AO50" s="1987"/>
      <c r="AP50" s="1987"/>
      <c r="AQ50" s="1434" t="s">
        <v>5727</v>
      </c>
      <c r="AR50" s="1976"/>
      <c r="AS50" s="37"/>
      <c r="AT50" s="37"/>
      <c r="AU50" s="37"/>
      <c r="AV50" s="1886"/>
      <c r="AW50" s="1462" t="s">
        <v>381</v>
      </c>
      <c r="AX50" s="1886"/>
      <c r="AY50" s="37"/>
      <c r="AZ50" s="37"/>
      <c r="BA50" s="37"/>
      <c r="BB50" s="37"/>
      <c r="BC50" s="37"/>
      <c r="BD50" s="37"/>
      <c r="BE50" s="37"/>
      <c r="BF50" s="37"/>
      <c r="BG50" s="37"/>
      <c r="BH50" s="37"/>
      <c r="BI50" s="1886"/>
      <c r="BJ50" s="1988"/>
      <c r="BK50" s="1886"/>
      <c r="BL50" s="37"/>
      <c r="BM50" s="37"/>
      <c r="BN50" s="37"/>
      <c r="BO50" s="37"/>
      <c r="BP50" s="37"/>
      <c r="BQ50" s="37"/>
      <c r="BR50" s="37"/>
      <c r="BS50" s="37"/>
      <c r="BT50" s="37"/>
      <c r="BU50" s="37"/>
      <c r="BV50" s="1886"/>
      <c r="BW50" s="1988"/>
      <c r="BX50" s="1886"/>
      <c r="BY50" s="37"/>
      <c r="BZ50" s="37"/>
      <c r="CA50" s="37"/>
      <c r="CB50" s="1976"/>
      <c r="CC50" s="1987"/>
      <c r="CD50" s="1987"/>
      <c r="CE50" s="1987"/>
      <c r="CF50" s="1987"/>
      <c r="CG50" s="1987"/>
      <c r="CH50" s="1976"/>
      <c r="CI50" s="1886"/>
      <c r="CJ50" s="1886"/>
      <c r="CK50" s="1952"/>
      <c r="CL50" s="1952"/>
      <c r="CM50" s="1990"/>
      <c r="CN50" s="1952"/>
      <c r="CO50" s="1952"/>
      <c r="CP50" s="1886"/>
      <c r="CQ50" s="1886"/>
      <c r="CR50" s="1976"/>
      <c r="CS50" s="1998"/>
      <c r="CT50" s="2015" t="s">
        <v>5724</v>
      </c>
      <c r="CU50" s="1998"/>
      <c r="CV50" s="2015" t="s">
        <v>5724</v>
      </c>
      <c r="CW50" s="1998"/>
      <c r="CX50" s="1976"/>
      <c r="CY50" s="1976"/>
    </row>
    <row r="51" ht="45.0" customHeight="1">
      <c r="A51" s="37"/>
      <c r="B51" s="37"/>
      <c r="C51" s="37"/>
      <c r="D51" s="37"/>
      <c r="E51" s="37"/>
      <c r="F51" s="37"/>
      <c r="G51" s="37"/>
      <c r="H51" s="37"/>
      <c r="I51" s="37"/>
      <c r="J51" s="37"/>
      <c r="K51" s="37"/>
      <c r="L51" s="37"/>
      <c r="M51" s="37"/>
      <c r="T51" s="945"/>
      <c r="V51" s="1976"/>
      <c r="W51" s="2042"/>
      <c r="X51" s="2042"/>
      <c r="Y51" s="466" t="s">
        <v>919</v>
      </c>
      <c r="Z51" s="2042"/>
      <c r="AA51" s="2042"/>
      <c r="AB51" s="1976"/>
      <c r="AC51" s="37"/>
      <c r="AD51" s="1886"/>
      <c r="AE51" s="96"/>
      <c r="AF51" s="1952"/>
      <c r="AG51" s="1990"/>
      <c r="AH51" s="1952"/>
      <c r="AI51" s="96"/>
      <c r="AJ51" s="1886"/>
      <c r="AK51" s="37"/>
      <c r="AL51" s="1976"/>
      <c r="AM51" s="1985" t="s">
        <v>5359</v>
      </c>
      <c r="AN51" s="1978"/>
      <c r="AO51" s="1987"/>
      <c r="AP51" s="1987"/>
      <c r="AQ51" s="1434" t="s">
        <v>5727</v>
      </c>
      <c r="AR51" s="1976"/>
      <c r="AS51" s="37"/>
      <c r="AT51" s="37"/>
      <c r="AU51" s="1991" t="s">
        <v>5728</v>
      </c>
      <c r="AV51" s="1976"/>
      <c r="AW51" s="1988"/>
      <c r="AX51" s="1976"/>
      <c r="AY51" s="1976"/>
      <c r="AZ51" s="1976"/>
      <c r="BA51" s="1976"/>
      <c r="BB51" s="1976"/>
      <c r="BC51" s="1976"/>
      <c r="BD51" s="1976"/>
      <c r="BE51" s="1976"/>
      <c r="BF51" s="1976"/>
      <c r="BG51" s="1976"/>
      <c r="BH51" s="1976"/>
      <c r="BI51" s="1976"/>
      <c r="BJ51" s="1988"/>
      <c r="BK51" s="1976"/>
      <c r="BL51" s="1976"/>
      <c r="BM51" s="1976"/>
      <c r="BN51" s="1976"/>
      <c r="BO51" s="1976"/>
      <c r="BP51" s="1976"/>
      <c r="BQ51" s="1976"/>
      <c r="BR51" s="1976"/>
      <c r="BS51" s="1976"/>
      <c r="BT51" s="1976"/>
      <c r="BU51" s="1976"/>
      <c r="BV51" s="1976"/>
      <c r="BW51" s="1988"/>
      <c r="BX51" s="1992"/>
      <c r="BY51" s="1977" t="s">
        <v>43</v>
      </c>
      <c r="BZ51" s="37"/>
      <c r="CA51" s="37"/>
      <c r="CB51" s="1976"/>
      <c r="CC51" s="1987"/>
      <c r="CD51" s="1987"/>
      <c r="CE51" s="1987"/>
      <c r="CF51" s="1987"/>
      <c r="CG51" s="1987"/>
      <c r="CH51" s="1976"/>
      <c r="CJ51" s="1886"/>
      <c r="CK51" s="96"/>
      <c r="CL51" s="1952"/>
      <c r="CM51" s="1990"/>
      <c r="CN51" s="1952"/>
      <c r="CO51" s="96"/>
      <c r="CP51" s="1886"/>
      <c r="CQ51" s="37"/>
      <c r="CR51" s="1976"/>
      <c r="CS51" s="1987"/>
      <c r="CT51" s="2015" t="s">
        <v>5724</v>
      </c>
      <c r="CU51" s="1998"/>
      <c r="CV51" s="2015" t="s">
        <v>5724</v>
      </c>
      <c r="CW51" s="1987"/>
      <c r="CX51" s="2015" t="s">
        <v>5680</v>
      </c>
      <c r="CY51" s="1976"/>
    </row>
    <row r="52" ht="45.0" customHeight="1">
      <c r="A52" s="37"/>
      <c r="B52" s="329"/>
      <c r="C52" s="329"/>
      <c r="D52" s="329"/>
      <c r="E52" s="329"/>
      <c r="F52" s="329"/>
      <c r="G52" s="329"/>
      <c r="H52" s="329"/>
      <c r="I52" s="329"/>
      <c r="J52" s="329"/>
      <c r="K52" s="329"/>
      <c r="L52" s="329"/>
      <c r="M52" s="37"/>
      <c r="N52" s="37"/>
      <c r="O52" s="37"/>
      <c r="P52" s="37"/>
      <c r="Q52" s="37"/>
      <c r="R52" s="37"/>
      <c r="S52" s="37"/>
      <c r="T52" s="37"/>
      <c r="U52" s="37"/>
      <c r="V52" s="2001" t="s">
        <v>5179</v>
      </c>
      <c r="W52" s="1976"/>
      <c r="X52" s="1976"/>
      <c r="Y52" s="1976"/>
      <c r="Z52" s="1976"/>
      <c r="AA52" s="1976"/>
      <c r="AB52" s="1976"/>
      <c r="AC52" s="37"/>
      <c r="AD52" s="1886"/>
      <c r="AE52" s="96"/>
      <c r="AF52" s="1952"/>
      <c r="AG52" s="1990"/>
      <c r="AH52" s="1952"/>
      <c r="AI52" s="2043"/>
      <c r="AJ52" s="1886"/>
      <c r="AK52" s="37"/>
      <c r="AL52" s="2001" t="s">
        <v>5179</v>
      </c>
      <c r="AM52" s="1976"/>
      <c r="AN52" s="1976"/>
      <c r="AO52" s="1976"/>
      <c r="AP52" s="1976"/>
      <c r="AQ52" s="1976"/>
      <c r="AR52" s="1976"/>
      <c r="AS52" s="37"/>
      <c r="AT52" s="1976"/>
      <c r="AU52" s="1976"/>
      <c r="AV52" s="412"/>
      <c r="AW52" s="1988"/>
      <c r="AX52" s="1988"/>
      <c r="AY52" s="1988"/>
      <c r="AZ52" s="1988"/>
      <c r="BA52" s="1988"/>
      <c r="BB52" s="1988"/>
      <c r="BC52" s="657" t="s">
        <v>5682</v>
      </c>
      <c r="BD52" s="1988"/>
      <c r="BE52" s="1988"/>
      <c r="BF52" s="1988"/>
      <c r="BG52" s="1988"/>
      <c r="BH52" s="1988"/>
      <c r="BI52" s="1988"/>
      <c r="BJ52" s="1988"/>
      <c r="BK52" s="1988"/>
      <c r="BL52" s="1988"/>
      <c r="BM52" s="1988"/>
      <c r="BN52" s="1988"/>
      <c r="BO52" s="1988"/>
      <c r="BP52" s="1988"/>
      <c r="BQ52" s="657" t="s">
        <v>5682</v>
      </c>
      <c r="BR52" s="1988"/>
      <c r="BS52" s="1988"/>
      <c r="BT52" s="1988"/>
      <c r="BU52" s="1988"/>
      <c r="BV52" s="1988"/>
      <c r="BW52" s="1988"/>
      <c r="BX52" s="412"/>
      <c r="BY52" s="1976"/>
      <c r="BZ52" s="1976"/>
      <c r="CA52" s="37"/>
      <c r="CB52" s="2001" t="s">
        <v>5701</v>
      </c>
      <c r="CC52" s="1992"/>
      <c r="CD52" s="1976"/>
      <c r="CE52" s="1976"/>
      <c r="CF52" s="1976"/>
      <c r="CG52" s="1976"/>
      <c r="CH52" s="1976"/>
      <c r="CJ52" s="1886"/>
      <c r="CK52" s="96"/>
      <c r="CL52" s="1952"/>
      <c r="CM52" s="1990"/>
      <c r="CN52" s="1952"/>
      <c r="CO52" s="96"/>
      <c r="CP52" s="1886"/>
      <c r="CQ52" s="37"/>
      <c r="CR52" s="1976"/>
      <c r="CS52" s="1998"/>
      <c r="CT52" s="1987"/>
      <c r="CU52" s="1987"/>
      <c r="CV52" s="1987"/>
      <c r="CW52" s="1998"/>
      <c r="CX52" s="1976"/>
      <c r="CY52" s="1976"/>
    </row>
    <row r="53" ht="45.0" customHeight="1">
      <c r="A53" s="37"/>
      <c r="B53" s="329"/>
      <c r="C53" s="267" t="s">
        <v>5729</v>
      </c>
      <c r="L53" s="329"/>
      <c r="M53" s="37"/>
      <c r="N53" s="37"/>
      <c r="O53" s="37"/>
      <c r="P53" s="37"/>
      <c r="Q53" s="37"/>
      <c r="R53" s="37"/>
      <c r="S53" s="37"/>
      <c r="T53" s="37"/>
      <c r="U53" s="37"/>
      <c r="V53" s="37"/>
      <c r="W53" s="37"/>
      <c r="X53" s="37"/>
      <c r="Y53" s="37"/>
      <c r="Z53" s="37"/>
      <c r="AA53" s="37"/>
      <c r="AB53" s="37"/>
      <c r="AC53" s="37"/>
      <c r="AD53" s="1886"/>
      <c r="AE53" s="96"/>
      <c r="AF53" s="1952"/>
      <c r="AG53" s="1886"/>
      <c r="AH53" s="1952"/>
      <c r="AI53" s="96"/>
      <c r="AJ53" s="1886"/>
      <c r="AK53" s="37"/>
      <c r="AL53" s="37"/>
      <c r="AM53" s="37"/>
      <c r="AN53" s="37"/>
      <c r="AO53" s="37"/>
      <c r="AP53" s="37"/>
      <c r="AQ53" s="37"/>
      <c r="AR53" s="37"/>
      <c r="AS53" s="37"/>
      <c r="AT53" s="1976"/>
      <c r="AU53" s="413" t="s">
        <v>5730</v>
      </c>
      <c r="AV53" s="412"/>
      <c r="AW53" s="1988"/>
      <c r="AX53" s="1987"/>
      <c r="AY53" s="1987"/>
      <c r="AZ53" s="1551" t="s">
        <v>5407</v>
      </c>
      <c r="BA53" s="1987"/>
      <c r="BB53" s="1987"/>
      <c r="BC53" s="1988"/>
      <c r="BD53" s="1987"/>
      <c r="BE53" s="1987"/>
      <c r="BF53" s="1987"/>
      <c r="BG53" s="1987"/>
      <c r="BH53" s="1987"/>
      <c r="BI53" s="1987"/>
      <c r="BJ53" s="1988"/>
      <c r="BK53" s="1987"/>
      <c r="BL53" s="1987"/>
      <c r="BM53" s="1987"/>
      <c r="BN53" s="1987"/>
      <c r="BO53" s="1987"/>
      <c r="BP53" s="1987"/>
      <c r="BQ53" s="1988"/>
      <c r="BR53" s="1987"/>
      <c r="BS53" s="1987"/>
      <c r="BT53" s="594" t="s">
        <v>5407</v>
      </c>
      <c r="BU53" s="1987"/>
      <c r="BV53" s="1987"/>
      <c r="BW53" s="1988"/>
      <c r="BX53" s="412"/>
      <c r="BY53" s="413" t="s">
        <v>5730</v>
      </c>
      <c r="BZ53" s="1976"/>
      <c r="CA53" s="37"/>
      <c r="CB53" s="37"/>
      <c r="CC53" s="37"/>
      <c r="CD53" s="37"/>
      <c r="CE53" s="37"/>
      <c r="CF53" s="37"/>
      <c r="CG53" s="37"/>
      <c r="CH53" s="37"/>
      <c r="CJ53" s="1886"/>
      <c r="CK53" s="96"/>
      <c r="CL53" s="1952"/>
      <c r="CM53" s="1886"/>
      <c r="CN53" s="1952"/>
      <c r="CO53" s="96"/>
      <c r="CP53" s="1886"/>
      <c r="CQ53" s="37"/>
      <c r="CR53" s="2001" t="s">
        <v>5701</v>
      </c>
      <c r="CS53" s="1976"/>
      <c r="CT53" s="1998"/>
      <c r="CU53" s="1976"/>
      <c r="CV53" s="1976"/>
      <c r="CW53" s="1976"/>
      <c r="CX53" s="1976"/>
    </row>
    <row r="54" ht="45.0" customHeight="1">
      <c r="A54" s="37"/>
      <c r="B54" s="329"/>
      <c r="C54" s="24"/>
      <c r="D54" s="24"/>
      <c r="E54" s="24"/>
      <c r="F54" s="24"/>
      <c r="G54" s="24"/>
      <c r="H54" s="24"/>
      <c r="I54" s="24"/>
      <c r="J54" s="24"/>
      <c r="K54" s="24"/>
      <c r="L54" s="329"/>
      <c r="M54" s="37"/>
      <c r="N54" s="37"/>
      <c r="O54" s="37"/>
      <c r="P54" s="37"/>
      <c r="Q54" s="37"/>
      <c r="R54" s="37"/>
      <c r="S54" s="37"/>
      <c r="T54" s="37"/>
      <c r="U54" s="37"/>
      <c r="V54" s="1975" t="s">
        <v>5731</v>
      </c>
      <c r="W54" s="1976"/>
      <c r="X54" s="1976"/>
      <c r="Y54" s="1976"/>
      <c r="Z54" s="1976"/>
      <c r="AA54" s="1976"/>
      <c r="AB54" s="1977" t="s">
        <v>43</v>
      </c>
      <c r="AC54" s="37"/>
      <c r="AD54" s="1886"/>
      <c r="AE54" s="96"/>
      <c r="AF54" s="1952"/>
      <c r="AG54" s="1990"/>
      <c r="AH54" s="1952"/>
      <c r="AI54" s="2043"/>
      <c r="AJ54" s="1886"/>
      <c r="AK54" s="37"/>
      <c r="AL54" s="1975" t="s">
        <v>5732</v>
      </c>
      <c r="AM54" s="1976"/>
      <c r="AN54" s="1976"/>
      <c r="AO54" s="1976"/>
      <c r="AP54" s="1976"/>
      <c r="AQ54" s="1976"/>
      <c r="AR54" s="1977" t="s">
        <v>43</v>
      </c>
      <c r="AS54" s="37"/>
      <c r="AT54" s="1976"/>
      <c r="AU54" s="412"/>
      <c r="AV54" s="412"/>
      <c r="AW54" s="1988"/>
      <c r="AX54" s="1987"/>
      <c r="AY54" s="413" t="s">
        <v>5733</v>
      </c>
      <c r="AZ54" s="1976"/>
      <c r="BA54" s="413" t="s">
        <v>5733</v>
      </c>
      <c r="BB54" s="1987"/>
      <c r="BC54" s="1988"/>
      <c r="BD54" s="1987"/>
      <c r="BE54" s="413" t="s">
        <v>5733</v>
      </c>
      <c r="BF54" s="413" t="s">
        <v>5733</v>
      </c>
      <c r="BG54" s="170" t="s">
        <v>5733</v>
      </c>
      <c r="BH54" s="413" t="s">
        <v>5733</v>
      </c>
      <c r="BI54" s="1987"/>
      <c r="BJ54" s="1988"/>
      <c r="BK54" s="1987"/>
      <c r="BL54" s="170" t="s">
        <v>5733</v>
      </c>
      <c r="BM54" s="413" t="s">
        <v>5733</v>
      </c>
      <c r="BN54" s="413" t="s">
        <v>5733</v>
      </c>
      <c r="BO54" s="1986" t="s">
        <v>5403</v>
      </c>
      <c r="BP54" s="1987"/>
      <c r="BQ54" s="1988"/>
      <c r="BR54" s="1987"/>
      <c r="BS54" s="2044" t="s">
        <v>5733</v>
      </c>
      <c r="BT54" s="1976"/>
      <c r="BU54" s="2044" t="s">
        <v>5733</v>
      </c>
      <c r="BV54" s="1987"/>
      <c r="BW54" s="1988"/>
      <c r="BX54" s="412"/>
      <c r="BY54" s="412"/>
      <c r="BZ54" s="1976"/>
      <c r="CA54" s="37"/>
      <c r="CB54" s="2045" t="s">
        <v>5734</v>
      </c>
      <c r="CC54" s="2022"/>
      <c r="CD54" s="2022"/>
      <c r="CE54" s="2022"/>
      <c r="CF54" s="2022"/>
      <c r="CG54" s="2022"/>
      <c r="CH54" s="2026" t="s">
        <v>43</v>
      </c>
      <c r="CJ54" s="1886"/>
      <c r="CK54" s="96"/>
      <c r="CL54" s="1952"/>
      <c r="CM54" s="1990"/>
      <c r="CN54" s="1952"/>
      <c r="CO54" s="96"/>
      <c r="CP54" s="1886"/>
      <c r="CQ54" s="37"/>
      <c r="CR54" s="37"/>
      <c r="CS54" s="1976"/>
      <c r="CT54" s="1998"/>
      <c r="CU54" s="1976"/>
      <c r="CV54" s="37"/>
      <c r="CW54" s="37"/>
      <c r="CX54" s="37"/>
    </row>
    <row r="55" ht="45.0" customHeight="1">
      <c r="A55" s="37"/>
      <c r="B55" s="329"/>
      <c r="C55" s="958" t="s">
        <v>5735</v>
      </c>
      <c r="L55" s="329"/>
      <c r="M55" s="37"/>
      <c r="N55" s="37"/>
      <c r="O55" s="37"/>
      <c r="P55" s="37"/>
      <c r="Q55" s="37"/>
      <c r="R55" s="37"/>
      <c r="S55" s="37"/>
      <c r="T55" s="37"/>
      <c r="U55" s="37"/>
      <c r="V55" s="1976"/>
      <c r="W55" s="1978"/>
      <c r="X55" s="1978"/>
      <c r="Y55" s="1978"/>
      <c r="Z55" s="1978"/>
      <c r="AA55" s="1978"/>
      <c r="AB55" s="1976"/>
      <c r="AC55" s="37"/>
      <c r="AD55" s="1886"/>
      <c r="AE55" s="96"/>
      <c r="AF55" s="1952"/>
      <c r="AG55" s="1990"/>
      <c r="AH55" s="1952"/>
      <c r="AI55" s="96"/>
      <c r="AJ55" s="1886"/>
      <c r="AK55" s="37"/>
      <c r="AL55" s="1976"/>
      <c r="AM55" s="1477" t="s">
        <v>5153</v>
      </c>
      <c r="AN55" s="1987"/>
      <c r="AO55" s="1477" t="s">
        <v>5153</v>
      </c>
      <c r="AP55" s="1987"/>
      <c r="AQ55" s="1477" t="s">
        <v>5153</v>
      </c>
      <c r="AR55" s="1976"/>
      <c r="AS55" s="37"/>
      <c r="AT55" s="1976"/>
      <c r="AU55" s="412"/>
      <c r="AV55" s="1980" t="s">
        <v>5655</v>
      </c>
      <c r="AW55" s="1988"/>
      <c r="AX55" s="1987"/>
      <c r="AY55" s="170" t="s">
        <v>5733</v>
      </c>
      <c r="AZ55" s="1976"/>
      <c r="BA55" s="413" t="s">
        <v>5733</v>
      </c>
      <c r="BB55" s="1987"/>
      <c r="BC55" s="1988"/>
      <c r="BD55" s="1987"/>
      <c r="BE55" s="413" t="s">
        <v>5733</v>
      </c>
      <c r="BF55" s="170" t="s">
        <v>5733</v>
      </c>
      <c r="BG55" s="413" t="s">
        <v>5733</v>
      </c>
      <c r="BH55" s="413" t="s">
        <v>5733</v>
      </c>
      <c r="BI55" s="1987"/>
      <c r="BJ55" s="1988"/>
      <c r="BK55" s="1987"/>
      <c r="BL55" s="413" t="s">
        <v>5733</v>
      </c>
      <c r="BM55" s="413" t="s">
        <v>5733</v>
      </c>
      <c r="BN55" s="170" t="s">
        <v>5733</v>
      </c>
      <c r="BO55" s="413" t="s">
        <v>5733</v>
      </c>
      <c r="BP55" s="1987"/>
      <c r="BQ55" s="1988"/>
      <c r="BR55" s="1987"/>
      <c r="BS55" s="2044" t="s">
        <v>5733</v>
      </c>
      <c r="BT55" s="1976"/>
      <c r="BU55" s="2044" t="s">
        <v>5733</v>
      </c>
      <c r="BV55" s="1987"/>
      <c r="BW55" s="1988"/>
      <c r="BX55" s="1980" t="s">
        <v>5655</v>
      </c>
      <c r="BY55" s="412"/>
      <c r="BZ55" s="1976"/>
      <c r="CA55" s="37"/>
      <c r="CB55" s="2022"/>
      <c r="CC55" s="2046"/>
      <c r="CD55" s="2046" t="s">
        <v>5395</v>
      </c>
      <c r="CE55" s="2024"/>
      <c r="CF55" s="2024"/>
      <c r="CG55" s="2024"/>
      <c r="CH55" s="2022"/>
      <c r="CJ55" s="1886"/>
      <c r="CK55" s="96"/>
      <c r="CL55" s="1952"/>
      <c r="CM55" s="1990"/>
      <c r="CN55" s="1952"/>
      <c r="CO55" s="96"/>
      <c r="CP55" s="1886"/>
      <c r="CQ55" s="37"/>
      <c r="CR55" s="1975" t="s">
        <v>5694</v>
      </c>
      <c r="CS55" s="1976"/>
      <c r="CT55" s="1998"/>
      <c r="CU55" s="1992"/>
      <c r="CV55" s="1977" t="s">
        <v>43</v>
      </c>
      <c r="CW55" s="37"/>
      <c r="CX55" s="37"/>
    </row>
    <row r="56" ht="45.0" customHeight="1">
      <c r="A56" s="37"/>
      <c r="B56" s="329"/>
      <c r="L56" s="329"/>
      <c r="M56" s="37"/>
      <c r="N56" s="37"/>
      <c r="O56" s="37"/>
      <c r="P56" s="37"/>
      <c r="Q56" s="37"/>
      <c r="R56" s="37"/>
      <c r="S56" s="37"/>
      <c r="T56" s="37"/>
      <c r="U56" s="37"/>
      <c r="V56" s="1976"/>
      <c r="W56" s="1978"/>
      <c r="X56" s="1576" t="s">
        <v>5736</v>
      </c>
      <c r="Y56" s="111" t="s">
        <v>5737</v>
      </c>
      <c r="Z56" s="1978"/>
      <c r="AA56" s="1978"/>
      <c r="AB56" s="1976"/>
      <c r="AC56" s="1976"/>
      <c r="AD56" s="1886"/>
      <c r="AE56" s="1978"/>
      <c r="AF56" s="1952"/>
      <c r="AG56" s="1990"/>
      <c r="AH56" s="1952"/>
      <c r="AI56" s="2047" t="s">
        <v>5738</v>
      </c>
      <c r="AJ56" s="1886"/>
      <c r="AK56" s="1976"/>
      <c r="AL56" s="1976"/>
      <c r="AM56" s="1987"/>
      <c r="AN56" s="1987"/>
      <c r="AO56" s="1987"/>
      <c r="AP56" s="1987"/>
      <c r="AQ56" s="1987"/>
      <c r="AR56" s="1976"/>
      <c r="AS56" s="37"/>
      <c r="AT56" s="1976"/>
      <c r="AU56" s="412"/>
      <c r="AV56" s="412"/>
      <c r="AW56" s="1988"/>
      <c r="AX56" s="1987"/>
      <c r="AY56" s="413" t="s">
        <v>5733</v>
      </c>
      <c r="AZ56" s="1976"/>
      <c r="BA56" s="170" t="s">
        <v>5733</v>
      </c>
      <c r="BB56" s="1987"/>
      <c r="BC56" s="1988"/>
      <c r="BD56" s="1986" t="s">
        <v>45</v>
      </c>
      <c r="BE56" s="1987"/>
      <c r="BF56" s="1987"/>
      <c r="BG56" s="1987"/>
      <c r="BH56" s="1987"/>
      <c r="BI56" s="1987"/>
      <c r="BJ56" s="366" t="s">
        <v>5739</v>
      </c>
      <c r="BK56" s="1987"/>
      <c r="BL56" s="1987"/>
      <c r="BM56" s="1987"/>
      <c r="BN56" s="1987"/>
      <c r="BO56" s="1987"/>
      <c r="BP56" s="1987"/>
      <c r="BQ56" s="1988"/>
      <c r="BR56" s="1987"/>
      <c r="BS56" s="2044" t="s">
        <v>5733</v>
      </c>
      <c r="BT56" s="1976"/>
      <c r="BU56" s="2044" t="s">
        <v>5733</v>
      </c>
      <c r="BV56" s="1987"/>
      <c r="BW56" s="1988"/>
      <c r="BX56" s="412"/>
      <c r="BY56" s="412"/>
      <c r="BZ56" s="1976"/>
      <c r="CA56" s="37"/>
      <c r="CB56" s="2022"/>
      <c r="CC56" s="2046" t="s">
        <v>5395</v>
      </c>
      <c r="CD56" s="2022"/>
      <c r="CE56" s="2024"/>
      <c r="CF56" s="2024"/>
      <c r="CG56" s="2024"/>
      <c r="CH56" s="2022"/>
      <c r="CI56" s="2022"/>
      <c r="CJ56" s="1886"/>
      <c r="CK56" s="1952"/>
      <c r="CL56" s="1952"/>
      <c r="CM56" s="1990"/>
      <c r="CN56" s="1952"/>
      <c r="CO56" s="1952"/>
      <c r="CP56" s="1886"/>
      <c r="CQ56" s="1886"/>
      <c r="CR56" s="1976"/>
      <c r="CS56" s="1998"/>
      <c r="CT56" s="1998"/>
      <c r="CU56" s="1998"/>
      <c r="CV56" s="1976"/>
      <c r="CW56" s="37"/>
      <c r="CX56" s="37"/>
    </row>
    <row r="57" ht="45.0" customHeight="1">
      <c r="A57" s="37"/>
      <c r="B57" s="329"/>
      <c r="C57" s="329"/>
      <c r="D57" s="329"/>
      <c r="E57" s="329"/>
      <c r="F57" s="329"/>
      <c r="G57" s="329"/>
      <c r="H57" s="329"/>
      <c r="I57" s="329"/>
      <c r="J57" s="329"/>
      <c r="K57" s="329"/>
      <c r="L57" s="329"/>
      <c r="M57" s="37"/>
      <c r="N57" s="37"/>
      <c r="O57" s="37"/>
      <c r="P57" s="37"/>
      <c r="Q57" s="37"/>
      <c r="R57" s="37"/>
      <c r="S57" s="37"/>
      <c r="T57" s="37"/>
      <c r="U57" s="37"/>
      <c r="V57" s="1976"/>
      <c r="W57" s="70" t="s">
        <v>5740</v>
      </c>
      <c r="X57" s="96"/>
      <c r="Y57" s="96"/>
      <c r="Z57" s="96"/>
      <c r="AA57" s="96"/>
      <c r="AB57" s="96"/>
      <c r="AC57" s="96"/>
      <c r="AD57" s="1952"/>
      <c r="AE57" s="1952"/>
      <c r="AF57" s="1952"/>
      <c r="AG57" s="1886"/>
      <c r="AH57" s="1952"/>
      <c r="AI57" s="1952"/>
      <c r="AJ57" s="1987"/>
      <c r="AK57" s="1519" t="s">
        <v>381</v>
      </c>
      <c r="AL57" s="1987"/>
      <c r="AM57" s="1987"/>
      <c r="AN57" s="1987"/>
      <c r="AO57" s="1987"/>
      <c r="AP57" s="1987"/>
      <c r="AQ57" s="1987"/>
      <c r="AR57" s="1976"/>
      <c r="AS57" s="37"/>
      <c r="AT57" s="1976"/>
      <c r="AU57" s="412"/>
      <c r="AV57" s="412"/>
      <c r="AW57" s="1988"/>
      <c r="AX57" s="1987"/>
      <c r="AY57" s="170" t="s">
        <v>5733</v>
      </c>
      <c r="AZ57" s="1976"/>
      <c r="BA57" s="170" t="s">
        <v>5733</v>
      </c>
      <c r="BB57" s="1987"/>
      <c r="BC57" s="1988"/>
      <c r="BD57" s="1987"/>
      <c r="BE57" s="1987"/>
      <c r="BF57" s="1987"/>
      <c r="BG57" s="1987"/>
      <c r="BH57" s="1987"/>
      <c r="BI57" s="1987"/>
      <c r="BJ57" s="1988"/>
      <c r="BK57" s="1987"/>
      <c r="BL57" s="1987"/>
      <c r="BM57" s="1987"/>
      <c r="BN57" s="1987"/>
      <c r="BO57" s="1987"/>
      <c r="BP57" s="1987"/>
      <c r="BQ57" s="1988"/>
      <c r="BR57" s="1987"/>
      <c r="BS57" s="2044" t="s">
        <v>5733</v>
      </c>
      <c r="BT57" s="1976"/>
      <c r="BU57" s="2044" t="s">
        <v>5733</v>
      </c>
      <c r="BV57" s="1987"/>
      <c r="BW57" s="1988"/>
      <c r="BX57" s="412"/>
      <c r="BY57" s="413" t="s">
        <v>5730</v>
      </c>
      <c r="BZ57" s="1976"/>
      <c r="CA57" s="37"/>
      <c r="CB57" s="2022"/>
      <c r="CC57" s="2024"/>
      <c r="CD57" s="2022"/>
      <c r="CE57" s="2022"/>
      <c r="CF57" s="2022"/>
      <c r="CG57" s="2024"/>
      <c r="CH57" s="2024"/>
      <c r="CI57" s="2024"/>
      <c r="CJ57" s="2024"/>
      <c r="CK57" s="1952"/>
      <c r="CL57" s="1952"/>
      <c r="CM57" s="1886"/>
      <c r="CN57" s="1952"/>
      <c r="CO57" s="1952"/>
      <c r="CP57" s="1952"/>
      <c r="CQ57" s="1952"/>
      <c r="CR57" s="1998"/>
      <c r="CS57" s="1998"/>
      <c r="CT57" s="1998"/>
      <c r="CU57" s="1998"/>
      <c r="CV57" s="1976"/>
      <c r="CW57" s="37"/>
      <c r="CX57" s="37"/>
    </row>
    <row r="58" ht="45.0" customHeight="1">
      <c r="A58" s="37"/>
      <c r="B58" s="329"/>
      <c r="C58" s="958" t="s">
        <v>5741</v>
      </c>
      <c r="L58" s="329"/>
      <c r="M58" s="37"/>
      <c r="N58" s="37"/>
      <c r="O58" s="37"/>
      <c r="P58" s="37"/>
      <c r="Q58" s="37"/>
      <c r="R58" s="37"/>
      <c r="S58" s="37"/>
      <c r="T58" s="37"/>
      <c r="U58" s="37"/>
      <c r="V58" s="1976"/>
      <c r="W58" s="1646" t="s">
        <v>5177</v>
      </c>
      <c r="X58" s="96"/>
      <c r="Y58" s="96"/>
      <c r="Z58" s="1978"/>
      <c r="AA58" s="1978"/>
      <c r="AB58" s="1976"/>
      <c r="AC58" s="1976"/>
      <c r="AD58" s="1886"/>
      <c r="AE58" s="1978"/>
      <c r="AF58" s="1952"/>
      <c r="AG58" s="1990"/>
      <c r="AH58" s="1952"/>
      <c r="AI58" s="1952"/>
      <c r="AJ58" s="1886"/>
      <c r="AK58" s="1976"/>
      <c r="AL58" s="1976"/>
      <c r="AM58" s="1987"/>
      <c r="AN58" s="1987"/>
      <c r="AO58" s="1987"/>
      <c r="AP58" s="1987"/>
      <c r="AQ58" s="1987"/>
      <c r="AR58" s="1976"/>
      <c r="AS58" s="37"/>
      <c r="AT58" s="1976"/>
      <c r="AU58" s="413" t="s">
        <v>5730</v>
      </c>
      <c r="AV58" s="412"/>
      <c r="AW58" s="1988"/>
      <c r="AX58" s="1987"/>
      <c r="AY58" s="170" t="s">
        <v>5733</v>
      </c>
      <c r="AZ58" s="1976"/>
      <c r="BA58" s="170" t="s">
        <v>5733</v>
      </c>
      <c r="BB58" s="1987"/>
      <c r="BC58" s="1988"/>
      <c r="BD58" s="1987"/>
      <c r="BE58" s="170" t="s">
        <v>5733</v>
      </c>
      <c r="BF58" s="170" t="s">
        <v>5733</v>
      </c>
      <c r="BG58" s="170" t="s">
        <v>5733</v>
      </c>
      <c r="BH58" s="413" t="s">
        <v>5733</v>
      </c>
      <c r="BI58" s="1987"/>
      <c r="BJ58" s="1988"/>
      <c r="BK58" s="1987"/>
      <c r="BL58" s="413" t="s">
        <v>5733</v>
      </c>
      <c r="BM58" s="170" t="s">
        <v>5733</v>
      </c>
      <c r="BN58" s="413" t="s">
        <v>5733</v>
      </c>
      <c r="BO58" s="170" t="s">
        <v>5733</v>
      </c>
      <c r="BP58" s="1987"/>
      <c r="BQ58" s="1988"/>
      <c r="BR58" s="1987"/>
      <c r="BS58" s="2044" t="s">
        <v>5733</v>
      </c>
      <c r="BT58" s="1976"/>
      <c r="BU58" s="2044" t="s">
        <v>5733</v>
      </c>
      <c r="BV58" s="1987"/>
      <c r="BW58" s="1988"/>
      <c r="BX58" s="412"/>
      <c r="BY58" s="412"/>
      <c r="BZ58" s="1976"/>
      <c r="CA58" s="37"/>
      <c r="CB58" s="2022"/>
      <c r="CC58" s="2024"/>
      <c r="CD58" s="2024"/>
      <c r="CE58" s="2022"/>
      <c r="CF58" s="2022"/>
      <c r="CG58" s="2046" t="s">
        <v>5395</v>
      </c>
      <c r="CH58" s="2022"/>
      <c r="CI58" s="2022"/>
      <c r="CJ58" s="1886"/>
      <c r="CK58" s="1978"/>
      <c r="CL58" s="1978"/>
      <c r="CM58" s="1990"/>
      <c r="CN58" s="1952"/>
      <c r="CO58" s="1952"/>
      <c r="CP58" s="1886"/>
      <c r="CQ58" s="1886"/>
      <c r="CR58" s="1976"/>
      <c r="CS58" s="1998"/>
      <c r="CT58" s="1998"/>
      <c r="CU58" s="1998"/>
      <c r="CV58" s="1976"/>
      <c r="CW58" s="37"/>
      <c r="CX58" s="37"/>
    </row>
    <row r="59" ht="45.0" customHeight="1">
      <c r="A59" s="37"/>
      <c r="B59" s="329"/>
      <c r="L59" s="329"/>
      <c r="M59" s="37"/>
      <c r="N59" s="37"/>
      <c r="O59" s="37"/>
      <c r="P59" s="37"/>
      <c r="Q59" s="37"/>
      <c r="R59" s="37"/>
      <c r="S59" s="37"/>
      <c r="T59" s="37"/>
      <c r="U59" s="37"/>
      <c r="V59" s="1976"/>
      <c r="W59" s="1978"/>
      <c r="X59" s="1978"/>
      <c r="Y59" s="1978"/>
      <c r="Z59" s="1978"/>
      <c r="AA59" s="1978"/>
      <c r="AB59" s="1976"/>
      <c r="AC59" s="37"/>
      <c r="AD59" s="1886"/>
      <c r="AE59" s="1978"/>
      <c r="AF59" s="1978"/>
      <c r="AG59" s="1990"/>
      <c r="AH59" s="1952"/>
      <c r="AI59" s="1978"/>
      <c r="AJ59" s="1886"/>
      <c r="AK59" s="37"/>
      <c r="AL59" s="1976"/>
      <c r="AM59" s="1477" t="s">
        <v>5153</v>
      </c>
      <c r="AN59" s="1987"/>
      <c r="AO59" s="1477" t="s">
        <v>5153</v>
      </c>
      <c r="AP59" s="1986" t="s">
        <v>5403</v>
      </c>
      <c r="AQ59" s="1477" t="s">
        <v>5153</v>
      </c>
      <c r="AR59" s="1976"/>
      <c r="AS59" s="37"/>
      <c r="AT59" s="1976"/>
      <c r="AU59" s="412"/>
      <c r="AV59" s="412"/>
      <c r="AW59" s="1988"/>
      <c r="AX59" s="1987"/>
      <c r="AY59" s="170" t="s">
        <v>5733</v>
      </c>
      <c r="AZ59" s="1976"/>
      <c r="BA59" s="413" t="s">
        <v>5733</v>
      </c>
      <c r="BB59" s="1987"/>
      <c r="BC59" s="1988"/>
      <c r="BD59" s="1987"/>
      <c r="BE59" s="413" t="s">
        <v>5733</v>
      </c>
      <c r="BF59" s="466" t="s">
        <v>5260</v>
      </c>
      <c r="BG59" s="170" t="s">
        <v>5733</v>
      </c>
      <c r="BH59" s="413" t="s">
        <v>5733</v>
      </c>
      <c r="BI59" s="1987"/>
      <c r="BJ59" s="1988"/>
      <c r="BK59" s="1987"/>
      <c r="BL59" s="413" t="s">
        <v>5733</v>
      </c>
      <c r="BM59" s="170" t="s">
        <v>5733</v>
      </c>
      <c r="BN59" s="413" t="s">
        <v>5733</v>
      </c>
      <c r="BO59" s="170" t="s">
        <v>5733</v>
      </c>
      <c r="BP59" s="1987"/>
      <c r="BQ59" s="1988"/>
      <c r="BR59" s="1987"/>
      <c r="BS59" s="2044" t="s">
        <v>5733</v>
      </c>
      <c r="BT59" s="1976"/>
      <c r="BU59" s="2044" t="s">
        <v>5733</v>
      </c>
      <c r="BV59" s="1987"/>
      <c r="BW59" s="1988"/>
      <c r="BX59" s="412"/>
      <c r="BY59" s="412"/>
      <c r="BZ59" s="1976"/>
      <c r="CA59" s="37"/>
      <c r="CB59" s="2022"/>
      <c r="CC59" s="1438" t="s">
        <v>5742</v>
      </c>
      <c r="CD59" s="2024"/>
      <c r="CE59" s="2046" t="s">
        <v>5395</v>
      </c>
      <c r="CF59" s="2046"/>
      <c r="CG59" s="2046"/>
      <c r="CH59" s="2022"/>
      <c r="CJ59" s="1886"/>
      <c r="CK59" s="1978"/>
      <c r="CL59" s="1978"/>
      <c r="CM59" s="1985" t="s">
        <v>5654</v>
      </c>
      <c r="CN59" s="1952"/>
      <c r="CO59" s="96"/>
      <c r="CP59" s="1886"/>
      <c r="CQ59" s="37"/>
      <c r="CR59" s="2001" t="s">
        <v>5701</v>
      </c>
      <c r="CS59" s="1976"/>
      <c r="CT59" s="1976"/>
      <c r="CU59" s="1976"/>
      <c r="CV59" s="1976"/>
      <c r="CW59" s="37"/>
      <c r="CX59" s="37"/>
    </row>
    <row r="60" ht="45.0" customHeight="1">
      <c r="A60" s="37"/>
      <c r="B60" s="329"/>
      <c r="C60" s="329"/>
      <c r="D60" s="329"/>
      <c r="E60" s="329"/>
      <c r="F60" s="329"/>
      <c r="G60" s="329"/>
      <c r="H60" s="329"/>
      <c r="I60" s="329"/>
      <c r="J60" s="329"/>
      <c r="K60" s="329"/>
      <c r="L60" s="329"/>
      <c r="M60" s="37"/>
      <c r="N60" s="37"/>
      <c r="O60" s="37"/>
      <c r="P60" s="37"/>
      <c r="Q60" s="37"/>
      <c r="R60" s="37"/>
      <c r="S60" s="37"/>
      <c r="T60" s="37"/>
      <c r="U60" s="37"/>
      <c r="V60" s="2001" t="s">
        <v>5179</v>
      </c>
      <c r="W60" s="1976"/>
      <c r="X60" s="1976"/>
      <c r="Y60" s="1976"/>
      <c r="Z60" s="1976"/>
      <c r="AA60" s="1976"/>
      <c r="AB60" s="1976"/>
      <c r="AC60" s="37"/>
      <c r="AD60" s="1886"/>
      <c r="AE60" s="1978"/>
      <c r="AF60" s="1978"/>
      <c r="AG60" s="1985" t="s">
        <v>5654</v>
      </c>
      <c r="AH60" s="1978"/>
      <c r="AI60" s="1978"/>
      <c r="AJ60" s="1886"/>
      <c r="AK60" s="37"/>
      <c r="AL60" s="2001" t="s">
        <v>5179</v>
      </c>
      <c r="AM60" s="1976"/>
      <c r="AN60" s="1976"/>
      <c r="AO60" s="1976"/>
      <c r="AP60" s="1976"/>
      <c r="AQ60" s="1976"/>
      <c r="AR60" s="1976"/>
      <c r="AS60" s="37"/>
      <c r="AT60" s="1976"/>
      <c r="AU60" s="413" t="s">
        <v>5730</v>
      </c>
      <c r="AV60" s="412"/>
      <c r="AW60" s="1988"/>
      <c r="AX60" s="1987"/>
      <c r="AY60" s="1987"/>
      <c r="AZ60" s="1987"/>
      <c r="BA60" s="1987"/>
      <c r="BB60" s="1986" t="s">
        <v>45</v>
      </c>
      <c r="BC60" s="1988"/>
      <c r="BD60" s="1987"/>
      <c r="BE60" s="1987"/>
      <c r="BF60" s="1434" t="s">
        <v>5743</v>
      </c>
      <c r="BG60" s="1987"/>
      <c r="BH60" s="466" t="s">
        <v>5744</v>
      </c>
      <c r="BI60" s="1987"/>
      <c r="BJ60" s="1988"/>
      <c r="BK60" s="1986" t="s">
        <v>45</v>
      </c>
      <c r="BL60" s="1987"/>
      <c r="BM60" s="1987"/>
      <c r="BN60" s="1987"/>
      <c r="BO60" s="1987"/>
      <c r="BP60" s="1987"/>
      <c r="BQ60" s="1988"/>
      <c r="BR60" s="1987"/>
      <c r="BS60" s="1987"/>
      <c r="BT60" s="1987"/>
      <c r="BU60" s="1987"/>
      <c r="BV60" s="1987"/>
      <c r="BW60" s="1988"/>
      <c r="BX60" s="412"/>
      <c r="BY60" s="413" t="s">
        <v>5730</v>
      </c>
      <c r="BZ60" s="1976"/>
      <c r="CA60" s="37"/>
      <c r="CB60" s="2037" t="s">
        <v>5745</v>
      </c>
      <c r="CC60" s="2022"/>
      <c r="CD60" s="2022"/>
      <c r="CE60" s="2022"/>
      <c r="CF60" s="2022"/>
      <c r="CG60" s="2022"/>
      <c r="CH60" s="2022"/>
      <c r="CJ60" s="1886"/>
      <c r="CK60" s="1978"/>
      <c r="CL60" s="1978"/>
      <c r="CM60" s="1978"/>
      <c r="CN60" s="1978"/>
      <c r="CO60" s="1978"/>
      <c r="CP60" s="1886"/>
    </row>
    <row r="61" ht="45.0" customHeight="1">
      <c r="A61" s="37"/>
      <c r="B61" s="329"/>
      <c r="C61" s="267" t="s">
        <v>5746</v>
      </c>
      <c r="L61" s="329"/>
      <c r="M61" s="37"/>
      <c r="N61" s="37"/>
      <c r="O61" s="37"/>
      <c r="P61" s="37"/>
      <c r="Q61" s="37"/>
      <c r="R61" s="37"/>
      <c r="S61" s="37"/>
      <c r="T61" s="37"/>
      <c r="U61" s="37"/>
      <c r="V61" s="37"/>
      <c r="W61" s="37"/>
      <c r="X61" s="37"/>
      <c r="Y61" s="37"/>
      <c r="Z61" s="37"/>
      <c r="AA61" s="37"/>
      <c r="AB61" s="37"/>
      <c r="AC61" s="37"/>
      <c r="AD61" s="1886"/>
      <c r="AE61" s="1978"/>
      <c r="AF61" s="1978"/>
      <c r="AG61" s="1978"/>
      <c r="AH61" s="1978"/>
      <c r="AI61" s="1978"/>
      <c r="AJ61" s="1886"/>
      <c r="AK61" s="37"/>
      <c r="AL61" s="37"/>
      <c r="AM61" s="37"/>
      <c r="AN61" s="37"/>
      <c r="AO61" s="37"/>
      <c r="AP61" s="37"/>
      <c r="AQ61" s="37"/>
      <c r="AR61" s="37"/>
      <c r="AS61" s="37"/>
      <c r="AT61" s="1976"/>
      <c r="AU61" s="1976"/>
      <c r="AV61" s="412"/>
      <c r="AW61" s="1988"/>
      <c r="AX61" s="1988"/>
      <c r="AY61" s="1988"/>
      <c r="AZ61" s="1988"/>
      <c r="BA61" s="1988"/>
      <c r="BB61" s="1988"/>
      <c r="BC61" s="657" t="s">
        <v>5682</v>
      </c>
      <c r="BD61" s="1988"/>
      <c r="BE61" s="1988"/>
      <c r="BF61" s="1986" t="s">
        <v>5403</v>
      </c>
      <c r="BG61" s="1988"/>
      <c r="BH61" s="1988"/>
      <c r="BI61" s="1988"/>
      <c r="BJ61" s="1551" t="s">
        <v>5407</v>
      </c>
      <c r="BK61" s="1988"/>
      <c r="BL61" s="1988"/>
      <c r="BM61" s="1988"/>
      <c r="BN61" s="1988"/>
      <c r="BO61" s="1988"/>
      <c r="BP61" s="1988"/>
      <c r="BQ61" s="657" t="s">
        <v>5682</v>
      </c>
      <c r="BR61" s="1988"/>
      <c r="BS61" s="1988"/>
      <c r="BT61" s="1988"/>
      <c r="BU61" s="1988"/>
      <c r="BV61" s="1988"/>
      <c r="BW61" s="1988"/>
      <c r="BX61" s="412"/>
      <c r="BY61" s="1976"/>
      <c r="BZ61" s="1976"/>
      <c r="CA61" s="37"/>
      <c r="CB61" s="37"/>
      <c r="CJ61" s="1886"/>
      <c r="CK61" s="1978"/>
      <c r="CL61" s="1978"/>
      <c r="CM61" s="1978"/>
      <c r="CN61" s="1978"/>
      <c r="CO61" s="1978"/>
      <c r="CP61" s="1886"/>
    </row>
    <row r="62" ht="45.0" customHeight="1">
      <c r="A62" s="37"/>
      <c r="B62" s="329"/>
      <c r="C62" s="329"/>
      <c r="D62" s="329"/>
      <c r="E62" s="329"/>
      <c r="F62" s="329"/>
      <c r="G62" s="329"/>
      <c r="H62" s="329"/>
      <c r="I62" s="329"/>
      <c r="J62" s="329"/>
      <c r="K62" s="329"/>
      <c r="L62" s="329"/>
      <c r="M62" s="37"/>
      <c r="N62" s="37"/>
      <c r="O62" s="37"/>
      <c r="P62" s="37"/>
      <c r="Q62" s="37"/>
      <c r="R62" s="37"/>
      <c r="S62" s="37"/>
      <c r="T62" s="37"/>
      <c r="U62" s="37"/>
      <c r="V62" s="37"/>
      <c r="W62" s="37"/>
      <c r="X62" s="37"/>
      <c r="Y62" s="37"/>
      <c r="Z62" s="37"/>
      <c r="AA62" s="37"/>
      <c r="AB62" s="37"/>
      <c r="AC62" s="37"/>
      <c r="AD62" s="2027" t="s">
        <v>5179</v>
      </c>
      <c r="AE62" s="1886"/>
      <c r="AF62" s="1886"/>
      <c r="AG62" s="1886"/>
      <c r="AH62" s="1886"/>
      <c r="AI62" s="1886"/>
      <c r="AJ62" s="1886"/>
      <c r="AK62" s="37"/>
      <c r="AL62" s="37"/>
      <c r="AM62" s="37"/>
      <c r="AN62" s="37"/>
      <c r="AO62" s="37"/>
      <c r="AP62" s="37"/>
      <c r="AQ62" s="37"/>
      <c r="AR62" s="37"/>
      <c r="AS62" s="37"/>
      <c r="AT62" s="37"/>
      <c r="AU62" s="2001" t="s">
        <v>5747</v>
      </c>
      <c r="AV62" s="1976"/>
      <c r="AW62" s="1976"/>
      <c r="AX62" s="1976"/>
      <c r="AY62" s="1976"/>
      <c r="AZ62" s="1976"/>
      <c r="BA62" s="1976"/>
      <c r="BB62" s="1976"/>
      <c r="BC62" s="1976"/>
      <c r="BD62" s="1976"/>
      <c r="BE62" s="1976"/>
      <c r="BF62" s="1976"/>
      <c r="BG62" s="1976"/>
      <c r="BH62" s="1976"/>
      <c r="BI62" s="1976"/>
      <c r="BJ62" s="1976"/>
      <c r="BK62" s="1976"/>
      <c r="BL62" s="1976"/>
      <c r="BM62" s="1976"/>
      <c r="BN62" s="1976"/>
      <c r="BO62" s="1976"/>
      <c r="BP62" s="1976"/>
      <c r="BQ62" s="1976"/>
      <c r="BR62" s="1976"/>
      <c r="BS62" s="1976"/>
      <c r="BT62" s="1976"/>
      <c r="BU62" s="1976"/>
      <c r="BV62" s="1976"/>
      <c r="BW62" s="1976"/>
      <c r="BX62" s="1976"/>
      <c r="BY62" s="1976"/>
      <c r="BZ62" s="37"/>
      <c r="CA62" s="37"/>
      <c r="CJ62" s="2027" t="s">
        <v>5179</v>
      </c>
      <c r="CK62" s="1886"/>
      <c r="CL62" s="1886"/>
      <c r="CM62" s="1886"/>
      <c r="CN62" s="1886"/>
      <c r="CO62" s="1886"/>
      <c r="CP62" s="1886"/>
    </row>
    <row r="63" ht="45.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41"/>
      <c r="CZ63" s="41"/>
      <c r="DA63" s="41"/>
      <c r="DB63" s="41"/>
    </row>
  </sheetData>
  <mergeCells count="4">
    <mergeCell ref="C53:K53"/>
    <mergeCell ref="C55:K56"/>
    <mergeCell ref="C58:K59"/>
    <mergeCell ref="C61:K61"/>
  </mergeCells>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sheetPr>
  <sheetViews>
    <sheetView workbookViewId="0"/>
  </sheetViews>
  <sheetFormatPr customHeight="1" defaultColWidth="12.63" defaultRowHeight="15.75"/>
  <cols>
    <col customWidth="1" min="1" max="96" width="7.63"/>
  </cols>
  <sheetData>
    <row r="1" ht="45.0" customHeight="1">
      <c r="A1" s="41" t="s">
        <v>5748</v>
      </c>
    </row>
    <row r="2" ht="45.0" customHeight="1">
      <c r="A2" s="41" t="s">
        <v>5749</v>
      </c>
      <c r="D2" s="41"/>
      <c r="E2" s="41"/>
      <c r="F2" s="41"/>
      <c r="G2" s="41"/>
      <c r="H2" s="41"/>
      <c r="I2" s="41"/>
      <c r="J2" s="41"/>
      <c r="K2" s="41"/>
      <c r="L2" s="41"/>
      <c r="M2" s="41"/>
      <c r="N2" s="41"/>
      <c r="O2" s="41"/>
      <c r="P2" s="41"/>
      <c r="Q2" s="41"/>
      <c r="R2" s="41"/>
      <c r="S2" s="41"/>
      <c r="T2" s="41"/>
      <c r="U2" s="41"/>
      <c r="V2" s="41"/>
      <c r="W2" s="41"/>
      <c r="X2" s="41"/>
      <c r="AM2" s="2048" t="s">
        <v>5750</v>
      </c>
      <c r="AN2" s="2049"/>
      <c r="AO2" s="2049"/>
      <c r="AP2" s="2049"/>
      <c r="AQ2" s="2049"/>
      <c r="AR2" s="2049"/>
      <c r="AS2" s="2049"/>
      <c r="AT2" s="2049"/>
      <c r="AU2" s="2049"/>
      <c r="AV2" s="2050" t="s">
        <v>5751</v>
      </c>
      <c r="AW2" s="2049"/>
      <c r="AX2" s="2049"/>
      <c r="AY2" s="2049"/>
      <c r="AZ2" s="2049"/>
      <c r="BA2" s="2049"/>
      <c r="BB2" s="2049"/>
      <c r="BC2" s="2049"/>
      <c r="BD2" s="2049"/>
      <c r="BE2" s="1627" t="s">
        <v>43</v>
      </c>
    </row>
    <row r="3" ht="45.0" customHeight="1">
      <c r="C3" s="41"/>
      <c r="D3" s="41"/>
      <c r="E3" s="41"/>
      <c r="F3" s="41"/>
      <c r="G3" s="41"/>
      <c r="H3" s="41"/>
      <c r="I3" s="41"/>
      <c r="J3" s="41"/>
      <c r="K3" s="41"/>
      <c r="L3" s="41"/>
      <c r="M3" s="41"/>
      <c r="N3" s="41"/>
      <c r="O3" s="41"/>
      <c r="P3" s="41"/>
      <c r="Q3" s="41"/>
      <c r="R3" s="41"/>
      <c r="S3" s="41"/>
      <c r="T3" s="41"/>
      <c r="U3" s="41"/>
      <c r="V3" s="41"/>
      <c r="W3" s="41"/>
      <c r="X3" s="41"/>
      <c r="AM3" s="2049"/>
      <c r="AN3" s="991"/>
      <c r="AO3" s="2051"/>
      <c r="AP3" s="2051"/>
      <c r="AQ3" s="2051"/>
      <c r="AR3" s="2052"/>
      <c r="AS3" s="2052"/>
      <c r="AT3" s="2052"/>
      <c r="AU3" s="2051"/>
      <c r="AV3" s="2053"/>
      <c r="AW3" s="2051"/>
      <c r="AX3" s="2051"/>
      <c r="AY3" s="991"/>
      <c r="AZ3" s="991"/>
      <c r="BA3" s="991"/>
      <c r="BB3" s="991"/>
      <c r="BC3" s="991"/>
      <c r="BD3" s="991"/>
      <c r="BE3" s="2049"/>
    </row>
    <row r="4" ht="45.0" customHeight="1">
      <c r="C4" s="41"/>
      <c r="D4" s="41"/>
      <c r="E4" s="41"/>
      <c r="F4" s="41"/>
      <c r="G4" s="41"/>
      <c r="H4" s="41"/>
      <c r="I4" s="41"/>
      <c r="J4" s="41"/>
      <c r="K4" s="41"/>
      <c r="L4" s="41"/>
      <c r="M4" s="41"/>
      <c r="N4" s="41"/>
      <c r="O4" s="41"/>
      <c r="P4" s="41"/>
      <c r="Q4" s="41"/>
      <c r="R4" s="41"/>
      <c r="S4" s="41"/>
      <c r="T4" s="41"/>
      <c r="U4" s="41"/>
      <c r="V4" s="41"/>
      <c r="W4" s="41"/>
      <c r="X4" s="41"/>
      <c r="AM4" s="2049"/>
      <c r="AN4" s="2051"/>
      <c r="AO4" s="2051"/>
      <c r="AP4" s="2051"/>
      <c r="AQ4" s="2052"/>
      <c r="AR4" s="2052"/>
      <c r="AS4" s="2052"/>
      <c r="AT4" s="2052"/>
      <c r="AU4" s="2052"/>
      <c r="AV4" s="2053"/>
      <c r="AW4" s="2051"/>
      <c r="AX4" s="2051"/>
      <c r="AY4" s="2051"/>
      <c r="AZ4" s="2054"/>
      <c r="BA4" s="991"/>
      <c r="BB4" s="1485"/>
      <c r="BC4" s="991"/>
      <c r="BD4" s="991"/>
      <c r="BE4" s="2049"/>
    </row>
    <row r="5" ht="45.0" customHeight="1">
      <c r="C5" s="41"/>
      <c r="D5" s="41"/>
      <c r="E5" s="41"/>
      <c r="F5" s="41"/>
      <c r="G5" s="41"/>
      <c r="H5" s="41"/>
      <c r="I5" s="41"/>
      <c r="J5" s="41"/>
      <c r="K5" s="41"/>
      <c r="L5" s="41"/>
      <c r="M5" s="41"/>
      <c r="N5" s="41"/>
      <c r="O5" s="41"/>
      <c r="P5" s="41"/>
      <c r="Q5" s="41"/>
      <c r="R5" s="41"/>
      <c r="S5" s="41"/>
      <c r="T5" s="41"/>
      <c r="U5" s="41"/>
      <c r="V5" s="41"/>
      <c r="W5" s="41"/>
      <c r="X5" s="41"/>
      <c r="AM5" s="2049"/>
      <c r="AN5" s="2051"/>
      <c r="AO5" s="2051"/>
      <c r="AP5" s="2051"/>
      <c r="AQ5" s="2052"/>
      <c r="AR5" s="2052"/>
      <c r="AS5" s="2052"/>
      <c r="AT5" s="2052"/>
      <c r="AU5" s="2051"/>
      <c r="AV5" s="2051"/>
      <c r="AW5" s="2051"/>
      <c r="AX5" s="2051"/>
      <c r="AY5" s="2054"/>
      <c r="AZ5" s="1485"/>
      <c r="BA5" s="1485"/>
      <c r="BB5" s="1485"/>
      <c r="BC5" s="1485"/>
      <c r="BD5" s="991"/>
      <c r="BE5" s="2049"/>
    </row>
    <row r="6" ht="45.0" customHeight="1">
      <c r="C6" s="41"/>
      <c r="D6" s="41"/>
      <c r="E6" s="41"/>
      <c r="F6" s="41"/>
      <c r="G6" s="41"/>
      <c r="H6" s="41"/>
      <c r="I6" s="41"/>
      <c r="J6" s="41"/>
      <c r="K6" s="41"/>
      <c r="L6" s="41"/>
      <c r="M6" s="41"/>
      <c r="N6" s="41"/>
      <c r="O6" s="41"/>
      <c r="P6" s="41"/>
      <c r="Q6" s="41"/>
      <c r="R6" s="41"/>
      <c r="S6" s="41"/>
      <c r="T6" s="41"/>
      <c r="U6" s="41"/>
      <c r="V6" s="41"/>
      <c r="W6" s="41"/>
      <c r="X6" s="41"/>
      <c r="AM6" s="2049"/>
      <c r="AN6" s="991"/>
      <c r="AO6" s="2051"/>
      <c r="AP6" s="2051"/>
      <c r="AQ6" s="2051"/>
      <c r="AR6" s="2055" t="s">
        <v>880</v>
      </c>
      <c r="AS6" s="2052"/>
      <c r="AT6" s="2052"/>
      <c r="AU6" s="2051"/>
      <c r="AV6" s="2056" t="s">
        <v>5752</v>
      </c>
      <c r="AW6" s="2051"/>
      <c r="AX6" s="2051"/>
      <c r="AY6" s="2054"/>
      <c r="AZ6" s="1485"/>
      <c r="BA6" s="2052"/>
      <c r="BB6" s="1485" t="s">
        <v>5382</v>
      </c>
      <c r="BC6" s="991"/>
      <c r="BD6" s="991"/>
      <c r="BE6" s="2049"/>
    </row>
    <row r="7" ht="45.0" customHeight="1">
      <c r="C7" s="41"/>
      <c r="D7" s="41"/>
      <c r="E7" s="41"/>
      <c r="F7" s="41"/>
      <c r="G7" s="41"/>
      <c r="H7" s="41"/>
      <c r="I7" s="41"/>
      <c r="J7" s="41"/>
      <c r="K7" s="41"/>
      <c r="L7" s="41"/>
      <c r="M7" s="41"/>
      <c r="N7" s="41"/>
      <c r="O7" s="41"/>
      <c r="P7" s="41"/>
      <c r="Q7" s="41"/>
      <c r="R7" s="41"/>
      <c r="S7" s="41"/>
      <c r="T7" s="41"/>
      <c r="U7" s="41"/>
      <c r="V7" s="41"/>
      <c r="W7" s="41"/>
      <c r="X7" s="41"/>
      <c r="AM7" s="2049"/>
      <c r="AN7" s="991"/>
      <c r="AO7" s="991"/>
      <c r="AP7" s="2051"/>
      <c r="AQ7" s="2051"/>
      <c r="AR7" s="2051"/>
      <c r="AS7" s="2052"/>
      <c r="AT7" s="2051"/>
      <c r="AU7" s="2057"/>
      <c r="AV7" s="2058"/>
      <c r="AW7" s="2059"/>
      <c r="AX7" s="2051"/>
      <c r="AY7" s="2051"/>
      <c r="AZ7" s="991"/>
      <c r="BA7" s="2060" t="s">
        <v>5753</v>
      </c>
      <c r="BB7" s="1485"/>
      <c r="BC7" s="991"/>
      <c r="BD7" s="991"/>
      <c r="BE7" s="2049"/>
    </row>
    <row r="8" ht="45.0" customHeight="1">
      <c r="C8" s="41"/>
      <c r="D8" s="41"/>
      <c r="E8" s="41"/>
      <c r="F8" s="41"/>
      <c r="G8" s="41"/>
      <c r="H8" s="41"/>
      <c r="I8" s="41"/>
      <c r="J8" s="41"/>
      <c r="K8" s="41"/>
      <c r="L8" s="41"/>
      <c r="M8" s="41"/>
      <c r="N8" s="41"/>
      <c r="O8" s="41"/>
      <c r="P8" s="41"/>
      <c r="Q8" s="41"/>
      <c r="R8" s="41"/>
      <c r="S8" s="41"/>
      <c r="T8" s="41"/>
      <c r="U8" s="41"/>
      <c r="V8" s="41"/>
      <c r="W8" s="41"/>
      <c r="X8" s="41"/>
      <c r="AM8" s="2049"/>
      <c r="AN8" s="991"/>
      <c r="AO8" s="2061"/>
      <c r="AP8" s="2062"/>
      <c r="AQ8" s="2062"/>
      <c r="AR8" s="2051"/>
      <c r="AS8" s="2051"/>
      <c r="AT8" s="2051"/>
      <c r="AU8" s="2063"/>
      <c r="AV8" s="373"/>
      <c r="AW8" s="2064"/>
      <c r="AX8" s="2051"/>
      <c r="AY8" s="2051"/>
      <c r="AZ8" s="991"/>
      <c r="BA8" s="2054"/>
      <c r="BB8" s="2054"/>
      <c r="BC8" s="991"/>
      <c r="BD8" s="991"/>
      <c r="BE8" s="2049"/>
    </row>
    <row r="9" ht="45.0" customHeight="1">
      <c r="C9" s="41"/>
      <c r="D9" s="41"/>
      <c r="E9" s="41"/>
      <c r="F9" s="41"/>
      <c r="G9" s="41"/>
      <c r="H9" s="41"/>
      <c r="I9" s="41"/>
      <c r="J9" s="41"/>
      <c r="K9" s="41"/>
      <c r="L9" s="41"/>
      <c r="M9" s="41"/>
      <c r="N9" s="41"/>
      <c r="O9" s="41"/>
      <c r="P9" s="41"/>
      <c r="Q9" s="41"/>
      <c r="R9" s="41"/>
      <c r="S9" s="41"/>
      <c r="T9" s="41"/>
      <c r="U9" s="41"/>
      <c r="V9" s="41"/>
      <c r="W9" s="41"/>
      <c r="X9" s="41"/>
      <c r="AM9" s="2049"/>
      <c r="AN9" s="2061"/>
      <c r="AO9" s="2061"/>
      <c r="AP9" s="2061"/>
      <c r="AQ9" s="2062"/>
      <c r="AR9" s="2051"/>
      <c r="AS9" s="2051"/>
      <c r="AT9" s="2051"/>
      <c r="AU9" s="2063"/>
      <c r="AV9" s="373"/>
      <c r="AW9" s="2064"/>
      <c r="AX9" s="2051"/>
      <c r="AY9" s="2051"/>
      <c r="AZ9" s="991"/>
      <c r="BA9" s="991"/>
      <c r="BB9" s="991"/>
      <c r="BC9" s="991"/>
      <c r="BD9" s="991"/>
      <c r="BE9" s="2049"/>
      <c r="BI9" s="2065"/>
      <c r="BJ9" s="2065"/>
      <c r="BK9" s="2065"/>
      <c r="BL9" s="2065"/>
      <c r="BM9" s="2065"/>
      <c r="BN9" s="2065"/>
      <c r="BO9" s="2065"/>
      <c r="BP9" s="2065"/>
    </row>
    <row r="10" ht="45.0" customHeight="1">
      <c r="C10" s="41"/>
      <c r="D10" s="41"/>
      <c r="E10" s="41"/>
      <c r="F10" s="41"/>
      <c r="G10" s="41"/>
      <c r="H10" s="41"/>
      <c r="I10" s="41"/>
      <c r="J10" s="41"/>
      <c r="K10" s="41"/>
      <c r="L10" s="41"/>
      <c r="M10" s="41"/>
      <c r="N10" s="41"/>
      <c r="O10" s="41"/>
      <c r="P10" s="41"/>
      <c r="Q10" s="41"/>
      <c r="R10" s="41"/>
      <c r="S10" s="41"/>
      <c r="T10" s="41"/>
      <c r="U10" s="41"/>
      <c r="V10" s="41"/>
      <c r="W10" s="41"/>
      <c r="X10" s="41"/>
      <c r="AM10" s="2049"/>
      <c r="AN10" s="2066" t="s">
        <v>5754</v>
      </c>
      <c r="AO10" s="2061"/>
      <c r="AP10" s="991"/>
      <c r="AQ10" s="991"/>
      <c r="AR10" s="991"/>
      <c r="AS10" s="2051"/>
      <c r="AT10" s="2051"/>
      <c r="AU10" s="2063"/>
      <c r="AV10" s="373"/>
      <c r="AW10" s="2064"/>
      <c r="AX10" s="2051"/>
      <c r="AY10" s="991"/>
      <c r="AZ10" s="991"/>
      <c r="BA10" s="991"/>
      <c r="BB10" s="991"/>
      <c r="BC10" s="991"/>
      <c r="BD10" s="991"/>
      <c r="BE10" s="2049"/>
      <c r="BH10" s="2065"/>
      <c r="BI10" s="2065"/>
      <c r="BJ10" s="2065"/>
      <c r="BK10" s="2065"/>
      <c r="BL10" s="2065"/>
      <c r="BM10" s="2065"/>
      <c r="BN10" s="2065"/>
      <c r="BO10" s="2065"/>
      <c r="BP10" s="2065"/>
      <c r="BQ10" s="2065"/>
    </row>
    <row r="11" ht="45.0" customHeight="1">
      <c r="C11" s="41"/>
      <c r="D11" s="41"/>
      <c r="E11" s="41"/>
      <c r="F11" s="41"/>
      <c r="G11" s="41"/>
      <c r="H11" s="41"/>
      <c r="I11" s="41"/>
      <c r="J11" s="41"/>
      <c r="K11" s="41"/>
      <c r="L11" s="41"/>
      <c r="M11" s="41"/>
      <c r="N11" s="41"/>
      <c r="O11" s="41"/>
      <c r="P11" s="41"/>
      <c r="Q11" s="41"/>
      <c r="R11" s="41"/>
      <c r="S11" s="41"/>
      <c r="T11" s="41"/>
      <c r="U11" s="41"/>
      <c r="V11" s="41"/>
      <c r="W11" s="41"/>
      <c r="X11" s="41"/>
      <c r="AG11" s="193"/>
      <c r="AH11" s="193"/>
      <c r="AI11" s="193"/>
      <c r="AJ11" s="193"/>
      <c r="AK11" s="193"/>
      <c r="AL11" s="193"/>
      <c r="AM11" s="2049"/>
      <c r="AN11" s="2061"/>
      <c r="AO11" s="991"/>
      <c r="AP11" s="991"/>
      <c r="AQ11" s="991"/>
      <c r="AR11" s="991"/>
      <c r="AS11" s="2051"/>
      <c r="AT11" s="2051"/>
      <c r="AU11" s="2063"/>
      <c r="AV11" s="373"/>
      <c r="AW11" s="2064"/>
      <c r="AX11" s="2051"/>
      <c r="AY11" s="991"/>
      <c r="AZ11" s="991"/>
      <c r="BA11" s="991"/>
      <c r="BB11" s="991"/>
      <c r="BC11" s="991"/>
      <c r="BD11" s="991"/>
      <c r="BE11" s="2049"/>
      <c r="BF11" s="193"/>
      <c r="BG11" s="2065"/>
      <c r="BH11" s="2065"/>
      <c r="BI11" s="2067"/>
      <c r="BJ11" s="2067"/>
      <c r="BK11" s="2067"/>
      <c r="BL11" s="2067"/>
      <c r="BM11" s="2067"/>
      <c r="BN11" s="2067"/>
      <c r="BO11" s="2067"/>
      <c r="BP11" s="2065"/>
      <c r="BQ11" s="2065"/>
      <c r="BR11" s="2065"/>
    </row>
    <row r="12" ht="45.0" customHeight="1">
      <c r="C12" s="41"/>
      <c r="D12" s="41"/>
      <c r="E12" s="41"/>
      <c r="F12" s="41"/>
      <c r="G12" s="41"/>
      <c r="H12" s="41"/>
      <c r="I12" s="41"/>
      <c r="J12" s="41"/>
      <c r="K12" s="41"/>
      <c r="L12" s="41"/>
      <c r="M12" s="41"/>
      <c r="N12" s="41"/>
      <c r="O12" s="41"/>
      <c r="P12" s="41"/>
      <c r="Q12" s="41"/>
      <c r="R12" s="41"/>
      <c r="S12" s="41"/>
      <c r="T12" s="41"/>
      <c r="U12" s="41"/>
      <c r="V12" s="41"/>
      <c r="AM12" s="2049"/>
      <c r="AN12" s="2054"/>
      <c r="AO12" s="2054"/>
      <c r="AP12" s="991"/>
      <c r="AQ12" s="991"/>
      <c r="AR12" s="991"/>
      <c r="AS12" s="991"/>
      <c r="AT12" s="991"/>
      <c r="AU12" s="2063"/>
      <c r="AV12" s="373"/>
      <c r="AW12" s="2064"/>
      <c r="AX12" s="991"/>
      <c r="AY12" s="991"/>
      <c r="AZ12" s="991"/>
      <c r="BA12" s="991"/>
      <c r="BB12" s="991"/>
      <c r="BC12" s="991"/>
      <c r="BD12" s="2054"/>
      <c r="BE12" s="2049"/>
      <c r="BF12" s="193"/>
      <c r="BG12" s="2065"/>
      <c r="BH12" s="2065"/>
      <c r="BI12" s="2067"/>
      <c r="BJ12" s="2068"/>
      <c r="BK12" s="2065"/>
      <c r="BL12" s="2065"/>
      <c r="BM12" s="2065"/>
      <c r="BN12" s="2065"/>
      <c r="BO12" s="2067"/>
      <c r="BP12" s="2065"/>
      <c r="BQ12" s="2065"/>
      <c r="BR12" s="2065"/>
    </row>
    <row r="13" ht="45.0" customHeight="1">
      <c r="C13" s="41"/>
      <c r="D13" s="41"/>
      <c r="E13" s="41"/>
      <c r="F13" s="41"/>
      <c r="G13" s="41"/>
      <c r="H13" s="41"/>
      <c r="I13" s="41"/>
      <c r="J13" s="41"/>
      <c r="K13" s="41"/>
      <c r="L13" s="41"/>
      <c r="M13" s="41"/>
      <c r="N13" s="41"/>
      <c r="O13" s="41"/>
      <c r="P13" s="41"/>
      <c r="Q13" s="41"/>
      <c r="R13" s="41"/>
      <c r="S13" s="41"/>
      <c r="T13" s="41"/>
      <c r="U13" s="41"/>
      <c r="V13" s="41"/>
      <c r="AG13" s="2069" t="s">
        <v>5755</v>
      </c>
      <c r="AH13" s="2070"/>
      <c r="AI13" s="2070"/>
      <c r="AJ13" s="2070"/>
      <c r="AK13" s="2070"/>
      <c r="AL13" s="2070"/>
      <c r="AM13" s="2071" t="s">
        <v>43</v>
      </c>
      <c r="AN13" s="2054"/>
      <c r="AO13" s="2054"/>
      <c r="AP13" s="991"/>
      <c r="AQ13" s="991"/>
      <c r="AR13" s="991"/>
      <c r="AS13" s="991"/>
      <c r="AT13" s="991"/>
      <c r="AU13" s="2063"/>
      <c r="AV13" s="373"/>
      <c r="AW13" s="2072"/>
      <c r="AX13" s="991"/>
      <c r="AY13" s="991"/>
      <c r="AZ13" s="991"/>
      <c r="BA13" s="991"/>
      <c r="BB13" s="991"/>
      <c r="BC13" s="991"/>
      <c r="BD13" s="2054"/>
      <c r="BE13" s="2073" t="s">
        <v>5756</v>
      </c>
      <c r="BF13" s="2070"/>
      <c r="BG13" s="2070"/>
      <c r="BH13" s="2070"/>
      <c r="BI13" s="2074" t="s">
        <v>5189</v>
      </c>
      <c r="BJ13" s="2070"/>
      <c r="BK13" s="2071" t="s">
        <v>43</v>
      </c>
      <c r="BL13" s="2065"/>
      <c r="BM13" s="2065"/>
      <c r="BN13" s="2065"/>
      <c r="BO13" s="2067"/>
      <c r="BP13" s="2065"/>
      <c r="BQ13" s="2065"/>
      <c r="BR13" s="2065"/>
    </row>
    <row r="14" ht="45.0" customHeight="1">
      <c r="C14" s="41"/>
      <c r="D14" s="41"/>
      <c r="E14" s="41"/>
      <c r="F14" s="41"/>
      <c r="G14" s="41"/>
      <c r="H14" s="41"/>
      <c r="I14" s="41"/>
      <c r="J14" s="41"/>
      <c r="K14" s="41"/>
      <c r="L14" s="41"/>
      <c r="M14" s="41"/>
      <c r="N14" s="41"/>
      <c r="O14" s="41"/>
      <c r="P14" s="41"/>
      <c r="Q14" s="41"/>
      <c r="R14" s="41"/>
      <c r="S14" s="41"/>
      <c r="T14" s="41"/>
      <c r="U14" s="41"/>
      <c r="V14" s="41"/>
      <c r="AG14" s="2070"/>
      <c r="AH14" s="2065"/>
      <c r="AI14" s="2065"/>
      <c r="AJ14" s="2065"/>
      <c r="AK14" s="2065"/>
      <c r="AL14" s="2065"/>
      <c r="AM14" s="2070"/>
      <c r="AN14" s="2054"/>
      <c r="AO14" s="2054"/>
      <c r="AP14" s="2075"/>
      <c r="AQ14" s="991"/>
      <c r="AR14" s="991"/>
      <c r="AS14" s="991"/>
      <c r="AT14" s="991"/>
      <c r="AU14" s="2076"/>
      <c r="AV14" s="373"/>
      <c r="AW14" s="2072"/>
      <c r="AX14" s="991"/>
      <c r="AY14" s="991"/>
      <c r="AZ14" s="991"/>
      <c r="BA14" s="991"/>
      <c r="BB14" s="991"/>
      <c r="BC14" s="991"/>
      <c r="BD14" s="2054"/>
      <c r="BE14" s="2070"/>
      <c r="BF14" s="2065"/>
      <c r="BG14" s="2065"/>
      <c r="BH14" s="2070"/>
      <c r="BI14" s="2077" t="s">
        <v>5757</v>
      </c>
      <c r="BJ14" s="2078" t="s">
        <v>5757</v>
      </c>
      <c r="BK14" s="2070"/>
      <c r="BL14" s="2065"/>
      <c r="BM14" s="2065"/>
      <c r="BN14" s="2065"/>
      <c r="BO14" s="2067"/>
      <c r="BP14" s="2065"/>
      <c r="BQ14" s="2065"/>
      <c r="BR14" s="2065"/>
    </row>
    <row r="15" ht="45.0" customHeight="1">
      <c r="C15" s="41"/>
      <c r="D15" s="41"/>
      <c r="E15" s="41"/>
      <c r="F15" s="41"/>
      <c r="G15" s="41"/>
      <c r="H15" s="41"/>
      <c r="I15" s="41"/>
      <c r="J15" s="41"/>
      <c r="K15" s="41"/>
      <c r="L15" s="41"/>
      <c r="M15" s="41"/>
      <c r="N15" s="41"/>
      <c r="O15" s="41"/>
      <c r="P15" s="41"/>
      <c r="Q15" s="41"/>
      <c r="R15" s="41"/>
      <c r="S15" s="41"/>
      <c r="T15" s="41"/>
      <c r="U15" s="41"/>
      <c r="V15" s="41"/>
      <c r="Y15" s="2079"/>
      <c r="Z15" s="2080" t="s">
        <v>5758</v>
      </c>
      <c r="AA15" s="2070"/>
      <c r="AB15" s="2070"/>
      <c r="AC15" s="193"/>
      <c r="AD15" s="2070"/>
      <c r="AE15" s="2070"/>
      <c r="AF15" s="2071" t="s">
        <v>43</v>
      </c>
      <c r="AG15" s="2070"/>
      <c r="AH15" s="2065"/>
      <c r="AI15" s="2065"/>
      <c r="AJ15" s="2065"/>
      <c r="AK15" s="2065"/>
      <c r="AL15" s="2065"/>
      <c r="AM15" s="2065"/>
      <c r="AN15" s="2054"/>
      <c r="AO15" s="2075"/>
      <c r="AP15" s="2075"/>
      <c r="AQ15" s="2075"/>
      <c r="AR15" s="2075"/>
      <c r="AS15" s="991"/>
      <c r="AT15" s="991"/>
      <c r="AU15" s="2076"/>
      <c r="AV15" s="373"/>
      <c r="AW15" s="2072"/>
      <c r="AX15" s="991"/>
      <c r="AY15" s="991"/>
      <c r="AZ15" s="991"/>
      <c r="BA15" s="991"/>
      <c r="BB15" s="991"/>
      <c r="BC15" s="991"/>
      <c r="BD15" s="2054"/>
      <c r="BE15" s="2081"/>
      <c r="BF15" s="2065"/>
      <c r="BG15" s="734"/>
      <c r="BH15" s="991" t="s">
        <v>5759</v>
      </c>
      <c r="BI15" s="734"/>
      <c r="BJ15" s="734"/>
      <c r="BK15" s="2082" t="s">
        <v>5760</v>
      </c>
      <c r="BL15" s="2083"/>
      <c r="BM15" s="2083"/>
      <c r="BN15" s="2083"/>
      <c r="BO15" s="2084" t="s">
        <v>5189</v>
      </c>
      <c r="BP15" s="2083"/>
      <c r="BQ15" s="2083"/>
      <c r="BR15" s="2083"/>
      <c r="BS15" s="2085" t="s">
        <v>43</v>
      </c>
    </row>
    <row r="16" ht="45.0" customHeight="1">
      <c r="C16" s="41"/>
      <c r="D16" s="41"/>
      <c r="E16" s="41"/>
      <c r="F16" s="41"/>
      <c r="G16" s="41"/>
      <c r="H16" s="41"/>
      <c r="I16" s="41"/>
      <c r="J16" s="41"/>
      <c r="K16" s="41"/>
      <c r="L16" s="41"/>
      <c r="M16" s="41"/>
      <c r="N16" s="41"/>
      <c r="O16" s="41"/>
      <c r="P16" s="41"/>
      <c r="Q16" s="41"/>
      <c r="R16" s="41"/>
      <c r="S16" s="41"/>
      <c r="T16" s="41"/>
      <c r="U16" s="41"/>
      <c r="V16" s="41"/>
      <c r="Y16" s="2086"/>
      <c r="Z16" s="2086"/>
      <c r="AA16" s="991" t="s">
        <v>5250</v>
      </c>
      <c r="AB16" s="2074" t="s">
        <v>5761</v>
      </c>
      <c r="AC16" s="2070"/>
      <c r="AD16" s="2074" t="s">
        <v>5761</v>
      </c>
      <c r="AE16" s="991" t="s">
        <v>5250</v>
      </c>
      <c r="AF16" s="2070"/>
      <c r="AG16" s="2070"/>
      <c r="AH16" s="2065"/>
      <c r="AI16" s="2065"/>
      <c r="AJ16" s="2065"/>
      <c r="AK16" s="2065"/>
      <c r="AL16" s="2065"/>
      <c r="AM16" s="2065"/>
      <c r="AN16" s="2054"/>
      <c r="AO16" s="2075"/>
      <c r="AP16" s="2075"/>
      <c r="AQ16" s="2075"/>
      <c r="AR16" s="2075"/>
      <c r="AS16" s="991"/>
      <c r="AT16" s="991"/>
      <c r="AU16" s="2076"/>
      <c r="AV16" s="373"/>
      <c r="AW16" s="2072"/>
      <c r="AX16" s="991"/>
      <c r="AY16" s="991"/>
      <c r="AZ16" s="991"/>
      <c r="BA16" s="991"/>
      <c r="BB16" s="991"/>
      <c r="BC16" s="991"/>
      <c r="BD16" s="2054"/>
      <c r="BE16" s="2081"/>
      <c r="BF16" s="734"/>
      <c r="BG16" s="734"/>
      <c r="BH16" s="734"/>
      <c r="BI16" s="734"/>
      <c r="BJ16" s="734"/>
      <c r="BK16" s="2083"/>
      <c r="BL16" s="819" t="s">
        <v>5762</v>
      </c>
      <c r="BM16" s="2087"/>
      <c r="BN16" s="2087"/>
      <c r="BO16" s="2087"/>
      <c r="BP16" s="2087"/>
      <c r="BQ16" s="2087"/>
      <c r="BR16" s="819" t="s">
        <v>5762</v>
      </c>
      <c r="BS16" s="2083"/>
    </row>
    <row r="17" ht="45.0" customHeight="1">
      <c r="B17" s="2088" t="s">
        <v>5763</v>
      </c>
      <c r="C17" s="2070"/>
      <c r="D17" s="2070"/>
      <c r="E17" s="2070"/>
      <c r="F17" s="2070"/>
      <c r="G17" s="2070"/>
      <c r="H17" s="2070"/>
      <c r="I17" s="2070"/>
      <c r="J17" s="2070"/>
      <c r="K17" s="2070"/>
      <c r="L17" s="2089" t="s">
        <v>43</v>
      </c>
      <c r="M17" s="41"/>
      <c r="N17" s="41"/>
      <c r="O17" s="41"/>
      <c r="P17" s="41"/>
      <c r="Q17" s="41"/>
      <c r="R17" s="41"/>
      <c r="S17" s="41"/>
      <c r="T17" s="41"/>
      <c r="U17" s="41"/>
      <c r="V17" s="41"/>
      <c r="Y17" s="2086"/>
      <c r="Z17" s="2065"/>
      <c r="AA17" s="2090"/>
      <c r="AB17" s="2090"/>
      <c r="AC17" s="991" t="s">
        <v>5250</v>
      </c>
      <c r="AD17" s="2090"/>
      <c r="AE17" s="2090"/>
      <c r="AF17" s="2090"/>
      <c r="AG17" s="2070"/>
      <c r="AH17" s="2091"/>
      <c r="AI17" s="2091"/>
      <c r="AJ17" s="2092"/>
      <c r="AK17" s="2092"/>
      <c r="AL17" s="734"/>
      <c r="AM17" s="2065"/>
      <c r="AN17" s="2054"/>
      <c r="AO17" s="2075"/>
      <c r="AP17" s="2093" t="s">
        <v>5764</v>
      </c>
      <c r="AQ17" s="2075"/>
      <c r="AR17" s="2075"/>
      <c r="AS17" s="991"/>
      <c r="AT17" s="991"/>
      <c r="AU17" s="2076"/>
      <c r="AV17" s="373"/>
      <c r="AW17" s="2072"/>
      <c r="AX17" s="991"/>
      <c r="AY17" s="991"/>
      <c r="AZ17" s="991"/>
      <c r="BA17" s="991"/>
      <c r="BB17" s="991"/>
      <c r="BC17" s="2054"/>
      <c r="BD17" s="2054"/>
      <c r="BE17" s="2081"/>
      <c r="BF17" s="734"/>
      <c r="BG17" s="2094" t="s">
        <v>5765</v>
      </c>
      <c r="BH17" s="2092"/>
      <c r="BI17" s="2092"/>
      <c r="BJ17" s="734"/>
      <c r="BK17" s="2083"/>
      <c r="BL17" s="2087"/>
      <c r="BM17" s="2095"/>
      <c r="BN17" s="2095"/>
      <c r="BO17" s="2095"/>
      <c r="BP17" s="2095"/>
      <c r="BQ17" s="2095"/>
      <c r="BR17" s="2087"/>
      <c r="BS17" s="2083"/>
    </row>
    <row r="18" ht="45.0" customHeight="1">
      <c r="B18" s="2070"/>
      <c r="C18" s="2096"/>
      <c r="D18" s="2096"/>
      <c r="E18" s="2096"/>
      <c r="F18" s="2097"/>
      <c r="G18" s="2097"/>
      <c r="H18" s="2097"/>
      <c r="I18" s="2097"/>
      <c r="J18" s="2097"/>
      <c r="K18" s="2097"/>
      <c r="L18" s="2070"/>
      <c r="M18" s="41"/>
      <c r="N18" s="41"/>
      <c r="O18" s="41"/>
      <c r="P18" s="41"/>
      <c r="Q18" s="41"/>
      <c r="R18" s="41"/>
      <c r="S18" s="41"/>
      <c r="T18" s="41"/>
      <c r="U18" s="41"/>
      <c r="V18" s="41"/>
      <c r="Y18" s="2086"/>
      <c r="Z18" s="2098"/>
      <c r="AA18" s="2090"/>
      <c r="AB18" s="2065"/>
      <c r="AC18" s="2090"/>
      <c r="AD18" s="2090"/>
      <c r="AE18" s="2090"/>
      <c r="AF18" s="2090"/>
      <c r="AG18" s="2099"/>
      <c r="AH18" s="2099"/>
      <c r="AI18" s="2099"/>
      <c r="AJ18" s="2092"/>
      <c r="AK18" s="2092"/>
      <c r="AL18" s="734"/>
      <c r="AM18" s="2070"/>
      <c r="AN18" s="2075"/>
      <c r="AO18" s="2093" t="s">
        <v>5764</v>
      </c>
      <c r="AP18" s="2075"/>
      <c r="AQ18" s="2075"/>
      <c r="AR18" s="2075"/>
      <c r="AS18" s="2075"/>
      <c r="AT18" s="991"/>
      <c r="AU18" s="2100" t="s">
        <v>5766</v>
      </c>
      <c r="AV18" s="373"/>
      <c r="AW18" s="2101" t="s">
        <v>5766</v>
      </c>
      <c r="AX18" s="991"/>
      <c r="AY18" s="991"/>
      <c r="AZ18" s="991"/>
      <c r="BA18" s="2102"/>
      <c r="BB18" s="991"/>
      <c r="BC18" s="2054"/>
      <c r="BD18" s="2054"/>
      <c r="BE18" s="2070"/>
      <c r="BF18" s="734"/>
      <c r="BG18" s="2092"/>
      <c r="BH18" s="2092"/>
      <c r="BI18" s="2092"/>
      <c r="BJ18" s="734"/>
      <c r="BK18" s="2103" t="s">
        <v>5767</v>
      </c>
      <c r="BL18" s="2087"/>
      <c r="BM18" s="2095"/>
      <c r="BN18" s="2061"/>
      <c r="BO18" s="2094" t="s">
        <v>5768</v>
      </c>
      <c r="BP18" s="2061"/>
      <c r="BQ18" s="2095"/>
      <c r="BR18" s="2087"/>
      <c r="BS18" s="2083"/>
    </row>
    <row r="19" ht="45.0" customHeight="1">
      <c r="B19" s="2070"/>
      <c r="C19" s="2096"/>
      <c r="D19" s="2096"/>
      <c r="E19" s="1466"/>
      <c r="F19" s="2097"/>
      <c r="G19" s="2097"/>
      <c r="H19" s="2097"/>
      <c r="I19" s="1466"/>
      <c r="J19" s="2097"/>
      <c r="K19" s="2097"/>
      <c r="L19" s="2070"/>
      <c r="M19" s="41"/>
      <c r="N19" s="41"/>
      <c r="O19" s="41"/>
      <c r="P19" s="41"/>
      <c r="Q19" s="41"/>
      <c r="R19" s="41"/>
      <c r="S19" s="41"/>
      <c r="T19" s="41"/>
      <c r="U19" s="41"/>
      <c r="V19" s="41"/>
      <c r="Y19" s="2086"/>
      <c r="Z19" s="2086"/>
      <c r="AA19" s="734"/>
      <c r="AB19" s="2104" t="s">
        <v>5769</v>
      </c>
      <c r="AC19" s="734"/>
      <c r="AD19" s="2104" t="s">
        <v>5769</v>
      </c>
      <c r="AE19" s="734"/>
      <c r="AF19" s="2070"/>
      <c r="AG19" s="2070"/>
      <c r="AH19" s="2105" t="s">
        <v>5770</v>
      </c>
      <c r="AI19" s="2091"/>
      <c r="AJ19" s="2092"/>
      <c r="AK19" s="2092"/>
      <c r="AL19" s="734"/>
      <c r="AM19" s="734"/>
      <c r="AN19" s="2075"/>
      <c r="AO19" s="2075"/>
      <c r="AP19" s="2075"/>
      <c r="AQ19" s="2106" t="s">
        <v>5771</v>
      </c>
      <c r="AR19" s="2075"/>
      <c r="AS19" s="2075"/>
      <c r="AT19" s="991"/>
      <c r="AU19" s="2076"/>
      <c r="AV19" s="373"/>
      <c r="AW19" s="2072"/>
      <c r="AX19" s="991"/>
      <c r="AY19" s="991"/>
      <c r="AZ19" s="991"/>
      <c r="BA19" s="991"/>
      <c r="BB19" s="991"/>
      <c r="BC19" s="991"/>
      <c r="BD19" s="2054"/>
      <c r="BE19" s="2081"/>
      <c r="BF19" s="734"/>
      <c r="BG19" s="2092"/>
      <c r="BH19" s="2092"/>
      <c r="BI19" s="2092"/>
      <c r="BJ19" s="734"/>
      <c r="BK19" s="2083"/>
      <c r="BL19" s="2087"/>
      <c r="BM19" s="2095"/>
      <c r="BN19" s="2061"/>
      <c r="BO19" s="2061"/>
      <c r="BP19" s="2061"/>
      <c r="BQ19" s="819" t="s">
        <v>5772</v>
      </c>
      <c r="BR19" s="2087"/>
      <c r="BS19" s="2083"/>
      <c r="CE19" s="490"/>
      <c r="CF19" s="2088" t="s">
        <v>5773</v>
      </c>
      <c r="CG19" s="2070"/>
      <c r="CH19" s="2070"/>
      <c r="CI19" s="2070"/>
      <c r="CJ19" s="2070"/>
      <c r="CK19" s="2070"/>
      <c r="CL19" s="2070"/>
      <c r="CM19" s="2070"/>
      <c r="CN19" s="2070"/>
      <c r="CO19" s="2070"/>
      <c r="CP19" s="2089" t="s">
        <v>43</v>
      </c>
    </row>
    <row r="20" ht="45.0" customHeight="1">
      <c r="B20" s="2070"/>
      <c r="C20" s="1466"/>
      <c r="D20" s="2097"/>
      <c r="E20" s="2097"/>
      <c r="F20" s="2097"/>
      <c r="G20" s="2097"/>
      <c r="H20" s="2097"/>
      <c r="I20" s="2097"/>
      <c r="J20" s="2097"/>
      <c r="K20" s="2096"/>
      <c r="L20" s="2070"/>
      <c r="M20" s="41"/>
      <c r="N20" s="41"/>
      <c r="O20" s="41"/>
      <c r="P20" s="41"/>
      <c r="Q20" s="41"/>
      <c r="R20" s="41"/>
      <c r="S20" s="41"/>
      <c r="T20" s="41"/>
      <c r="U20" s="41"/>
      <c r="V20" s="41"/>
      <c r="Y20" s="2086"/>
      <c r="Z20" s="2065"/>
      <c r="AA20" s="734"/>
      <c r="AB20" s="734"/>
      <c r="AC20" s="734"/>
      <c r="AD20" s="734"/>
      <c r="AE20" s="734"/>
      <c r="AF20" s="734"/>
      <c r="AG20" s="2070"/>
      <c r="AH20" s="2065"/>
      <c r="AI20" s="2092"/>
      <c r="AJ20" s="2092"/>
      <c r="AK20" s="2092"/>
      <c r="AL20" s="734"/>
      <c r="AM20" s="734"/>
      <c r="AN20" s="2075"/>
      <c r="AO20" s="2075"/>
      <c r="AP20" s="2075"/>
      <c r="AQ20" s="2075"/>
      <c r="AR20" s="2075"/>
      <c r="AS20" s="2075"/>
      <c r="AT20" s="991"/>
      <c r="AU20" s="2076"/>
      <c r="AV20" s="373"/>
      <c r="AW20" s="2072"/>
      <c r="AX20" s="991"/>
      <c r="AY20" s="991"/>
      <c r="AZ20" s="991"/>
      <c r="BA20" s="991"/>
      <c r="BB20" s="991"/>
      <c r="BC20" s="991"/>
      <c r="BD20" s="2054"/>
      <c r="BE20" s="2081" t="s">
        <v>5526</v>
      </c>
      <c r="BF20" s="734"/>
      <c r="BG20" s="2092"/>
      <c r="BH20" s="2092"/>
      <c r="BI20" s="2092"/>
      <c r="BJ20" s="734"/>
      <c r="BK20" s="2083"/>
      <c r="BL20" s="2087"/>
      <c r="BM20" s="2095"/>
      <c r="BN20" s="2061"/>
      <c r="BO20" s="2107" t="s">
        <v>5774</v>
      </c>
      <c r="BP20" s="2061"/>
      <c r="BQ20" s="2095"/>
      <c r="BR20" s="2087"/>
      <c r="BS20" s="2083"/>
      <c r="CD20" s="490"/>
      <c r="CE20" s="490"/>
      <c r="CF20" s="2070"/>
      <c r="CG20" s="1507"/>
      <c r="CH20" s="1507"/>
      <c r="CI20" s="1507"/>
      <c r="CJ20" s="373"/>
      <c r="CK20" s="734"/>
      <c r="CL20" s="734"/>
      <c r="CM20" s="734"/>
      <c r="CN20" s="192" t="s">
        <v>5194</v>
      </c>
      <c r="CO20" s="2052" t="s">
        <v>5194</v>
      </c>
      <c r="CP20" s="2070"/>
    </row>
    <row r="21" ht="45.0" customHeight="1">
      <c r="B21" s="2070"/>
      <c r="C21" s="1466"/>
      <c r="D21" s="1466"/>
      <c r="E21" s="2097"/>
      <c r="F21" s="2097"/>
      <c r="G21" s="2096"/>
      <c r="H21" s="2097"/>
      <c r="I21" s="2097"/>
      <c r="J21" s="1466"/>
      <c r="K21" s="1466"/>
      <c r="L21" s="2070"/>
      <c r="M21" s="41"/>
      <c r="N21" s="41"/>
      <c r="O21" s="41"/>
      <c r="P21" s="41"/>
      <c r="Q21" s="41"/>
      <c r="R21" s="41"/>
      <c r="S21" s="41"/>
      <c r="T21" s="41"/>
      <c r="U21" s="41"/>
      <c r="V21" s="41"/>
      <c r="Y21" s="2086"/>
      <c r="Z21" s="2065"/>
      <c r="AA21" s="2108" t="s">
        <v>5775</v>
      </c>
      <c r="AB21" s="734"/>
      <c r="AC21" s="2108" t="s">
        <v>5775</v>
      </c>
      <c r="AD21" s="734"/>
      <c r="AE21" s="2052" t="s">
        <v>5775</v>
      </c>
      <c r="AF21" s="734"/>
      <c r="AG21" s="2070"/>
      <c r="AH21" s="2065"/>
      <c r="AI21" s="2092"/>
      <c r="AJ21" s="2092"/>
      <c r="AK21" s="2092"/>
      <c r="AL21" s="734"/>
      <c r="AM21" s="2065"/>
      <c r="AN21" s="2075"/>
      <c r="AO21" s="2075"/>
      <c r="AP21" s="2075"/>
      <c r="AQ21" s="2075"/>
      <c r="AR21" s="2075"/>
      <c r="AS21" s="2075"/>
      <c r="AT21" s="991"/>
      <c r="AU21" s="2076"/>
      <c r="AV21" s="373"/>
      <c r="AW21" s="2072"/>
      <c r="AX21" s="2054"/>
      <c r="AY21" s="991"/>
      <c r="AZ21" s="991"/>
      <c r="BA21" s="991"/>
      <c r="BB21" s="991"/>
      <c r="BC21" s="991"/>
      <c r="BD21" s="2054"/>
      <c r="BE21" s="2081"/>
      <c r="BF21" s="734"/>
      <c r="BG21" s="2092"/>
      <c r="BH21" s="2092"/>
      <c r="BI21" s="2092"/>
      <c r="BJ21" s="734"/>
      <c r="BK21" s="2083"/>
      <c r="BL21" s="2109" t="s">
        <v>5776</v>
      </c>
      <c r="BM21" s="2095"/>
      <c r="BN21" s="2061"/>
      <c r="BO21" s="2061"/>
      <c r="BP21" s="2094" t="s">
        <v>5768</v>
      </c>
      <c r="BQ21" s="2095"/>
      <c r="BR21" s="2087"/>
      <c r="BS21" s="2083"/>
      <c r="CC21" s="490"/>
      <c r="CD21" s="490"/>
      <c r="CE21" s="490"/>
      <c r="CF21" s="2070"/>
      <c r="CG21" s="1507"/>
      <c r="CH21" s="1507"/>
      <c r="CI21" s="1507"/>
      <c r="CJ21" s="373"/>
      <c r="CK21" s="2067"/>
      <c r="CL21" s="2067"/>
      <c r="CM21" s="2067"/>
      <c r="CN21" s="2067"/>
      <c r="CO21" s="192" t="s">
        <v>5194</v>
      </c>
      <c r="CP21" s="2070"/>
    </row>
    <row r="22" ht="45.0" customHeight="1">
      <c r="B22" s="2070"/>
      <c r="C22" s="1466"/>
      <c r="D22" s="1466"/>
      <c r="E22" s="2097"/>
      <c r="F22" s="2097"/>
      <c r="G22" s="2096"/>
      <c r="H22" s="2097"/>
      <c r="I22" s="2097"/>
      <c r="J22" s="1466"/>
      <c r="K22" s="1466"/>
      <c r="L22" s="2070"/>
      <c r="M22" s="41"/>
      <c r="N22" s="41"/>
      <c r="O22" s="41"/>
      <c r="P22" s="41"/>
      <c r="Q22" s="41"/>
      <c r="R22" s="41"/>
      <c r="S22" s="41"/>
      <c r="T22" s="41"/>
      <c r="U22" s="41"/>
      <c r="V22" s="41"/>
      <c r="Y22" s="2086"/>
      <c r="Z22" s="2110"/>
      <c r="AA22" s="734"/>
      <c r="AB22" s="734"/>
      <c r="AC22" s="734"/>
      <c r="AD22" s="734"/>
      <c r="AE22" s="734"/>
      <c r="AF22" s="734"/>
      <c r="AG22" s="2070"/>
      <c r="AH22" s="2092"/>
      <c r="AI22" s="2092"/>
      <c r="AJ22" s="2092"/>
      <c r="AK22" s="2091"/>
      <c r="AL22" s="2065"/>
      <c r="AM22" s="2065"/>
      <c r="AN22" s="2065"/>
      <c r="AO22" s="2075"/>
      <c r="AP22" s="2075"/>
      <c r="AQ22" s="2075"/>
      <c r="AR22" s="2075"/>
      <c r="AS22" s="991"/>
      <c r="AT22" s="991"/>
      <c r="AU22" s="2076"/>
      <c r="AV22" s="2111" t="s">
        <v>5777</v>
      </c>
      <c r="AW22" s="2112"/>
      <c r="AX22" s="2054"/>
      <c r="AY22" s="2054"/>
      <c r="AZ22" s="991"/>
      <c r="BA22" s="991"/>
      <c r="BB22" s="991"/>
      <c r="BC22" s="991"/>
      <c r="BD22" s="2054"/>
      <c r="BE22" s="2070" t="s">
        <v>5778</v>
      </c>
      <c r="BF22" s="734"/>
      <c r="BG22" s="2092"/>
      <c r="BH22" s="2092"/>
      <c r="BI22" s="2092"/>
      <c r="BJ22" s="734"/>
      <c r="BK22" s="2083"/>
      <c r="BL22" s="2087"/>
      <c r="BM22" s="2095"/>
      <c r="BN22" s="2095"/>
      <c r="BO22" s="2095"/>
      <c r="BP22" s="2095"/>
      <c r="BQ22" s="2095"/>
      <c r="BR22" s="2087"/>
      <c r="BS22" s="2083"/>
      <c r="BV22" s="2088" t="s">
        <v>5779</v>
      </c>
      <c r="BW22" s="2070"/>
      <c r="BX22" s="2070"/>
      <c r="BY22" s="2070"/>
      <c r="BZ22" s="2070"/>
      <c r="CA22" s="2070"/>
      <c r="CB22" s="2070"/>
      <c r="CC22" s="2070"/>
      <c r="CD22" s="2089" t="s">
        <v>43</v>
      </c>
      <c r="CE22" s="490"/>
      <c r="CF22" s="2070"/>
      <c r="CG22" s="1507"/>
      <c r="CH22" s="1507"/>
      <c r="CI22" s="1507"/>
      <c r="CJ22" s="373"/>
      <c r="CK22" s="2067"/>
      <c r="CL22" s="2067"/>
      <c r="CM22" s="2113"/>
      <c r="CN22" s="2067"/>
      <c r="CO22" s="734"/>
      <c r="CP22" s="2070"/>
    </row>
    <row r="23" ht="45.0" customHeight="1">
      <c r="B23" s="2070"/>
      <c r="C23" s="1466" t="s">
        <v>5738</v>
      </c>
      <c r="D23" s="1466"/>
      <c r="E23" s="2097"/>
      <c r="F23" s="2097"/>
      <c r="G23" s="2096"/>
      <c r="H23" s="2097"/>
      <c r="I23" s="2097"/>
      <c r="J23" s="1466"/>
      <c r="K23" s="1466"/>
      <c r="L23" s="2070"/>
      <c r="M23" s="490"/>
      <c r="N23" s="41"/>
      <c r="O23" s="41"/>
      <c r="P23" s="41"/>
      <c r="Q23" s="41"/>
      <c r="R23" s="41"/>
      <c r="S23" s="41"/>
      <c r="T23" s="41"/>
      <c r="U23" s="41"/>
      <c r="V23" s="41"/>
      <c r="Y23" s="2086"/>
      <c r="Z23" s="734"/>
      <c r="AA23" s="2052" t="s">
        <v>5775</v>
      </c>
      <c r="AB23" s="734"/>
      <c r="AC23" s="2108" t="s">
        <v>5775</v>
      </c>
      <c r="AD23" s="734"/>
      <c r="AE23" s="2108" t="s">
        <v>5775</v>
      </c>
      <c r="AF23" s="734"/>
      <c r="AG23" s="2070"/>
      <c r="AH23" s="2065"/>
      <c r="AI23" s="2091"/>
      <c r="AJ23" s="2099"/>
      <c r="AK23" s="2091"/>
      <c r="AL23" s="2091"/>
      <c r="AM23" s="2091"/>
      <c r="AN23" s="2065"/>
      <c r="AO23" s="2075"/>
      <c r="AP23" s="2075"/>
      <c r="AQ23" s="2075"/>
      <c r="AR23" s="2075"/>
      <c r="AS23" s="2054"/>
      <c r="AT23" s="2054"/>
      <c r="AU23" s="2114"/>
      <c r="AV23" s="373"/>
      <c r="AW23" s="2112"/>
      <c r="AX23" s="2054"/>
      <c r="AY23" s="2054"/>
      <c r="AZ23" s="991"/>
      <c r="BA23" s="991"/>
      <c r="BB23" s="991"/>
      <c r="BC23" s="991"/>
      <c r="BD23" s="2054"/>
      <c r="BE23" s="2081"/>
      <c r="BF23" s="734"/>
      <c r="BG23" s="2092"/>
      <c r="BH23" s="2092"/>
      <c r="BI23" s="2092"/>
      <c r="BJ23" s="734"/>
      <c r="BK23" s="2103" t="s">
        <v>5767</v>
      </c>
      <c r="BL23" s="2087"/>
      <c r="BM23" s="2095"/>
      <c r="BN23" s="2095"/>
      <c r="BO23" s="2115" t="s">
        <v>5780</v>
      </c>
      <c r="BP23" s="2095"/>
      <c r="BQ23" s="2095"/>
      <c r="BR23" s="2087"/>
      <c r="BS23" s="2083"/>
      <c r="BV23" s="2070"/>
      <c r="BW23" s="734"/>
      <c r="BX23" s="734"/>
      <c r="BY23" s="734"/>
      <c r="BZ23" s="2061" t="s">
        <v>5781</v>
      </c>
      <c r="CA23" s="734"/>
      <c r="CB23" s="734"/>
      <c r="CC23" s="2061" t="s">
        <v>5781</v>
      </c>
      <c r="CD23" s="2070"/>
      <c r="CE23" s="490"/>
      <c r="CF23" s="2070"/>
      <c r="CG23" s="373"/>
      <c r="CH23" s="373"/>
      <c r="CI23" s="373"/>
      <c r="CJ23" s="373"/>
      <c r="CK23" s="2067"/>
      <c r="CL23" s="2113"/>
      <c r="CM23" s="2113"/>
      <c r="CN23" s="2067"/>
      <c r="CO23" s="734"/>
      <c r="CP23" s="2070"/>
    </row>
    <row r="24" ht="45.0" customHeight="1">
      <c r="B24" s="2070"/>
      <c r="C24" s="1466"/>
      <c r="D24" s="2097"/>
      <c r="E24" s="2116" t="s">
        <v>5782</v>
      </c>
      <c r="F24" s="2097"/>
      <c r="G24" s="2097"/>
      <c r="H24" s="2097"/>
      <c r="I24" s="2097"/>
      <c r="J24" s="2097"/>
      <c r="K24" s="2096"/>
      <c r="L24" s="2070"/>
      <c r="M24" s="490"/>
      <c r="N24" s="490"/>
      <c r="Y24" s="2086"/>
      <c r="Z24" s="2110"/>
      <c r="AA24" s="734"/>
      <c r="AB24" s="734"/>
      <c r="AC24" s="734"/>
      <c r="AD24" s="734"/>
      <c r="AE24" s="734"/>
      <c r="AF24" s="2065"/>
      <c r="AG24" s="2070"/>
      <c r="AH24" s="2065"/>
      <c r="AI24" s="2091"/>
      <c r="AJ24" s="2099"/>
      <c r="AK24" s="2105" t="s">
        <v>5770</v>
      </c>
      <c r="AL24" s="2091"/>
      <c r="AM24" s="734"/>
      <c r="AN24" s="2075"/>
      <c r="AO24" s="2075"/>
      <c r="AP24" s="2075"/>
      <c r="AQ24" s="2054"/>
      <c r="AR24" s="2054"/>
      <c r="AS24" s="2086"/>
      <c r="AT24" s="2070"/>
      <c r="AU24" s="1507"/>
      <c r="AV24" s="2117" t="s">
        <v>5484</v>
      </c>
      <c r="AW24" s="1507"/>
      <c r="AX24" s="2070"/>
      <c r="AY24" s="2089" t="s">
        <v>43</v>
      </c>
      <c r="AZ24" s="2054"/>
      <c r="BA24" s="991"/>
      <c r="BB24" s="991"/>
      <c r="BC24" s="991"/>
      <c r="BD24" s="2054"/>
      <c r="BE24" s="2081"/>
      <c r="BF24" s="734"/>
      <c r="BG24" s="2092"/>
      <c r="BH24" s="2092"/>
      <c r="BI24" s="2092"/>
      <c r="BJ24" s="734"/>
      <c r="BK24" s="2083"/>
      <c r="BL24" s="2087"/>
      <c r="BM24" s="2095"/>
      <c r="BN24" s="2095"/>
      <c r="BO24" s="2095"/>
      <c r="BP24" s="2095"/>
      <c r="BQ24" s="2095"/>
      <c r="BR24" s="2087"/>
      <c r="BS24" s="2083"/>
      <c r="BV24" s="2070"/>
      <c r="BW24" s="734"/>
      <c r="BX24" s="2067"/>
      <c r="BY24" s="2067"/>
      <c r="BZ24" s="2067"/>
      <c r="CA24" s="2067"/>
      <c r="CB24" s="2061" t="s">
        <v>5781</v>
      </c>
      <c r="CC24" s="734"/>
      <c r="CD24" s="2070"/>
      <c r="CE24" s="490"/>
      <c r="CF24" s="2070"/>
      <c r="CG24" s="734"/>
      <c r="CH24" s="2067"/>
      <c r="CI24" s="2118"/>
      <c r="CJ24" s="2067"/>
      <c r="CK24" s="2067"/>
      <c r="CL24" s="2067"/>
      <c r="CM24" s="2067"/>
      <c r="CN24" s="2067"/>
      <c r="CO24" s="734"/>
      <c r="CP24" s="2070"/>
    </row>
    <row r="25" ht="45.0" customHeight="1">
      <c r="B25" s="2070"/>
      <c r="C25" s="2096"/>
      <c r="D25" s="2097"/>
      <c r="E25" s="2097"/>
      <c r="F25" s="2097"/>
      <c r="G25" s="1466"/>
      <c r="H25" s="2097"/>
      <c r="I25" s="2097"/>
      <c r="J25" s="2097"/>
      <c r="K25" s="2097"/>
      <c r="L25" s="2070"/>
      <c r="M25" s="490"/>
      <c r="N25" s="490"/>
      <c r="O25" s="490"/>
      <c r="Y25" s="2086"/>
      <c r="Z25" s="2086"/>
      <c r="AA25" s="734"/>
      <c r="AB25" s="2065"/>
      <c r="AC25" s="2119" t="s">
        <v>5783</v>
      </c>
      <c r="AD25" s="2065"/>
      <c r="AE25" s="734"/>
      <c r="AF25" s="2070"/>
      <c r="AG25" s="2070"/>
      <c r="AH25" s="2091"/>
      <c r="AI25" s="2091"/>
      <c r="AJ25" s="2099"/>
      <c r="AK25" s="2091"/>
      <c r="AL25" s="734"/>
      <c r="AM25" s="734"/>
      <c r="AN25" s="2075"/>
      <c r="AO25" s="2075"/>
      <c r="AP25" s="2075"/>
      <c r="AQ25" s="2075"/>
      <c r="AR25" s="2054"/>
      <c r="AS25" s="2070"/>
      <c r="AT25" s="2120"/>
      <c r="AU25" s="2120"/>
      <c r="AV25" s="373"/>
      <c r="AW25" s="2120"/>
      <c r="AX25" s="2120"/>
      <c r="AY25" s="2070"/>
      <c r="AZ25" s="2054"/>
      <c r="BA25" s="991"/>
      <c r="BB25" s="991"/>
      <c r="BC25" s="991"/>
      <c r="BD25" s="2054"/>
      <c r="BE25" s="2121" t="s">
        <v>5784</v>
      </c>
      <c r="BF25" s="734"/>
      <c r="BG25" s="2092"/>
      <c r="BH25" s="2092"/>
      <c r="BI25" s="2092"/>
      <c r="BJ25" s="2065"/>
      <c r="BK25" s="2083"/>
      <c r="BL25" s="819" t="s">
        <v>5762</v>
      </c>
      <c r="BM25" s="2061"/>
      <c r="BN25" s="991" t="s">
        <v>5785</v>
      </c>
      <c r="BO25" s="2061"/>
      <c r="BP25" s="2122" t="s">
        <v>5786</v>
      </c>
      <c r="BQ25" s="2087"/>
      <c r="BR25" s="819" t="s">
        <v>5762</v>
      </c>
      <c r="BS25" s="2083"/>
      <c r="BV25" s="2070"/>
      <c r="BW25" s="2061" t="s">
        <v>5781</v>
      </c>
      <c r="BX25" s="2067"/>
      <c r="BY25" s="2061" t="s">
        <v>5781</v>
      </c>
      <c r="BZ25" s="2067"/>
      <c r="CA25" s="2067"/>
      <c r="CB25" s="2067"/>
      <c r="CC25" s="734"/>
      <c r="CD25" s="2070"/>
      <c r="CE25" s="490"/>
      <c r="CF25" s="2070"/>
      <c r="CG25" s="734"/>
      <c r="CH25" s="2067"/>
      <c r="CI25" s="2118"/>
      <c r="CJ25" s="2067"/>
      <c r="CK25" s="2067"/>
      <c r="CL25" s="2113"/>
      <c r="CM25" s="2113"/>
      <c r="CN25" s="2067"/>
      <c r="CO25" s="734"/>
      <c r="CP25" s="2070"/>
    </row>
    <row r="26" ht="45.0" customHeight="1">
      <c r="B26" s="2070"/>
      <c r="C26" s="2096"/>
      <c r="D26" s="2096"/>
      <c r="E26" s="2096"/>
      <c r="F26" s="2092"/>
      <c r="G26" s="2092"/>
      <c r="H26" s="2092"/>
      <c r="I26" s="2092"/>
      <c r="J26" s="2092"/>
      <c r="K26" s="2092"/>
      <c r="L26" s="2070"/>
      <c r="M26" s="490"/>
      <c r="N26" s="2088" t="s">
        <v>5787</v>
      </c>
      <c r="O26" s="2070"/>
      <c r="P26" s="2070"/>
      <c r="Q26" s="2070"/>
      <c r="R26" s="2070"/>
      <c r="S26" s="2070"/>
      <c r="T26" s="2070"/>
      <c r="U26" s="2070"/>
      <c r="V26" s="2089" t="s">
        <v>43</v>
      </c>
      <c r="Y26" s="2079"/>
      <c r="Z26" s="2086"/>
      <c r="AA26" s="734"/>
      <c r="AB26" s="2065"/>
      <c r="AC26" s="2070"/>
      <c r="AD26" s="2065"/>
      <c r="AE26" s="734"/>
      <c r="AF26" s="2070"/>
      <c r="AG26" s="2070"/>
      <c r="AH26" s="2091"/>
      <c r="AI26" s="2123"/>
      <c r="AJ26" s="2123"/>
      <c r="AK26" s="2123"/>
      <c r="AL26" s="734"/>
      <c r="AM26" s="734"/>
      <c r="AN26" s="2075"/>
      <c r="AO26" s="2075"/>
      <c r="AP26" s="2075"/>
      <c r="AQ26" s="2054"/>
      <c r="AR26" s="2054"/>
      <c r="AS26" s="2070"/>
      <c r="AT26" s="2120"/>
      <c r="AU26" s="2120"/>
      <c r="AV26" s="373"/>
      <c r="AW26" s="2120"/>
      <c r="AX26" s="2120"/>
      <c r="AY26" s="2070"/>
      <c r="AZ26" s="2054"/>
      <c r="BA26" s="991"/>
      <c r="BB26" s="991"/>
      <c r="BC26" s="991"/>
      <c r="BD26" s="2054"/>
      <c r="BE26" s="2070"/>
      <c r="BF26" s="734"/>
      <c r="BG26" s="2092"/>
      <c r="BH26" s="2092"/>
      <c r="BI26" s="2065"/>
      <c r="BJ26" s="2065"/>
      <c r="BK26" s="2083"/>
      <c r="BL26" s="2083"/>
      <c r="BM26" s="2083"/>
      <c r="BN26" s="2083"/>
      <c r="BO26" s="2083"/>
      <c r="BP26" s="2083"/>
      <c r="BQ26" s="2083"/>
      <c r="BR26" s="2083"/>
      <c r="BS26" s="2083"/>
      <c r="BV26" s="2070"/>
      <c r="BW26" s="2061" t="s">
        <v>5781</v>
      </c>
      <c r="BX26" s="2067"/>
      <c r="BY26" s="2067"/>
      <c r="BZ26" s="2067"/>
      <c r="CA26" s="2067"/>
      <c r="CB26" s="2061" t="s">
        <v>5781</v>
      </c>
      <c r="CC26" s="734"/>
      <c r="CD26" s="2070"/>
      <c r="CE26" s="490"/>
      <c r="CF26" s="2070"/>
      <c r="CG26" s="734"/>
      <c r="CH26" s="2067"/>
      <c r="CI26" s="2061" t="s">
        <v>5788</v>
      </c>
      <c r="CJ26" s="192" t="s">
        <v>5194</v>
      </c>
      <c r="CK26" s="2067"/>
      <c r="CL26" s="2113"/>
      <c r="CM26" s="2113"/>
      <c r="CN26" s="2067"/>
      <c r="CO26" s="734"/>
      <c r="CP26" s="2070"/>
    </row>
    <row r="27" ht="45.0" customHeight="1">
      <c r="B27" s="2070"/>
      <c r="C27" s="2070"/>
      <c r="D27" s="2088" t="s">
        <v>5789</v>
      </c>
      <c r="E27" s="2070"/>
      <c r="F27" s="2070"/>
      <c r="G27" s="2103" t="s">
        <v>381</v>
      </c>
      <c r="H27" s="2070"/>
      <c r="I27" s="2070"/>
      <c r="J27" s="2089" t="s">
        <v>43</v>
      </c>
      <c r="K27" s="2070"/>
      <c r="L27" s="2070"/>
      <c r="M27" s="490"/>
      <c r="N27" s="2070"/>
      <c r="O27" s="2108"/>
      <c r="P27" s="2108"/>
      <c r="Q27" s="2108"/>
      <c r="R27" s="2070"/>
      <c r="S27" s="2108"/>
      <c r="T27" s="2108"/>
      <c r="U27" s="2108"/>
      <c r="V27" s="2070"/>
      <c r="Y27" s="193"/>
      <c r="Z27" s="2124" t="s">
        <v>5790</v>
      </c>
      <c r="AA27" s="2070"/>
      <c r="AB27" s="734"/>
      <c r="AC27" s="991" t="s">
        <v>5250</v>
      </c>
      <c r="AD27" s="734"/>
      <c r="AE27" s="2070"/>
      <c r="AF27" s="2070"/>
      <c r="AG27" s="2070"/>
      <c r="AH27" s="2065"/>
      <c r="AI27" s="2123"/>
      <c r="AJ27" s="2125" t="s">
        <v>5791</v>
      </c>
      <c r="AK27" s="2123"/>
      <c r="AL27" s="2091"/>
      <c r="AM27" s="2091"/>
      <c r="AN27" s="2075"/>
      <c r="AO27" s="2075"/>
      <c r="AP27" s="2075"/>
      <c r="AQ27" s="2054"/>
      <c r="AR27" s="2054"/>
      <c r="AS27" s="2070"/>
      <c r="AT27" s="2120"/>
      <c r="AU27" s="2120"/>
      <c r="AV27" s="2126" t="s">
        <v>5792</v>
      </c>
      <c r="AW27" s="2127" t="s">
        <v>1421</v>
      </c>
      <c r="AX27" s="2120"/>
      <c r="AY27" s="2070"/>
      <c r="AZ27" s="2054"/>
      <c r="BA27" s="991"/>
      <c r="BB27" s="991"/>
      <c r="BC27" s="2054"/>
      <c r="BD27" s="2054"/>
      <c r="BE27" s="2070"/>
      <c r="BF27" s="734"/>
      <c r="BG27" s="2092"/>
      <c r="BH27" s="2092"/>
      <c r="BI27" s="2092"/>
      <c r="BJ27" s="2065"/>
      <c r="BK27" s="2070"/>
      <c r="BV27" s="2070"/>
      <c r="BW27" s="734"/>
      <c r="BX27" s="2067"/>
      <c r="BY27" s="2128"/>
      <c r="BZ27" s="2128"/>
      <c r="CA27" s="2129" t="s">
        <v>5738</v>
      </c>
      <c r="CB27" s="2067"/>
      <c r="CC27" s="2061" t="s">
        <v>5781</v>
      </c>
      <c r="CD27" s="2070"/>
      <c r="CE27" s="490"/>
      <c r="CF27" s="2070"/>
      <c r="CG27" s="2113"/>
      <c r="CH27" s="2067"/>
      <c r="CI27" s="2067"/>
      <c r="CJ27" s="2067"/>
      <c r="CK27" s="2067"/>
      <c r="CL27" s="2113"/>
      <c r="CM27" s="2067"/>
      <c r="CN27" s="2067"/>
      <c r="CO27" s="192" t="s">
        <v>5194</v>
      </c>
      <c r="CP27" s="2070"/>
    </row>
    <row r="28" ht="45.0" customHeight="1">
      <c r="D28" s="2070"/>
      <c r="E28" s="734"/>
      <c r="F28" s="734"/>
      <c r="G28" s="734"/>
      <c r="H28" s="2065"/>
      <c r="I28" s="2065"/>
      <c r="J28" s="2070"/>
      <c r="K28" s="490"/>
      <c r="L28" s="490"/>
      <c r="M28" s="490"/>
      <c r="N28" s="2070"/>
      <c r="O28" s="2108"/>
      <c r="P28" s="2130" t="s">
        <v>5793</v>
      </c>
      <c r="Q28" s="2108"/>
      <c r="R28" s="192" t="s">
        <v>5761</v>
      </c>
      <c r="S28" s="2108"/>
      <c r="T28" s="2130" t="s">
        <v>5793</v>
      </c>
      <c r="U28" s="2108"/>
      <c r="V28" s="2070"/>
      <c r="Y28" s="193"/>
      <c r="Z28" s="193"/>
      <c r="AA28" s="2070"/>
      <c r="AB28" s="2070"/>
      <c r="AC28" s="2070"/>
      <c r="AD28" s="2070"/>
      <c r="AE28" s="2070"/>
      <c r="AF28" s="2065"/>
      <c r="AG28" s="2070"/>
      <c r="AH28" s="2091"/>
      <c r="AI28" s="2091"/>
      <c r="AJ28" s="2099"/>
      <c r="AK28" s="2091"/>
      <c r="AL28" s="2091"/>
      <c r="AM28" s="734"/>
      <c r="AN28" s="2075"/>
      <c r="AO28" s="2075"/>
      <c r="AP28" s="2054"/>
      <c r="AQ28" s="2054"/>
      <c r="AR28" s="2054"/>
      <c r="AS28" s="2070"/>
      <c r="AT28" s="2120"/>
      <c r="AU28" s="2120"/>
      <c r="AV28" s="373"/>
      <c r="AW28" s="2120"/>
      <c r="AX28" s="2120"/>
      <c r="AY28" s="2070"/>
      <c r="AZ28" s="2054"/>
      <c r="BA28" s="2054"/>
      <c r="BB28" s="2054"/>
      <c r="BC28" s="2054"/>
      <c r="BD28" s="2054"/>
      <c r="BE28" s="2070"/>
      <c r="BF28" s="734"/>
      <c r="BG28" s="2092"/>
      <c r="BH28" s="2092"/>
      <c r="BI28" s="2092"/>
      <c r="BJ28" s="734"/>
      <c r="BK28" s="2070"/>
      <c r="BV28" s="2070"/>
      <c r="BW28" s="2052" t="s">
        <v>5781</v>
      </c>
      <c r="BX28" s="2067"/>
      <c r="BY28" s="2128"/>
      <c r="BZ28" s="2067"/>
      <c r="CA28" s="2128"/>
      <c r="CB28" s="2067"/>
      <c r="CC28" s="734"/>
      <c r="CD28" s="2070"/>
      <c r="CE28" s="490"/>
      <c r="CF28" s="2070"/>
      <c r="CG28" s="2113"/>
      <c r="CH28" s="2113"/>
      <c r="CI28" s="2113"/>
      <c r="CJ28" s="2113"/>
      <c r="CK28" s="734"/>
      <c r="CL28" s="734"/>
      <c r="CM28" s="734"/>
      <c r="CN28" s="192" t="s">
        <v>5194</v>
      </c>
      <c r="CO28" s="192" t="s">
        <v>5194</v>
      </c>
      <c r="CP28" s="2070"/>
    </row>
    <row r="29" ht="45.0" customHeight="1">
      <c r="D29" s="2070"/>
      <c r="E29" s="734"/>
      <c r="F29" s="2092"/>
      <c r="G29" s="2092"/>
      <c r="H29" s="2065"/>
      <c r="I29" s="2065"/>
      <c r="J29" s="2070"/>
      <c r="K29" s="490"/>
      <c r="L29" s="490"/>
      <c r="M29" s="490"/>
      <c r="N29" s="2070"/>
      <c r="O29" s="2131"/>
      <c r="P29" s="2067"/>
      <c r="Q29" s="2067"/>
      <c r="R29" s="2067"/>
      <c r="S29" s="2067"/>
      <c r="T29" s="2067"/>
      <c r="U29" s="2131"/>
      <c r="V29" s="2070"/>
      <c r="AB29" s="2088" t="s">
        <v>5794</v>
      </c>
      <c r="AC29" s="2070"/>
      <c r="AD29" s="2070"/>
      <c r="AE29" s="2070"/>
      <c r="AF29" s="2070"/>
      <c r="AG29" s="2132"/>
      <c r="AH29" s="2065"/>
      <c r="AI29" s="2091"/>
      <c r="AJ29" s="2099"/>
      <c r="AK29" s="2105" t="s">
        <v>5770</v>
      </c>
      <c r="AL29" s="2065"/>
      <c r="AM29" s="2132"/>
      <c r="AN29" s="2070"/>
      <c r="AO29" s="2070"/>
      <c r="AP29" s="2070"/>
      <c r="AQ29" s="2070"/>
      <c r="AR29" s="2089" t="s">
        <v>43</v>
      </c>
      <c r="AS29" s="2070"/>
      <c r="AT29" s="2133"/>
      <c r="AU29" s="2120"/>
      <c r="AV29" s="373"/>
      <c r="AW29" s="2120"/>
      <c r="AX29" s="2120"/>
      <c r="AY29" s="2070"/>
      <c r="AZ29" s="2086"/>
      <c r="BA29" s="2070"/>
      <c r="BB29" s="2070"/>
      <c r="BC29" s="2070"/>
      <c r="BD29" s="2070"/>
      <c r="BE29" s="2132"/>
      <c r="BF29" s="734"/>
      <c r="BG29" s="2092"/>
      <c r="BH29" s="2092"/>
      <c r="BI29" s="2092"/>
      <c r="BJ29" s="734"/>
      <c r="BK29" s="2132"/>
      <c r="BL29" s="2070"/>
      <c r="BM29" s="2070"/>
      <c r="BN29" s="2070"/>
      <c r="BO29" s="2070"/>
      <c r="BP29" s="2089" t="s">
        <v>43</v>
      </c>
      <c r="BQ29" s="193"/>
      <c r="BR29" s="193"/>
      <c r="BV29" s="2070"/>
      <c r="BW29" s="734"/>
      <c r="BX29" s="2067"/>
      <c r="BY29" s="2129" t="s">
        <v>5738</v>
      </c>
      <c r="BZ29" s="2067"/>
      <c r="CA29" s="2128"/>
      <c r="CB29" s="2061" t="s">
        <v>5781</v>
      </c>
      <c r="CC29" s="734"/>
      <c r="CD29" s="2070"/>
      <c r="CE29" s="490"/>
      <c r="CF29" s="2134" t="s">
        <v>5179</v>
      </c>
      <c r="CG29" s="2070"/>
      <c r="CH29" s="2088" t="s">
        <v>5795</v>
      </c>
      <c r="CI29" s="2070"/>
      <c r="CJ29" s="2113"/>
      <c r="CK29" s="2113"/>
      <c r="CL29" s="2113"/>
      <c r="CM29" s="2070"/>
      <c r="CN29" s="2089" t="s">
        <v>43</v>
      </c>
      <c r="CO29" s="2070"/>
      <c r="CP29" s="2070"/>
    </row>
    <row r="30" ht="45.0" customHeight="1">
      <c r="D30" s="2070"/>
      <c r="E30" s="734"/>
      <c r="F30" s="2092"/>
      <c r="G30" s="2092"/>
      <c r="H30" s="2092"/>
      <c r="I30" s="2065"/>
      <c r="J30" s="2070"/>
      <c r="K30" s="490"/>
      <c r="L30" s="490"/>
      <c r="M30" s="490"/>
      <c r="N30" s="2070"/>
      <c r="O30" s="2131"/>
      <c r="P30" s="2067"/>
      <c r="Q30" s="2067"/>
      <c r="R30" s="2067"/>
      <c r="S30" s="2067"/>
      <c r="T30" s="2065"/>
      <c r="U30" s="2065"/>
      <c r="V30" s="2070"/>
      <c r="AA30" s="2086"/>
      <c r="AB30" s="2070"/>
      <c r="AC30" s="734"/>
      <c r="AD30" s="734"/>
      <c r="AE30" s="734"/>
      <c r="AF30" s="2065"/>
      <c r="AG30" s="2065"/>
      <c r="AH30" s="2065"/>
      <c r="AI30" s="2091"/>
      <c r="AJ30" s="2099"/>
      <c r="AK30" s="2091"/>
      <c r="AL30" s="2065"/>
      <c r="AM30" s="2065"/>
      <c r="AN30" s="2065"/>
      <c r="AO30" s="2065"/>
      <c r="AP30" s="2065"/>
      <c r="AQ30" s="734"/>
      <c r="AR30" s="2070"/>
      <c r="AS30" s="2070"/>
      <c r="AT30" s="181"/>
      <c r="AU30" s="2135"/>
      <c r="AV30" s="2070"/>
      <c r="AW30" s="2136"/>
      <c r="AX30" s="181"/>
      <c r="AY30" s="2070"/>
      <c r="AZ30" s="2070"/>
      <c r="BA30" s="734"/>
      <c r="BB30" s="734"/>
      <c r="BC30" s="734"/>
      <c r="BD30" s="734"/>
      <c r="BE30" s="734"/>
      <c r="BF30" s="734"/>
      <c r="BG30" s="2092"/>
      <c r="BH30" s="2092"/>
      <c r="BI30" s="2092"/>
      <c r="BJ30" s="734"/>
      <c r="BK30" s="734"/>
      <c r="BL30" s="734"/>
      <c r="BM30" s="734"/>
      <c r="BN30" s="734"/>
      <c r="BO30" s="734"/>
      <c r="BP30" s="2070"/>
      <c r="BQ30" s="2070"/>
      <c r="BR30" s="193"/>
      <c r="BV30" s="2070"/>
      <c r="BW30" s="734"/>
      <c r="BX30" s="2061" t="s">
        <v>5781</v>
      </c>
      <c r="BY30" s="2128"/>
      <c r="BZ30" s="2137" t="s">
        <v>5796</v>
      </c>
      <c r="CA30" s="2128"/>
      <c r="CB30" s="2067"/>
      <c r="CC30" s="734"/>
      <c r="CD30" s="2070"/>
      <c r="CE30" s="490"/>
      <c r="CF30" s="490"/>
      <c r="CG30" s="490"/>
      <c r="CH30" s="2070"/>
      <c r="CI30" s="2065"/>
      <c r="CJ30" s="2113"/>
      <c r="CK30" s="2113"/>
      <c r="CL30" s="2113"/>
      <c r="CM30" s="2113"/>
      <c r="CN30" s="2070"/>
    </row>
    <row r="31" ht="45.0" customHeight="1">
      <c r="D31" s="2070"/>
      <c r="E31" s="734"/>
      <c r="F31" s="2092"/>
      <c r="G31" s="2092"/>
      <c r="H31" s="2092"/>
      <c r="I31" s="2065"/>
      <c r="J31" s="2070"/>
      <c r="K31" s="490"/>
      <c r="L31" s="490"/>
      <c r="M31" s="490"/>
      <c r="N31" s="2070"/>
      <c r="O31" s="2061" t="s">
        <v>5460</v>
      </c>
      <c r="P31" s="2061"/>
      <c r="Q31" s="2131"/>
      <c r="R31" s="2131"/>
      <c r="S31" s="2065"/>
      <c r="T31" s="2065"/>
      <c r="U31" s="2065"/>
      <c r="V31" s="2070"/>
      <c r="Z31" s="2086"/>
      <c r="AA31" s="2086"/>
      <c r="AB31" s="734"/>
      <c r="AC31" s="734"/>
      <c r="AD31" s="734"/>
      <c r="AE31" s="2052" t="s">
        <v>5797</v>
      </c>
      <c r="AF31" s="2052"/>
      <c r="AG31" s="2065"/>
      <c r="AH31" s="2065"/>
      <c r="AI31" s="2065"/>
      <c r="AJ31" s="2092"/>
      <c r="AK31" s="2092"/>
      <c r="AL31" s="2065"/>
      <c r="AM31" s="2065"/>
      <c r="AN31" s="2052" t="s">
        <v>5797</v>
      </c>
      <c r="AO31" s="2052"/>
      <c r="AP31" s="734"/>
      <c r="AQ31" s="734"/>
      <c r="AR31" s="734"/>
      <c r="AS31" s="2070"/>
      <c r="AT31" s="734"/>
      <c r="AU31" s="2138"/>
      <c r="AV31" s="2139"/>
      <c r="AW31" s="2140"/>
      <c r="AX31" s="734"/>
      <c r="AY31" s="2070"/>
      <c r="AZ31" s="734"/>
      <c r="BA31" s="734"/>
      <c r="BB31" s="734"/>
      <c r="BC31" s="2052" t="s">
        <v>5797</v>
      </c>
      <c r="BD31" s="2052"/>
      <c r="BE31" s="734"/>
      <c r="BF31" s="2092"/>
      <c r="BG31" s="2092"/>
      <c r="BH31" s="2092"/>
      <c r="BI31" s="2092"/>
      <c r="BJ31" s="2092"/>
      <c r="BK31" s="734"/>
      <c r="BL31" s="2115" t="s">
        <v>5797</v>
      </c>
      <c r="BM31" s="2115"/>
      <c r="BN31" s="734"/>
      <c r="BO31" s="734"/>
      <c r="BP31" s="734"/>
      <c r="BQ31" s="2070"/>
      <c r="BR31" s="2070"/>
      <c r="BV31" s="2070"/>
      <c r="BW31" s="734"/>
      <c r="BX31" s="734"/>
      <c r="BY31" s="2129" t="s">
        <v>5738</v>
      </c>
      <c r="BZ31" s="2128"/>
      <c r="CA31" s="2129" t="s">
        <v>5738</v>
      </c>
      <c r="CB31" s="2067"/>
      <c r="CC31" s="2061" t="s">
        <v>5781</v>
      </c>
      <c r="CD31" s="2070"/>
      <c r="CE31" s="490"/>
      <c r="CF31" s="490"/>
      <c r="CG31" s="490"/>
      <c r="CH31" s="2070"/>
      <c r="CI31" s="2113"/>
      <c r="CJ31" s="2113"/>
      <c r="CK31" s="2092"/>
      <c r="CL31" s="2092"/>
      <c r="CM31" s="2113"/>
      <c r="CN31" s="2070"/>
    </row>
    <row r="32" ht="45.0" customHeight="1">
      <c r="D32" s="2070"/>
      <c r="E32" s="734"/>
      <c r="F32" s="2092"/>
      <c r="G32" s="2092"/>
      <c r="H32" s="2092"/>
      <c r="I32" s="2065"/>
      <c r="J32" s="2132"/>
      <c r="K32" s="2070"/>
      <c r="L32" s="2070"/>
      <c r="M32" s="2070"/>
      <c r="N32" s="2070"/>
      <c r="O32" s="2070"/>
      <c r="P32" s="2070"/>
      <c r="Q32" s="2070"/>
      <c r="R32" s="2103" t="s">
        <v>381</v>
      </c>
      <c r="S32" s="2070"/>
      <c r="T32" s="2065"/>
      <c r="U32" s="2104" t="s">
        <v>5359</v>
      </c>
      <c r="V32" s="2070"/>
      <c r="W32" s="2070"/>
      <c r="X32" s="2070"/>
      <c r="Y32" s="2070"/>
      <c r="Z32" s="2141"/>
      <c r="AA32" s="2110"/>
      <c r="AB32" s="734"/>
      <c r="AC32" s="734"/>
      <c r="AD32" s="2092"/>
      <c r="AE32" s="2092"/>
      <c r="AF32" s="2092"/>
      <c r="AG32" s="2092"/>
      <c r="AH32" s="2065"/>
      <c r="AI32" s="2092"/>
      <c r="AJ32" s="2092"/>
      <c r="AK32" s="2092"/>
      <c r="AL32" s="2092"/>
      <c r="AM32" s="2092"/>
      <c r="AN32" s="2092"/>
      <c r="AO32" s="2092"/>
      <c r="AP32" s="2092"/>
      <c r="AQ32" s="734"/>
      <c r="AR32" s="734"/>
      <c r="AS32" s="734"/>
      <c r="AT32" s="734"/>
      <c r="AU32" s="2092"/>
      <c r="AV32" s="2092"/>
      <c r="AW32" s="2092"/>
      <c r="AX32" s="734"/>
      <c r="AY32" s="734"/>
      <c r="AZ32" s="734"/>
      <c r="BA32" s="734"/>
      <c r="BB32" s="2092"/>
      <c r="BC32" s="2092"/>
      <c r="BD32" s="2092"/>
      <c r="BE32" s="2092"/>
      <c r="BF32" s="2092"/>
      <c r="BG32" s="2092"/>
      <c r="BH32" s="2092"/>
      <c r="BI32" s="2092"/>
      <c r="BJ32" s="2092"/>
      <c r="BK32" s="2092"/>
      <c r="BL32" s="2092"/>
      <c r="BM32" s="2092"/>
      <c r="BN32" s="2092"/>
      <c r="BO32" s="734"/>
      <c r="BP32" s="734"/>
      <c r="BQ32" s="734"/>
      <c r="BR32" s="2132"/>
      <c r="BS32" s="2070"/>
      <c r="BT32" s="2070"/>
      <c r="BU32" s="2070"/>
      <c r="BV32" s="2134" t="s">
        <v>5798</v>
      </c>
      <c r="BW32" s="2070"/>
      <c r="BX32" s="2103" t="s">
        <v>381</v>
      </c>
      <c r="BY32" s="2070"/>
      <c r="BZ32" s="2070"/>
      <c r="CA32" s="2070"/>
      <c r="CB32" s="2103" t="s">
        <v>381</v>
      </c>
      <c r="CC32" s="2070"/>
      <c r="CD32" s="2070"/>
      <c r="CE32" s="2070"/>
      <c r="CF32" s="2070"/>
      <c r="CG32" s="2070"/>
      <c r="CH32" s="2132"/>
      <c r="CI32" s="2065"/>
      <c r="CJ32" s="2092"/>
      <c r="CK32" s="2092"/>
      <c r="CL32" s="2092"/>
      <c r="CM32" s="2113"/>
      <c r="CN32" s="2070"/>
      <c r="CO32" s="193"/>
      <c r="CP32" s="193"/>
      <c r="CQ32" s="193"/>
      <c r="CR32" s="193"/>
    </row>
    <row r="33" ht="45.0" customHeight="1">
      <c r="D33" s="2070"/>
      <c r="E33" s="734"/>
      <c r="F33" s="2092"/>
      <c r="G33" s="2092"/>
      <c r="H33" s="2092"/>
      <c r="I33" s="734"/>
      <c r="J33" s="734"/>
      <c r="K33" s="734"/>
      <c r="L33" s="2065"/>
      <c r="M33" s="2065"/>
      <c r="N33" s="734"/>
      <c r="O33" s="734"/>
      <c r="P33" s="734"/>
      <c r="Q33" s="734"/>
      <c r="R33" s="734"/>
      <c r="S33" s="734"/>
      <c r="T33" s="2065"/>
      <c r="U33" s="2065"/>
      <c r="V33" s="2065"/>
      <c r="W33" s="734"/>
      <c r="X33" s="734"/>
      <c r="Y33" s="734"/>
      <c r="Z33" s="734"/>
      <c r="AA33" s="2110"/>
      <c r="AB33" s="734"/>
      <c r="AC33" s="2092"/>
      <c r="AD33" s="2070"/>
      <c r="AE33" s="2092"/>
      <c r="AF33" s="2092"/>
      <c r="AG33" s="2092"/>
      <c r="AH33" s="2092"/>
      <c r="AI33" s="2092"/>
      <c r="AJ33" s="2092"/>
      <c r="AK33" s="2092"/>
      <c r="AL33" s="2092"/>
      <c r="AM33" s="2092"/>
      <c r="AN33" s="2092"/>
      <c r="AO33" s="2092"/>
      <c r="AP33" s="2070"/>
      <c r="AQ33" s="2092"/>
      <c r="AR33" s="734"/>
      <c r="AS33" s="734"/>
      <c r="AT33" s="2092"/>
      <c r="AU33" s="2092"/>
      <c r="AV33" s="2092"/>
      <c r="AW33" s="2092"/>
      <c r="AX33" s="2092"/>
      <c r="AY33" s="734"/>
      <c r="AZ33" s="734"/>
      <c r="BA33" s="2092"/>
      <c r="BB33" s="2070"/>
      <c r="BC33" s="2092"/>
      <c r="BD33" s="2092"/>
      <c r="BE33" s="2092"/>
      <c r="BF33" s="2092"/>
      <c r="BG33" s="2092"/>
      <c r="BH33" s="2092"/>
      <c r="BI33" s="2092"/>
      <c r="BJ33" s="2092"/>
      <c r="BK33" s="2092"/>
      <c r="BL33" s="2092"/>
      <c r="BM33" s="2092"/>
      <c r="BN33" s="2070"/>
      <c r="BO33" s="2092"/>
      <c r="BP33" s="734"/>
      <c r="BQ33" s="734"/>
      <c r="BR33" s="734"/>
      <c r="BS33" s="734"/>
      <c r="BT33" s="2065"/>
      <c r="BU33" s="2065"/>
      <c r="BV33" s="2065"/>
      <c r="BW33" s="2065"/>
      <c r="BX33" s="734"/>
      <c r="BY33" s="2142"/>
      <c r="BZ33" s="2142"/>
      <c r="CA33" s="734"/>
      <c r="CB33" s="734"/>
      <c r="CC33" s="734"/>
      <c r="CD33" s="734"/>
      <c r="CE33" s="734"/>
      <c r="CF33" s="734"/>
      <c r="CG33" s="2065"/>
      <c r="CH33" s="2065"/>
      <c r="CI33" s="2065"/>
      <c r="CJ33" s="2065"/>
      <c r="CK33" s="2092"/>
      <c r="CL33" s="2092"/>
      <c r="CM33" s="2113"/>
      <c r="CN33" s="2070"/>
      <c r="CO33" s="193"/>
      <c r="CP33" s="193"/>
      <c r="CQ33" s="193"/>
      <c r="CR33" s="193"/>
    </row>
    <row r="34" ht="45.0" customHeight="1">
      <c r="D34" s="2070"/>
      <c r="E34" s="734"/>
      <c r="F34" s="2092"/>
      <c r="G34" s="2092"/>
      <c r="H34" s="2092"/>
      <c r="I34" s="2092"/>
      <c r="J34" s="2092"/>
      <c r="K34" s="2092"/>
      <c r="L34" s="2092"/>
      <c r="M34" s="2092"/>
      <c r="N34" s="2092"/>
      <c r="O34" s="2092"/>
      <c r="P34" s="2092"/>
      <c r="Q34" s="2092"/>
      <c r="R34" s="2092"/>
      <c r="S34" s="2092"/>
      <c r="T34" s="2065"/>
      <c r="U34" s="2065"/>
      <c r="V34" s="2092"/>
      <c r="W34" s="2092"/>
      <c r="X34" s="2092"/>
      <c r="Y34" s="2143"/>
      <c r="Z34" s="2143"/>
      <c r="AA34" s="2143"/>
      <c r="AB34" s="2092"/>
      <c r="AC34" s="2092"/>
      <c r="AD34" s="2092"/>
      <c r="AE34" s="2092"/>
      <c r="AF34" s="2092"/>
      <c r="AG34" s="2092"/>
      <c r="AH34" s="2144"/>
      <c r="AI34" s="2145"/>
      <c r="AJ34" s="2145"/>
      <c r="AK34" s="2145"/>
      <c r="AL34" s="2146"/>
      <c r="AM34" s="2092"/>
      <c r="AN34" s="2092"/>
      <c r="AO34" s="2092"/>
      <c r="AP34" s="2092"/>
      <c r="AQ34" s="2092"/>
      <c r="AR34" s="2092"/>
      <c r="AS34" s="2092"/>
      <c r="AT34" s="2092"/>
      <c r="AU34" s="2092"/>
      <c r="AV34" s="2092"/>
      <c r="AW34" s="2092"/>
      <c r="AX34" s="2092"/>
      <c r="AY34" s="2092"/>
      <c r="AZ34" s="2092"/>
      <c r="BA34" s="2092"/>
      <c r="BB34" s="2092"/>
      <c r="BC34" s="2092"/>
      <c r="BD34" s="2092"/>
      <c r="BE34" s="2092"/>
      <c r="BF34" s="2147"/>
      <c r="BG34" s="2148"/>
      <c r="BH34" s="2148"/>
      <c r="BI34" s="2148"/>
      <c r="BJ34" s="2149"/>
      <c r="BK34" s="2092"/>
      <c r="BL34" s="2092"/>
      <c r="BM34" s="2092"/>
      <c r="BN34" s="2092"/>
      <c r="BO34" s="2092"/>
      <c r="BP34" s="2092"/>
      <c r="BQ34" s="2092"/>
      <c r="BR34" s="2092"/>
      <c r="BS34" s="2092"/>
      <c r="BT34" s="2092"/>
      <c r="BU34" s="2065"/>
      <c r="BV34" s="2065"/>
      <c r="BW34" s="2092"/>
      <c r="BX34" s="2092"/>
      <c r="BY34" s="2142"/>
      <c r="BZ34" s="2142"/>
      <c r="CA34" s="2142"/>
      <c r="CB34" s="2092"/>
      <c r="CC34" s="2092"/>
      <c r="CD34" s="2092"/>
      <c r="CE34" s="2092"/>
      <c r="CF34" s="2092"/>
      <c r="CG34" s="2092"/>
      <c r="CH34" s="2092"/>
      <c r="CI34" s="2065"/>
      <c r="CJ34" s="2065"/>
      <c r="CK34" s="2092"/>
      <c r="CL34" s="2092"/>
      <c r="CM34" s="2113"/>
      <c r="CN34" s="2070"/>
      <c r="CO34" s="193"/>
      <c r="CP34" s="193"/>
      <c r="CQ34" s="193"/>
      <c r="CR34" s="193"/>
    </row>
    <row r="35" ht="45.0" customHeight="1">
      <c r="D35" s="2070"/>
      <c r="E35" s="734"/>
      <c r="F35" s="2092"/>
      <c r="G35" s="2092"/>
      <c r="H35" s="2092"/>
      <c r="I35" s="2092"/>
      <c r="J35" s="2092"/>
      <c r="K35" s="2092"/>
      <c r="L35" s="2092"/>
      <c r="M35" s="2092"/>
      <c r="N35" s="2092"/>
      <c r="O35" s="2092"/>
      <c r="P35" s="2150" t="s">
        <v>5402</v>
      </c>
      <c r="Q35" s="2092"/>
      <c r="R35" s="2092"/>
      <c r="S35" s="2092"/>
      <c r="T35" s="2092"/>
      <c r="U35" s="2092"/>
      <c r="V35" s="2092"/>
      <c r="W35" s="2092"/>
      <c r="X35" s="2092"/>
      <c r="Y35" s="2092"/>
      <c r="Z35" s="2143"/>
      <c r="AA35" s="2143"/>
      <c r="AB35" s="2143"/>
      <c r="AC35" s="2092"/>
      <c r="AD35" s="2092"/>
      <c r="AE35" s="2092"/>
      <c r="AF35" s="2092"/>
      <c r="AG35" s="2092"/>
      <c r="AH35" s="2151"/>
      <c r="AI35" s="2152"/>
      <c r="AJ35" s="2153" t="s">
        <v>5799</v>
      </c>
      <c r="AK35" s="2152"/>
      <c r="AL35" s="2154"/>
      <c r="AM35" s="991" t="s">
        <v>5250</v>
      </c>
      <c r="AN35" s="2092"/>
      <c r="AO35" s="2092"/>
      <c r="AP35" s="2092"/>
      <c r="AQ35" s="2092"/>
      <c r="AR35" s="2092"/>
      <c r="AS35" s="2092"/>
      <c r="AT35" s="2092"/>
      <c r="AU35" s="2092"/>
      <c r="AV35" s="2092"/>
      <c r="AW35" s="2092"/>
      <c r="AX35" s="2092"/>
      <c r="AY35" s="2092"/>
      <c r="AZ35" s="2092"/>
      <c r="BA35" s="2092"/>
      <c r="BB35" s="2092"/>
      <c r="BC35" s="2092"/>
      <c r="BD35" s="2092"/>
      <c r="BE35" s="991" t="s">
        <v>5250</v>
      </c>
      <c r="BF35" s="2155"/>
      <c r="BG35" s="2156"/>
      <c r="BH35" s="2157" t="s">
        <v>5800</v>
      </c>
      <c r="BI35" s="2156"/>
      <c r="BJ35" s="2158"/>
      <c r="BK35" s="2092"/>
      <c r="BL35" s="2092"/>
      <c r="BM35" s="2092"/>
      <c r="BN35" s="2092"/>
      <c r="BO35" s="2092"/>
      <c r="BP35" s="2092"/>
      <c r="BQ35" s="2092"/>
      <c r="BR35" s="2092"/>
      <c r="BS35" s="2092"/>
      <c r="BT35" s="2092"/>
      <c r="BU35" s="2092"/>
      <c r="BV35" s="2092"/>
      <c r="BW35" s="2092"/>
      <c r="BX35" s="2092"/>
      <c r="BY35" s="2142"/>
      <c r="BZ35" s="2159" t="s">
        <v>5523</v>
      </c>
      <c r="CA35" s="2142"/>
      <c r="CB35" s="2092"/>
      <c r="CC35" s="2092"/>
      <c r="CD35" s="2092"/>
      <c r="CE35" s="2092"/>
      <c r="CF35" s="2092"/>
      <c r="CG35" s="2092"/>
      <c r="CH35" s="2092"/>
      <c r="CI35" s="2092"/>
      <c r="CJ35" s="2092"/>
      <c r="CK35" s="2092"/>
      <c r="CL35" s="2113"/>
      <c r="CM35" s="2113"/>
      <c r="CN35" s="2070"/>
      <c r="CO35" s="193"/>
      <c r="CP35" s="193"/>
      <c r="CQ35" s="193"/>
      <c r="CR35" s="193"/>
    </row>
    <row r="36" ht="45.0" customHeight="1">
      <c r="D36" s="2070"/>
      <c r="E36" s="734"/>
      <c r="F36" s="734"/>
      <c r="G36" s="2092"/>
      <c r="H36" s="2092"/>
      <c r="I36" s="2092"/>
      <c r="J36" s="2092"/>
      <c r="K36" s="2092"/>
      <c r="L36" s="2092"/>
      <c r="M36" s="2092"/>
      <c r="N36" s="2092"/>
      <c r="O36" s="2065"/>
      <c r="P36" s="2092"/>
      <c r="Q36" s="2092"/>
      <c r="R36" s="2092"/>
      <c r="S36" s="2092"/>
      <c r="T36" s="2092"/>
      <c r="U36" s="2092"/>
      <c r="V36" s="2092"/>
      <c r="W36" s="2092"/>
      <c r="X36" s="2092"/>
      <c r="Y36" s="2092"/>
      <c r="Z36" s="2092"/>
      <c r="AA36" s="2092"/>
      <c r="AB36" s="2092"/>
      <c r="AC36" s="2092"/>
      <c r="AD36" s="2092"/>
      <c r="AE36" s="2092"/>
      <c r="AF36" s="2092"/>
      <c r="AG36" s="2092"/>
      <c r="AH36" s="2160"/>
      <c r="AI36" s="2161"/>
      <c r="AJ36" s="2161"/>
      <c r="AK36" s="2161"/>
      <c r="AL36" s="2162"/>
      <c r="AM36" s="2092"/>
      <c r="AN36" s="2092"/>
      <c r="AO36" s="2092"/>
      <c r="AP36" s="2092"/>
      <c r="AQ36" s="2092"/>
      <c r="AR36" s="2092"/>
      <c r="AS36" s="2092"/>
      <c r="AT36" s="2092"/>
      <c r="AU36" s="2092"/>
      <c r="AV36" s="2092"/>
      <c r="AW36" s="2092"/>
      <c r="AX36" s="2092"/>
      <c r="AY36" s="2092"/>
      <c r="AZ36" s="2092"/>
      <c r="BA36" s="1447" t="s">
        <v>5757</v>
      </c>
      <c r="BB36" s="2092"/>
      <c r="BC36" s="2092"/>
      <c r="BD36" s="2092"/>
      <c r="BE36" s="2092"/>
      <c r="BF36" s="2163"/>
      <c r="BG36" s="2164"/>
      <c r="BH36" s="2164"/>
      <c r="BI36" s="2164"/>
      <c r="BJ36" s="2165"/>
      <c r="BK36" s="2092"/>
      <c r="BL36" s="2092"/>
      <c r="BM36" s="2092"/>
      <c r="BN36" s="2092"/>
      <c r="BO36" s="2092"/>
      <c r="BP36" s="2092"/>
      <c r="BQ36" s="2092"/>
      <c r="BR36" s="2092"/>
      <c r="BS36" s="2092"/>
      <c r="BT36" s="2092"/>
      <c r="BU36" s="2092"/>
      <c r="BV36" s="2092"/>
      <c r="BW36" s="2092"/>
      <c r="BX36" s="2092"/>
      <c r="BY36" s="2142"/>
      <c r="BZ36" s="2142"/>
      <c r="CA36" s="2142"/>
      <c r="CB36" s="2092"/>
      <c r="CC36" s="2092"/>
      <c r="CD36" s="2092"/>
      <c r="CE36" s="2092"/>
      <c r="CF36" s="2092"/>
      <c r="CG36" s="2113"/>
      <c r="CH36" s="2065"/>
      <c r="CI36" s="2065"/>
      <c r="CJ36" s="2092"/>
      <c r="CK36" s="2113"/>
      <c r="CL36" s="2113"/>
      <c r="CM36" s="2065"/>
      <c r="CN36" s="2070"/>
      <c r="CO36" s="193"/>
      <c r="CP36" s="193"/>
      <c r="CQ36" s="193"/>
      <c r="CR36" s="193"/>
    </row>
    <row r="37" ht="45.0" customHeight="1">
      <c r="D37" s="2070"/>
      <c r="E37" s="2132"/>
      <c r="F37" s="734"/>
      <c r="G37" s="734"/>
      <c r="H37" s="734"/>
      <c r="I37" s="734"/>
      <c r="J37" s="734"/>
      <c r="K37" s="734"/>
      <c r="L37" s="734"/>
      <c r="M37" s="734"/>
      <c r="N37" s="2065"/>
      <c r="O37" s="2065"/>
      <c r="P37" s="734"/>
      <c r="Q37" s="2065"/>
      <c r="R37" s="2065"/>
      <c r="S37" s="734"/>
      <c r="T37" s="734"/>
      <c r="U37" s="734"/>
      <c r="V37" s="734"/>
      <c r="W37" s="734"/>
      <c r="X37" s="734"/>
      <c r="Y37" s="734"/>
      <c r="Z37" s="734"/>
      <c r="AA37" s="734"/>
      <c r="AB37" s="734"/>
      <c r="AC37" s="2092"/>
      <c r="AD37" s="2070" t="s">
        <v>5775</v>
      </c>
      <c r="AE37" s="2092"/>
      <c r="AF37" s="2092"/>
      <c r="AG37" s="2092"/>
      <c r="AH37" s="2092"/>
      <c r="AI37" s="2092"/>
      <c r="AJ37" s="2092"/>
      <c r="AK37" s="2092"/>
      <c r="AL37" s="2092"/>
      <c r="AM37" s="2092"/>
      <c r="AN37" s="2092"/>
      <c r="AO37" s="2092"/>
      <c r="AP37" s="2070"/>
      <c r="AQ37" s="2092"/>
      <c r="AR37" s="2092"/>
      <c r="AS37" s="2092"/>
      <c r="AT37" s="2166"/>
      <c r="AU37" s="2166"/>
      <c r="AV37" s="2166"/>
      <c r="AW37" s="2167" t="s">
        <v>5801</v>
      </c>
      <c r="AX37" s="2166"/>
      <c r="AY37" s="2092"/>
      <c r="AZ37" s="2092"/>
      <c r="BA37" s="2092"/>
      <c r="BB37" s="2070"/>
      <c r="BC37" s="2092"/>
      <c r="BD37" s="2092"/>
      <c r="BE37" s="2092"/>
      <c r="BF37" s="2092"/>
      <c r="BG37" s="2092"/>
      <c r="BH37" s="2092"/>
      <c r="BI37" s="2092"/>
      <c r="BJ37" s="2092"/>
      <c r="BK37" s="2092"/>
      <c r="BL37" s="2092"/>
      <c r="BM37" s="2092"/>
      <c r="BN37" s="2070"/>
      <c r="BO37" s="2092"/>
      <c r="BP37" s="734"/>
      <c r="BQ37" s="734"/>
      <c r="BR37" s="734"/>
      <c r="BS37" s="2065"/>
      <c r="BT37" s="2065"/>
      <c r="BU37" s="734"/>
      <c r="BV37" s="734"/>
      <c r="BW37" s="734"/>
      <c r="BX37" s="734"/>
      <c r="BY37" s="2142"/>
      <c r="BZ37" s="2142"/>
      <c r="CA37" s="2142"/>
      <c r="CB37" s="2142"/>
      <c r="CC37" s="734"/>
      <c r="CD37" s="734"/>
      <c r="CE37" s="734"/>
      <c r="CF37" s="2113"/>
      <c r="CG37" s="2065"/>
      <c r="CH37" s="2065"/>
      <c r="CI37" s="2065"/>
      <c r="CJ37" s="2065"/>
      <c r="CK37" s="2113"/>
      <c r="CL37" s="2113"/>
      <c r="CM37" s="2132"/>
      <c r="CN37" s="2070"/>
      <c r="CO37" s="193"/>
      <c r="CP37" s="193"/>
      <c r="CQ37" s="193"/>
      <c r="CR37" s="193"/>
    </row>
    <row r="38" ht="45.0" customHeight="1">
      <c r="D38" s="193"/>
      <c r="E38" s="2124" t="s">
        <v>5802</v>
      </c>
      <c r="F38" s="2070"/>
      <c r="G38" s="2070"/>
      <c r="H38" s="2070"/>
      <c r="I38" s="2070"/>
      <c r="J38" s="2070"/>
      <c r="K38" s="2070"/>
      <c r="L38" s="2070"/>
      <c r="M38" s="2070"/>
      <c r="N38" s="2124" t="s">
        <v>5803</v>
      </c>
      <c r="O38" s="2070"/>
      <c r="P38" s="2103" t="s">
        <v>381</v>
      </c>
      <c r="Q38" s="2070"/>
      <c r="R38" s="2124" t="s">
        <v>5804</v>
      </c>
      <c r="S38" s="2070"/>
      <c r="T38" s="2103" t="s">
        <v>381</v>
      </c>
      <c r="U38" s="2070"/>
      <c r="V38" s="2070"/>
      <c r="W38" s="2070"/>
      <c r="X38" s="2070"/>
      <c r="Y38" s="2070"/>
      <c r="Z38" s="2132"/>
      <c r="AA38" s="734"/>
      <c r="AB38" s="734"/>
      <c r="AC38" s="734"/>
      <c r="AD38" s="2092"/>
      <c r="AE38" s="2092"/>
      <c r="AF38" s="2092"/>
      <c r="AG38" s="2092"/>
      <c r="AH38" s="2092"/>
      <c r="AI38" s="2092"/>
      <c r="AJ38" s="2092"/>
      <c r="AK38" s="2092"/>
      <c r="AL38" s="2092"/>
      <c r="AM38" s="2092"/>
      <c r="AN38" s="2092"/>
      <c r="AO38" s="2092"/>
      <c r="AP38" s="2092"/>
      <c r="AQ38" s="2092"/>
      <c r="AR38" s="2092"/>
      <c r="AS38" s="2092"/>
      <c r="AT38" s="2166"/>
      <c r="AU38" s="2168"/>
      <c r="AV38" s="2115" t="s">
        <v>5805</v>
      </c>
      <c r="AW38" s="2168"/>
      <c r="AX38" s="2166"/>
      <c r="AY38" s="2092"/>
      <c r="AZ38" s="2092"/>
      <c r="BA38" s="2092"/>
      <c r="BB38" s="2092"/>
      <c r="BC38" s="2092"/>
      <c r="BD38" s="2092"/>
      <c r="BE38" s="2092"/>
      <c r="BF38" s="2092"/>
      <c r="BG38" s="2092"/>
      <c r="BH38" s="2092"/>
      <c r="BI38" s="2092"/>
      <c r="BJ38" s="2092"/>
      <c r="BK38" s="2092"/>
      <c r="BL38" s="2092"/>
      <c r="BM38" s="2092"/>
      <c r="BN38" s="2092"/>
      <c r="BO38" s="734"/>
      <c r="BP38" s="734"/>
      <c r="BQ38" s="734"/>
      <c r="BR38" s="2132"/>
      <c r="BS38" s="2070"/>
      <c r="BT38" s="2070"/>
      <c r="BU38" s="2070"/>
      <c r="BV38" s="2088" t="s">
        <v>5806</v>
      </c>
      <c r="BW38" s="2070"/>
      <c r="BX38" s="2103" t="s">
        <v>381</v>
      </c>
      <c r="BY38" s="2070"/>
      <c r="BZ38" s="2142"/>
      <c r="CA38" s="2142"/>
      <c r="CB38" s="2142"/>
      <c r="CC38" s="2142"/>
      <c r="CD38" s="2089" t="s">
        <v>43</v>
      </c>
      <c r="CE38" s="2070"/>
      <c r="CF38" s="2070"/>
      <c r="CG38" s="2070"/>
      <c r="CH38" s="2070"/>
      <c r="CI38" s="2070"/>
      <c r="CJ38" s="2070"/>
      <c r="CK38" s="2070"/>
      <c r="CL38" s="2070"/>
      <c r="CM38" s="2169" t="s">
        <v>5807</v>
      </c>
      <c r="CN38" s="193"/>
      <c r="CO38" s="193"/>
      <c r="CP38" s="193"/>
      <c r="CQ38" s="193"/>
      <c r="CR38" s="193"/>
    </row>
    <row r="39" ht="45.0" customHeight="1">
      <c r="K39" s="193"/>
      <c r="L39" s="193"/>
      <c r="M39" s="193"/>
      <c r="N39" s="2070"/>
      <c r="O39" s="2170" t="s">
        <v>5808</v>
      </c>
      <c r="P39" s="734"/>
      <c r="Q39" s="734"/>
      <c r="R39" s="2070"/>
      <c r="S39" s="734"/>
      <c r="T39" s="734"/>
      <c r="U39" s="2170" t="s">
        <v>5808</v>
      </c>
      <c r="V39" s="2070"/>
      <c r="W39" s="490"/>
      <c r="X39" s="490"/>
      <c r="Y39" s="490"/>
      <c r="Z39" s="2070"/>
      <c r="AA39" s="2070"/>
      <c r="AB39" s="734"/>
      <c r="AC39" s="734"/>
      <c r="AD39" s="734"/>
      <c r="AE39" s="2115" t="s">
        <v>5797</v>
      </c>
      <c r="AF39" s="2115"/>
      <c r="AG39" s="734"/>
      <c r="AH39" s="2092"/>
      <c r="AI39" s="2092"/>
      <c r="AJ39" s="2092"/>
      <c r="AK39" s="2092"/>
      <c r="AL39" s="2092"/>
      <c r="AM39" s="734"/>
      <c r="AN39" s="2115" t="s">
        <v>5797</v>
      </c>
      <c r="AO39" s="2115"/>
      <c r="AP39" s="734"/>
      <c r="AQ39" s="2092"/>
      <c r="AR39" s="2092"/>
      <c r="AS39" s="2092"/>
      <c r="AT39" s="2070"/>
      <c r="AU39" s="2070"/>
      <c r="AV39" s="2171" t="s">
        <v>5179</v>
      </c>
      <c r="AW39" s="2070"/>
      <c r="AX39" s="2070"/>
      <c r="AY39" s="2092"/>
      <c r="AZ39" s="2092"/>
      <c r="BA39" s="2092"/>
      <c r="BB39" s="734"/>
      <c r="BC39" s="2115" t="s">
        <v>5797</v>
      </c>
      <c r="BD39" s="2115"/>
      <c r="BE39" s="734"/>
      <c r="BF39" s="2092"/>
      <c r="BG39" s="489"/>
      <c r="BH39" s="2092"/>
      <c r="BI39" s="2092"/>
      <c r="BJ39" s="2092"/>
      <c r="BK39" s="734"/>
      <c r="BL39" s="2115" t="s">
        <v>5797</v>
      </c>
      <c r="BM39" s="2115"/>
      <c r="BN39" s="734"/>
      <c r="BO39" s="734"/>
      <c r="BP39" s="734"/>
      <c r="BQ39" s="2070"/>
      <c r="BR39" s="2070"/>
      <c r="BS39" s="490"/>
      <c r="BT39" s="490"/>
      <c r="BU39" s="490"/>
      <c r="BV39" s="2070"/>
      <c r="BW39" s="2172"/>
      <c r="BX39" s="734"/>
      <c r="BY39" s="734"/>
      <c r="BZ39" s="2172"/>
      <c r="CA39" s="2142"/>
      <c r="CB39" s="2142"/>
      <c r="CC39" s="2142"/>
      <c r="CD39" s="2070"/>
    </row>
    <row r="40" ht="45.0" customHeight="1">
      <c r="K40" s="193"/>
      <c r="M40" s="193"/>
      <c r="N40" s="2070"/>
      <c r="O40" s="2170" t="s">
        <v>5808</v>
      </c>
      <c r="P40" s="734"/>
      <c r="Q40" s="2173" t="s">
        <v>5809</v>
      </c>
      <c r="R40" s="2070"/>
      <c r="S40" s="2173" t="s">
        <v>5809</v>
      </c>
      <c r="T40" s="734"/>
      <c r="U40" s="2170" t="s">
        <v>5808</v>
      </c>
      <c r="V40" s="2070"/>
      <c r="W40" s="490"/>
      <c r="X40" s="490"/>
      <c r="Y40" s="490"/>
      <c r="Z40" s="490"/>
      <c r="AA40" s="2070"/>
      <c r="AB40" s="2070"/>
      <c r="AC40" s="734"/>
      <c r="AD40" s="734"/>
      <c r="AE40" s="734"/>
      <c r="AF40" s="734"/>
      <c r="AG40" s="734"/>
      <c r="AH40" s="734"/>
      <c r="AI40" s="2092"/>
      <c r="AJ40" s="2092"/>
      <c r="AK40" s="2092"/>
      <c r="AL40" s="734"/>
      <c r="AM40" s="734"/>
      <c r="AN40" s="734"/>
      <c r="AO40" s="734"/>
      <c r="AP40" s="734"/>
      <c r="AQ40" s="734"/>
      <c r="AR40" s="2070"/>
      <c r="AS40" s="2070"/>
      <c r="AT40" s="2070"/>
      <c r="AU40" s="2065"/>
      <c r="AV40" s="2065"/>
      <c r="AW40" s="2065"/>
      <c r="AX40" s="2070"/>
      <c r="AY40" s="2070"/>
      <c r="AZ40" s="2070"/>
      <c r="BA40" s="734"/>
      <c r="BB40" s="734"/>
      <c r="BC40" s="734"/>
      <c r="BD40" s="734"/>
      <c r="BE40" s="734"/>
      <c r="BF40" s="734"/>
      <c r="BG40" s="2092"/>
      <c r="BH40" s="2092"/>
      <c r="BI40" s="2092"/>
      <c r="BJ40" s="734"/>
      <c r="BK40" s="734"/>
      <c r="BL40" s="734"/>
      <c r="BM40" s="734"/>
      <c r="BN40" s="734"/>
      <c r="BO40" s="734"/>
      <c r="BP40" s="2070"/>
      <c r="BQ40" s="2070"/>
      <c r="BR40" s="490"/>
      <c r="BS40" s="490"/>
      <c r="BT40" s="490"/>
      <c r="BU40" s="490"/>
      <c r="BV40" s="2070"/>
      <c r="BW40" s="2172"/>
      <c r="BX40" s="2067"/>
      <c r="BY40" s="2067"/>
      <c r="BZ40" s="2172"/>
      <c r="CA40" s="2172"/>
      <c r="CB40" s="2142"/>
      <c r="CC40" s="2172"/>
      <c r="CD40" s="2070"/>
    </row>
    <row r="41" ht="45.0" customHeight="1">
      <c r="L41" s="193"/>
      <c r="M41" s="193"/>
      <c r="N41" s="2070"/>
      <c r="O41" s="2174" t="s">
        <v>5808</v>
      </c>
      <c r="P41" s="734"/>
      <c r="Q41" s="2173" t="s">
        <v>5809</v>
      </c>
      <c r="R41" s="2070"/>
      <c r="S41" s="2175" t="s">
        <v>5810</v>
      </c>
      <c r="T41" s="734"/>
      <c r="U41" s="2173" t="s">
        <v>5808</v>
      </c>
      <c r="V41" s="2070"/>
      <c r="W41" s="490"/>
      <c r="X41" s="490"/>
      <c r="Y41" s="490"/>
      <c r="Z41" s="490"/>
      <c r="AA41" s="490"/>
      <c r="AB41" s="2124" t="s">
        <v>5179</v>
      </c>
      <c r="AC41" s="2070"/>
      <c r="AD41" s="2070"/>
      <c r="AE41" s="2070"/>
      <c r="AF41" s="2070"/>
      <c r="AG41" s="2132"/>
      <c r="AH41" s="734"/>
      <c r="AI41" s="2092"/>
      <c r="AJ41" s="2092"/>
      <c r="AK41" s="2092"/>
      <c r="AL41" s="734"/>
      <c r="AM41" s="2132"/>
      <c r="AN41" s="2070"/>
      <c r="AO41" s="2070"/>
      <c r="AP41" s="2070"/>
      <c r="AQ41" s="2070"/>
      <c r="AR41" s="2070"/>
      <c r="AS41" s="2065"/>
      <c r="AT41" s="2065"/>
      <c r="AU41" s="2065"/>
      <c r="AV41" s="2065"/>
      <c r="AW41" s="2065"/>
      <c r="AX41" s="2065"/>
      <c r="AY41" s="2065"/>
      <c r="AZ41" s="2124" t="s">
        <v>5179</v>
      </c>
      <c r="BA41" s="2070"/>
      <c r="BB41" s="2070"/>
      <c r="BC41" s="2070"/>
      <c r="BD41" s="2070"/>
      <c r="BE41" s="2141"/>
      <c r="BF41" s="2110"/>
      <c r="BG41" s="2143"/>
      <c r="BH41" s="489"/>
      <c r="BI41" s="2143"/>
      <c r="BJ41" s="2110"/>
      <c r="BK41" s="2141"/>
      <c r="BL41" s="2070"/>
      <c r="BM41" s="2070"/>
      <c r="BN41" s="2070"/>
      <c r="BO41" s="2070"/>
      <c r="BP41" s="2070"/>
      <c r="BQ41" s="490"/>
      <c r="BR41" s="2067"/>
      <c r="BS41" s="2067"/>
      <c r="BT41" s="2067"/>
      <c r="BU41" s="2067"/>
      <c r="BV41" s="2070" t="s">
        <v>5189</v>
      </c>
      <c r="BW41" s="734"/>
      <c r="BX41" s="2067"/>
      <c r="BY41" s="2067"/>
      <c r="BZ41" s="2067"/>
      <c r="CA41" s="2066" t="s">
        <v>5443</v>
      </c>
      <c r="CB41" s="2067"/>
      <c r="CC41" s="2172"/>
      <c r="CD41" s="2070"/>
    </row>
    <row r="42" ht="45.0" customHeight="1">
      <c r="L42" s="193"/>
      <c r="M42" s="193"/>
      <c r="N42" s="2124" t="s">
        <v>5583</v>
      </c>
      <c r="O42" s="2070"/>
      <c r="P42" s="2070"/>
      <c r="Q42" s="2070"/>
      <c r="R42" s="2124" t="s">
        <v>5179</v>
      </c>
      <c r="S42" s="2070"/>
      <c r="T42" s="2070"/>
      <c r="U42" s="2070"/>
      <c r="V42" s="2070"/>
      <c r="W42" s="193"/>
      <c r="X42" s="490"/>
      <c r="Y42" s="490"/>
      <c r="Z42" s="490"/>
      <c r="AA42" s="490"/>
      <c r="AB42" s="490"/>
      <c r="AC42" s="490"/>
      <c r="AD42" s="490"/>
      <c r="AE42" s="490"/>
      <c r="AF42" s="490"/>
      <c r="AG42" s="2070"/>
      <c r="AH42" s="734"/>
      <c r="AI42" s="2092"/>
      <c r="AJ42" s="2092"/>
      <c r="AK42" s="2092"/>
      <c r="AL42" s="734"/>
      <c r="AM42" s="2070"/>
      <c r="AN42" s="490"/>
      <c r="AO42" s="490"/>
      <c r="AP42" s="490"/>
      <c r="AQ42" s="490"/>
      <c r="AR42" s="490"/>
      <c r="AS42" s="490"/>
      <c r="AT42" s="490"/>
      <c r="AU42" s="490"/>
      <c r="AV42" s="490"/>
      <c r="AW42" s="490"/>
      <c r="AX42" s="490"/>
      <c r="AY42" s="490"/>
      <c r="AZ42" s="490"/>
      <c r="BA42" s="490"/>
      <c r="BB42" s="490"/>
      <c r="BC42" s="490"/>
      <c r="BD42" s="490"/>
      <c r="BE42" s="2176"/>
      <c r="BF42" s="1564"/>
      <c r="BG42" s="489"/>
      <c r="BH42" s="489"/>
      <c r="BI42" s="489"/>
      <c r="BJ42" s="1564"/>
      <c r="BK42" s="2176"/>
      <c r="BL42" s="490"/>
      <c r="BM42" s="490"/>
      <c r="BN42" s="490"/>
      <c r="BO42" s="490"/>
      <c r="BP42" s="490"/>
      <c r="BQ42" s="490"/>
      <c r="BR42" s="2067"/>
      <c r="BS42" s="490"/>
      <c r="BT42" s="490"/>
      <c r="BU42" s="490"/>
      <c r="BV42" s="2070"/>
      <c r="BW42" s="734"/>
      <c r="BX42" s="2172"/>
      <c r="BY42" s="2172" t="s">
        <v>887</v>
      </c>
      <c r="BZ42" s="2172"/>
      <c r="CA42" s="2067"/>
      <c r="CB42" s="2067"/>
      <c r="CC42" s="734"/>
      <c r="CD42" s="2070"/>
    </row>
    <row r="43" ht="45.0" customHeight="1">
      <c r="Y43" s="490"/>
      <c r="Z43" s="490"/>
      <c r="AA43" s="490"/>
      <c r="AB43" s="490"/>
      <c r="AC43" s="490"/>
      <c r="AD43" s="490"/>
      <c r="AE43" s="490"/>
      <c r="AF43" s="490"/>
      <c r="AG43" s="2070"/>
      <c r="AH43" s="734"/>
      <c r="AI43" s="2092"/>
      <c r="AJ43" s="2092"/>
      <c r="AK43" s="2092"/>
      <c r="AL43" s="734"/>
      <c r="AM43" s="2070"/>
      <c r="AN43" s="490"/>
      <c r="AO43" s="490"/>
      <c r="AP43" s="490"/>
      <c r="AQ43" s="490"/>
      <c r="AR43" s="490"/>
      <c r="AS43" s="490"/>
      <c r="AT43" s="490"/>
      <c r="AU43" s="490"/>
      <c r="AV43" s="490"/>
      <c r="AW43" s="490"/>
      <c r="AX43" s="490"/>
      <c r="AY43" s="490"/>
      <c r="AZ43" s="490"/>
      <c r="BA43" s="490"/>
      <c r="BB43" s="490"/>
      <c r="BC43" s="490"/>
      <c r="BD43" s="490"/>
      <c r="BE43" s="2176"/>
      <c r="BF43" s="1564"/>
      <c r="BG43" s="489"/>
      <c r="BH43" s="489"/>
      <c r="BI43" s="489"/>
      <c r="BJ43" s="1564"/>
      <c r="BK43" s="2176"/>
      <c r="BL43" s="490"/>
      <c r="BM43" s="490"/>
      <c r="BN43" s="490"/>
      <c r="BO43" s="490"/>
      <c r="BP43" s="490"/>
      <c r="BQ43" s="490"/>
      <c r="BR43" s="2067"/>
      <c r="BS43" s="490"/>
      <c r="BT43" s="490"/>
      <c r="BU43" s="490"/>
      <c r="BV43" s="2070"/>
      <c r="BW43" s="734"/>
      <c r="BX43" s="2172"/>
      <c r="BY43" s="2172"/>
      <c r="BZ43" s="2172"/>
      <c r="CA43" s="2061"/>
      <c r="CB43" s="2061"/>
      <c r="CC43" s="2061"/>
      <c r="CD43" s="2070"/>
    </row>
    <row r="44" ht="45.0" customHeight="1">
      <c r="Y44" s="2088" t="s">
        <v>5811</v>
      </c>
      <c r="Z44" s="2070"/>
      <c r="AA44" s="2070"/>
      <c r="AB44" s="2070"/>
      <c r="AC44" s="2070"/>
      <c r="AD44" s="2070"/>
      <c r="AE44" s="2070"/>
      <c r="AF44" s="2089" t="s">
        <v>43</v>
      </c>
      <c r="AG44" s="2070"/>
      <c r="AH44" s="734"/>
      <c r="AI44" s="2092"/>
      <c r="AJ44" s="2092"/>
      <c r="AK44" s="2092"/>
      <c r="AL44" s="734"/>
      <c r="AM44" s="2070"/>
      <c r="AN44" s="490"/>
      <c r="AO44" s="490"/>
      <c r="AP44" s="490"/>
      <c r="AQ44" s="490"/>
      <c r="AR44" s="490"/>
      <c r="AS44" s="490"/>
      <c r="AT44" s="490"/>
      <c r="AU44" s="490"/>
      <c r="AV44" s="490"/>
      <c r="AW44" s="490"/>
      <c r="AX44" s="490"/>
      <c r="AY44" s="490"/>
      <c r="AZ44" s="490"/>
      <c r="BA44" s="490"/>
      <c r="BB44" s="490"/>
      <c r="BC44" s="490"/>
      <c r="BD44" s="490"/>
      <c r="BE44" s="2176"/>
      <c r="BF44" s="1564"/>
      <c r="BG44" s="489"/>
      <c r="BH44" s="489"/>
      <c r="BI44" s="489"/>
      <c r="BJ44" s="1564"/>
      <c r="BK44" s="2088" t="s">
        <v>5812</v>
      </c>
      <c r="BL44" s="2070"/>
      <c r="BM44" s="2070"/>
      <c r="BN44" s="2070"/>
      <c r="BO44" s="2070"/>
      <c r="BP44" s="2070"/>
      <c r="BQ44" s="2131"/>
      <c r="BR44" s="2131"/>
      <c r="BS44" s="2089" t="s">
        <v>43</v>
      </c>
      <c r="BT44" s="490"/>
      <c r="BU44" s="490"/>
      <c r="BV44" s="2124" t="s">
        <v>5813</v>
      </c>
      <c r="BW44" s="2070"/>
      <c r="BX44" s="2070"/>
      <c r="BY44" s="2070"/>
      <c r="BZ44" s="2070"/>
      <c r="CA44" s="2070"/>
      <c r="CB44" s="2070"/>
      <c r="CC44" s="2070"/>
      <c r="CD44" s="2070"/>
    </row>
    <row r="45" ht="45.0" customHeight="1">
      <c r="Y45" s="2070"/>
      <c r="Z45" s="2120" t="s">
        <v>5733</v>
      </c>
      <c r="AA45" s="2131"/>
      <c r="AB45" s="2131"/>
      <c r="AC45" s="2061"/>
      <c r="AD45" s="2061" t="s">
        <v>5814</v>
      </c>
      <c r="AE45" s="2061"/>
      <c r="AF45" s="2061"/>
      <c r="AG45" s="2070"/>
      <c r="AH45" s="734"/>
      <c r="AI45" s="2092"/>
      <c r="AJ45" s="2092"/>
      <c r="AK45" s="2092"/>
      <c r="AL45" s="734"/>
      <c r="AM45" s="2070"/>
      <c r="AN45" s="490"/>
      <c r="AO45" s="490"/>
      <c r="AP45" s="490"/>
      <c r="AQ45" s="490"/>
      <c r="AR45" s="490"/>
      <c r="AS45" s="490"/>
      <c r="AT45" s="490"/>
      <c r="AU45" s="490"/>
      <c r="AV45" s="490"/>
      <c r="AW45" s="490"/>
      <c r="AX45" s="490"/>
      <c r="AY45" s="490"/>
      <c r="AZ45" s="490"/>
      <c r="BA45" s="490"/>
      <c r="BB45" s="490"/>
      <c r="BC45" s="490"/>
      <c r="BD45" s="490"/>
      <c r="BE45" s="2176"/>
      <c r="BF45" s="1564"/>
      <c r="BG45" s="489"/>
      <c r="BH45" s="489"/>
      <c r="BI45" s="489"/>
      <c r="BJ45" s="1564"/>
      <c r="BK45" s="2176"/>
      <c r="BL45" s="2142"/>
      <c r="BM45" s="2142"/>
      <c r="BN45" s="2142"/>
      <c r="BO45" s="2131"/>
      <c r="BP45" s="2131"/>
      <c r="BQ45" s="2131"/>
      <c r="BR45" s="2131"/>
      <c r="BS45" s="2070"/>
      <c r="BT45" s="490"/>
      <c r="BU45" s="490"/>
      <c r="BV45" s="490"/>
      <c r="BW45" s="490"/>
    </row>
    <row r="46" ht="45.0" customHeight="1">
      <c r="Y46" s="2070"/>
      <c r="Z46" s="2070"/>
      <c r="AA46" s="2067"/>
      <c r="AB46" s="2177" t="s">
        <v>5815</v>
      </c>
      <c r="AC46" s="2067"/>
      <c r="AD46" s="2067"/>
      <c r="AE46" s="2067"/>
      <c r="AF46" s="2131"/>
      <c r="AG46" s="2070"/>
      <c r="AH46" s="734"/>
      <c r="AI46" s="2092"/>
      <c r="AJ46" s="2092"/>
      <c r="AK46" s="2092"/>
      <c r="AL46" s="2177" t="s">
        <v>5757</v>
      </c>
      <c r="AM46" s="2070"/>
      <c r="AN46" s="490"/>
      <c r="AO46" s="490"/>
      <c r="AP46" s="490"/>
      <c r="AQ46" s="490"/>
      <c r="AR46" s="490"/>
      <c r="AS46" s="490"/>
      <c r="AT46" s="490"/>
      <c r="AU46" s="490"/>
      <c r="AV46" s="490"/>
      <c r="AW46" s="490"/>
      <c r="AX46" s="490"/>
      <c r="AY46" s="490"/>
      <c r="AZ46" s="490"/>
      <c r="BA46" s="490"/>
      <c r="BB46" s="490"/>
      <c r="BC46" s="490"/>
      <c r="BD46" s="490"/>
      <c r="BE46" s="2176"/>
      <c r="BF46" s="1564"/>
      <c r="BG46" s="489"/>
      <c r="BH46" s="489"/>
      <c r="BI46" s="489"/>
      <c r="BJ46" s="1564"/>
      <c r="BK46" s="2176"/>
      <c r="BL46" s="2142"/>
      <c r="BM46" s="2142"/>
      <c r="BN46" s="2142"/>
      <c r="BO46" s="2067"/>
      <c r="BP46" s="2067"/>
      <c r="BQ46" s="2067"/>
      <c r="BR46" s="2131"/>
      <c r="BS46" s="2070"/>
      <c r="BT46" s="490"/>
      <c r="BU46" s="490"/>
      <c r="BV46" s="490"/>
    </row>
    <row r="47" ht="45.0" customHeight="1">
      <c r="Y47" s="2070"/>
      <c r="Z47" s="2178" t="s">
        <v>5816</v>
      </c>
      <c r="AA47" s="2067"/>
      <c r="AB47" s="2067"/>
      <c r="AC47" s="2067"/>
      <c r="AD47" s="2179"/>
      <c r="AE47" s="2180"/>
      <c r="AF47" s="2131"/>
      <c r="AG47" s="2103" t="s">
        <v>381</v>
      </c>
      <c r="AH47" s="734"/>
      <c r="AI47" s="2092"/>
      <c r="AJ47" s="2092"/>
      <c r="AK47" s="2092"/>
      <c r="AL47" s="2065"/>
      <c r="AM47" s="2070"/>
      <c r="AN47" s="490"/>
      <c r="AO47" s="490"/>
      <c r="AP47" s="490"/>
      <c r="AQ47" s="2088" t="s">
        <v>5817</v>
      </c>
      <c r="AR47" s="2176"/>
      <c r="AS47" s="2176"/>
      <c r="AT47" s="2176"/>
      <c r="AU47" s="490"/>
      <c r="AV47" s="490"/>
      <c r="AW47" s="490"/>
      <c r="AX47" s="2176"/>
      <c r="AY47" s="2176"/>
      <c r="AZ47" s="2176"/>
      <c r="BA47" s="2089" t="s">
        <v>43</v>
      </c>
      <c r="BB47" s="490"/>
      <c r="BC47" s="490"/>
      <c r="BD47" s="490"/>
      <c r="BE47" s="2176"/>
      <c r="BF47" s="1564"/>
      <c r="BG47" s="489"/>
      <c r="BH47" s="489"/>
      <c r="BI47" s="489"/>
      <c r="BJ47" s="1564"/>
      <c r="BK47" s="2176"/>
      <c r="BL47" s="2142"/>
      <c r="BM47" s="2142"/>
      <c r="BN47" s="819"/>
      <c r="BO47" s="2067"/>
      <c r="BP47" s="2142"/>
      <c r="BQ47" s="2142"/>
      <c r="BR47" s="2131"/>
      <c r="BS47" s="2070"/>
      <c r="BT47" s="490"/>
      <c r="BU47" s="490"/>
    </row>
    <row r="48" ht="45.0" customHeight="1">
      <c r="Y48" s="2070"/>
      <c r="Z48" s="2070"/>
      <c r="AA48" s="2070"/>
      <c r="AB48" s="2067"/>
      <c r="AC48" s="2067"/>
      <c r="AD48" s="2181" t="s">
        <v>5818</v>
      </c>
      <c r="AE48" s="2182"/>
      <c r="AF48" s="2131"/>
      <c r="AG48" s="2070"/>
      <c r="AH48" s="734"/>
      <c r="AI48" s="2092"/>
      <c r="AJ48" s="2092"/>
      <c r="AK48" s="2065"/>
      <c r="AL48" s="2065"/>
      <c r="AM48" s="2070"/>
      <c r="AN48" s="490"/>
      <c r="AO48" s="490"/>
      <c r="AP48" s="490"/>
      <c r="AQ48" s="2176"/>
      <c r="AR48" s="1822" t="s">
        <v>5761</v>
      </c>
      <c r="AS48" s="1564"/>
      <c r="AT48" s="2176"/>
      <c r="AU48" s="2176"/>
      <c r="AV48" s="2176"/>
      <c r="AW48" s="2176"/>
      <c r="AX48" s="2176"/>
      <c r="AY48" s="1564"/>
      <c r="AZ48" s="1822" t="s">
        <v>5761</v>
      </c>
      <c r="BA48" s="2176"/>
      <c r="BB48" s="490"/>
      <c r="BC48" s="490"/>
      <c r="BD48" s="490"/>
      <c r="BE48" s="2176"/>
      <c r="BF48" s="1564"/>
      <c r="BG48" s="489"/>
      <c r="BH48" s="489"/>
      <c r="BI48" s="489"/>
      <c r="BJ48" s="2183" t="s">
        <v>5757</v>
      </c>
      <c r="BK48" s="2176"/>
      <c r="BL48" s="2142"/>
      <c r="BM48" s="2142"/>
      <c r="BN48" s="2184" t="s">
        <v>5819</v>
      </c>
      <c r="BO48" s="2067"/>
      <c r="BP48" s="2142"/>
      <c r="BQ48" s="2067"/>
      <c r="BR48" s="2131"/>
      <c r="BS48" s="2070"/>
      <c r="BT48" s="490"/>
    </row>
    <row r="49" ht="45.0" customHeight="1">
      <c r="Y49" s="2070"/>
      <c r="Z49" s="2065"/>
      <c r="AA49" s="2065"/>
      <c r="AB49" s="2065"/>
      <c r="AC49" s="2067"/>
      <c r="AD49" s="2067"/>
      <c r="AE49" s="2067"/>
      <c r="AF49" s="2131"/>
      <c r="AG49" s="2070"/>
      <c r="AH49" s="734"/>
      <c r="AI49" s="2092"/>
      <c r="AJ49" s="2092"/>
      <c r="AK49" s="2065"/>
      <c r="AL49" s="2065"/>
      <c r="AM49" s="2070"/>
      <c r="AN49" s="490"/>
      <c r="AO49" s="490"/>
      <c r="AP49" s="490"/>
      <c r="AQ49" s="2176"/>
      <c r="AR49" s="1564"/>
      <c r="AS49" s="1564"/>
      <c r="AT49" s="2185" t="s">
        <v>5820</v>
      </c>
      <c r="AU49" s="1564"/>
      <c r="AV49" s="1564"/>
      <c r="AW49" s="1564"/>
      <c r="AX49" s="1564"/>
      <c r="AY49" s="1564"/>
      <c r="AZ49" s="1564"/>
      <c r="BA49" s="2176"/>
      <c r="BB49" s="490"/>
      <c r="BC49" s="490"/>
      <c r="BD49" s="490"/>
      <c r="BE49" s="2176"/>
      <c r="BF49" s="1564"/>
      <c r="BG49" s="489"/>
      <c r="BH49" s="489"/>
      <c r="BI49" s="489"/>
      <c r="BJ49" s="1564"/>
      <c r="BK49" s="2176"/>
      <c r="BL49" s="2142"/>
      <c r="BM49" s="2060" t="s">
        <v>5762</v>
      </c>
      <c r="BN49" s="2067"/>
      <c r="BO49" s="2067"/>
      <c r="BP49" s="2067"/>
      <c r="BQ49" s="2067"/>
      <c r="BR49" s="2131"/>
      <c r="BS49" s="2070"/>
    </row>
    <row r="50" ht="45.0" customHeight="1">
      <c r="Y50" s="2070"/>
      <c r="Z50" s="2065"/>
      <c r="AA50" s="2120" t="s">
        <v>5733</v>
      </c>
      <c r="AB50" s="2067"/>
      <c r="AC50" s="2067"/>
      <c r="AD50" s="2067"/>
      <c r="AE50" s="2067"/>
      <c r="AF50" s="2131"/>
      <c r="AG50" s="2065" t="s">
        <v>5359</v>
      </c>
      <c r="AH50" s="734"/>
      <c r="AI50" s="2092"/>
      <c r="AJ50" s="2092"/>
      <c r="AK50" s="2092"/>
      <c r="AL50" s="2065"/>
      <c r="AM50" s="2070"/>
      <c r="AN50" s="490"/>
      <c r="AO50" s="490"/>
      <c r="AP50" s="490"/>
      <c r="AQ50" s="2176"/>
      <c r="AR50" s="1564"/>
      <c r="AS50" s="1564"/>
      <c r="AT50" s="1438"/>
      <c r="AU50" s="1438"/>
      <c r="AV50" s="1438"/>
      <c r="AW50" s="1438"/>
      <c r="AX50" s="1438"/>
      <c r="AY50" s="1564"/>
      <c r="AZ50" s="2060" t="s">
        <v>5533</v>
      </c>
      <c r="BA50" s="2186"/>
      <c r="BB50" s="2176"/>
      <c r="BC50" s="2176"/>
      <c r="BD50" s="2176"/>
      <c r="BE50" s="2186"/>
      <c r="BF50" s="1564"/>
      <c r="BG50" s="489"/>
      <c r="BH50" s="489"/>
      <c r="BI50" s="489"/>
      <c r="BJ50" s="1564"/>
      <c r="BK50" s="2176"/>
      <c r="BL50" s="2142"/>
      <c r="BM50" s="2067"/>
      <c r="BN50" s="2067"/>
      <c r="BO50" s="2067"/>
      <c r="BP50" s="2067"/>
      <c r="BQ50" s="2066" t="s">
        <v>5821</v>
      </c>
      <c r="BR50" s="2131"/>
      <c r="BS50" s="2070"/>
    </row>
    <row r="51" ht="45.0" customHeight="1">
      <c r="Y51" s="2070"/>
      <c r="Z51" s="2070"/>
      <c r="AA51" s="2070"/>
      <c r="AB51" s="2067"/>
      <c r="AC51" s="2067"/>
      <c r="AD51" s="2067"/>
      <c r="AE51" s="2067"/>
      <c r="AF51" s="2131"/>
      <c r="AG51" s="2131"/>
      <c r="AH51" s="734"/>
      <c r="AI51" s="2092"/>
      <c r="AJ51" s="2092"/>
      <c r="AK51" s="2092"/>
      <c r="AL51" s="734"/>
      <c r="AM51" s="2070"/>
      <c r="AN51" s="490"/>
      <c r="AO51" s="490"/>
      <c r="AP51" s="490"/>
      <c r="AQ51" s="2176"/>
      <c r="AR51" s="1564"/>
      <c r="AS51" s="1564"/>
      <c r="AT51" s="1564"/>
      <c r="AU51" s="489"/>
      <c r="AV51" s="489"/>
      <c r="AW51" s="489"/>
      <c r="AX51" s="1564"/>
      <c r="AY51" s="1564"/>
      <c r="AZ51" s="1564"/>
      <c r="BA51" s="2052" t="s">
        <v>5822</v>
      </c>
      <c r="BB51" s="1564"/>
      <c r="BC51" s="1564"/>
      <c r="BD51" s="1564"/>
      <c r="BE51" s="1564"/>
      <c r="BF51" s="1564"/>
      <c r="BG51" s="489"/>
      <c r="BH51" s="489"/>
      <c r="BI51" s="489"/>
      <c r="BJ51" s="1564"/>
      <c r="BK51" s="2176"/>
      <c r="BL51" s="2142"/>
      <c r="BM51" s="2066" t="s">
        <v>5823</v>
      </c>
      <c r="BN51" s="2061"/>
      <c r="BO51" s="2067"/>
      <c r="BP51" s="2067"/>
      <c r="BQ51" s="2066" t="s">
        <v>5824</v>
      </c>
      <c r="BR51" s="2142"/>
      <c r="BS51" s="2070"/>
    </row>
    <row r="52" ht="45.0" customHeight="1">
      <c r="Y52" s="2070"/>
      <c r="Z52" s="2187" t="s">
        <v>5580</v>
      </c>
      <c r="AA52" s="2067"/>
      <c r="AB52" s="2067"/>
      <c r="AC52" s="2067"/>
      <c r="AD52" s="2067"/>
      <c r="AE52" s="2067"/>
      <c r="AF52" s="2131"/>
      <c r="AG52" s="2065"/>
      <c r="AH52" s="2065"/>
      <c r="AI52" s="2092"/>
      <c r="AJ52" s="2092"/>
      <c r="AK52" s="2065"/>
      <c r="AL52" s="734"/>
      <c r="AM52" s="2070"/>
      <c r="AN52" s="490"/>
      <c r="AO52" s="490"/>
      <c r="AP52" s="490"/>
      <c r="AQ52" s="2176"/>
      <c r="AR52" s="1564"/>
      <c r="AS52" s="1564"/>
      <c r="AT52" s="1564"/>
      <c r="AU52" s="489"/>
      <c r="AV52" s="489"/>
      <c r="AW52" s="489"/>
      <c r="AX52" s="1564"/>
      <c r="AY52" s="1564"/>
      <c r="AZ52" s="1564"/>
      <c r="BA52" s="1564"/>
      <c r="BB52" s="1564"/>
      <c r="BC52" s="1564"/>
      <c r="BD52" s="1564"/>
      <c r="BE52" s="1564"/>
      <c r="BF52" s="1564"/>
      <c r="BG52" s="489"/>
      <c r="BH52" s="489"/>
      <c r="BI52" s="489"/>
      <c r="BJ52" s="1564"/>
      <c r="BK52" s="2176"/>
      <c r="BL52" s="2142"/>
      <c r="BM52" s="2142"/>
      <c r="BN52" s="366" t="s">
        <v>5785</v>
      </c>
      <c r="BO52" s="2067"/>
      <c r="BP52" s="2121" t="s">
        <v>5786</v>
      </c>
      <c r="BQ52" s="2142"/>
      <c r="BR52" s="2142"/>
      <c r="BS52" s="2070"/>
    </row>
    <row r="53" ht="45.0" customHeight="1">
      <c r="Y53" s="2070"/>
      <c r="Z53" s="2070"/>
      <c r="AA53" s="2067"/>
      <c r="AB53" s="2067"/>
      <c r="AE53" s="2067"/>
      <c r="AF53" s="2131"/>
      <c r="AG53" s="2070"/>
      <c r="AH53" s="2065"/>
      <c r="AI53" s="2092"/>
      <c r="AJ53" s="2092"/>
      <c r="AK53" s="2092"/>
      <c r="AL53" s="734"/>
      <c r="AM53" s="2070"/>
      <c r="AN53" s="490"/>
      <c r="AO53" s="490"/>
      <c r="AP53" s="490"/>
      <c r="AQ53" s="2176"/>
      <c r="AR53" s="1564"/>
      <c r="AS53" s="1564"/>
      <c r="AT53" s="1564"/>
      <c r="AU53" s="489"/>
      <c r="AV53" s="489"/>
      <c r="AW53" s="489"/>
      <c r="AX53" s="1564"/>
      <c r="AY53" s="1564"/>
      <c r="AZ53" s="1564"/>
      <c r="BA53" s="1564"/>
      <c r="BB53" s="1564"/>
      <c r="BC53" s="1564"/>
      <c r="BD53" s="1564"/>
      <c r="BE53" s="1564"/>
      <c r="BF53" s="1564"/>
      <c r="BG53" s="489"/>
      <c r="BH53" s="489"/>
      <c r="BI53" s="489"/>
      <c r="BJ53" s="1564"/>
      <c r="BK53" s="2176"/>
      <c r="BL53" s="2142"/>
      <c r="BM53" s="2142"/>
      <c r="BN53" s="2142"/>
      <c r="BO53" s="2142"/>
      <c r="BP53" s="2142"/>
      <c r="BQ53" s="2142"/>
      <c r="BR53" s="2142"/>
      <c r="BS53" s="2070"/>
    </row>
    <row r="54" ht="45.0" customHeight="1">
      <c r="Y54" s="2070"/>
      <c r="Z54" s="2065"/>
      <c r="AA54" s="2065"/>
      <c r="AB54" s="2131"/>
      <c r="AC54" s="2061"/>
      <c r="AD54" s="2061"/>
      <c r="AE54" s="2061"/>
      <c r="AF54" s="2061"/>
      <c r="AG54" s="2070"/>
      <c r="AH54" s="2065"/>
      <c r="AI54" s="2092"/>
      <c r="AJ54" s="2092"/>
      <c r="AK54" s="2092"/>
      <c r="AL54" s="734"/>
      <c r="AM54" s="2070"/>
      <c r="AN54" s="490"/>
      <c r="AO54" s="490"/>
      <c r="AP54" s="490"/>
      <c r="AQ54" s="2176"/>
      <c r="AR54" s="1564"/>
      <c r="AS54" s="1564"/>
      <c r="AT54" s="1564"/>
      <c r="AU54" s="1564"/>
      <c r="AV54" s="489"/>
      <c r="AW54" s="1564"/>
      <c r="AX54" s="1564"/>
      <c r="AY54" s="1564"/>
      <c r="AZ54" s="1564"/>
      <c r="BA54" s="2186"/>
      <c r="BB54" s="2176"/>
      <c r="BC54" s="2176"/>
      <c r="BD54" s="2176"/>
      <c r="BE54" s="2186"/>
      <c r="BF54" s="1564"/>
      <c r="BG54" s="489"/>
      <c r="BH54" s="489"/>
      <c r="BI54" s="489"/>
      <c r="BJ54" s="1564"/>
      <c r="BK54" s="2176"/>
      <c r="BL54" s="2142"/>
      <c r="BM54" s="2142"/>
      <c r="BN54" s="2142"/>
      <c r="BO54" s="2142"/>
      <c r="BP54" s="2142"/>
      <c r="BQ54" s="2142"/>
      <c r="BR54" s="2142"/>
      <c r="BS54" s="2070"/>
    </row>
    <row r="55" ht="45.0" customHeight="1">
      <c r="Y55" s="2124" t="s">
        <v>5179</v>
      </c>
      <c r="Z55" s="2070"/>
      <c r="AA55" s="2070"/>
      <c r="AB55" s="2070"/>
      <c r="AC55" s="2070"/>
      <c r="AD55" s="2070"/>
      <c r="AE55" s="2070"/>
      <c r="AF55" s="2070"/>
      <c r="AG55" s="2070"/>
      <c r="AH55" s="734"/>
      <c r="AI55" s="734"/>
      <c r="AJ55" s="991" t="s">
        <v>5250</v>
      </c>
      <c r="AK55" s="734"/>
      <c r="AL55" s="734"/>
      <c r="AM55" s="2070"/>
      <c r="AN55" s="490"/>
      <c r="AO55" s="490"/>
      <c r="AP55" s="490"/>
      <c r="AQ55" s="2176"/>
      <c r="AR55" s="2188"/>
      <c r="AS55" s="116" t="s">
        <v>5204</v>
      </c>
      <c r="AT55" s="1564"/>
      <c r="AU55" s="1564"/>
      <c r="AV55" s="489"/>
      <c r="AW55" s="1564"/>
      <c r="AX55" s="1564"/>
      <c r="AY55" s="1438" t="s">
        <v>5825</v>
      </c>
      <c r="AZ55" s="1564"/>
      <c r="BA55" s="2176"/>
      <c r="BB55" s="490"/>
      <c r="BC55" s="490"/>
      <c r="BD55" s="490"/>
      <c r="BE55" s="2176"/>
      <c r="BF55" s="1564"/>
      <c r="BG55" s="1564"/>
      <c r="BH55" s="366" t="s">
        <v>5759</v>
      </c>
      <c r="BI55" s="1564"/>
      <c r="BJ55" s="1564"/>
      <c r="BK55" s="2124" t="s">
        <v>5826</v>
      </c>
      <c r="BL55" s="2070"/>
      <c r="BM55" s="2070"/>
      <c r="BN55" s="2070"/>
      <c r="BO55" s="2070"/>
      <c r="BP55" s="2070"/>
      <c r="BQ55" s="2070"/>
      <c r="BR55" s="2070"/>
      <c r="BS55" s="2070"/>
    </row>
    <row r="56" ht="45.0" customHeight="1">
      <c r="Y56" s="193"/>
      <c r="Z56" s="193"/>
      <c r="AA56" s="193"/>
      <c r="AB56" s="193"/>
      <c r="AC56" s="193"/>
      <c r="AD56" s="193"/>
      <c r="AE56" s="193"/>
      <c r="AF56" s="193"/>
      <c r="AG56" s="2070"/>
      <c r="AH56" s="734"/>
      <c r="AI56" s="734"/>
      <c r="AJ56" s="2070"/>
      <c r="AK56" s="734"/>
      <c r="AL56" s="734"/>
      <c r="AM56" s="2070"/>
      <c r="AN56" s="490"/>
      <c r="AO56" s="490"/>
      <c r="AP56" s="490"/>
      <c r="AQ56" s="2176"/>
      <c r="AR56" s="1447" t="s">
        <v>5155</v>
      </c>
      <c r="AS56" s="2188"/>
      <c r="AT56" s="1564"/>
      <c r="AU56" s="1564"/>
      <c r="AV56" s="489"/>
      <c r="AW56" s="1564"/>
      <c r="AX56" s="1564"/>
      <c r="AY56" s="1564"/>
      <c r="AZ56" s="1564"/>
      <c r="BA56" s="2176"/>
      <c r="BB56" s="490"/>
      <c r="BC56" s="490"/>
      <c r="BD56" s="490"/>
      <c r="BE56" s="2176"/>
      <c r="BF56" s="1564"/>
      <c r="BG56" s="1564"/>
      <c r="BH56" s="2176"/>
      <c r="BI56" s="1564"/>
      <c r="BJ56" s="1564"/>
      <c r="BK56" s="2176"/>
    </row>
    <row r="57" ht="45.0" customHeight="1">
      <c r="Y57" s="193"/>
      <c r="Z57" s="193"/>
      <c r="AA57" s="193"/>
      <c r="AB57" s="193"/>
      <c r="AC57" s="193"/>
      <c r="AD57" s="193"/>
      <c r="AE57" s="193"/>
      <c r="AF57" s="2049"/>
      <c r="AG57" s="2070"/>
      <c r="AH57" s="2070"/>
      <c r="AI57" s="2070"/>
      <c r="AJ57" s="2070"/>
      <c r="AK57" s="2074" t="s">
        <v>5189</v>
      </c>
      <c r="AL57" s="2070"/>
      <c r="AM57" s="2070"/>
      <c r="AN57" s="490"/>
      <c r="AO57" s="490"/>
      <c r="AP57" s="490"/>
      <c r="AQ57" s="2124" t="s">
        <v>5583</v>
      </c>
      <c r="AR57" s="2176"/>
      <c r="AS57" s="2176"/>
      <c r="AT57" s="2186"/>
      <c r="AU57" s="1564"/>
      <c r="AV57" s="489"/>
      <c r="AW57" s="1564"/>
      <c r="AX57" s="2186"/>
      <c r="AY57" s="2176"/>
      <c r="AZ57" s="2176"/>
      <c r="BA57" s="2176"/>
      <c r="BB57" s="490"/>
      <c r="BC57" s="490"/>
      <c r="BD57" s="490"/>
      <c r="BE57" s="2176"/>
      <c r="BF57" s="2176"/>
      <c r="BG57" s="2176"/>
      <c r="BH57" s="2176"/>
      <c r="BI57" s="2176"/>
      <c r="BJ57" s="2176"/>
      <c r="BK57" s="2176"/>
      <c r="BL57" s="2049"/>
    </row>
    <row r="58" ht="45.0" customHeight="1">
      <c r="AE58" s="2049"/>
      <c r="AF58" s="2049"/>
      <c r="AG58" s="490"/>
      <c r="AH58" s="490"/>
      <c r="AI58" s="490"/>
      <c r="AJ58" s="490"/>
      <c r="AK58" s="2067"/>
      <c r="AL58" s="490"/>
      <c r="AM58" s="490"/>
      <c r="AN58" s="490"/>
      <c r="AO58" s="490"/>
      <c r="AP58" s="490"/>
      <c r="AQ58" s="490"/>
      <c r="AR58" s="490"/>
      <c r="AS58" s="490"/>
      <c r="AT58" s="2176"/>
      <c r="AU58" s="1564"/>
      <c r="AV58" s="489"/>
      <c r="AW58" s="1564"/>
      <c r="AX58" s="2176"/>
      <c r="AY58" s="490"/>
      <c r="AZ58" s="490"/>
      <c r="BA58" s="490"/>
      <c r="BB58" s="490"/>
      <c r="BC58" s="490"/>
      <c r="BD58" s="490"/>
      <c r="BE58" s="490"/>
      <c r="BF58" s="490"/>
      <c r="BG58" s="490"/>
      <c r="BH58" s="490"/>
      <c r="BI58" s="490"/>
      <c r="BJ58" s="490"/>
      <c r="BK58" s="490"/>
      <c r="BL58" s="2049"/>
      <c r="BM58" s="2049"/>
      <c r="BO58" s="2048" t="s">
        <v>5827</v>
      </c>
      <c r="BP58" s="2049"/>
      <c r="BQ58" s="2049"/>
      <c r="BR58" s="2049"/>
      <c r="BS58" s="2049"/>
      <c r="BT58" s="2049"/>
      <c r="BU58" s="2049"/>
      <c r="BV58" s="2049"/>
      <c r="BW58" s="1627" t="s">
        <v>43</v>
      </c>
      <c r="BX58" s="193"/>
      <c r="BY58" s="193"/>
    </row>
    <row r="59" ht="45.0" customHeight="1">
      <c r="AE59" s="2049"/>
      <c r="AF59" s="490"/>
      <c r="AG59" s="490"/>
      <c r="AH59" s="490"/>
      <c r="AI59" s="490"/>
      <c r="AJ59" s="490"/>
      <c r="AK59" s="2067"/>
      <c r="AL59" s="490"/>
      <c r="AM59" s="490"/>
      <c r="AN59" s="490"/>
      <c r="AO59" s="490"/>
      <c r="AP59" s="490"/>
      <c r="AQ59" s="490"/>
      <c r="AR59" s="490"/>
      <c r="AS59" s="490"/>
      <c r="AT59" s="2176"/>
      <c r="AU59" s="1564"/>
      <c r="AV59" s="489"/>
      <c r="AW59" s="1564"/>
      <c r="AX59" s="2176"/>
      <c r="AY59" s="490"/>
      <c r="AZ59" s="490"/>
      <c r="BA59" s="490"/>
      <c r="BB59" s="490"/>
      <c r="BC59" s="490"/>
      <c r="BD59" s="490"/>
      <c r="BE59" s="490"/>
      <c r="BF59" s="490"/>
      <c r="BG59" s="490"/>
      <c r="BH59" s="490"/>
      <c r="BI59" s="490"/>
      <c r="BJ59" s="490"/>
      <c r="BK59" s="490"/>
      <c r="BL59" s="490"/>
      <c r="BM59" s="2049"/>
      <c r="BO59" s="2049"/>
      <c r="BP59" s="2065"/>
      <c r="BQ59" s="734"/>
      <c r="BR59" s="734"/>
      <c r="BS59" s="2189" t="s">
        <v>5828</v>
      </c>
      <c r="BT59" s="734"/>
      <c r="BU59" s="734"/>
      <c r="BV59" s="2065"/>
      <c r="BW59" s="2049"/>
      <c r="BX59" s="193"/>
      <c r="BY59" s="193"/>
    </row>
    <row r="60" ht="45.0" customHeight="1">
      <c r="AE60" s="2049"/>
      <c r="AF60" s="490"/>
      <c r="AG60" s="490"/>
      <c r="AH60" s="490"/>
      <c r="AI60" s="490"/>
      <c r="AJ60" s="490"/>
      <c r="AK60" s="2067"/>
      <c r="AL60" s="490"/>
      <c r="AM60" s="490"/>
      <c r="AN60" s="490"/>
      <c r="AO60" s="490"/>
      <c r="AP60" s="490"/>
      <c r="AQ60" s="490"/>
      <c r="AR60" s="490"/>
      <c r="AS60" s="490"/>
      <c r="AT60" s="2176"/>
      <c r="AU60" s="1564"/>
      <c r="AV60" s="489"/>
      <c r="AW60" s="1564"/>
      <c r="AX60" s="2176"/>
      <c r="AY60" s="490"/>
      <c r="AZ60" s="490"/>
      <c r="BA60" s="490"/>
      <c r="BB60" s="490"/>
      <c r="BC60" s="490"/>
      <c r="BD60" s="490"/>
      <c r="BE60" s="490"/>
      <c r="BF60" s="490"/>
      <c r="BG60" s="1490"/>
      <c r="BH60" s="1442"/>
      <c r="BI60" s="1490"/>
      <c r="BJ60" s="490"/>
      <c r="BK60" s="490"/>
      <c r="BL60" s="490"/>
      <c r="BM60" s="2049"/>
      <c r="BN60" s="2049"/>
      <c r="BO60" s="2049"/>
      <c r="BP60" s="2052"/>
      <c r="BQ60" s="734"/>
      <c r="BR60" s="734"/>
      <c r="BS60" s="342"/>
      <c r="BT60" s="734"/>
      <c r="BU60" s="734"/>
      <c r="BV60" s="734"/>
      <c r="BW60" s="2049"/>
      <c r="BX60" s="193"/>
      <c r="BY60" s="193"/>
    </row>
    <row r="61" ht="45.0" customHeight="1">
      <c r="AE61" s="2049"/>
      <c r="AF61" s="490"/>
      <c r="AG61" s="490"/>
      <c r="AH61" s="490"/>
      <c r="AI61" s="1490"/>
      <c r="AJ61" s="1490"/>
      <c r="AK61" s="1490"/>
      <c r="AL61" s="490"/>
      <c r="AM61" s="490"/>
      <c r="AN61" s="490"/>
      <c r="AO61" s="490"/>
      <c r="AP61" s="490"/>
      <c r="AQ61" s="490"/>
      <c r="AR61" s="490"/>
      <c r="AS61" s="490"/>
      <c r="AT61" s="2176"/>
      <c r="AU61" s="1564"/>
      <c r="AV61" s="489"/>
      <c r="AW61" s="1564"/>
      <c r="AX61" s="2176"/>
      <c r="AY61" s="490"/>
      <c r="AZ61" s="490"/>
      <c r="BA61" s="490"/>
      <c r="BB61" s="490"/>
      <c r="BC61" s="490"/>
      <c r="BD61" s="490"/>
      <c r="BE61" s="490"/>
      <c r="BF61" s="490"/>
      <c r="BG61" s="2190" t="s">
        <v>5829</v>
      </c>
      <c r="BH61" s="28"/>
      <c r="BI61" s="1490"/>
      <c r="BJ61" s="490" t="s">
        <v>5830</v>
      </c>
      <c r="BK61" s="490"/>
      <c r="BL61" s="490"/>
      <c r="BM61" s="2049"/>
      <c r="BO61" s="2049"/>
      <c r="BP61" s="2052" t="s">
        <v>5831</v>
      </c>
      <c r="BQ61" s="342"/>
      <c r="BR61" s="342"/>
      <c r="BS61" s="342"/>
      <c r="BT61" s="342"/>
      <c r="BU61" s="342"/>
      <c r="BV61" s="342"/>
      <c r="BW61" s="2049"/>
      <c r="BX61" s="193"/>
      <c r="BY61" s="193"/>
    </row>
    <row r="62" ht="45.0" customHeight="1">
      <c r="AE62" s="2049"/>
      <c r="AF62" s="490"/>
      <c r="AG62" s="991"/>
      <c r="AH62" s="153"/>
      <c r="AI62" s="1490" t="s">
        <v>5832</v>
      </c>
      <c r="AJ62" s="1490"/>
      <c r="AK62" s="2191" t="s">
        <v>5189</v>
      </c>
      <c r="AL62" s="153"/>
      <c r="AM62" s="991"/>
      <c r="AN62" s="490"/>
      <c r="AO62" s="490"/>
      <c r="AP62" s="490"/>
      <c r="AQ62" s="490"/>
      <c r="AR62" s="490"/>
      <c r="AS62" s="991"/>
      <c r="AT62" s="2176"/>
      <c r="AU62" s="2176"/>
      <c r="AV62" s="2192" t="s">
        <v>381</v>
      </c>
      <c r="AW62" s="2176" t="s">
        <v>5830</v>
      </c>
      <c r="AX62" s="2176"/>
      <c r="AY62" s="991"/>
      <c r="AZ62" s="490"/>
      <c r="BA62" s="490"/>
      <c r="BB62" s="490"/>
      <c r="BC62" s="490"/>
      <c r="BD62" s="490"/>
      <c r="BE62" s="2193"/>
      <c r="BF62" s="153"/>
      <c r="BG62" s="2194"/>
      <c r="BH62" s="2195"/>
      <c r="BI62" s="2196"/>
      <c r="BJ62" s="153"/>
      <c r="BK62" s="2193"/>
      <c r="BL62" s="490"/>
      <c r="BM62" s="2049"/>
      <c r="BO62" s="2049"/>
      <c r="BP62" s="2052"/>
      <c r="BQ62" s="734"/>
      <c r="BR62" s="734"/>
      <c r="BS62" s="342"/>
      <c r="BT62" s="734"/>
      <c r="BU62" s="734"/>
      <c r="BV62" s="734"/>
      <c r="BW62" s="2049"/>
      <c r="BX62" s="193"/>
      <c r="BY62" s="193"/>
    </row>
    <row r="63" ht="45.0" customHeight="1">
      <c r="AE63" s="2049"/>
      <c r="AF63" s="991"/>
      <c r="AG63" s="991"/>
      <c r="AH63" s="153"/>
      <c r="AI63" s="153"/>
      <c r="AJ63" s="153"/>
      <c r="AK63" s="153"/>
      <c r="AL63" s="153"/>
      <c r="AM63" s="991"/>
      <c r="AN63" s="991"/>
      <c r="AO63" s="991"/>
      <c r="AP63" s="2102" t="s">
        <v>5459</v>
      </c>
      <c r="AQ63" s="991"/>
      <c r="AR63" s="991"/>
      <c r="AS63" s="991"/>
      <c r="AT63" s="2193"/>
      <c r="AU63" s="153"/>
      <c r="AV63" s="153"/>
      <c r="AW63" s="153"/>
      <c r="AX63" s="2193"/>
      <c r="AY63" s="991"/>
      <c r="AZ63" s="991"/>
      <c r="BA63" s="991"/>
      <c r="BB63" s="991"/>
      <c r="BC63" s="2193"/>
      <c r="BD63" s="2193"/>
      <c r="BE63" s="2193"/>
      <c r="BF63" s="153"/>
      <c r="BG63" s="153"/>
      <c r="BH63" s="153"/>
      <c r="BI63" s="153"/>
      <c r="BJ63" s="153"/>
      <c r="BK63" s="2193"/>
      <c r="BL63" s="2193"/>
      <c r="BM63" s="2049"/>
      <c r="BO63" s="2049"/>
      <c r="BP63" s="2065"/>
      <c r="BQ63" s="734"/>
      <c r="BR63" s="734"/>
      <c r="BS63" s="342"/>
      <c r="BT63" s="734"/>
      <c r="BU63" s="2102" t="s">
        <v>5250</v>
      </c>
      <c r="BV63" s="2065"/>
      <c r="BW63" s="2049"/>
      <c r="BX63" s="193"/>
      <c r="BY63" s="193"/>
    </row>
    <row r="64" ht="45.0" customHeight="1">
      <c r="AE64" s="2049"/>
      <c r="AF64" s="2193"/>
      <c r="AG64" s="2193"/>
      <c r="AH64" s="2193"/>
      <c r="AI64" s="2193"/>
      <c r="AJ64" s="153"/>
      <c r="AK64" s="2193"/>
      <c r="AL64" s="2193"/>
      <c r="AM64" s="2193"/>
      <c r="AN64" s="2193"/>
      <c r="AO64" s="2193"/>
      <c r="AP64" s="2193"/>
      <c r="AQ64" s="2193"/>
      <c r="AR64" s="2193"/>
      <c r="AS64" s="2193"/>
      <c r="AT64" s="2193"/>
      <c r="AU64" s="153"/>
      <c r="AV64" s="153"/>
      <c r="AW64" s="153"/>
      <c r="AX64" s="2193"/>
      <c r="AY64" s="2193"/>
      <c r="AZ64" s="2193"/>
      <c r="BA64" s="2193"/>
      <c r="BB64" s="2193"/>
      <c r="BC64" s="2193"/>
      <c r="BD64" s="2193"/>
      <c r="BE64" s="2193"/>
      <c r="BF64" s="2193"/>
      <c r="BG64" s="2193"/>
      <c r="BH64" s="153"/>
      <c r="BI64" s="2193"/>
      <c r="BJ64" s="2193"/>
      <c r="BK64" s="2193"/>
      <c r="BL64" s="2193"/>
      <c r="BM64" s="2049"/>
      <c r="BO64" s="2049"/>
      <c r="BP64" s="734"/>
      <c r="BQ64" s="734"/>
      <c r="BR64" s="734"/>
      <c r="BS64" s="342"/>
      <c r="BT64" s="734"/>
      <c r="BU64" s="734"/>
      <c r="BV64" s="2061"/>
      <c r="BW64" s="2049"/>
      <c r="BX64" s="193"/>
      <c r="BY64" s="193"/>
    </row>
    <row r="65" ht="45.0" customHeight="1">
      <c r="AE65" s="2049"/>
      <c r="AF65" s="153"/>
      <c r="AG65" s="153"/>
      <c r="AH65" s="2193"/>
      <c r="AI65" s="2193"/>
      <c r="AJ65" s="153"/>
      <c r="AK65" s="2193"/>
      <c r="AL65" s="2193"/>
      <c r="AM65" s="2193"/>
      <c r="AN65" s="490"/>
      <c r="AO65" s="490"/>
      <c r="AP65" s="490"/>
      <c r="AQ65" s="490"/>
      <c r="AR65" s="490"/>
      <c r="AS65" s="2193"/>
      <c r="AT65" s="2193"/>
      <c r="AU65" s="153"/>
      <c r="AV65" s="153"/>
      <c r="AW65" s="153"/>
      <c r="AX65" s="2193"/>
      <c r="AY65" s="2193"/>
      <c r="AZ65" s="490"/>
      <c r="BA65" s="490"/>
      <c r="BB65" s="490"/>
      <c r="BC65" s="490"/>
      <c r="BD65" s="490"/>
      <c r="BE65" s="2193"/>
      <c r="BF65" s="2174" t="s">
        <v>5274</v>
      </c>
      <c r="BG65" s="2193"/>
      <c r="BH65" s="153"/>
      <c r="BI65" s="2193"/>
      <c r="BJ65" s="2193"/>
      <c r="BK65" s="153"/>
      <c r="BL65" s="153"/>
      <c r="BM65" s="2049"/>
      <c r="BO65" s="2049"/>
      <c r="BP65" s="342"/>
      <c r="BQ65" s="342"/>
      <c r="BR65" s="342"/>
      <c r="BS65" s="342" t="s">
        <v>5777</v>
      </c>
      <c r="BT65" s="342"/>
      <c r="BU65" s="342"/>
      <c r="BV65" s="2061" t="s">
        <v>5831</v>
      </c>
      <c r="BW65" s="2049"/>
      <c r="BX65" s="193"/>
      <c r="BY65" s="193"/>
    </row>
    <row r="66" ht="45.0" customHeight="1">
      <c r="AE66" s="2049"/>
      <c r="AF66" s="2193"/>
      <c r="AG66" s="153"/>
      <c r="AH66" s="153"/>
      <c r="AI66" s="153"/>
      <c r="AJ66" s="153"/>
      <c r="AK66" s="2193"/>
      <c r="AL66" s="2193"/>
      <c r="AM66" s="2193"/>
      <c r="AN66" s="490"/>
      <c r="AO66" s="2197" t="s">
        <v>5833</v>
      </c>
      <c r="AP66" s="1446" t="s">
        <v>5834</v>
      </c>
      <c r="AQ66" s="1564"/>
      <c r="AR66" s="490"/>
      <c r="AS66" s="2193"/>
      <c r="AT66" s="2193"/>
      <c r="AU66" s="153"/>
      <c r="AV66" s="153"/>
      <c r="AW66" s="153"/>
      <c r="AX66" s="2193"/>
      <c r="AY66" s="2193"/>
      <c r="AZ66" s="490"/>
      <c r="BA66" s="1564"/>
      <c r="BB66" s="1564"/>
      <c r="BC66" s="1564"/>
      <c r="BD66" s="490"/>
      <c r="BE66" s="2193"/>
      <c r="BF66" s="2193"/>
      <c r="BG66" s="2193"/>
      <c r="BH66" s="153"/>
      <c r="BI66" s="153"/>
      <c r="BJ66" s="153"/>
      <c r="BK66" s="153"/>
      <c r="BL66" s="2193"/>
      <c r="BM66" s="2049"/>
      <c r="BO66" s="2049"/>
      <c r="BP66" s="734"/>
      <c r="BQ66" s="734"/>
      <c r="BR66" s="734"/>
      <c r="BS66" s="342"/>
      <c r="BT66" s="734"/>
      <c r="BU66" s="734"/>
      <c r="BV66" s="2061"/>
      <c r="BW66" s="2049"/>
      <c r="BX66" s="2049"/>
      <c r="BY66" s="193"/>
    </row>
    <row r="67" ht="45.0" customHeight="1">
      <c r="AE67" s="2049"/>
      <c r="AF67" s="2193"/>
      <c r="AG67" s="2193"/>
      <c r="AH67" s="2193"/>
      <c r="AI67" s="2193"/>
      <c r="AJ67" s="153"/>
      <c r="AK67" s="153"/>
      <c r="AL67" s="153"/>
      <c r="AM67" s="153"/>
      <c r="AN67" s="1564"/>
      <c r="AO67" s="1564"/>
      <c r="AP67" s="1442" t="s">
        <v>5835</v>
      </c>
      <c r="AQ67" s="1564"/>
      <c r="AR67" s="1564"/>
      <c r="AS67" s="153"/>
      <c r="AT67" s="153"/>
      <c r="AU67" s="153"/>
      <c r="AV67" s="153"/>
      <c r="AW67" s="153"/>
      <c r="AX67" s="153"/>
      <c r="AY67" s="153"/>
      <c r="AZ67" s="1564"/>
      <c r="BA67" s="1564"/>
      <c r="BB67" s="1442" t="s">
        <v>5835</v>
      </c>
      <c r="BC67" s="1564"/>
      <c r="BD67" s="1564"/>
      <c r="BE67" s="153"/>
      <c r="BF67" s="153"/>
      <c r="BG67" s="153"/>
      <c r="BH67" s="153"/>
      <c r="BI67" s="2193"/>
      <c r="BJ67" s="2193"/>
      <c r="BK67" s="2193"/>
      <c r="BL67" s="2193"/>
      <c r="BM67" s="2049"/>
      <c r="BO67" s="2049"/>
      <c r="BP67" s="2065"/>
      <c r="BQ67" s="734"/>
      <c r="BR67" s="734"/>
      <c r="BS67" s="342"/>
      <c r="BT67" s="734"/>
      <c r="BU67" s="734"/>
      <c r="BV67" s="2065"/>
      <c r="BW67" s="2065"/>
      <c r="BX67" s="2049"/>
      <c r="BY67" s="2049"/>
    </row>
    <row r="68" ht="45.0" customHeight="1">
      <c r="AE68" s="2049"/>
      <c r="AF68" s="2075"/>
      <c r="AG68" s="2075"/>
      <c r="AH68" s="2193"/>
      <c r="AI68" s="2193"/>
      <c r="AJ68" s="2193"/>
      <c r="AK68" s="2193"/>
      <c r="AL68" s="2193"/>
      <c r="AM68" s="2075"/>
      <c r="AN68" s="490"/>
      <c r="AO68" s="1564"/>
      <c r="AP68" s="1564"/>
      <c r="AQ68" s="1564"/>
      <c r="AR68" s="490"/>
      <c r="AS68" s="2193"/>
      <c r="AT68" s="2193"/>
      <c r="AU68" s="153"/>
      <c r="AV68" s="153"/>
      <c r="AW68" s="153"/>
      <c r="AX68" s="2193"/>
      <c r="AY68" s="2193"/>
      <c r="AZ68" s="490"/>
      <c r="BA68" s="1564"/>
      <c r="BB68" s="1564"/>
      <c r="BC68" s="1564"/>
      <c r="BD68" s="490"/>
      <c r="BE68" s="2193"/>
      <c r="BF68" s="2193"/>
      <c r="BG68" s="2193"/>
      <c r="BH68" s="2193"/>
      <c r="BI68" s="2193"/>
      <c r="BJ68" s="2075"/>
      <c r="BK68" s="2193"/>
      <c r="BL68" s="2075"/>
      <c r="BM68" s="2049"/>
      <c r="BO68" s="2049"/>
      <c r="BP68" s="2065"/>
      <c r="BQ68" s="734"/>
      <c r="BR68" s="991"/>
      <c r="BS68" s="373"/>
      <c r="BT68" s="991"/>
      <c r="BU68" s="734"/>
      <c r="BV68" s="734"/>
      <c r="BW68" s="2065"/>
      <c r="BX68" s="2065"/>
      <c r="BY68" s="2049"/>
    </row>
    <row r="69" ht="45.0" customHeight="1">
      <c r="AE69" s="2049"/>
      <c r="AF69" s="2198"/>
      <c r="AG69" s="2075"/>
      <c r="AH69" s="2075"/>
      <c r="AI69" s="2075"/>
      <c r="AJ69" s="2075"/>
      <c r="AK69" s="2193"/>
      <c r="AL69" s="2075"/>
      <c r="AM69" s="2075"/>
      <c r="AN69" s="490"/>
      <c r="AO69" s="490"/>
      <c r="AP69" s="1564"/>
      <c r="AQ69" s="490"/>
      <c r="AR69" s="490"/>
      <c r="AS69" s="2075"/>
      <c r="AT69" s="1438"/>
      <c r="AU69" s="153"/>
      <c r="AV69" s="153"/>
      <c r="AW69" s="153"/>
      <c r="AX69" s="1438"/>
      <c r="AY69" s="2075"/>
      <c r="AZ69" s="490"/>
      <c r="BA69" s="490"/>
      <c r="BB69" s="1564"/>
      <c r="BC69" s="490"/>
      <c r="BD69" s="490"/>
      <c r="BE69" s="2075"/>
      <c r="BF69" s="2193"/>
      <c r="BG69" s="2075"/>
      <c r="BH69" s="2075"/>
      <c r="BI69" s="2075"/>
      <c r="BJ69" s="2075"/>
      <c r="BK69" s="2193"/>
      <c r="BL69" s="2198"/>
      <c r="BM69" s="2049"/>
      <c r="BO69" s="2049"/>
      <c r="BP69" s="2065"/>
      <c r="BQ69" s="734"/>
      <c r="BR69" s="373"/>
      <c r="BS69" s="991" t="s">
        <v>5829</v>
      </c>
      <c r="BT69" s="373"/>
      <c r="BU69" s="734"/>
      <c r="BV69" s="734"/>
      <c r="BW69" s="2061" t="s">
        <v>5178</v>
      </c>
      <c r="BX69" s="2065"/>
      <c r="BY69" s="2049"/>
    </row>
    <row r="70" ht="45.0" customHeight="1">
      <c r="AE70" s="2049"/>
      <c r="AF70" s="2198"/>
      <c r="AG70" s="2198"/>
      <c r="AH70" s="2198"/>
      <c r="AI70" s="2198"/>
      <c r="AJ70" s="2075"/>
      <c r="AK70" s="2075"/>
      <c r="AL70" s="2075"/>
      <c r="AM70" s="2075"/>
      <c r="AN70" s="2075"/>
      <c r="AO70" s="2075"/>
      <c r="AP70" s="2075"/>
      <c r="AQ70" s="2075"/>
      <c r="AR70" s="2075"/>
      <c r="AS70" s="2075"/>
      <c r="AT70" s="2198"/>
      <c r="AU70" s="1438"/>
      <c r="AV70" s="1438"/>
      <c r="AW70" s="1438"/>
      <c r="AX70" s="2198"/>
      <c r="AY70" s="2075"/>
      <c r="AZ70" s="2075"/>
      <c r="BA70" s="2075"/>
      <c r="BB70" s="2075"/>
      <c r="BC70" s="2075"/>
      <c r="BD70" s="2075"/>
      <c r="BE70" s="2075"/>
      <c r="BF70" s="2075"/>
      <c r="BG70" s="2075"/>
      <c r="BH70" s="2075"/>
      <c r="BI70" s="2198"/>
      <c r="BJ70" s="2198"/>
      <c r="BK70" s="2198"/>
      <c r="BL70" s="2198"/>
      <c r="BM70" s="2049"/>
      <c r="BO70" s="2049"/>
      <c r="BP70" s="2065"/>
      <c r="BQ70" s="734"/>
      <c r="BR70" s="991"/>
      <c r="BS70" s="373"/>
      <c r="BT70" s="991"/>
      <c r="BU70" s="734"/>
      <c r="BV70" s="734"/>
      <c r="BW70" s="2065"/>
      <c r="BX70" s="2065"/>
      <c r="BY70" s="2049"/>
    </row>
    <row r="71" ht="45.0" customHeight="1">
      <c r="AE71" s="2049"/>
      <c r="AF71" s="2198"/>
      <c r="AG71" s="2198"/>
      <c r="AH71" s="2198"/>
      <c r="AI71" s="2198"/>
      <c r="AJ71" s="2198"/>
      <c r="AK71" s="2198"/>
      <c r="AL71" s="2198"/>
      <c r="AM71" s="2198"/>
      <c r="AN71" s="2075"/>
      <c r="AO71" s="2075"/>
      <c r="AP71" s="2075"/>
      <c r="AQ71" s="2075"/>
      <c r="AR71" s="2075"/>
      <c r="AS71" s="2198"/>
      <c r="AT71" s="2198"/>
      <c r="AU71" s="2198"/>
      <c r="AV71" s="2198"/>
      <c r="AW71" s="2198"/>
      <c r="AX71" s="2198"/>
      <c r="AY71" s="2198"/>
      <c r="AZ71" s="2075"/>
      <c r="BA71" s="2075"/>
      <c r="BB71" s="2075"/>
      <c r="BC71" s="2075"/>
      <c r="BD71" s="2075"/>
      <c r="BE71" s="2198"/>
      <c r="BF71" s="2198"/>
      <c r="BG71" s="2198"/>
      <c r="BH71" s="2198"/>
      <c r="BI71" s="2198"/>
      <c r="BJ71" s="2198"/>
      <c r="BK71" s="2198"/>
      <c r="BL71" s="2198"/>
      <c r="BM71" s="2049"/>
      <c r="BO71" s="2049"/>
      <c r="BP71" s="2065"/>
      <c r="BQ71" s="734"/>
      <c r="BR71" s="734"/>
      <c r="BS71" s="734"/>
      <c r="BT71" s="734"/>
      <c r="BU71" s="734"/>
      <c r="BV71" s="2065"/>
      <c r="BW71" s="2065"/>
      <c r="BX71" s="2049"/>
      <c r="BY71" s="2049"/>
    </row>
    <row r="72" ht="45.0" customHeight="1">
      <c r="AE72" s="2049"/>
      <c r="AF72" s="2198"/>
      <c r="AG72" s="2198"/>
      <c r="AH72" s="2198"/>
      <c r="AI72" s="2198"/>
      <c r="AJ72" s="2198"/>
      <c r="AK72" s="2198"/>
      <c r="AL72" s="2198"/>
      <c r="AM72" s="2198"/>
      <c r="AN72" s="2066"/>
      <c r="AO72" s="2066"/>
      <c r="AP72" s="2066"/>
      <c r="AQ72" s="2066"/>
      <c r="AR72" s="2066"/>
      <c r="AS72" s="2198"/>
      <c r="AT72" s="2198"/>
      <c r="AU72" s="2198"/>
      <c r="AV72" s="2198"/>
      <c r="AW72" s="2198"/>
      <c r="AX72" s="2198"/>
      <c r="AY72" s="2198"/>
      <c r="AZ72" s="2198"/>
      <c r="BA72" s="2198"/>
      <c r="BB72" s="2198"/>
      <c r="BC72" s="2198"/>
      <c r="BD72" s="2198"/>
      <c r="BE72" s="2198"/>
      <c r="BF72" s="2198"/>
      <c r="BG72" s="2198"/>
      <c r="BH72" s="2198"/>
      <c r="BI72" s="2198"/>
      <c r="BJ72" s="2198"/>
      <c r="BK72" s="2198"/>
      <c r="BL72" s="2198"/>
      <c r="BM72" s="2049"/>
      <c r="BO72" s="2049"/>
      <c r="BP72" s="2065"/>
      <c r="BQ72" s="2065"/>
      <c r="BR72" s="2065"/>
      <c r="BS72" s="2065"/>
      <c r="BT72" s="2065"/>
      <c r="BU72" s="2065"/>
      <c r="BV72" s="2065"/>
      <c r="BW72" s="2049"/>
      <c r="BX72" s="2049"/>
      <c r="BY72" s="193"/>
    </row>
    <row r="73" ht="45.0" customHeight="1">
      <c r="AE73" s="2049"/>
      <c r="AF73" s="2198"/>
      <c r="AG73" s="2198"/>
      <c r="AH73" s="2198"/>
      <c r="AI73" s="2198"/>
      <c r="AJ73" s="2198"/>
      <c r="AK73" s="2198"/>
      <c r="AL73" s="2198"/>
      <c r="AM73" s="2198"/>
      <c r="AN73" s="2066"/>
      <c r="AO73" s="2066"/>
      <c r="AP73" s="2066" t="s">
        <v>5284</v>
      </c>
      <c r="AQ73" s="2066"/>
      <c r="AR73" s="2066"/>
      <c r="AS73" s="2198"/>
      <c r="AT73" s="2198"/>
      <c r="AU73" s="2198"/>
      <c r="AV73" s="2198"/>
      <c r="AW73" s="2198"/>
      <c r="AX73" s="2198"/>
      <c r="AY73" s="2198"/>
      <c r="AZ73" s="2198"/>
      <c r="BA73" s="2198"/>
      <c r="BB73" s="2198"/>
      <c r="BC73" s="2198"/>
      <c r="BD73" s="2198"/>
      <c r="BE73" s="2198"/>
      <c r="BF73" s="2198"/>
      <c r="BG73" s="2198"/>
      <c r="BH73" s="2198"/>
      <c r="BI73" s="2198"/>
      <c r="BJ73" s="2198"/>
      <c r="BK73" s="2198"/>
      <c r="BL73" s="2198"/>
      <c r="BM73" s="2049"/>
      <c r="BO73" s="2199" t="s">
        <v>5179</v>
      </c>
      <c r="BP73" s="2049"/>
      <c r="BQ73" s="2049"/>
      <c r="BR73" s="2049"/>
      <c r="BS73" s="2049"/>
      <c r="BT73" s="2049"/>
      <c r="BU73" s="2049"/>
      <c r="BV73" s="2049"/>
      <c r="BW73" s="2049"/>
      <c r="BX73" s="193"/>
      <c r="BY73" s="193"/>
    </row>
    <row r="74" ht="45.0" customHeight="1">
      <c r="AE74" s="2049"/>
      <c r="AF74" s="2198"/>
      <c r="AG74" s="2198"/>
      <c r="AH74" s="2198"/>
      <c r="AI74" s="2198"/>
      <c r="AJ74" s="2198"/>
      <c r="AK74" s="2198"/>
      <c r="AL74" s="2198"/>
      <c r="AM74" s="2198"/>
      <c r="AN74" s="2066"/>
      <c r="AO74" s="2066"/>
      <c r="AP74" s="2066"/>
      <c r="AQ74" s="2066"/>
      <c r="AR74" s="2066"/>
      <c r="AS74" s="2198"/>
      <c r="AT74" s="2198"/>
      <c r="AU74" s="2198"/>
      <c r="AV74" s="2198"/>
      <c r="AW74" s="2198"/>
      <c r="AX74" s="2198"/>
      <c r="AY74" s="2198"/>
      <c r="AZ74" s="2198"/>
      <c r="BA74" s="2198"/>
      <c r="BB74" s="2198"/>
      <c r="BC74" s="2198"/>
      <c r="BD74" s="2198"/>
      <c r="BE74" s="2198"/>
      <c r="BF74" s="2198"/>
      <c r="BG74" s="2198"/>
      <c r="BH74" s="2198"/>
      <c r="BI74" s="2198"/>
      <c r="BJ74" s="2198"/>
      <c r="BK74" s="2198"/>
      <c r="BL74" s="2198"/>
      <c r="BM74" s="2049"/>
    </row>
    <row r="75" ht="45.0" customHeight="1">
      <c r="AE75" s="2049"/>
      <c r="AF75" s="2198"/>
      <c r="AG75" s="2198"/>
      <c r="AH75" s="2198"/>
      <c r="AI75" s="2198"/>
      <c r="AJ75" s="2198"/>
      <c r="AK75" s="2198"/>
      <c r="AL75" s="2198"/>
      <c r="AM75" s="2198"/>
      <c r="AN75" s="2198"/>
      <c r="AO75" s="2198"/>
      <c r="AP75" s="2198"/>
      <c r="AQ75" s="2198"/>
      <c r="AR75" s="2198"/>
      <c r="AS75" s="2198"/>
      <c r="AT75" s="2198"/>
      <c r="AU75" s="2198"/>
      <c r="AV75" s="2198"/>
      <c r="AW75" s="2198"/>
      <c r="AX75" s="2198"/>
      <c r="AY75" s="2198"/>
      <c r="AZ75" s="2198"/>
      <c r="BA75" s="2198"/>
      <c r="BB75" s="2198"/>
      <c r="BC75" s="2198"/>
      <c r="BD75" s="2198"/>
      <c r="BE75" s="2198"/>
      <c r="BF75" s="2198"/>
      <c r="BG75" s="2198"/>
      <c r="BH75" s="2198"/>
      <c r="BI75" s="2198"/>
      <c r="BJ75" s="2198"/>
      <c r="BK75" s="2198"/>
      <c r="BL75" s="2198"/>
      <c r="BM75" s="2049"/>
    </row>
    <row r="76" ht="45.0" customHeight="1">
      <c r="AE76" s="2049"/>
      <c r="AF76" s="2198"/>
      <c r="AG76" s="2198"/>
      <c r="AH76" s="2198"/>
      <c r="AI76" s="2198"/>
      <c r="AJ76" s="2198"/>
      <c r="AK76" s="2198"/>
      <c r="AL76" s="2198"/>
      <c r="AM76" s="2198"/>
      <c r="AN76" s="2198"/>
      <c r="AO76" s="2049"/>
      <c r="AP76" s="2049"/>
      <c r="AQ76" s="2049"/>
      <c r="AR76" s="2198"/>
      <c r="AS76" s="2198"/>
      <c r="AT76" s="2198"/>
      <c r="AU76" s="2198"/>
      <c r="AV76" s="2198"/>
      <c r="AW76" s="2198"/>
      <c r="AX76" s="2198"/>
      <c r="AY76" s="2198"/>
      <c r="AZ76" s="2198"/>
      <c r="BA76" s="2049"/>
      <c r="BB76" s="2049"/>
      <c r="BC76" s="2049"/>
      <c r="BD76" s="2198"/>
      <c r="BE76" s="2198"/>
      <c r="BF76" s="2198"/>
      <c r="BG76" s="2198"/>
      <c r="BH76" s="2198"/>
      <c r="BI76" s="2198"/>
      <c r="BJ76" s="2198"/>
      <c r="BK76" s="2198"/>
      <c r="BL76" s="2198"/>
      <c r="BM76" s="2049"/>
    </row>
    <row r="77" ht="45.0" customHeight="1">
      <c r="AE77" s="2199" t="s">
        <v>5836</v>
      </c>
      <c r="AF77" s="2049"/>
      <c r="AG77" s="2049"/>
      <c r="AH77" s="2049"/>
      <c r="AI77" s="2049"/>
      <c r="AJ77" s="2200" t="s">
        <v>5837</v>
      </c>
      <c r="AK77" s="2049"/>
      <c r="AL77" s="2049"/>
      <c r="AM77" s="2049"/>
      <c r="AN77" s="2049"/>
      <c r="AO77" s="1844" t="s">
        <v>43</v>
      </c>
      <c r="AQ77" s="2199" t="s">
        <v>5179</v>
      </c>
      <c r="AR77" s="2049"/>
      <c r="AS77" s="2049"/>
      <c r="AT77" s="2049"/>
      <c r="AU77" s="2049"/>
      <c r="AV77" s="2200" t="s">
        <v>5838</v>
      </c>
      <c r="AW77" s="2049"/>
      <c r="AX77" s="2049"/>
      <c r="AY77" s="2049"/>
      <c r="AZ77" s="2049"/>
      <c r="BA77" s="1844" t="s">
        <v>43</v>
      </c>
      <c r="BC77" s="2199" t="s">
        <v>5179</v>
      </c>
      <c r="BD77" s="2049"/>
      <c r="BE77" s="2049"/>
      <c r="BF77" s="2049"/>
      <c r="BG77" s="2049"/>
      <c r="BH77" s="2200" t="s">
        <v>5839</v>
      </c>
      <c r="BI77" s="2049"/>
      <c r="BJ77" s="2049"/>
      <c r="BK77" s="2049"/>
      <c r="BL77" s="2049"/>
      <c r="BM77" s="1844" t="s">
        <v>43</v>
      </c>
    </row>
    <row r="78" ht="45.0" customHeight="1"/>
  </sheetData>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8761D"/>
    <outlinePr summaryBelow="0" summaryRight="0"/>
  </sheetPr>
  <sheetViews>
    <sheetView workbookViewId="0"/>
  </sheetViews>
  <sheetFormatPr customHeight="1" defaultColWidth="12.63" defaultRowHeight="15.75"/>
  <cols>
    <col customWidth="1" min="1" max="63" width="7.63"/>
  </cols>
  <sheetData>
    <row r="1" ht="45.0" customHeight="1">
      <c r="A1" s="2201" t="s">
        <v>5840</v>
      </c>
      <c r="U1" s="991"/>
      <c r="V1" s="991"/>
      <c r="W1" s="991"/>
      <c r="X1" s="991"/>
      <c r="Y1" s="991"/>
      <c r="Z1" s="991"/>
      <c r="AA1" s="991"/>
      <c r="AB1" s="991"/>
      <c r="AC1" s="991"/>
      <c r="AD1" s="991"/>
      <c r="AE1" s="991"/>
      <c r="AF1" s="24"/>
      <c r="AG1" s="991"/>
      <c r="AH1" s="991"/>
      <c r="AI1" s="991"/>
      <c r="AJ1" s="991"/>
      <c r="AK1" s="991"/>
      <c r="AL1" s="991"/>
      <c r="AM1" s="991"/>
      <c r="AN1" s="991"/>
      <c r="AO1" s="991"/>
      <c r="AP1" s="991"/>
      <c r="AQ1" s="991"/>
      <c r="AR1" s="991"/>
      <c r="AS1" s="991"/>
    </row>
    <row r="2" ht="45.0" customHeight="1">
      <c r="V2" s="991"/>
      <c r="W2" s="991"/>
      <c r="X2" s="1774" t="s">
        <v>5824</v>
      </c>
      <c r="Y2" s="991"/>
      <c r="Z2" s="991"/>
      <c r="AA2" s="991"/>
      <c r="AB2" s="2193"/>
      <c r="AC2" s="2193"/>
      <c r="AD2" s="2193"/>
      <c r="AE2" s="2193"/>
      <c r="AF2" s="24"/>
      <c r="AG2" s="991"/>
      <c r="AH2" s="2193"/>
      <c r="AI2" s="2193"/>
      <c r="AJ2" s="991"/>
      <c r="AK2" s="991"/>
      <c r="AL2" s="2193"/>
      <c r="AM2" s="2193"/>
      <c r="AN2" s="1774" t="s">
        <v>5824</v>
      </c>
      <c r="AO2" s="991"/>
      <c r="AP2" s="991"/>
      <c r="AQ2" s="991"/>
      <c r="AR2" s="991"/>
    </row>
    <row r="3" ht="45.0" customHeight="1">
      <c r="W3" s="2202"/>
      <c r="X3" s="2202"/>
      <c r="Y3" s="2202"/>
      <c r="Z3" s="2193"/>
      <c r="AA3" s="2193"/>
      <c r="AB3" s="2193"/>
      <c r="AC3" s="2193"/>
      <c r="AD3" s="2193"/>
      <c r="AE3" s="2193"/>
      <c r="AF3" s="28"/>
      <c r="AG3" s="2193"/>
      <c r="AH3" s="2193"/>
      <c r="AI3" s="2193"/>
      <c r="AJ3" s="2193"/>
      <c r="AK3" s="2193"/>
      <c r="AL3" s="2193"/>
      <c r="AM3" s="2202"/>
      <c r="AN3" s="2202"/>
      <c r="AO3" s="2202"/>
      <c r="AP3" s="991"/>
      <c r="AQ3" s="991"/>
    </row>
    <row r="4" ht="45.0" customHeight="1">
      <c r="W4" s="2202"/>
      <c r="X4" s="2202"/>
      <c r="Y4" s="2202"/>
      <c r="Z4" s="2202"/>
      <c r="AA4" s="2193"/>
      <c r="AB4" s="2193"/>
      <c r="AC4" s="2193"/>
      <c r="AD4" s="2193"/>
      <c r="AE4" s="2193"/>
      <c r="AF4" s="28"/>
      <c r="AG4" s="2193"/>
      <c r="AH4" s="2193"/>
      <c r="AI4" s="2193"/>
      <c r="AJ4" s="2193"/>
      <c r="AK4" s="2193"/>
      <c r="AL4" s="2202"/>
      <c r="AM4" s="2202"/>
      <c r="AN4" s="2202"/>
      <c r="AO4" s="2202"/>
    </row>
    <row r="5" ht="45.0" customHeight="1">
      <c r="X5" s="2202"/>
      <c r="Y5" s="2202"/>
      <c r="Z5" s="2203" t="s">
        <v>5841</v>
      </c>
      <c r="AA5" s="2202"/>
      <c r="AB5" s="2202"/>
      <c r="AC5" s="2204"/>
      <c r="AD5" s="2204"/>
      <c r="AE5" s="2204"/>
      <c r="AF5" s="2204"/>
      <c r="AG5" s="2205"/>
      <c r="AH5" s="2204"/>
      <c r="AI5" s="2204"/>
      <c r="AJ5" s="2202"/>
      <c r="AK5" s="2202"/>
      <c r="AL5" s="2203" t="s">
        <v>43</v>
      </c>
      <c r="AM5" s="2202"/>
      <c r="AN5" s="2202"/>
    </row>
    <row r="6" ht="45.0" customHeight="1">
      <c r="Y6" s="2202"/>
      <c r="Z6" s="2202"/>
      <c r="AA6" s="2202"/>
      <c r="AB6" s="2206"/>
      <c r="AC6" s="2206"/>
      <c r="AD6" s="2207"/>
      <c r="AE6" s="2208"/>
      <c r="AF6" s="2206"/>
      <c r="AG6" s="2206"/>
      <c r="AH6" s="2206"/>
      <c r="AI6" s="28"/>
      <c r="AJ6" s="2206"/>
      <c r="AK6" s="2202"/>
      <c r="AL6" s="2202"/>
      <c r="AM6" s="2202"/>
    </row>
    <row r="7" ht="45.0" customHeight="1">
      <c r="Z7" s="2202"/>
      <c r="AA7" s="1438" t="s">
        <v>5672</v>
      </c>
      <c r="AB7" s="2206"/>
      <c r="AC7" s="2206"/>
      <c r="AD7" s="2209" t="s">
        <v>5842</v>
      </c>
      <c r="AE7" s="2210"/>
      <c r="AF7" s="2206"/>
      <c r="AG7" s="28"/>
      <c r="AH7" s="2206"/>
      <c r="AI7" s="2206"/>
      <c r="AJ7" s="2206"/>
      <c r="AK7" s="1438" t="s">
        <v>5672</v>
      </c>
      <c r="AL7" s="2202"/>
    </row>
    <row r="8" ht="45.0" customHeight="1">
      <c r="Z8" s="2202"/>
      <c r="AA8" s="1438" t="s">
        <v>5672</v>
      </c>
      <c r="AB8" s="2206"/>
      <c r="AC8" s="2206"/>
      <c r="AD8" s="2206"/>
      <c r="AE8" s="2206"/>
      <c r="AF8" s="2206"/>
      <c r="AG8" s="28"/>
      <c r="AH8" s="2206"/>
      <c r="AI8" s="2206"/>
      <c r="AJ8" s="2206"/>
      <c r="AK8" s="1438" t="s">
        <v>5672</v>
      </c>
      <c r="AL8" s="2202"/>
    </row>
    <row r="9" ht="45.0" customHeight="1">
      <c r="Z9" s="2202"/>
      <c r="AA9" s="2206"/>
      <c r="AB9" s="2206"/>
      <c r="AC9" s="2211"/>
      <c r="AD9" s="2206"/>
      <c r="AE9" s="2206"/>
      <c r="AF9" s="24"/>
      <c r="AG9" s="2206"/>
      <c r="AH9" s="2206"/>
      <c r="AI9" s="2211"/>
      <c r="AJ9" s="2206"/>
      <c r="AK9" s="2206"/>
      <c r="AL9" s="2202"/>
    </row>
    <row r="10" ht="45.0" customHeight="1">
      <c r="Z10" s="2202"/>
      <c r="AA10" s="2212" t="s">
        <v>5843</v>
      </c>
      <c r="AB10" s="2206"/>
      <c r="AC10" s="2211"/>
      <c r="AD10" s="2206"/>
      <c r="AE10" s="2206"/>
      <c r="AF10" s="2213" t="s">
        <v>5777</v>
      </c>
      <c r="AG10" s="2206"/>
      <c r="AH10" s="2214" t="s">
        <v>5277</v>
      </c>
      <c r="AI10" s="2211"/>
      <c r="AJ10" s="2206"/>
      <c r="AK10" s="490"/>
      <c r="AL10" s="2202"/>
    </row>
    <row r="11" ht="45.0" customHeight="1">
      <c r="Z11" s="2202"/>
      <c r="AA11" s="2206"/>
      <c r="AB11" s="2206"/>
      <c r="AC11" s="2211"/>
      <c r="AD11" s="2206"/>
      <c r="AE11" s="2206"/>
      <c r="AF11" s="24"/>
      <c r="AG11" s="2206"/>
      <c r="AH11" s="2206"/>
      <c r="AI11" s="2211"/>
      <c r="AJ11" s="490"/>
      <c r="AK11" s="490"/>
      <c r="AL11" s="2202"/>
    </row>
    <row r="12" ht="45.0" customHeight="1">
      <c r="Z12" s="2202"/>
      <c r="AA12" s="2215"/>
      <c r="AB12" s="181"/>
      <c r="AC12" s="2216"/>
      <c r="AD12" s="181"/>
      <c r="AE12" s="2217"/>
      <c r="AF12" s="2202"/>
      <c r="AG12" s="2215"/>
      <c r="AH12" s="181"/>
      <c r="AI12" s="2216"/>
      <c r="AJ12" s="490"/>
      <c r="AK12" s="490"/>
      <c r="AL12" s="2202"/>
    </row>
    <row r="13" ht="45.0" customHeight="1">
      <c r="Z13" s="2202"/>
      <c r="AA13" s="2218"/>
      <c r="AB13" s="734"/>
      <c r="AC13" s="1485"/>
      <c r="AD13" s="734"/>
      <c r="AE13" s="2219"/>
      <c r="AF13" s="2220" t="s">
        <v>5824</v>
      </c>
      <c r="AG13" s="2221"/>
      <c r="AH13" s="734"/>
      <c r="AI13" s="490"/>
      <c r="AJ13" s="490"/>
      <c r="AK13" s="490"/>
      <c r="AL13" s="2202"/>
    </row>
    <row r="14" ht="45.0" customHeight="1">
      <c r="Z14" s="2202"/>
      <c r="AA14" s="2202"/>
      <c r="AB14" s="490"/>
      <c r="AC14" s="490"/>
      <c r="AD14" s="1485"/>
      <c r="AE14" s="734"/>
      <c r="AF14" s="734"/>
      <c r="AG14" s="734"/>
      <c r="AH14" s="1485"/>
      <c r="AI14" s="490"/>
      <c r="AJ14" s="490"/>
      <c r="AK14" s="2202"/>
      <c r="AL14" s="2202"/>
    </row>
    <row r="15" ht="45.0" customHeight="1">
      <c r="AA15" s="2202"/>
      <c r="AB15" s="2202"/>
      <c r="AC15" s="490"/>
      <c r="AD15" s="490"/>
      <c r="AE15" s="1485"/>
      <c r="AF15" s="734"/>
      <c r="AG15" s="1485"/>
      <c r="AH15" s="490"/>
      <c r="AI15" s="490"/>
      <c r="AJ15" s="2202"/>
      <c r="AK15" s="2202"/>
    </row>
    <row r="16" ht="45.0" customHeight="1">
      <c r="AB16" s="2202"/>
      <c r="AC16" s="2222"/>
      <c r="AD16" s="490"/>
      <c r="AE16" s="1485"/>
      <c r="AF16" s="1485"/>
      <c r="AG16" s="1485"/>
      <c r="AH16" s="490"/>
      <c r="AI16" s="2222"/>
      <c r="AJ16" s="2202"/>
    </row>
    <row r="17" ht="45.0" customHeight="1">
      <c r="AC17" s="2202"/>
      <c r="AD17" s="490"/>
      <c r="AE17" s="1564"/>
      <c r="AF17" s="1485"/>
      <c r="AG17" s="1564"/>
      <c r="AH17" s="490"/>
      <c r="AI17" s="2202"/>
    </row>
    <row r="18" ht="45.0" customHeight="1">
      <c r="AB18" s="2202"/>
      <c r="AC18" s="2202"/>
      <c r="AD18" s="490"/>
      <c r="AE18" s="1564"/>
      <c r="AF18" s="1485"/>
      <c r="AG18" s="1564"/>
      <c r="AH18" s="490"/>
      <c r="AI18" s="2202"/>
    </row>
    <row r="19" ht="45.0" customHeight="1">
      <c r="AA19" s="2202"/>
      <c r="AB19" s="2202"/>
      <c r="AC19" s="490"/>
      <c r="AD19" s="490"/>
      <c r="AE19" s="1564"/>
      <c r="AF19" s="1485"/>
      <c r="AG19" s="1564"/>
      <c r="AH19" s="490"/>
      <c r="AI19" s="2202"/>
    </row>
    <row r="20" ht="45.0" customHeight="1">
      <c r="Z20" s="2202"/>
      <c r="AA20" s="2202"/>
      <c r="AB20" s="490"/>
      <c r="AC20" s="490"/>
      <c r="AD20" s="1564"/>
      <c r="AE20" s="1564"/>
      <c r="AF20" s="2223"/>
      <c r="AG20" s="1564"/>
      <c r="AH20" s="1564"/>
      <c r="AI20" s="2222"/>
      <c r="AJ20" s="2202"/>
      <c r="AK20" s="2202"/>
      <c r="AL20" s="2202"/>
    </row>
    <row r="21" ht="45.0" customHeight="1">
      <c r="X21" s="2202"/>
      <c r="Y21" s="2202"/>
      <c r="Z21" s="2202"/>
      <c r="AA21" s="490"/>
      <c r="AB21" s="490"/>
      <c r="AC21" s="1564"/>
      <c r="AD21" s="1564"/>
      <c r="AE21" s="1564"/>
      <c r="AF21" s="2223"/>
      <c r="AG21" s="2223"/>
      <c r="AH21" s="1564"/>
      <c r="AI21" s="1564"/>
      <c r="AJ21" s="490"/>
      <c r="AK21" s="490"/>
      <c r="AL21" s="2202"/>
      <c r="AM21" s="2202"/>
      <c r="AN21" s="2202"/>
      <c r="AO21" s="2202"/>
      <c r="AP21" s="2202"/>
      <c r="AQ21" s="2202"/>
      <c r="AR21" s="2202"/>
    </row>
    <row r="22" ht="45.0" customHeight="1">
      <c r="W22" s="2202"/>
      <c r="X22" s="2223"/>
      <c r="Y22" s="2223"/>
      <c r="Z22" s="2223"/>
      <c r="AA22" s="2223"/>
      <c r="AB22" s="2223"/>
      <c r="AC22" s="1564"/>
      <c r="AD22" s="1564"/>
      <c r="AE22" s="2223"/>
      <c r="AF22" s="2223"/>
      <c r="AG22" s="2223"/>
      <c r="AH22" s="2223"/>
      <c r="AI22" s="1564"/>
      <c r="AJ22" s="1564"/>
      <c r="AK22" s="490"/>
      <c r="AL22" s="2223"/>
      <c r="AM22" s="2223"/>
      <c r="AN22" s="2202"/>
      <c r="AO22" s="1442"/>
      <c r="AP22" s="1442"/>
      <c r="AQ22" s="1442"/>
      <c r="AR22" s="2202"/>
    </row>
    <row r="23" ht="45.0" customHeight="1">
      <c r="V23" s="2202"/>
      <c r="W23" s="2202"/>
      <c r="X23" s="2223"/>
      <c r="Y23" s="2223"/>
      <c r="Z23" s="2223"/>
      <c r="AA23" s="2223"/>
      <c r="AB23" s="2223"/>
      <c r="AC23" s="2223"/>
      <c r="AD23" s="2223"/>
      <c r="AE23" s="2223"/>
      <c r="AF23" s="2223"/>
      <c r="AG23" s="2223"/>
      <c r="AH23" s="2223"/>
      <c r="AI23" s="2223"/>
      <c r="AJ23" s="2223"/>
      <c r="AK23" s="2223"/>
      <c r="AL23" s="2223"/>
      <c r="AM23" s="2223"/>
      <c r="AN23" s="2223"/>
      <c r="AO23" s="1442"/>
      <c r="AP23" s="1442" t="s">
        <v>5844</v>
      </c>
      <c r="AQ23" s="1442"/>
      <c r="AR23" s="2202"/>
    </row>
    <row r="24" ht="45.0" customHeight="1">
      <c r="U24" s="2202"/>
      <c r="V24" s="2202"/>
      <c r="W24" s="2223"/>
      <c r="X24" s="2223"/>
      <c r="Y24" s="2223"/>
      <c r="Z24" s="2223"/>
      <c r="AA24" s="2223"/>
      <c r="AB24" s="2223"/>
      <c r="AC24" s="2223"/>
      <c r="AD24" s="2223"/>
      <c r="AE24" s="2223"/>
      <c r="AF24" s="2223"/>
      <c r="AG24" s="2223"/>
      <c r="AH24" s="2223"/>
      <c r="AI24" s="2223"/>
      <c r="AJ24" s="2223"/>
      <c r="AK24" s="2223"/>
      <c r="AL24" s="2223"/>
      <c r="AM24" s="2223"/>
      <c r="AN24" s="2223"/>
      <c r="AO24" s="2223"/>
      <c r="AP24" s="1442"/>
      <c r="AQ24" s="1442"/>
      <c r="AR24" s="2202"/>
    </row>
    <row r="25" ht="45.0" customHeight="1">
      <c r="T25" s="2202"/>
      <c r="U25" s="2202"/>
      <c r="V25" s="2223"/>
      <c r="W25" s="2223"/>
      <c r="X25" s="2223"/>
      <c r="Y25" s="2223"/>
      <c r="Z25" s="2223"/>
      <c r="AA25" s="2223"/>
      <c r="AB25" s="2223"/>
      <c r="AC25" s="2223"/>
      <c r="AD25" s="2223"/>
      <c r="AE25" s="2223"/>
      <c r="AF25" s="2223"/>
      <c r="AG25" s="2223"/>
      <c r="AH25" s="2223"/>
      <c r="AI25" s="2223"/>
      <c r="AJ25" s="2223"/>
      <c r="AK25" s="2223"/>
      <c r="AL25" s="2223"/>
      <c r="AM25" s="2223"/>
      <c r="AN25" s="2223"/>
      <c r="AO25" s="2223"/>
      <c r="AP25" s="2223"/>
      <c r="AQ25" s="2202"/>
      <c r="AR25" s="2202"/>
    </row>
    <row r="26" ht="45.0" customHeight="1">
      <c r="T26" s="2202"/>
      <c r="U26" s="2223"/>
      <c r="V26" s="2223"/>
      <c r="W26" s="2223"/>
      <c r="X26" s="2223"/>
      <c r="Y26" s="2223"/>
      <c r="Z26" s="2223"/>
      <c r="AA26" s="2223"/>
      <c r="AB26" s="2223"/>
      <c r="AC26" s="2223"/>
      <c r="AD26" s="2223"/>
      <c r="AE26" s="2223"/>
      <c r="AF26" s="2223"/>
      <c r="AG26" s="2223"/>
      <c r="AH26" s="2223"/>
      <c r="AI26" s="2223"/>
      <c r="AJ26" s="2223"/>
      <c r="AK26" s="2223"/>
      <c r="AL26" s="2223"/>
      <c r="AM26" s="2223"/>
      <c r="AN26" s="2223"/>
      <c r="AO26" s="2223"/>
      <c r="AP26" s="2223"/>
      <c r="AQ26" s="2223"/>
      <c r="AR26" s="2202"/>
    </row>
    <row r="27" ht="45.0" customHeight="1">
      <c r="S27" s="2202"/>
      <c r="T27" s="2202"/>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02"/>
      <c r="AS27" s="2202"/>
    </row>
    <row r="28" ht="45.0" customHeight="1">
      <c r="S28" s="2202"/>
      <c r="T28" s="1438" t="s">
        <v>5672</v>
      </c>
      <c r="U28" s="1564"/>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1438" t="s">
        <v>5672</v>
      </c>
      <c r="AS28" s="2202"/>
    </row>
    <row r="29" ht="45.0" customHeight="1">
      <c r="A29" s="991"/>
      <c r="B29" s="991"/>
      <c r="C29" s="991"/>
      <c r="D29" s="991"/>
      <c r="E29" s="991"/>
      <c r="S29" s="2202"/>
      <c r="T29" s="1438" t="s">
        <v>5672</v>
      </c>
      <c r="U29" s="1564"/>
      <c r="V29" s="1485"/>
      <c r="W29" s="2223"/>
      <c r="X29" s="2223"/>
      <c r="Y29" s="2223"/>
      <c r="Z29" s="2223"/>
      <c r="AA29" s="2223"/>
      <c r="AB29" s="2223"/>
      <c r="AC29" s="2223"/>
      <c r="AD29" s="2223"/>
      <c r="AE29" s="2223"/>
      <c r="AF29" s="2223"/>
      <c r="AG29" s="2223"/>
      <c r="AH29" s="2223"/>
      <c r="AI29" s="2223"/>
      <c r="AJ29" s="2223"/>
      <c r="AK29" s="2223"/>
      <c r="AL29" s="2223"/>
      <c r="AM29" s="2223"/>
      <c r="AN29" s="2223"/>
      <c r="AO29" s="2223"/>
      <c r="AP29" s="2223"/>
      <c r="AQ29" s="2223"/>
      <c r="AR29" s="1438" t="s">
        <v>5672</v>
      </c>
      <c r="AS29" s="2202"/>
    </row>
    <row r="30" ht="45.0" customHeight="1">
      <c r="A30" s="991"/>
      <c r="B30" s="991"/>
      <c r="C30" s="991"/>
      <c r="D30" s="991"/>
      <c r="E30" s="991"/>
      <c r="F30" s="991"/>
      <c r="G30" s="991"/>
      <c r="O30" s="2202"/>
      <c r="P30" s="2202"/>
      <c r="Q30" s="2202"/>
      <c r="R30" s="2202"/>
      <c r="S30" s="2222"/>
      <c r="T30" s="1564"/>
      <c r="U30" s="1564"/>
      <c r="V30" s="1485"/>
      <c r="W30" s="2223"/>
      <c r="X30" s="2223"/>
      <c r="Y30" s="2223"/>
      <c r="Z30" s="2223"/>
      <c r="AA30" s="2223"/>
      <c r="AB30" s="2223"/>
      <c r="AC30" s="2223"/>
      <c r="AD30" s="2223"/>
      <c r="AE30" s="2223"/>
      <c r="AF30" s="2223"/>
      <c r="AG30" s="2223"/>
      <c r="AH30" s="2223"/>
      <c r="AI30" s="2223"/>
      <c r="AJ30" s="2223"/>
      <c r="AK30" s="2223"/>
      <c r="AL30" s="2223"/>
      <c r="AM30" s="2223"/>
      <c r="AN30" s="2223"/>
      <c r="AO30" s="2223"/>
      <c r="AP30" s="2223"/>
      <c r="AQ30" s="1564"/>
      <c r="AR30" s="1564"/>
      <c r="AS30" s="2222"/>
      <c r="AT30" s="2202"/>
      <c r="AU30" s="2202"/>
      <c r="AV30" s="2202"/>
      <c r="AW30" s="2202"/>
    </row>
    <row r="31" ht="45.0" customHeight="1">
      <c r="A31" s="991"/>
      <c r="B31" s="991"/>
      <c r="C31" s="991"/>
      <c r="D31" s="991"/>
      <c r="E31" s="991"/>
      <c r="F31" s="991"/>
      <c r="G31" s="991"/>
      <c r="O31" s="490"/>
      <c r="P31" s="490"/>
      <c r="Q31" s="490"/>
      <c r="R31" s="490"/>
      <c r="S31" s="490"/>
      <c r="T31" s="1564"/>
      <c r="U31" s="1564"/>
      <c r="V31" s="1485"/>
      <c r="W31" s="1564"/>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1564"/>
      <c r="AS31" s="1774"/>
      <c r="AT31" s="1564"/>
      <c r="AU31" s="1564"/>
      <c r="AV31" s="1564"/>
      <c r="AW31" s="1564"/>
    </row>
    <row r="32" ht="45.0" customHeight="1">
      <c r="A32" s="991"/>
      <c r="B32" s="991"/>
      <c r="C32" s="991"/>
      <c r="D32" s="991"/>
      <c r="E32" s="991"/>
      <c r="F32" s="991"/>
      <c r="G32" s="991"/>
      <c r="H32" s="991"/>
      <c r="I32" s="991"/>
      <c r="J32" s="991"/>
      <c r="O32" s="490"/>
      <c r="P32" s="490"/>
      <c r="Q32" s="1438" t="s">
        <v>5845</v>
      </c>
      <c r="R32" s="2224" t="s">
        <v>5698</v>
      </c>
      <c r="S32" s="2223"/>
      <c r="T32" s="1564"/>
      <c r="U32" s="1564"/>
      <c r="V32" s="1485"/>
      <c r="W32" s="1564"/>
      <c r="X32" s="1490"/>
      <c r="Y32" s="2223"/>
      <c r="Z32" s="2223"/>
      <c r="AA32" s="2223"/>
      <c r="AB32" s="2223"/>
      <c r="AC32" s="2223"/>
      <c r="AD32" s="2223"/>
      <c r="AE32" s="2223"/>
      <c r="AF32" s="2225" t="s">
        <v>5846</v>
      </c>
      <c r="AG32" s="2223"/>
      <c r="AH32" s="2223"/>
      <c r="AI32" s="2223"/>
      <c r="AJ32" s="2223"/>
      <c r="AK32" s="2223"/>
      <c r="AL32" s="2223"/>
      <c r="AM32" s="2223"/>
      <c r="AN32" s="2223"/>
      <c r="AO32" s="2223"/>
      <c r="AP32" s="2223"/>
      <c r="AQ32" s="2223"/>
      <c r="AR32" s="1564"/>
      <c r="AS32" s="1774"/>
      <c r="AT32" s="1564"/>
      <c r="AU32" s="1564"/>
      <c r="AV32" s="1564"/>
      <c r="AW32" s="1564"/>
    </row>
    <row r="33" ht="45.0" customHeight="1">
      <c r="A33" s="991"/>
      <c r="B33" s="991"/>
      <c r="C33" s="991"/>
      <c r="D33" s="991"/>
      <c r="E33" s="991"/>
      <c r="F33" s="991"/>
      <c r="G33" s="991"/>
      <c r="H33" s="991"/>
      <c r="I33" s="991"/>
      <c r="J33" s="991"/>
      <c r="O33" s="490"/>
      <c r="P33" s="1485"/>
      <c r="Q33" s="1485"/>
      <c r="R33" s="1485"/>
      <c r="S33" s="1485"/>
      <c r="T33" s="1485"/>
      <c r="U33" s="1485"/>
      <c r="V33" s="1485"/>
      <c r="W33" s="1564"/>
      <c r="X33" s="1434" t="s">
        <v>5381</v>
      </c>
      <c r="Y33" s="2223"/>
      <c r="Z33" s="2223"/>
      <c r="AA33" s="2223"/>
      <c r="AB33" s="2223"/>
      <c r="AC33" s="2223"/>
      <c r="AD33" s="2223"/>
      <c r="AE33" s="2223"/>
      <c r="AF33" s="2223"/>
      <c r="AG33" s="2223"/>
      <c r="AH33" s="2223"/>
      <c r="AI33" s="2223"/>
      <c r="AJ33" s="2223"/>
      <c r="AK33" s="2223"/>
      <c r="AL33" s="2223"/>
      <c r="AM33" s="2223"/>
      <c r="AN33" s="2223"/>
      <c r="AO33" s="2223"/>
      <c r="AP33" s="2223"/>
      <c r="AQ33" s="2223"/>
      <c r="AR33" s="1485"/>
      <c r="AS33" s="1774" t="s">
        <v>5484</v>
      </c>
      <c r="AT33" s="1485"/>
      <c r="AU33" s="1485"/>
      <c r="AV33" s="1485"/>
      <c r="AW33" s="1485"/>
    </row>
    <row r="34" ht="45.0" customHeight="1">
      <c r="A34" s="991"/>
      <c r="B34" s="991"/>
      <c r="C34" s="991"/>
      <c r="D34" s="991"/>
      <c r="E34" s="991"/>
      <c r="F34" s="991"/>
      <c r="G34" s="991"/>
      <c r="H34" s="991"/>
      <c r="I34" s="991"/>
      <c r="J34" s="991"/>
      <c r="O34" s="490"/>
      <c r="P34" s="490"/>
      <c r="Q34" s="1564"/>
      <c r="R34" s="1564"/>
      <c r="S34" s="1564"/>
      <c r="T34" s="1564"/>
      <c r="U34" s="1564"/>
      <c r="V34" s="1485"/>
      <c r="W34" s="1564"/>
      <c r="X34" s="1490"/>
      <c r="Y34" s="2223"/>
      <c r="Z34" s="2223"/>
      <c r="AA34" s="2223"/>
      <c r="AB34" s="2223"/>
      <c r="AC34" s="2223"/>
      <c r="AD34" s="2223"/>
      <c r="AE34" s="2223"/>
      <c r="AF34" s="2226" t="s">
        <v>43</v>
      </c>
      <c r="AG34" s="2223"/>
      <c r="AH34" s="2223"/>
      <c r="AI34" s="2223"/>
      <c r="AJ34" s="2223"/>
      <c r="AK34" s="2223"/>
      <c r="AL34" s="2223"/>
      <c r="AM34" s="2223"/>
      <c r="AN34" s="2223"/>
      <c r="AO34" s="2223"/>
      <c r="AP34" s="2223"/>
      <c r="AQ34" s="2223"/>
      <c r="AR34" s="1564"/>
      <c r="AS34" s="1774"/>
      <c r="AT34" s="1564"/>
      <c r="AU34" s="1564"/>
      <c r="AV34" s="1564"/>
      <c r="AW34" s="1564"/>
    </row>
    <row r="35" ht="45.0" customHeight="1">
      <c r="A35" s="991"/>
      <c r="B35" s="991"/>
      <c r="C35" s="991"/>
      <c r="D35" s="991"/>
      <c r="E35" s="991"/>
      <c r="F35" s="991"/>
      <c r="G35" s="991"/>
      <c r="H35" s="991"/>
      <c r="I35" s="991"/>
      <c r="J35" s="991"/>
      <c r="O35" s="490"/>
      <c r="P35" s="490"/>
      <c r="Q35" s="490"/>
      <c r="R35" s="1564"/>
      <c r="S35" s="1564"/>
      <c r="T35" s="1564"/>
      <c r="U35" s="1564"/>
      <c r="V35" s="1485"/>
      <c r="W35" s="1564"/>
      <c r="X35" s="2223"/>
      <c r="Y35" s="2223"/>
      <c r="Z35" s="2223"/>
      <c r="AA35" s="2223"/>
      <c r="AB35" s="2223"/>
      <c r="AC35" s="2223"/>
      <c r="AD35" s="2223"/>
      <c r="AE35" s="2223"/>
      <c r="AF35" s="2223"/>
      <c r="AG35" s="2223"/>
      <c r="AH35" s="2223"/>
      <c r="AI35" s="2223"/>
      <c r="AJ35" s="2223"/>
      <c r="AK35" s="2223"/>
      <c r="AL35" s="2223"/>
      <c r="AM35" s="2223"/>
      <c r="AN35" s="2223"/>
      <c r="AO35" s="2223"/>
      <c r="AP35" s="2223"/>
      <c r="AQ35" s="1564"/>
      <c r="AR35" s="1564"/>
      <c r="AS35" s="1774"/>
      <c r="AT35" s="1564"/>
      <c r="AU35" s="1564"/>
      <c r="AV35" s="1564"/>
      <c r="AW35" s="1564"/>
    </row>
    <row r="36" ht="45.0" customHeight="1">
      <c r="A36" s="991"/>
      <c r="B36" s="991"/>
      <c r="C36" s="991"/>
      <c r="D36" s="991"/>
      <c r="E36" s="991"/>
      <c r="F36" s="991"/>
      <c r="G36" s="991"/>
      <c r="H36" s="991"/>
      <c r="I36" s="991"/>
      <c r="J36" s="991"/>
      <c r="K36" s="991"/>
      <c r="O36" s="2202"/>
      <c r="P36" s="2202"/>
      <c r="Q36" s="2202"/>
      <c r="R36" s="2202"/>
      <c r="S36" s="2222"/>
      <c r="T36" s="1564"/>
      <c r="U36" s="1564"/>
      <c r="V36" s="1485"/>
      <c r="W36" s="1564"/>
      <c r="X36" s="1564"/>
      <c r="Y36" s="2223"/>
      <c r="Z36" s="2223"/>
      <c r="AA36" s="2223"/>
      <c r="AB36" s="2223"/>
      <c r="AC36" s="2223"/>
      <c r="AD36" s="2223"/>
      <c r="AE36" s="2223"/>
      <c r="AF36" s="2223"/>
      <c r="AG36" s="2223"/>
      <c r="AH36" s="2223"/>
      <c r="AI36" s="2223"/>
      <c r="AJ36" s="2223"/>
      <c r="AK36" s="2223"/>
      <c r="AL36" s="2223"/>
      <c r="AM36" s="2223"/>
      <c r="AN36" s="2223"/>
      <c r="AO36" s="2223"/>
      <c r="AP36" s="2223"/>
      <c r="AQ36" s="1564"/>
      <c r="AR36" s="1564"/>
      <c r="AS36" s="2222"/>
      <c r="AT36" s="2202"/>
      <c r="AU36" s="2202"/>
      <c r="AV36" s="2202"/>
      <c r="AW36" s="2202"/>
    </row>
    <row r="37" ht="45.0" customHeight="1">
      <c r="A37" s="991"/>
      <c r="B37" s="991"/>
      <c r="C37" s="991"/>
      <c r="D37" s="991"/>
      <c r="E37" s="991"/>
      <c r="F37" s="991"/>
      <c r="G37" s="991"/>
      <c r="H37" s="991"/>
      <c r="I37" s="991"/>
      <c r="J37" s="991"/>
      <c r="K37" s="991"/>
      <c r="S37" s="2202"/>
      <c r="T37" s="1438" t="s">
        <v>5672</v>
      </c>
      <c r="U37" s="1564"/>
      <c r="V37" s="1485"/>
      <c r="W37" s="1442" t="s">
        <v>602</v>
      </c>
      <c r="X37" s="2223"/>
      <c r="Y37" s="2223"/>
      <c r="Z37" s="2223"/>
      <c r="AA37" s="2223"/>
      <c r="AB37" s="2223"/>
      <c r="AC37" s="2223"/>
      <c r="AD37" s="2223"/>
      <c r="AE37" s="2223"/>
      <c r="AF37" s="2223"/>
      <c r="AG37" s="2223"/>
      <c r="AH37" s="2223"/>
      <c r="AI37" s="2223"/>
      <c r="AJ37" s="2223"/>
      <c r="AK37" s="2223"/>
      <c r="AL37" s="2223"/>
      <c r="AM37" s="2223"/>
      <c r="AN37" s="2223"/>
      <c r="AO37" s="2223"/>
      <c r="AP37" s="2223"/>
      <c r="AQ37" s="1564"/>
      <c r="AR37" s="1438" t="s">
        <v>5672</v>
      </c>
      <c r="AS37" s="2202"/>
      <c r="BH37" s="991"/>
      <c r="BI37" s="991"/>
      <c r="BJ37" s="991"/>
      <c r="BK37" s="991"/>
    </row>
    <row r="38" ht="45.0" customHeight="1">
      <c r="A38" s="991"/>
      <c r="B38" s="991"/>
      <c r="C38" s="991"/>
      <c r="D38" s="991"/>
      <c r="E38" s="991"/>
      <c r="F38" s="991"/>
      <c r="G38" s="991"/>
      <c r="H38" s="991"/>
      <c r="I38" s="991"/>
      <c r="J38" s="991"/>
      <c r="K38" s="991"/>
      <c r="S38" s="2202"/>
      <c r="T38" s="1438" t="s">
        <v>5672</v>
      </c>
      <c r="U38" s="1564"/>
      <c r="V38" s="1564"/>
      <c r="W38" s="1485"/>
      <c r="X38" s="2223"/>
      <c r="Y38" s="2223"/>
      <c r="Z38" s="2223"/>
      <c r="AA38" s="2223"/>
      <c r="AB38" s="2223"/>
      <c r="AC38" s="2223"/>
      <c r="AD38" s="2223"/>
      <c r="AE38" s="2223"/>
      <c r="AF38" s="2223"/>
      <c r="AG38" s="2223"/>
      <c r="AH38" s="2223"/>
      <c r="AI38" s="2223"/>
      <c r="AJ38" s="2223"/>
      <c r="AK38" s="2223"/>
      <c r="AL38" s="2223"/>
      <c r="AM38" s="2223"/>
      <c r="AN38" s="2223"/>
      <c r="AO38" s="2223"/>
      <c r="AP38" s="2223"/>
      <c r="AQ38" s="1564"/>
      <c r="AR38" s="1438" t="s">
        <v>5672</v>
      </c>
      <c r="AS38" s="2202"/>
      <c r="BF38" s="991"/>
      <c r="BG38" s="991"/>
      <c r="BH38" s="991"/>
      <c r="BI38" s="991"/>
      <c r="BJ38" s="991"/>
      <c r="BK38" s="991"/>
    </row>
    <row r="39" ht="45.0" customHeight="1">
      <c r="A39" s="991"/>
      <c r="B39" s="991"/>
      <c r="C39" s="991"/>
      <c r="D39" s="991"/>
      <c r="E39" s="991"/>
      <c r="F39" s="991"/>
      <c r="G39" s="991"/>
      <c r="H39" s="991"/>
      <c r="I39" s="991"/>
      <c r="J39" s="991"/>
      <c r="K39" s="991"/>
      <c r="L39" s="991"/>
      <c r="S39" s="2202"/>
      <c r="T39" s="2202"/>
      <c r="U39" s="1564"/>
      <c r="V39" s="1564"/>
      <c r="W39" s="1485"/>
      <c r="X39" s="2223"/>
      <c r="Y39" s="2223"/>
      <c r="Z39" s="2223"/>
      <c r="AA39" s="2223"/>
      <c r="AB39" s="2223"/>
      <c r="AC39" s="2223"/>
      <c r="AD39" s="2223"/>
      <c r="AE39" s="2223"/>
      <c r="AF39" s="2223"/>
      <c r="AG39" s="2223"/>
      <c r="AH39" s="2223"/>
      <c r="AI39" s="2223"/>
      <c r="AJ39" s="2223"/>
      <c r="AK39" s="2223"/>
      <c r="AL39" s="2223"/>
      <c r="AM39" s="2223"/>
      <c r="AN39" s="2223"/>
      <c r="AO39" s="2223"/>
      <c r="AP39" s="2223"/>
      <c r="AQ39" s="1564"/>
      <c r="AR39" s="2202"/>
      <c r="AS39" s="2202"/>
      <c r="BC39" s="991"/>
      <c r="BD39" s="991"/>
      <c r="BE39" s="991"/>
      <c r="BF39" s="991"/>
      <c r="BG39" s="991"/>
      <c r="BH39" s="991"/>
      <c r="BI39" s="991"/>
      <c r="BJ39" s="991"/>
      <c r="BK39" s="991"/>
    </row>
    <row r="40" ht="45.0" customHeight="1">
      <c r="A40" s="991"/>
      <c r="B40" s="991"/>
      <c r="C40" s="991"/>
      <c r="D40" s="991"/>
      <c r="E40" s="991"/>
      <c r="F40" s="991"/>
      <c r="G40" s="991"/>
      <c r="H40" s="991"/>
      <c r="I40" s="991"/>
      <c r="J40" s="991"/>
      <c r="K40" s="991"/>
      <c r="L40" s="991"/>
      <c r="T40" s="2202"/>
      <c r="U40" s="1564"/>
      <c r="V40" s="1564"/>
      <c r="W40" s="1564"/>
      <c r="X40" s="2223"/>
      <c r="Y40" s="2223"/>
      <c r="Z40" s="2223"/>
      <c r="AA40" s="2223"/>
      <c r="AB40" s="2223"/>
      <c r="AC40" s="2223"/>
      <c r="AD40" s="1490"/>
      <c r="AE40" s="2223"/>
      <c r="AF40" s="2223"/>
      <c r="AG40" s="2223"/>
      <c r="AH40" s="1490"/>
      <c r="AI40" s="2223"/>
      <c r="AJ40" s="2223"/>
      <c r="AK40" s="2223"/>
      <c r="AL40" s="2223"/>
      <c r="AM40" s="2223"/>
      <c r="AN40" s="2223"/>
      <c r="AO40" s="2223"/>
      <c r="AP40" s="2223"/>
      <c r="AQ40" s="1564"/>
      <c r="AR40" s="2202"/>
      <c r="BA40" s="991"/>
      <c r="BB40" s="991"/>
      <c r="BC40" s="991"/>
      <c r="BD40" s="991"/>
      <c r="BE40" s="991"/>
      <c r="BF40" s="991"/>
      <c r="BG40" s="991"/>
      <c r="BH40" s="991"/>
      <c r="BI40" s="991"/>
      <c r="BJ40" s="991"/>
      <c r="BK40" s="991"/>
    </row>
    <row r="41" ht="45.0" customHeight="1">
      <c r="A41" s="991"/>
      <c r="B41" s="991"/>
      <c r="C41" s="991"/>
      <c r="D41" s="991"/>
      <c r="E41" s="991"/>
      <c r="F41" s="991"/>
      <c r="G41" s="991"/>
      <c r="H41" s="991"/>
      <c r="I41" s="991"/>
      <c r="J41" s="991"/>
      <c r="K41" s="991"/>
      <c r="L41" s="991"/>
      <c r="T41" s="2202"/>
      <c r="U41" s="2202"/>
      <c r="V41" s="1564"/>
      <c r="W41" s="1564"/>
      <c r="X41" s="2223"/>
      <c r="Y41" s="2223"/>
      <c r="Z41" s="2223"/>
      <c r="AA41" s="2223"/>
      <c r="AB41" s="2223"/>
      <c r="AC41" s="1564"/>
      <c r="AD41" s="1490"/>
      <c r="AE41" s="1490"/>
      <c r="AF41" s="1434" t="s">
        <v>5381</v>
      </c>
      <c r="AG41" s="1490"/>
      <c r="AH41" s="1490"/>
      <c r="AI41" s="2223"/>
      <c r="AJ41" s="2223"/>
      <c r="AK41" s="2223"/>
      <c r="AL41" s="2223"/>
      <c r="AM41" s="2223"/>
      <c r="AN41" s="2223"/>
      <c r="AO41" s="2223"/>
      <c r="AP41" s="2223"/>
      <c r="AQ41" s="2202"/>
      <c r="AR41" s="2202"/>
      <c r="AY41" s="991"/>
      <c r="AZ41" s="991"/>
      <c r="BA41" s="991"/>
      <c r="BB41" s="991"/>
      <c r="BC41" s="991"/>
      <c r="BD41" s="991"/>
      <c r="BE41" s="991"/>
      <c r="BF41" s="991"/>
      <c r="BG41" s="991"/>
      <c r="BH41" s="991"/>
      <c r="BI41" s="991"/>
      <c r="BJ41" s="991"/>
      <c r="BK41" s="991"/>
    </row>
    <row r="42" ht="45.0" customHeight="1">
      <c r="A42" s="991"/>
      <c r="B42" s="991"/>
      <c r="C42" s="991"/>
      <c r="D42" s="991"/>
      <c r="E42" s="991"/>
      <c r="F42" s="991"/>
      <c r="G42" s="991"/>
      <c r="H42" s="991"/>
      <c r="I42" s="991"/>
      <c r="J42" s="991"/>
      <c r="K42" s="991"/>
      <c r="L42" s="991"/>
      <c r="M42" s="991"/>
      <c r="T42" s="2202"/>
      <c r="U42" s="604"/>
      <c r="V42" s="604"/>
      <c r="W42" s="1564"/>
      <c r="X42" s="1438"/>
      <c r="Y42" s="1438"/>
      <c r="Z42" s="1438" t="s">
        <v>5847</v>
      </c>
      <c r="AA42" s="1438"/>
      <c r="AB42" s="1438"/>
      <c r="AC42" s="1564"/>
      <c r="AD42" s="1564"/>
      <c r="AE42" s="1564"/>
      <c r="AF42" s="1564"/>
      <c r="AG42" s="1564"/>
      <c r="AH42" s="1564"/>
      <c r="AI42" s="1564"/>
      <c r="AJ42" s="1485"/>
      <c r="AK42" s="1485"/>
      <c r="AL42" s="2223"/>
      <c r="AM42" s="2223"/>
      <c r="AN42" s="2223"/>
      <c r="AO42" s="1564"/>
      <c r="AP42" s="2202"/>
      <c r="AQ42" s="2202"/>
      <c r="AY42" s="991"/>
      <c r="AZ42" s="991"/>
      <c r="BA42" s="991"/>
      <c r="BB42" s="991"/>
      <c r="BC42" s="991"/>
      <c r="BD42" s="991"/>
      <c r="BE42" s="991"/>
      <c r="BF42" s="991"/>
      <c r="BG42" s="991"/>
      <c r="BH42" s="991"/>
      <c r="BI42" s="991"/>
      <c r="BJ42" s="991"/>
      <c r="BK42" s="991"/>
    </row>
    <row r="43" ht="45.0" customHeight="1">
      <c r="A43" s="991"/>
      <c r="B43" s="991"/>
      <c r="C43" s="991"/>
      <c r="D43" s="991"/>
      <c r="E43" s="991"/>
      <c r="F43" s="991"/>
      <c r="G43" s="991"/>
      <c r="H43" s="991"/>
      <c r="I43" s="991"/>
      <c r="J43" s="991"/>
      <c r="K43" s="991"/>
      <c r="L43" s="991"/>
      <c r="M43" s="991"/>
      <c r="T43" s="2202"/>
      <c r="U43" s="604"/>
      <c r="V43" s="604" t="s">
        <v>5844</v>
      </c>
      <c r="W43" s="604"/>
      <c r="X43" s="1564"/>
      <c r="Y43" s="2223"/>
      <c r="Z43" s="2223"/>
      <c r="AA43" s="2223"/>
      <c r="AB43" s="1485"/>
      <c r="AC43" s="1485"/>
      <c r="AD43" s="1485"/>
      <c r="AE43" s="1485"/>
      <c r="AF43" s="1485"/>
      <c r="AG43" s="1485"/>
      <c r="AH43" s="1485"/>
      <c r="AI43" s="1485"/>
      <c r="AJ43" s="1485"/>
      <c r="AK43" s="1564"/>
      <c r="AL43" s="2223"/>
      <c r="AM43" s="2223"/>
      <c r="AN43" s="2223"/>
      <c r="AO43" s="2202"/>
      <c r="AP43" s="2202"/>
      <c r="AX43" s="991"/>
      <c r="AY43" s="991"/>
      <c r="AZ43" s="991"/>
      <c r="BA43" s="991"/>
      <c r="BB43" s="991"/>
      <c r="BC43" s="991"/>
      <c r="BD43" s="991"/>
      <c r="BE43" s="991"/>
      <c r="BF43" s="991"/>
      <c r="BG43" s="991"/>
      <c r="BH43" s="991"/>
      <c r="BI43" s="991"/>
      <c r="BJ43" s="991"/>
      <c r="BK43" s="991"/>
    </row>
    <row r="44" ht="45.0" customHeight="1">
      <c r="A44" s="991"/>
      <c r="B44" s="991"/>
      <c r="C44" s="991"/>
      <c r="D44" s="991"/>
      <c r="E44" s="991"/>
      <c r="F44" s="991"/>
      <c r="G44" s="991"/>
      <c r="H44" s="991"/>
      <c r="I44" s="991"/>
      <c r="J44" s="991"/>
      <c r="K44" s="991"/>
      <c r="L44" s="991"/>
      <c r="M44" s="991"/>
      <c r="N44" s="991"/>
      <c r="T44" s="2202"/>
      <c r="U44" s="604"/>
      <c r="V44" s="604"/>
      <c r="W44" s="604"/>
      <c r="X44" s="2202"/>
      <c r="Y44" s="2223"/>
      <c r="Z44" s="2223"/>
      <c r="AA44" s="2223"/>
      <c r="AB44" s="1564"/>
      <c r="AC44" s="1564"/>
      <c r="AD44" s="1564"/>
      <c r="AE44" s="1564"/>
      <c r="AF44" s="1485"/>
      <c r="AG44" s="1564"/>
      <c r="AH44" s="1564"/>
      <c r="AI44" s="1564"/>
      <c r="AJ44" s="1564"/>
      <c r="AK44" s="1564"/>
      <c r="AL44" s="1564"/>
      <c r="AM44" s="1564"/>
      <c r="AN44" s="2202"/>
      <c r="AO44" s="2202"/>
      <c r="AX44" s="991"/>
      <c r="AY44" s="991"/>
      <c r="AZ44" s="991"/>
      <c r="BA44" s="991"/>
      <c r="BB44" s="991"/>
      <c r="BC44" s="991"/>
      <c r="BD44" s="991"/>
      <c r="BE44" s="991"/>
      <c r="BF44" s="991"/>
      <c r="BG44" s="991"/>
      <c r="BH44" s="991"/>
      <c r="BI44" s="991"/>
      <c r="BJ44" s="991"/>
      <c r="BK44" s="991"/>
    </row>
    <row r="45" ht="45.0" customHeight="1">
      <c r="A45" s="991"/>
      <c r="B45" s="991"/>
      <c r="C45" s="991"/>
      <c r="D45" s="991"/>
      <c r="E45" s="991"/>
      <c r="F45" s="991"/>
      <c r="G45" s="991"/>
      <c r="H45" s="991"/>
      <c r="I45" s="991"/>
      <c r="J45" s="991"/>
      <c r="K45" s="991"/>
      <c r="L45" s="991"/>
      <c r="M45" s="991"/>
      <c r="N45" s="991"/>
      <c r="T45" s="2202"/>
      <c r="U45" s="2202"/>
      <c r="V45" s="2202"/>
      <c r="W45" s="2202"/>
      <c r="X45" s="2202"/>
      <c r="Y45" s="2202"/>
      <c r="Z45" s="2202"/>
      <c r="AA45" s="1438" t="s">
        <v>5672</v>
      </c>
      <c r="AB45" s="1442" t="s">
        <v>5672</v>
      </c>
      <c r="AC45" s="1564"/>
      <c r="AD45" s="1564"/>
      <c r="AE45" s="1564"/>
      <c r="AF45" s="1485"/>
      <c r="AG45" s="1564"/>
      <c r="AH45" s="1564"/>
      <c r="AI45" s="1564"/>
      <c r="AJ45" s="1438" t="s">
        <v>5672</v>
      </c>
      <c r="AK45" s="1438" t="s">
        <v>5672</v>
      </c>
      <c r="AL45" s="2202"/>
      <c r="AM45" s="2202"/>
      <c r="AN45" s="2202"/>
      <c r="AW45" s="991"/>
      <c r="AX45" s="991"/>
      <c r="AY45" s="991"/>
      <c r="AZ45" s="991"/>
      <c r="BA45" s="991"/>
      <c r="BB45" s="991"/>
      <c r="BC45" s="991"/>
      <c r="BD45" s="991"/>
      <c r="BE45" s="991"/>
      <c r="BF45" s="991"/>
      <c r="BG45" s="991"/>
      <c r="BH45" s="991"/>
      <c r="BI45" s="991"/>
      <c r="BJ45" s="991"/>
      <c r="BK45" s="991"/>
    </row>
    <row r="46" ht="45.0" customHeight="1">
      <c r="A46" s="991"/>
      <c r="B46" s="991"/>
      <c r="C46" s="991"/>
      <c r="D46" s="991"/>
      <c r="E46" s="991"/>
      <c r="F46" s="991"/>
      <c r="G46" s="991"/>
      <c r="H46" s="991"/>
      <c r="I46" s="991"/>
      <c r="J46" s="991"/>
      <c r="K46" s="991"/>
      <c r="L46" s="991"/>
      <c r="M46" s="991"/>
      <c r="N46" s="991"/>
      <c r="O46" s="991"/>
      <c r="Z46" s="2202"/>
      <c r="AA46" s="2202"/>
      <c r="AB46" s="2202"/>
      <c r="AC46" s="2222"/>
      <c r="AD46" s="1564"/>
      <c r="AE46" s="1564"/>
      <c r="AF46" s="1485"/>
      <c r="AG46" s="1564"/>
      <c r="AH46" s="1564"/>
      <c r="AI46" s="2222"/>
      <c r="AJ46" s="2202"/>
      <c r="AK46" s="2202"/>
      <c r="AL46" s="2202"/>
      <c r="AW46" s="991"/>
      <c r="AX46" s="991"/>
      <c r="AY46" s="991"/>
      <c r="AZ46" s="991"/>
      <c r="BA46" s="991"/>
      <c r="BB46" s="991"/>
      <c r="BC46" s="991"/>
      <c r="BD46" s="991"/>
      <c r="BE46" s="991"/>
      <c r="BF46" s="991"/>
      <c r="BG46" s="991"/>
      <c r="BH46" s="991"/>
      <c r="BI46" s="991"/>
      <c r="BJ46" s="991"/>
      <c r="BK46" s="991"/>
    </row>
    <row r="47" ht="45.0" customHeight="1">
      <c r="A47" s="991"/>
      <c r="B47" s="991"/>
      <c r="C47" s="991"/>
      <c r="D47" s="991"/>
      <c r="E47" s="991"/>
      <c r="F47" s="991"/>
      <c r="G47" s="991"/>
      <c r="H47" s="991"/>
      <c r="I47" s="991"/>
      <c r="J47" s="991"/>
      <c r="K47" s="991"/>
      <c r="L47" s="991"/>
      <c r="M47" s="991"/>
      <c r="N47" s="991"/>
      <c r="O47" s="991"/>
      <c r="AC47" s="2202"/>
      <c r="AD47" s="1564"/>
      <c r="AE47" s="1564"/>
      <c r="AF47" s="1485"/>
      <c r="AG47" s="1564"/>
      <c r="AH47" s="1564"/>
      <c r="AI47" s="2202"/>
      <c r="AW47" s="991"/>
      <c r="AX47" s="991"/>
      <c r="AY47" s="991"/>
      <c r="AZ47" s="991"/>
      <c r="BA47" s="991"/>
      <c r="BB47" s="991"/>
      <c r="BC47" s="991"/>
      <c r="BD47" s="991"/>
      <c r="BE47" s="991"/>
      <c r="BF47" s="991"/>
      <c r="BG47" s="991"/>
      <c r="BH47" s="991"/>
      <c r="BI47" s="991"/>
      <c r="BJ47" s="991"/>
      <c r="BK47" s="991"/>
    </row>
    <row r="48" ht="45.0" customHeight="1">
      <c r="A48" s="991"/>
      <c r="B48" s="991"/>
      <c r="C48" s="991"/>
      <c r="D48" s="991"/>
      <c r="E48" s="991"/>
      <c r="F48" s="991"/>
      <c r="G48" s="991"/>
      <c r="H48" s="991"/>
      <c r="I48" s="991"/>
      <c r="J48" s="991"/>
      <c r="K48" s="991"/>
      <c r="L48" s="991"/>
      <c r="M48" s="991"/>
      <c r="N48" s="991"/>
      <c r="O48" s="991"/>
      <c r="P48" s="991"/>
      <c r="Q48" s="991"/>
      <c r="R48" s="991"/>
      <c r="AC48" s="2202"/>
      <c r="AD48" s="1564"/>
      <c r="AE48" s="1564"/>
      <c r="AF48" s="1485"/>
      <c r="AG48" s="1564"/>
      <c r="AH48" s="1564"/>
      <c r="AI48" s="2202"/>
      <c r="AT48" s="991"/>
      <c r="AU48" s="991"/>
      <c r="AV48" s="991"/>
      <c r="AW48" s="991"/>
      <c r="AX48" s="991"/>
      <c r="AY48" s="991"/>
      <c r="AZ48" s="991"/>
      <c r="BA48" s="991"/>
      <c r="BB48" s="991"/>
      <c r="BC48" s="991"/>
      <c r="BD48" s="991"/>
      <c r="BE48" s="991"/>
      <c r="BF48" s="991"/>
      <c r="BG48" s="991"/>
      <c r="BH48" s="991"/>
      <c r="BI48" s="991"/>
      <c r="BJ48" s="991"/>
      <c r="BK48" s="991"/>
    </row>
    <row r="49" ht="45.0" customHeight="1">
      <c r="A49" s="991"/>
      <c r="B49" s="991"/>
      <c r="C49" s="991"/>
      <c r="D49" s="991"/>
      <c r="E49" s="991"/>
      <c r="F49" s="991"/>
      <c r="G49" s="991"/>
      <c r="H49" s="991"/>
      <c r="I49" s="991"/>
      <c r="J49" s="991"/>
      <c r="K49" s="991"/>
      <c r="L49" s="991"/>
      <c r="M49" s="991"/>
      <c r="N49" s="991"/>
      <c r="O49" s="991"/>
      <c r="P49" s="991"/>
      <c r="Q49" s="991"/>
      <c r="R49" s="991"/>
      <c r="S49" s="991"/>
      <c r="AC49" s="2202"/>
      <c r="AD49" s="1564"/>
      <c r="AE49" s="1564"/>
      <c r="AF49" s="1485"/>
      <c r="AG49" s="1564"/>
      <c r="AH49" s="1564"/>
      <c r="AI49" s="2202"/>
      <c r="AT49" s="991"/>
      <c r="AU49" s="991"/>
      <c r="AV49" s="991"/>
      <c r="AW49" s="991"/>
      <c r="AX49" s="991"/>
      <c r="AY49" s="991"/>
      <c r="AZ49" s="991"/>
      <c r="BA49" s="991"/>
      <c r="BB49" s="991"/>
      <c r="BC49" s="991"/>
      <c r="BD49" s="991"/>
      <c r="BE49" s="991"/>
      <c r="BF49" s="991"/>
      <c r="BG49" s="991"/>
      <c r="BH49" s="991"/>
      <c r="BI49" s="991"/>
      <c r="BJ49" s="991"/>
      <c r="BK49" s="991"/>
    </row>
    <row r="50" ht="45.0" customHeight="1">
      <c r="A50" s="991"/>
      <c r="B50" s="991"/>
      <c r="C50" s="991"/>
      <c r="D50" s="991"/>
      <c r="E50" s="991"/>
      <c r="F50" s="991"/>
      <c r="G50" s="991"/>
      <c r="H50" s="991"/>
      <c r="I50" s="991"/>
      <c r="J50" s="991"/>
      <c r="K50" s="991"/>
      <c r="L50" s="991"/>
      <c r="M50" s="991"/>
      <c r="N50" s="991"/>
      <c r="O50" s="991"/>
      <c r="P50" s="991"/>
      <c r="Q50" s="991"/>
      <c r="R50" s="991"/>
      <c r="S50" s="991"/>
      <c r="T50" s="991"/>
      <c r="U50" s="991"/>
      <c r="AB50" s="2202"/>
      <c r="AC50" s="2222"/>
      <c r="AD50" s="1564"/>
      <c r="AE50" s="1485"/>
      <c r="AF50" s="1485"/>
      <c r="AG50" s="1485"/>
      <c r="AH50" s="1564"/>
      <c r="AI50" s="2222"/>
      <c r="AJ50" s="2202"/>
      <c r="AO50" s="991"/>
      <c r="AP50" s="991"/>
      <c r="AQ50" s="991"/>
      <c r="AR50" s="991"/>
      <c r="AS50" s="991"/>
      <c r="AT50" s="991"/>
      <c r="AU50" s="991"/>
      <c r="AV50" s="991"/>
      <c r="AW50" s="991"/>
      <c r="AX50" s="991"/>
      <c r="AY50" s="991"/>
      <c r="AZ50" s="991"/>
      <c r="BA50" s="991"/>
      <c r="BB50" s="991"/>
      <c r="BC50" s="991"/>
      <c r="BD50" s="991"/>
      <c r="BE50" s="991"/>
      <c r="BF50" s="991"/>
      <c r="BG50" s="991"/>
      <c r="BH50" s="991"/>
      <c r="BI50" s="991"/>
      <c r="BJ50" s="991"/>
      <c r="BK50" s="991"/>
    </row>
    <row r="51" ht="45.0" customHeight="1">
      <c r="A51" s="991"/>
      <c r="B51" s="991"/>
      <c r="C51" s="991"/>
      <c r="D51" s="991"/>
      <c r="E51" s="991"/>
      <c r="F51" s="991"/>
      <c r="G51" s="991"/>
      <c r="H51" s="991"/>
      <c r="I51" s="991"/>
      <c r="J51" s="991"/>
      <c r="K51" s="991"/>
      <c r="L51" s="991"/>
      <c r="M51" s="991"/>
      <c r="N51" s="991"/>
      <c r="O51" s="991"/>
      <c r="P51" s="991"/>
      <c r="Q51" s="991"/>
      <c r="R51" s="991"/>
      <c r="S51" s="991"/>
      <c r="T51" s="991"/>
      <c r="U51" s="991"/>
      <c r="V51" s="991"/>
      <c r="AA51" s="2202"/>
      <c r="AB51" s="2202"/>
      <c r="AC51" s="734"/>
      <c r="AD51" s="1485"/>
      <c r="AE51" s="1485"/>
      <c r="AF51" s="734"/>
      <c r="AG51" s="1485"/>
      <c r="AH51" s="1485"/>
      <c r="AI51" s="734"/>
      <c r="AJ51" s="2202"/>
      <c r="AK51" s="2202"/>
      <c r="AO51" s="991"/>
      <c r="AP51" s="991"/>
      <c r="AQ51" s="991"/>
      <c r="AR51" s="991"/>
      <c r="AS51" s="991"/>
      <c r="AT51" s="991"/>
      <c r="AU51" s="991"/>
      <c r="AV51" s="991"/>
      <c r="AW51" s="991"/>
      <c r="AX51" s="991"/>
      <c r="AY51" s="991"/>
      <c r="AZ51" s="991"/>
      <c r="BA51" s="991"/>
      <c r="BB51" s="991"/>
      <c r="BC51" s="991"/>
      <c r="BD51" s="991"/>
      <c r="BE51" s="991"/>
      <c r="BF51" s="991"/>
      <c r="BG51" s="991"/>
      <c r="BH51" s="991"/>
      <c r="BI51" s="991"/>
      <c r="BJ51" s="991"/>
      <c r="BK51" s="991"/>
    </row>
    <row r="52" ht="45.0" customHeight="1">
      <c r="A52" s="991"/>
      <c r="B52" s="991"/>
      <c r="C52" s="991"/>
      <c r="D52" s="991"/>
      <c r="E52" s="991"/>
      <c r="F52" s="991"/>
      <c r="G52" s="991"/>
      <c r="H52" s="991"/>
      <c r="I52" s="991"/>
      <c r="J52" s="991"/>
      <c r="K52" s="991"/>
      <c r="L52" s="991"/>
      <c r="M52" s="991"/>
      <c r="N52" s="991"/>
      <c r="O52" s="991"/>
      <c r="P52" s="991"/>
      <c r="Q52" s="991"/>
      <c r="R52" s="991"/>
      <c r="S52" s="991"/>
      <c r="T52" s="991"/>
      <c r="U52" s="991"/>
      <c r="V52" s="991"/>
      <c r="Z52" s="2202"/>
      <c r="AA52" s="2202"/>
      <c r="AB52" s="734"/>
      <c r="AC52" s="1485"/>
      <c r="AD52" s="1485"/>
      <c r="AE52" s="734"/>
      <c r="AF52" s="734"/>
      <c r="AG52" s="734"/>
      <c r="AH52" s="1485"/>
      <c r="AI52" s="1485"/>
      <c r="AJ52" s="734"/>
      <c r="AK52" s="2202"/>
      <c r="AL52" s="2202"/>
      <c r="AN52" s="991"/>
      <c r="AO52" s="991"/>
      <c r="AP52" s="991"/>
      <c r="AQ52" s="991"/>
      <c r="AR52" s="991"/>
      <c r="AS52" s="991"/>
      <c r="AT52" s="991"/>
      <c r="AU52" s="991"/>
      <c r="AV52" s="991"/>
      <c r="AW52" s="991"/>
      <c r="AX52" s="991"/>
      <c r="AY52" s="991"/>
      <c r="AZ52" s="991"/>
      <c r="BA52" s="991"/>
      <c r="BB52" s="991"/>
      <c r="BC52" s="991"/>
      <c r="BD52" s="991"/>
      <c r="BE52" s="991"/>
      <c r="BF52" s="991"/>
      <c r="BG52" s="991"/>
      <c r="BH52" s="991"/>
      <c r="BI52" s="991"/>
      <c r="BJ52" s="991"/>
      <c r="BK52" s="991"/>
    </row>
    <row r="53" ht="45.0" customHeight="1">
      <c r="A53" s="991"/>
      <c r="B53" s="991"/>
      <c r="C53" s="991"/>
      <c r="D53" s="991"/>
      <c r="E53" s="991"/>
      <c r="F53" s="991"/>
      <c r="G53" s="991"/>
      <c r="H53" s="991"/>
      <c r="I53" s="991"/>
      <c r="J53" s="991"/>
      <c r="K53" s="991"/>
      <c r="L53" s="991"/>
      <c r="M53" s="991"/>
      <c r="N53" s="991"/>
      <c r="O53" s="991"/>
      <c r="P53" s="991"/>
      <c r="Q53" s="991"/>
      <c r="R53" s="991"/>
      <c r="S53" s="991"/>
      <c r="T53" s="991"/>
      <c r="U53" s="991"/>
      <c r="V53" s="991"/>
      <c r="W53" s="991"/>
      <c r="X53" s="991"/>
      <c r="Y53" s="2193"/>
      <c r="Z53" s="2202"/>
      <c r="AA53" s="2227"/>
      <c r="AB53" s="734"/>
      <c r="AC53" s="1485"/>
      <c r="AD53" s="734"/>
      <c r="AE53" s="2228"/>
      <c r="AF53" s="2229"/>
      <c r="AG53" s="2230"/>
      <c r="AH53" s="734"/>
      <c r="AI53" s="1485"/>
      <c r="AJ53" s="734"/>
      <c r="AK53" s="2228"/>
      <c r="AL53" s="2202"/>
      <c r="AM53" s="2193"/>
      <c r="AN53" s="991"/>
      <c r="AO53" s="991"/>
      <c r="AP53" s="991"/>
      <c r="AQ53" s="991"/>
      <c r="AR53" s="991"/>
      <c r="AS53" s="991"/>
      <c r="AT53" s="991"/>
      <c r="AU53" s="991"/>
      <c r="AV53" s="991"/>
      <c r="AW53" s="991"/>
      <c r="AX53" s="991"/>
      <c r="AY53" s="991"/>
      <c r="AZ53" s="991"/>
      <c r="BA53" s="991"/>
      <c r="BB53" s="991"/>
      <c r="BC53" s="991"/>
      <c r="BD53" s="991"/>
      <c r="BE53" s="991"/>
      <c r="BF53" s="991"/>
      <c r="BG53" s="991"/>
      <c r="BH53" s="991"/>
      <c r="BI53" s="991"/>
      <c r="BJ53" s="991"/>
      <c r="BK53" s="991"/>
    </row>
    <row r="54" ht="45.0" customHeight="1">
      <c r="A54" s="991"/>
      <c r="B54" s="991"/>
      <c r="C54" s="991"/>
      <c r="D54" s="991"/>
      <c r="E54" s="991"/>
      <c r="F54" s="991"/>
      <c r="G54" s="991"/>
      <c r="H54" s="991"/>
      <c r="I54" s="991"/>
      <c r="J54" s="991"/>
      <c r="K54" s="991"/>
      <c r="L54" s="991"/>
      <c r="M54" s="991"/>
      <c r="N54" s="991"/>
      <c r="O54" s="991"/>
      <c r="P54" s="991"/>
      <c r="Q54" s="991"/>
      <c r="R54" s="991"/>
      <c r="S54" s="991"/>
      <c r="T54" s="991"/>
      <c r="U54" s="991"/>
      <c r="V54" s="991"/>
      <c r="W54" s="991"/>
      <c r="X54" s="991"/>
      <c r="Y54" s="2193"/>
      <c r="Z54" s="2202"/>
      <c r="AA54" s="2215"/>
      <c r="AB54" s="181"/>
      <c r="AC54" s="2216"/>
      <c r="AD54" s="181"/>
      <c r="AE54" s="2217"/>
      <c r="AF54" s="2202"/>
      <c r="AG54" s="2215"/>
      <c r="AH54" s="181"/>
      <c r="AI54" s="2216"/>
      <c r="AJ54" s="181"/>
      <c r="AK54" s="2217"/>
      <c r="AL54" s="2202"/>
      <c r="AM54" s="2193"/>
      <c r="AN54" s="991"/>
      <c r="AO54" s="991"/>
      <c r="AP54" s="991"/>
      <c r="AQ54" s="991"/>
      <c r="AR54" s="991"/>
      <c r="AS54" s="991"/>
      <c r="AT54" s="991"/>
      <c r="AU54" s="991"/>
      <c r="AV54" s="991"/>
      <c r="AW54" s="991"/>
      <c r="AX54" s="991"/>
      <c r="AY54" s="991"/>
      <c r="AZ54" s="991"/>
      <c r="BA54" s="991"/>
      <c r="BB54" s="991"/>
      <c r="BC54" s="991"/>
      <c r="BD54" s="991"/>
      <c r="BE54" s="991"/>
      <c r="BF54" s="991"/>
      <c r="BG54" s="991"/>
      <c r="BH54" s="991"/>
      <c r="BI54" s="991"/>
      <c r="BJ54" s="991"/>
      <c r="BK54" s="991"/>
    </row>
    <row r="55" ht="45.0" customHeight="1">
      <c r="A55" s="991"/>
      <c r="B55" s="991"/>
      <c r="C55" s="991"/>
      <c r="D55" s="991"/>
      <c r="E55" s="991"/>
      <c r="F55" s="991"/>
      <c r="G55" s="991"/>
      <c r="H55" s="991"/>
      <c r="I55" s="991"/>
      <c r="J55" s="991"/>
      <c r="K55" s="991"/>
      <c r="L55" s="991"/>
      <c r="M55" s="991"/>
      <c r="N55" s="991"/>
      <c r="O55" s="991"/>
      <c r="P55" s="991"/>
      <c r="Q55" s="991"/>
      <c r="R55" s="991"/>
      <c r="S55" s="991"/>
      <c r="T55" s="991"/>
      <c r="U55" s="991"/>
      <c r="V55" s="991"/>
      <c r="W55" s="991"/>
      <c r="X55" s="2193"/>
      <c r="Y55" s="2193"/>
      <c r="Z55" s="2202"/>
      <c r="AA55" s="2206"/>
      <c r="AB55" s="2206"/>
      <c r="AC55" s="2211"/>
      <c r="AD55" s="2206"/>
      <c r="AE55" s="2206"/>
      <c r="AF55" s="24"/>
      <c r="AG55" s="2206"/>
      <c r="AH55" s="2206"/>
      <c r="AI55" s="2211"/>
      <c r="AJ55" s="2206"/>
      <c r="AK55" s="2206"/>
      <c r="AL55" s="2202"/>
      <c r="AM55" s="2193"/>
      <c r="AN55" s="991"/>
      <c r="AO55" s="991"/>
      <c r="AP55" s="991"/>
      <c r="AQ55" s="991"/>
      <c r="AR55" s="991"/>
      <c r="AS55" s="991"/>
      <c r="AT55" s="991"/>
      <c r="AU55" s="991"/>
      <c r="AV55" s="991"/>
      <c r="AW55" s="991"/>
      <c r="AX55" s="991"/>
      <c r="AY55" s="991"/>
      <c r="AZ55" s="991"/>
      <c r="BA55" s="991"/>
      <c r="BB55" s="991"/>
      <c r="BC55" s="991"/>
      <c r="BD55" s="991"/>
      <c r="BE55" s="991"/>
      <c r="BF55" s="991"/>
      <c r="BG55" s="991"/>
      <c r="BH55" s="991"/>
      <c r="BI55" s="991"/>
      <c r="BJ55" s="991"/>
      <c r="BK55" s="991"/>
    </row>
    <row r="56" ht="45.0" customHeight="1">
      <c r="A56" s="991"/>
      <c r="B56" s="991"/>
      <c r="C56" s="991"/>
      <c r="D56" s="991"/>
      <c r="E56" s="991"/>
      <c r="F56" s="991"/>
      <c r="G56" s="991"/>
      <c r="H56" s="991"/>
      <c r="I56" s="991"/>
      <c r="J56" s="991"/>
      <c r="K56" s="991"/>
      <c r="L56" s="991"/>
      <c r="M56" s="991"/>
      <c r="N56" s="991"/>
      <c r="O56" s="991"/>
      <c r="P56" s="991"/>
      <c r="Q56" s="991"/>
      <c r="R56" s="991"/>
      <c r="S56" s="991"/>
      <c r="T56" s="991"/>
      <c r="U56" s="991"/>
      <c r="V56" s="991"/>
      <c r="W56" s="991"/>
      <c r="X56" s="2193"/>
      <c r="Y56" s="2193"/>
      <c r="Z56" s="2202"/>
      <c r="AA56" s="2206"/>
      <c r="AB56" s="2206"/>
      <c r="AC56" s="2211"/>
      <c r="AD56" s="2206"/>
      <c r="AE56" s="2206"/>
      <c r="AF56" s="2213" t="s">
        <v>5777</v>
      </c>
      <c r="AG56" s="2206"/>
      <c r="AH56" s="2206"/>
      <c r="AI56" s="2211"/>
      <c r="AJ56" s="2206"/>
      <c r="AK56" s="2206"/>
      <c r="AL56" s="2202"/>
      <c r="AM56" s="2193"/>
      <c r="AN56" s="2193"/>
      <c r="AO56" s="991"/>
      <c r="AP56" s="991"/>
      <c r="AQ56" s="991"/>
      <c r="AR56" s="991"/>
      <c r="AS56" s="991"/>
      <c r="AT56" s="991"/>
      <c r="AU56" s="991"/>
      <c r="AV56" s="991"/>
      <c r="AW56" s="991"/>
      <c r="AX56" s="991"/>
      <c r="AY56" s="991"/>
      <c r="AZ56" s="991"/>
      <c r="BA56" s="991"/>
      <c r="BB56" s="991"/>
      <c r="BC56" s="991"/>
      <c r="BD56" s="991"/>
      <c r="BE56" s="991"/>
      <c r="BF56" s="991"/>
      <c r="BG56" s="991"/>
      <c r="BH56" s="991"/>
      <c r="BI56" s="991"/>
      <c r="BJ56" s="991"/>
      <c r="BK56" s="991"/>
    </row>
    <row r="57" ht="45.0" customHeight="1">
      <c r="A57" s="991"/>
      <c r="B57" s="991"/>
      <c r="C57" s="991"/>
      <c r="D57" s="991"/>
      <c r="E57" s="991"/>
      <c r="F57" s="991"/>
      <c r="G57" s="991"/>
      <c r="H57" s="991"/>
      <c r="I57" s="991"/>
      <c r="J57" s="991"/>
      <c r="K57" s="991"/>
      <c r="L57" s="991"/>
      <c r="M57" s="991"/>
      <c r="N57" s="991"/>
      <c r="O57" s="991"/>
      <c r="P57" s="991"/>
      <c r="Q57" s="991"/>
      <c r="R57" s="991"/>
      <c r="S57" s="991"/>
      <c r="T57" s="991"/>
      <c r="U57" s="991"/>
      <c r="V57" s="991"/>
      <c r="W57" s="991"/>
      <c r="X57" s="2193"/>
      <c r="Y57" s="2193"/>
      <c r="Z57" s="2202"/>
      <c r="AA57" s="2206"/>
      <c r="AB57" s="2206"/>
      <c r="AC57" s="2211"/>
      <c r="AD57" s="2206"/>
      <c r="AE57" s="2206"/>
      <c r="AF57" s="24"/>
      <c r="AG57" s="2206"/>
      <c r="AH57" s="2206"/>
      <c r="AI57" s="2211"/>
      <c r="AJ57" s="2206"/>
      <c r="AK57" s="2206"/>
      <c r="AL57" s="2202"/>
      <c r="AM57" s="2193"/>
      <c r="AN57" s="2193"/>
      <c r="AO57" s="991"/>
      <c r="AP57" s="991"/>
      <c r="AQ57" s="991"/>
      <c r="AR57" s="991"/>
      <c r="AS57" s="991"/>
      <c r="AT57" s="991"/>
      <c r="AU57" s="991"/>
      <c r="AV57" s="991"/>
      <c r="AW57" s="991"/>
      <c r="AX57" s="991"/>
      <c r="AY57" s="991"/>
      <c r="AZ57" s="991"/>
      <c r="BA57" s="991"/>
      <c r="BB57" s="991"/>
      <c r="BC57" s="991"/>
      <c r="BD57" s="991"/>
      <c r="BE57" s="991"/>
      <c r="BF57" s="991"/>
      <c r="BG57" s="991"/>
      <c r="BH57" s="991"/>
      <c r="BI57" s="991"/>
      <c r="BJ57" s="991"/>
      <c r="BK57" s="991"/>
    </row>
    <row r="58" ht="45.0" customHeight="1">
      <c r="A58" s="991"/>
      <c r="B58" s="991"/>
      <c r="C58" s="991"/>
      <c r="D58" s="991"/>
      <c r="E58" s="991"/>
      <c r="F58" s="991"/>
      <c r="G58" s="991"/>
      <c r="H58" s="991"/>
      <c r="I58" s="991"/>
      <c r="J58" s="991"/>
      <c r="K58" s="991"/>
      <c r="L58" s="991"/>
      <c r="M58" s="991"/>
      <c r="N58" s="991"/>
      <c r="O58" s="991"/>
      <c r="P58" s="991"/>
      <c r="Q58" s="991"/>
      <c r="R58" s="991"/>
      <c r="S58" s="991"/>
      <c r="T58" s="991"/>
      <c r="U58" s="991"/>
      <c r="V58" s="991"/>
      <c r="W58" s="991"/>
      <c r="X58" s="991"/>
      <c r="Y58" s="2193"/>
      <c r="Z58" s="2202"/>
      <c r="AA58" s="1438" t="s">
        <v>5672</v>
      </c>
      <c r="AB58" s="2206"/>
      <c r="AC58" s="2206"/>
      <c r="AD58" s="2206"/>
      <c r="AE58" s="2206"/>
      <c r="AF58" s="24"/>
      <c r="AG58" s="2206"/>
      <c r="AH58" s="2206"/>
      <c r="AI58" s="2206"/>
      <c r="AJ58" s="2206"/>
      <c r="AK58" s="1438" t="s">
        <v>5672</v>
      </c>
      <c r="AL58" s="2202"/>
      <c r="AM58" s="2193"/>
      <c r="AN58" s="2193"/>
      <c r="AO58" s="991"/>
      <c r="AP58" s="991"/>
      <c r="AQ58" s="991"/>
      <c r="AR58" s="991"/>
      <c r="AS58" s="991"/>
      <c r="AT58" s="991"/>
      <c r="AU58" s="991"/>
      <c r="AV58" s="991"/>
      <c r="AW58" s="991"/>
      <c r="AX58" s="991"/>
      <c r="AY58" s="991"/>
      <c r="AZ58" s="991"/>
      <c r="BA58" s="991"/>
      <c r="BB58" s="991"/>
      <c r="BC58" s="991"/>
      <c r="BD58" s="991"/>
      <c r="BE58" s="991"/>
      <c r="BF58" s="991"/>
      <c r="BG58" s="991"/>
      <c r="BH58" s="991"/>
      <c r="BI58" s="991"/>
      <c r="BJ58" s="991"/>
      <c r="BK58" s="991"/>
    </row>
    <row r="59" ht="45.0" customHeight="1">
      <c r="A59" s="991"/>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2193"/>
      <c r="Z59" s="2202"/>
      <c r="AA59" s="1438" t="s">
        <v>5672</v>
      </c>
      <c r="AB59" s="2206"/>
      <c r="AC59" s="2206"/>
      <c r="AD59" s="2127" t="s">
        <v>1421</v>
      </c>
      <c r="AE59" s="2206"/>
      <c r="AF59" s="24"/>
      <c r="AG59" s="2206"/>
      <c r="AH59" s="2206"/>
      <c r="AI59" s="2206"/>
      <c r="AJ59" s="2206"/>
      <c r="AK59" s="1438" t="s">
        <v>5672</v>
      </c>
      <c r="AL59" s="2202"/>
      <c r="AM59" s="2193"/>
      <c r="AN59" s="2193"/>
      <c r="AO59" s="991"/>
      <c r="AP59" s="991"/>
      <c r="AQ59" s="991"/>
      <c r="AR59" s="991"/>
      <c r="AS59" s="991"/>
      <c r="AT59" s="991"/>
      <c r="AU59" s="991"/>
      <c r="AV59" s="991"/>
      <c r="AW59" s="991"/>
      <c r="AX59" s="991"/>
      <c r="AY59" s="991"/>
      <c r="AZ59" s="991"/>
      <c r="BA59" s="991"/>
      <c r="BB59" s="991"/>
      <c r="BC59" s="991"/>
      <c r="BD59" s="991"/>
      <c r="BE59" s="991"/>
      <c r="BF59" s="991"/>
      <c r="BG59" s="991"/>
      <c r="BH59" s="991"/>
      <c r="BI59" s="991"/>
      <c r="BJ59" s="991"/>
      <c r="BK59" s="991"/>
    </row>
    <row r="60" ht="45.0" customHeight="1">
      <c r="A60" s="991"/>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2202"/>
      <c r="Z60" s="2202"/>
      <c r="AA60" s="2202"/>
      <c r="AB60" s="2206"/>
      <c r="AC60" s="2206"/>
      <c r="AD60" s="2206"/>
      <c r="AE60" s="2206"/>
      <c r="AF60" s="24"/>
      <c r="AG60" s="2206"/>
      <c r="AH60" s="2206"/>
      <c r="AI60" s="116" t="s">
        <v>5204</v>
      </c>
      <c r="AJ60" s="2206"/>
      <c r="AK60" s="2202"/>
      <c r="AL60" s="2202"/>
      <c r="AM60" s="2202"/>
      <c r="AN60" s="991"/>
      <c r="AO60" s="991"/>
      <c r="AP60" s="991"/>
      <c r="AQ60" s="991"/>
      <c r="AR60" s="991"/>
      <c r="AS60" s="991"/>
      <c r="AT60" s="991"/>
      <c r="AU60" s="991"/>
      <c r="AV60" s="991"/>
      <c r="AW60" s="991"/>
      <c r="AX60" s="991"/>
      <c r="AY60" s="991"/>
      <c r="AZ60" s="991"/>
      <c r="BA60" s="991"/>
      <c r="BB60" s="991"/>
      <c r="BC60" s="991"/>
      <c r="BD60" s="991"/>
      <c r="BE60" s="991"/>
      <c r="BF60" s="991"/>
      <c r="BG60" s="991"/>
      <c r="BH60" s="991"/>
      <c r="BI60" s="991"/>
      <c r="BJ60" s="991"/>
      <c r="BK60" s="991"/>
    </row>
    <row r="61" ht="45.0" customHeight="1">
      <c r="A61" s="991"/>
      <c r="B61" s="991"/>
      <c r="C61" s="991"/>
      <c r="D61" s="991"/>
      <c r="E61" s="991"/>
      <c r="F61" s="991"/>
      <c r="G61" s="991"/>
      <c r="H61" s="991"/>
      <c r="I61" s="991"/>
      <c r="J61" s="991"/>
      <c r="K61" s="991"/>
      <c r="L61" s="991"/>
      <c r="M61" s="991"/>
      <c r="N61" s="991"/>
      <c r="O61" s="991"/>
      <c r="P61" s="991"/>
      <c r="Q61" s="991"/>
      <c r="R61" s="991"/>
      <c r="S61" s="991"/>
      <c r="T61" s="991"/>
      <c r="U61" s="991"/>
      <c r="V61" s="991"/>
      <c r="W61" s="991"/>
      <c r="X61" s="2202"/>
      <c r="Y61" s="2202"/>
      <c r="Z61" s="2203" t="s">
        <v>5848</v>
      </c>
      <c r="AA61" s="2202"/>
      <c r="AB61" s="2202"/>
      <c r="AC61" s="2231"/>
      <c r="AD61" s="2231"/>
      <c r="AE61" s="2231"/>
      <c r="AF61" s="24"/>
      <c r="AG61" s="2231"/>
      <c r="AH61" s="2231"/>
      <c r="AI61" s="2231"/>
      <c r="AJ61" s="2202"/>
      <c r="AK61" s="2202"/>
      <c r="AL61" s="2203" t="s">
        <v>43</v>
      </c>
      <c r="AM61" s="2202"/>
      <c r="AN61" s="2202"/>
      <c r="AO61" s="991"/>
      <c r="AP61" s="991"/>
      <c r="AQ61" s="991"/>
      <c r="AR61" s="991"/>
      <c r="AS61" s="991"/>
      <c r="AT61" s="991"/>
      <c r="AU61" s="991"/>
      <c r="AV61" s="991"/>
      <c r="AW61" s="991"/>
      <c r="AX61" s="991"/>
      <c r="AY61" s="991"/>
      <c r="AZ61" s="991"/>
      <c r="BA61" s="991"/>
      <c r="BB61" s="991"/>
      <c r="BC61" s="991"/>
      <c r="BD61" s="991"/>
      <c r="BE61" s="991"/>
      <c r="BF61" s="991"/>
      <c r="BG61" s="991"/>
      <c r="BH61" s="991"/>
      <c r="BI61" s="991"/>
      <c r="BJ61" s="991"/>
      <c r="BK61" s="991"/>
    </row>
    <row r="62" ht="45.0" customHeight="1">
      <c r="A62" s="991"/>
      <c r="B62" s="991"/>
      <c r="C62" s="991"/>
      <c r="D62" s="991"/>
      <c r="E62" s="991"/>
      <c r="F62" s="991"/>
      <c r="G62" s="991"/>
      <c r="H62" s="991"/>
      <c r="I62" s="991"/>
      <c r="J62" s="991"/>
      <c r="K62" s="991"/>
      <c r="L62" s="991"/>
      <c r="M62" s="991"/>
      <c r="N62" s="991"/>
      <c r="O62" s="991"/>
      <c r="P62" s="991"/>
      <c r="Q62" s="991"/>
      <c r="R62" s="991"/>
      <c r="S62" s="991"/>
      <c r="T62" s="991"/>
      <c r="U62" s="991"/>
      <c r="V62" s="991"/>
      <c r="W62" s="2202"/>
      <c r="X62" s="2202"/>
      <c r="Y62" s="2202"/>
      <c r="Z62" s="2202"/>
      <c r="AA62" s="2193"/>
      <c r="AB62" s="2193"/>
      <c r="AC62" s="2193"/>
      <c r="AD62" s="2193"/>
      <c r="AE62" s="2193"/>
      <c r="AF62" s="24"/>
      <c r="AG62" s="2193"/>
      <c r="AH62" s="2193"/>
      <c r="AI62" s="2193"/>
      <c r="AJ62" s="2193"/>
      <c r="AK62" s="2193"/>
      <c r="AL62" s="2202"/>
      <c r="AM62" s="2202"/>
      <c r="AN62" s="2202"/>
      <c r="AO62" s="2202"/>
      <c r="AP62" s="991"/>
      <c r="AQ62" s="991"/>
      <c r="AR62" s="991"/>
      <c r="AS62" s="991"/>
      <c r="AT62" s="991"/>
      <c r="AU62" s="991"/>
      <c r="AV62" s="991"/>
      <c r="AW62" s="991"/>
      <c r="AX62" s="991"/>
      <c r="AY62" s="991"/>
      <c r="AZ62" s="991"/>
      <c r="BA62" s="991"/>
      <c r="BB62" s="991"/>
      <c r="BC62" s="991"/>
      <c r="BD62" s="991"/>
      <c r="BE62" s="991"/>
      <c r="BF62" s="991"/>
      <c r="BG62" s="991"/>
      <c r="BH62" s="991"/>
      <c r="BI62" s="991"/>
      <c r="BJ62" s="991"/>
      <c r="BK62" s="991"/>
    </row>
    <row r="63" ht="45.0" customHeight="1">
      <c r="A63" s="991"/>
      <c r="B63" s="991"/>
      <c r="C63" s="991"/>
      <c r="D63" s="991"/>
      <c r="E63" s="991"/>
      <c r="F63" s="991"/>
      <c r="G63" s="991"/>
      <c r="H63" s="991"/>
      <c r="I63" s="991"/>
      <c r="J63" s="991"/>
      <c r="K63" s="991"/>
      <c r="L63" s="991"/>
      <c r="M63" s="991"/>
      <c r="N63" s="991"/>
      <c r="O63" s="991"/>
      <c r="P63" s="991"/>
      <c r="Q63" s="991"/>
      <c r="R63" s="991"/>
      <c r="S63" s="991"/>
      <c r="T63" s="991"/>
      <c r="U63" s="991"/>
      <c r="V63" s="991"/>
      <c r="W63" s="2202"/>
      <c r="X63" s="2202"/>
      <c r="Y63" s="2202"/>
      <c r="Z63" s="991"/>
      <c r="AA63" s="991"/>
      <c r="AB63" s="2193"/>
      <c r="AC63" s="2193"/>
      <c r="AD63" s="2193"/>
      <c r="AE63" s="2193"/>
      <c r="AF63" s="24"/>
      <c r="AG63" s="2193"/>
      <c r="AH63" s="2193"/>
      <c r="AI63" s="2193"/>
      <c r="AJ63" s="991"/>
      <c r="AK63" s="991"/>
      <c r="AL63" s="991"/>
      <c r="AM63" s="2202"/>
      <c r="AN63" s="2202"/>
      <c r="AO63" s="2202"/>
      <c r="AP63" s="991"/>
      <c r="AQ63" s="991"/>
      <c r="AR63" s="991"/>
      <c r="AS63" s="991"/>
      <c r="AT63" s="991"/>
      <c r="AU63" s="991"/>
      <c r="AV63" s="991"/>
      <c r="AW63" s="991"/>
      <c r="AX63" s="991"/>
      <c r="AY63" s="991"/>
      <c r="AZ63" s="991"/>
      <c r="BA63" s="991"/>
      <c r="BB63" s="991"/>
      <c r="BC63" s="991"/>
      <c r="BD63" s="991"/>
      <c r="BE63" s="991"/>
      <c r="BF63" s="991"/>
      <c r="BG63" s="991"/>
      <c r="BH63" s="991"/>
      <c r="BI63" s="991"/>
      <c r="BJ63" s="991"/>
      <c r="BK63" s="991"/>
    </row>
    <row r="64" ht="45.0" customHeight="1">
      <c r="A64" s="991"/>
      <c r="B64" s="991"/>
      <c r="C64" s="991"/>
      <c r="D64" s="991"/>
      <c r="E64" s="991"/>
      <c r="F64" s="991"/>
      <c r="G64" s="991"/>
      <c r="H64" s="991"/>
      <c r="I64" s="991"/>
      <c r="J64" s="991"/>
      <c r="K64" s="991"/>
      <c r="L64" s="991"/>
      <c r="M64" s="991"/>
      <c r="N64" s="991"/>
      <c r="O64" s="991"/>
      <c r="P64" s="991"/>
      <c r="Q64" s="991"/>
      <c r="R64" s="991"/>
      <c r="S64" s="991"/>
      <c r="T64" s="991"/>
      <c r="U64" s="991"/>
      <c r="V64" s="991"/>
      <c r="W64" s="991"/>
      <c r="X64" s="1774" t="s">
        <v>5824</v>
      </c>
      <c r="Y64" s="991"/>
      <c r="Z64" s="991"/>
      <c r="AA64" s="991"/>
      <c r="AB64" s="991"/>
      <c r="AC64" s="991"/>
      <c r="AD64" s="991"/>
      <c r="AE64" s="991"/>
      <c r="AF64" s="24"/>
      <c r="AG64" s="991"/>
      <c r="AH64" s="991"/>
      <c r="AI64" s="991"/>
      <c r="AJ64" s="991"/>
      <c r="AK64" s="991"/>
      <c r="AL64" s="991"/>
      <c r="AM64" s="991"/>
      <c r="AN64" s="1774" t="s">
        <v>5824</v>
      </c>
      <c r="AO64" s="991"/>
      <c r="AP64" s="991"/>
      <c r="AQ64" s="991"/>
      <c r="AR64" s="991"/>
      <c r="AS64" s="991"/>
      <c r="AT64" s="991"/>
      <c r="AU64" s="991"/>
      <c r="AV64" s="991"/>
      <c r="AW64" s="991"/>
      <c r="AX64" s="991"/>
      <c r="AY64" s="991"/>
      <c r="AZ64" s="991"/>
      <c r="BA64" s="991"/>
      <c r="BB64" s="991"/>
      <c r="BC64" s="991"/>
      <c r="BD64" s="991"/>
      <c r="BE64" s="991"/>
      <c r="BF64" s="991"/>
      <c r="BG64" s="991"/>
      <c r="BH64" s="991"/>
      <c r="BI64" s="991"/>
      <c r="BJ64" s="991"/>
      <c r="BK64" s="991"/>
    </row>
    <row r="65" ht="45.0" customHeight="1">
      <c r="A65" s="991"/>
      <c r="B65" s="991"/>
      <c r="C65" s="991"/>
      <c r="D65" s="991"/>
      <c r="E65" s="991"/>
      <c r="F65" s="991"/>
      <c r="G65" s="991"/>
      <c r="H65" s="991"/>
      <c r="I65" s="991"/>
      <c r="J65" s="991"/>
      <c r="K65" s="991"/>
      <c r="L65" s="991"/>
      <c r="M65" s="991"/>
      <c r="N65" s="991"/>
      <c r="O65" s="991"/>
      <c r="P65" s="991"/>
      <c r="Q65" s="991"/>
      <c r="R65" s="991"/>
      <c r="S65" s="991"/>
      <c r="T65" s="991"/>
      <c r="U65" s="991"/>
      <c r="V65" s="991"/>
      <c r="W65" s="991"/>
      <c r="X65" s="991"/>
      <c r="Y65" s="991"/>
      <c r="Z65" s="991"/>
      <c r="AA65" s="991"/>
      <c r="AB65" s="991"/>
      <c r="AC65" s="991"/>
      <c r="AD65" s="991"/>
      <c r="AE65" s="991"/>
      <c r="AF65" s="24"/>
      <c r="AG65" s="991"/>
      <c r="AH65" s="991"/>
      <c r="AI65" s="991"/>
      <c r="AJ65" s="991"/>
      <c r="AK65" s="991"/>
      <c r="AL65" s="991"/>
      <c r="AM65" s="991"/>
      <c r="AN65" s="991"/>
      <c r="AO65" s="991"/>
      <c r="AP65" s="991"/>
      <c r="AQ65" s="991"/>
      <c r="AR65" s="991"/>
      <c r="AS65" s="991"/>
      <c r="AT65" s="991"/>
      <c r="AU65" s="991"/>
      <c r="AV65" s="991"/>
      <c r="AW65" s="991"/>
      <c r="AX65" s="991"/>
      <c r="AY65" s="991"/>
      <c r="AZ65" s="991"/>
      <c r="BA65" s="991"/>
      <c r="BB65" s="991"/>
      <c r="BC65" s="991"/>
      <c r="BD65" s="991"/>
      <c r="BE65" s="991"/>
      <c r="BF65" s="991"/>
      <c r="BG65" s="991"/>
      <c r="BH65" s="991"/>
      <c r="BI65" s="991"/>
      <c r="BJ65" s="991"/>
      <c r="BK65" s="991"/>
    </row>
    <row r="66" ht="45.0"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row>
    <row r="67" ht="45.0" customHeight="1">
      <c r="A67" s="2201" t="s">
        <v>5849</v>
      </c>
      <c r="W67" s="2202"/>
      <c r="X67" s="2202"/>
      <c r="AN67" s="2202"/>
      <c r="AO67" s="2202"/>
      <c r="AP67" s="2202"/>
      <c r="AQ67" s="991"/>
    </row>
    <row r="68" ht="45.0" customHeight="1">
      <c r="W68" s="2202"/>
      <c r="X68" s="2202"/>
      <c r="Y68" s="2202"/>
      <c r="AM68" s="2202"/>
      <c r="AN68" s="2202"/>
      <c r="AO68" s="2202"/>
      <c r="AP68" s="991"/>
      <c r="AQ68" s="991"/>
      <c r="AR68" s="991"/>
      <c r="AS68" s="991"/>
      <c r="AT68" s="991"/>
      <c r="AU68" s="991"/>
    </row>
    <row r="69" ht="45.0" customHeight="1">
      <c r="X69" s="2202"/>
      <c r="Y69" s="2202"/>
      <c r="Z69" s="2202"/>
      <c r="AL69" s="2202"/>
      <c r="AM69" s="2202"/>
      <c r="AN69" s="2202"/>
      <c r="AO69" s="991"/>
      <c r="AP69" s="991"/>
      <c r="AQ69" s="991"/>
      <c r="AR69" s="991"/>
      <c r="AS69" s="991"/>
      <c r="AT69" s="991"/>
      <c r="AU69" s="991"/>
    </row>
    <row r="70" ht="45.0" customHeight="1">
      <c r="Y70" s="2232" t="s">
        <v>5850</v>
      </c>
      <c r="Z70" s="2202"/>
      <c r="AA70" s="2202"/>
      <c r="AB70" s="2202"/>
      <c r="AC70" s="2202"/>
      <c r="AD70" s="2202"/>
      <c r="AE70" s="2202"/>
      <c r="AF70" s="2202"/>
      <c r="AG70" s="2202"/>
      <c r="AH70" s="2202"/>
      <c r="AI70" s="2202"/>
      <c r="AJ70" s="2202"/>
      <c r="AK70" s="2202"/>
      <c r="AL70" s="2233" t="s">
        <v>43</v>
      </c>
      <c r="AM70" s="2202"/>
      <c r="AN70" s="2193"/>
      <c r="AO70" s="991"/>
      <c r="AP70" s="991"/>
      <c r="AQ70" s="991"/>
      <c r="AR70" s="991"/>
      <c r="AS70" s="991"/>
      <c r="AT70" s="991"/>
      <c r="AU70" s="991"/>
      <c r="AV70" s="991"/>
    </row>
    <row r="71" ht="45.0" customHeight="1">
      <c r="Y71" s="2202"/>
      <c r="Z71" s="2202"/>
      <c r="AA71" s="2234" t="s">
        <v>5785</v>
      </c>
      <c r="AB71" s="2202"/>
      <c r="AC71" s="2202"/>
      <c r="AD71" s="1564"/>
      <c r="AE71" s="1564"/>
      <c r="AF71" s="1564"/>
      <c r="AG71" s="1564"/>
      <c r="AH71" s="1564"/>
      <c r="AI71" s="1564"/>
      <c r="AJ71" s="1564"/>
      <c r="AK71" s="2202"/>
      <c r="AL71" s="2202"/>
      <c r="AM71" s="2193"/>
      <c r="AN71" s="2193"/>
      <c r="AO71" s="2193"/>
      <c r="AP71" s="991"/>
      <c r="AQ71" s="991"/>
      <c r="AR71" s="991"/>
      <c r="AS71" s="991"/>
      <c r="AT71" s="991"/>
      <c r="AU71" s="991"/>
      <c r="AV71" s="991"/>
    </row>
    <row r="72" ht="45.0" customHeight="1">
      <c r="Y72" s="2202"/>
      <c r="Z72" s="1564"/>
      <c r="AA72" s="1526" t="s">
        <v>5353</v>
      </c>
      <c r="AB72" s="1564"/>
      <c r="AC72" s="1564"/>
      <c r="AD72" s="1564"/>
      <c r="AE72" s="1564"/>
      <c r="AF72" s="1564"/>
      <c r="AG72" s="1564"/>
      <c r="AH72" s="1564"/>
      <c r="AI72" s="1564"/>
      <c r="AJ72" s="1564"/>
      <c r="AK72" s="2202"/>
      <c r="AL72" s="2202"/>
      <c r="AM72" s="2193"/>
      <c r="AN72" s="2193"/>
      <c r="AO72" s="2193"/>
      <c r="AP72" s="2193"/>
      <c r="AQ72" s="991"/>
      <c r="AR72" s="991"/>
      <c r="AS72" s="991"/>
      <c r="AT72" s="991"/>
      <c r="AU72" s="991"/>
      <c r="AV72" s="991"/>
      <c r="AW72" s="991"/>
    </row>
    <row r="73" ht="45.0" customHeight="1">
      <c r="Y73" s="2202"/>
      <c r="Z73" s="1564"/>
      <c r="AA73" s="1564"/>
      <c r="AB73" s="1564"/>
      <c r="AC73" s="1564"/>
      <c r="AD73" s="1564"/>
      <c r="AE73" s="1564"/>
      <c r="AF73" s="1564"/>
      <c r="AG73" s="1438"/>
      <c r="AH73" s="1438"/>
      <c r="AI73" s="1564"/>
      <c r="AJ73" s="1564"/>
      <c r="AK73" s="1564"/>
      <c r="AL73" s="2202"/>
      <c r="AM73" s="2193"/>
      <c r="AN73" s="2193"/>
      <c r="AO73" s="2193"/>
      <c r="AP73" s="2193"/>
      <c r="AQ73" s="991"/>
      <c r="AR73" s="991"/>
      <c r="AS73" s="991"/>
      <c r="AT73" s="991"/>
      <c r="AU73" s="991"/>
      <c r="AV73" s="991"/>
      <c r="AW73" s="991"/>
    </row>
    <row r="74" ht="45.0" customHeight="1">
      <c r="Y74" s="2202"/>
      <c r="Z74" s="1564"/>
      <c r="AA74" s="1564"/>
      <c r="AB74" s="1564"/>
      <c r="AC74" s="1564"/>
      <c r="AD74" s="1564"/>
      <c r="AE74" s="1564"/>
      <c r="AF74" s="1564"/>
      <c r="AG74" s="1438" t="s">
        <v>5851</v>
      </c>
      <c r="AH74" s="1438"/>
      <c r="AI74" s="1564"/>
      <c r="AJ74" s="1564"/>
      <c r="AK74" s="490"/>
      <c r="AL74" s="2202"/>
      <c r="AM74" s="2202"/>
      <c r="AN74" s="2193"/>
      <c r="AO74" s="2193"/>
      <c r="AP74" s="2193"/>
      <c r="AQ74" s="991"/>
      <c r="AR74" s="991"/>
      <c r="AS74" s="991"/>
      <c r="AT74" s="991"/>
      <c r="AU74" s="991"/>
      <c r="AV74" s="991"/>
      <c r="AW74" s="991"/>
      <c r="BA74" s="2235"/>
      <c r="BB74" s="2235"/>
      <c r="BC74" s="2235"/>
      <c r="BD74" s="2235"/>
      <c r="BE74" s="2235"/>
    </row>
    <row r="75" ht="45.0" customHeight="1">
      <c r="Y75" s="2202"/>
      <c r="Z75" s="2202"/>
      <c r="AA75" s="342"/>
      <c r="AB75" s="2202"/>
      <c r="AC75" s="2202"/>
      <c r="AD75" s="1564"/>
      <c r="AE75" s="1564"/>
      <c r="AF75" s="1564"/>
      <c r="AG75" s="1564"/>
      <c r="AH75" s="1564"/>
      <c r="AI75" s="1564"/>
      <c r="AJ75" s="1564"/>
      <c r="AK75" s="490"/>
      <c r="AL75" s="490"/>
      <c r="AM75" s="2202"/>
      <c r="AN75" s="117" t="s">
        <v>5852</v>
      </c>
      <c r="AO75" s="2193"/>
      <c r="AP75" s="2193"/>
      <c r="AQ75" s="991"/>
      <c r="AR75" s="991"/>
      <c r="AS75" s="991"/>
      <c r="AT75" s="991"/>
      <c r="AU75" s="991"/>
      <c r="AV75" s="991"/>
      <c r="AW75" s="991"/>
      <c r="AY75" s="2235"/>
      <c r="AZ75" s="2235"/>
      <c r="BA75" s="2235"/>
      <c r="BB75" s="2236"/>
      <c r="BC75" s="692"/>
      <c r="BD75" s="2236"/>
      <c r="BE75" s="2235"/>
      <c r="BF75" s="2235"/>
      <c r="BG75" s="2235"/>
    </row>
    <row r="76" ht="45.0" customHeight="1">
      <c r="Y76" s="2202"/>
      <c r="Z76" s="2237" t="s">
        <v>5853</v>
      </c>
      <c r="AA76" s="2238"/>
      <c r="AB76" s="102" t="s">
        <v>5853</v>
      </c>
      <c r="AC76" s="2202"/>
      <c r="AD76" s="1564"/>
      <c r="AE76" s="1564"/>
      <c r="AF76" s="1564"/>
      <c r="AG76" s="1438" t="s">
        <v>5851</v>
      </c>
      <c r="AH76" s="1438"/>
      <c r="AI76" s="1564"/>
      <c r="AJ76" s="1564"/>
      <c r="AK76" s="1564"/>
      <c r="AL76" s="490"/>
      <c r="AM76" s="490"/>
      <c r="AN76" s="54"/>
      <c r="AO76" s="2193"/>
      <c r="AP76" s="2193"/>
      <c r="AQ76" s="991"/>
      <c r="AR76" s="991"/>
      <c r="AS76" s="991"/>
      <c r="AT76" s="991"/>
      <c r="AU76" s="991"/>
      <c r="AV76" s="991"/>
      <c r="AW76" s="991"/>
      <c r="AX76" s="2235"/>
      <c r="AY76" s="2239"/>
      <c r="AZ76" s="2240"/>
      <c r="BA76" s="2236"/>
      <c r="BB76" s="2236"/>
      <c r="BC76" s="692"/>
      <c r="BD76" s="2236"/>
      <c r="BE76" s="2241"/>
      <c r="BF76" s="734"/>
      <c r="BG76" s="2235"/>
      <c r="BH76" s="2235"/>
    </row>
    <row r="77" ht="45.0" customHeight="1">
      <c r="Y77" s="2202"/>
      <c r="Z77" s="2238"/>
      <c r="AA77" s="2238"/>
      <c r="AB77" s="2238"/>
      <c r="AC77" s="342"/>
      <c r="AD77" s="1564"/>
      <c r="AE77" s="1564"/>
      <c r="AF77" s="1564"/>
      <c r="AG77" s="1438"/>
      <c r="AH77" s="490"/>
      <c r="AI77" s="1564"/>
      <c r="AJ77" s="1564"/>
      <c r="AK77" s="1564"/>
      <c r="AL77" s="490"/>
      <c r="AM77" s="490"/>
      <c r="AN77" s="54"/>
      <c r="AO77" s="2193"/>
      <c r="AP77" s="2193"/>
      <c r="AQ77" s="991"/>
      <c r="AR77" s="991"/>
      <c r="AS77" s="991"/>
      <c r="AT77" s="991"/>
      <c r="AU77" s="991"/>
      <c r="AV77" s="991"/>
      <c r="AW77" s="2235"/>
      <c r="AX77" s="2235"/>
      <c r="AY77" s="734"/>
      <c r="AZ77" s="734"/>
      <c r="BA77" s="2242"/>
      <c r="BB77" s="2236"/>
      <c r="BC77" s="2243" t="s">
        <v>5854</v>
      </c>
      <c r="BD77" s="2244" t="s">
        <v>5855</v>
      </c>
      <c r="BE77" s="2241"/>
      <c r="BF77" s="734"/>
      <c r="BG77" s="2121" t="s">
        <v>5856</v>
      </c>
      <c r="BH77" s="2235"/>
      <c r="BI77" s="2235"/>
    </row>
    <row r="78" ht="45.0" customHeight="1">
      <c r="D78" s="2232" t="s">
        <v>5857</v>
      </c>
      <c r="E78" s="2245"/>
      <c r="F78" s="2245"/>
      <c r="G78" s="2246"/>
      <c r="H78" s="2246"/>
      <c r="I78" s="2246"/>
      <c r="J78" s="2246"/>
      <c r="K78" s="2246"/>
      <c r="L78" s="2246"/>
      <c r="M78" s="2245"/>
      <c r="N78" s="2247" t="s">
        <v>43</v>
      </c>
      <c r="Y78" s="2202"/>
      <c r="Z78" s="2237" t="s">
        <v>5853</v>
      </c>
      <c r="AA78" s="2238"/>
      <c r="AB78" s="2237" t="s">
        <v>5853</v>
      </c>
      <c r="AC78" s="2202"/>
      <c r="AD78" s="1564"/>
      <c r="AE78" s="1564"/>
      <c r="AF78" s="1564"/>
      <c r="AG78" s="1564"/>
      <c r="AH78" s="1564"/>
      <c r="AI78" s="1564"/>
      <c r="AJ78" s="1564"/>
      <c r="AK78" s="490"/>
      <c r="AL78" s="490"/>
      <c r="AM78" s="2202"/>
      <c r="AN78" s="54"/>
      <c r="AO78" s="2193"/>
      <c r="AP78" s="2193"/>
      <c r="AQ78" s="991"/>
      <c r="AR78" s="991"/>
      <c r="AS78" s="991"/>
      <c r="AT78" s="991"/>
      <c r="AU78" s="991"/>
      <c r="AV78" s="991"/>
      <c r="AW78" s="2235"/>
      <c r="AX78" s="2066" t="s">
        <v>5858</v>
      </c>
      <c r="AY78" s="734"/>
      <c r="AZ78" s="734"/>
      <c r="BA78" s="2173" t="s">
        <v>5178</v>
      </c>
      <c r="BB78" s="2248"/>
      <c r="BC78" s="1754"/>
      <c r="BD78" s="2244" t="s">
        <v>5855</v>
      </c>
      <c r="BE78" s="2241"/>
      <c r="BF78" s="734"/>
      <c r="BG78" s="734"/>
      <c r="BH78" s="734"/>
      <c r="BI78" s="2235"/>
    </row>
    <row r="79" ht="45.0" customHeight="1">
      <c r="D79" s="2246"/>
      <c r="E79" s="333"/>
      <c r="F79" s="2249" t="s">
        <v>5264</v>
      </c>
      <c r="G79" s="333"/>
      <c r="H79" s="2246"/>
      <c r="I79" s="1986" t="s">
        <v>5843</v>
      </c>
      <c r="J79" s="2246"/>
      <c r="K79" s="1434" t="s">
        <v>5859</v>
      </c>
      <c r="L79" s="333"/>
      <c r="M79" s="2104" t="s">
        <v>5434</v>
      </c>
      <c r="N79" s="2246"/>
      <c r="Y79" s="2202"/>
      <c r="Z79" s="2202"/>
      <c r="AA79" s="2202"/>
      <c r="AB79" s="2202"/>
      <c r="AC79" s="2222" t="s">
        <v>5356</v>
      </c>
      <c r="AD79" s="1564"/>
      <c r="AE79" s="1564"/>
      <c r="AF79" s="1485"/>
      <c r="AG79" s="1564"/>
      <c r="AH79" s="1564"/>
      <c r="AI79" s="2222" t="s">
        <v>5356</v>
      </c>
      <c r="AJ79" s="2202"/>
      <c r="AK79" s="2202"/>
      <c r="AL79" s="2202"/>
      <c r="AM79" s="2202"/>
      <c r="AN79" s="2193"/>
      <c r="AO79" s="2193"/>
      <c r="AP79" s="2193"/>
      <c r="AQ79" s="991"/>
      <c r="AR79" s="991"/>
      <c r="AS79" s="991"/>
      <c r="AT79" s="991"/>
      <c r="AU79" s="991"/>
      <c r="AV79" s="2235"/>
      <c r="AW79" s="2235"/>
      <c r="AX79" s="734"/>
      <c r="AY79" s="734"/>
      <c r="AZ79" s="734"/>
      <c r="BA79" s="2250"/>
      <c r="BB79" s="2236"/>
      <c r="BC79" s="1754"/>
      <c r="BD79" s="2236"/>
      <c r="BE79" s="2236"/>
      <c r="BF79" s="2251"/>
      <c r="BG79" s="2251"/>
      <c r="BH79" s="2251"/>
      <c r="BI79" s="2235"/>
      <c r="BJ79" s="2235"/>
    </row>
    <row r="80" ht="45.0" customHeight="1">
      <c r="D80" s="2246"/>
      <c r="E80" s="333"/>
      <c r="F80" s="2252" t="s">
        <v>5860</v>
      </c>
      <c r="G80" s="333"/>
      <c r="H80" s="333"/>
      <c r="I80" s="333"/>
      <c r="J80" s="333"/>
      <c r="K80" s="333"/>
      <c r="L80" s="333"/>
      <c r="M80" s="2104" t="s">
        <v>5434</v>
      </c>
      <c r="N80" s="2246"/>
      <c r="AA80" s="2202"/>
      <c r="AB80" s="2202"/>
      <c r="AC80" s="2202"/>
      <c r="AD80" s="1434"/>
      <c r="AE80" s="1434"/>
      <c r="AF80" s="1485"/>
      <c r="AG80" s="1564"/>
      <c r="AH80" s="1564"/>
      <c r="AI80" s="2202"/>
      <c r="AJ80" s="2202"/>
      <c r="AK80" s="2202"/>
      <c r="AL80" s="2193"/>
      <c r="AM80" s="2193"/>
      <c r="AN80" s="2193"/>
      <c r="AO80" s="2193"/>
      <c r="AP80" s="2193"/>
      <c r="AQ80" s="991"/>
      <c r="AR80" s="991"/>
      <c r="AS80" s="991"/>
      <c r="AT80" s="991"/>
      <c r="AU80" s="991"/>
      <c r="AV80" s="2235"/>
      <c r="AW80" s="734"/>
      <c r="AX80" s="734"/>
      <c r="AY80" s="734"/>
      <c r="AZ80" s="2253" t="s">
        <v>5820</v>
      </c>
      <c r="BA80" s="2248"/>
      <c r="BB80" s="2254"/>
      <c r="BC80" s="2254"/>
      <c r="BD80" s="2254"/>
      <c r="BE80" s="2236"/>
      <c r="BF80" s="2244" t="s">
        <v>5855</v>
      </c>
      <c r="BG80" s="2244" t="s">
        <v>5855</v>
      </c>
      <c r="BH80" s="2236"/>
      <c r="BI80" s="2236"/>
      <c r="BJ80" s="2235"/>
    </row>
    <row r="81" ht="45.0" customHeight="1">
      <c r="D81" s="2246"/>
      <c r="E81" s="333"/>
      <c r="F81" s="333"/>
      <c r="G81" s="333"/>
      <c r="H81" s="333"/>
      <c r="I81" s="333"/>
      <c r="J81" s="333"/>
      <c r="K81" s="333"/>
      <c r="L81" s="333"/>
      <c r="M81" s="333"/>
      <c r="N81" s="2246"/>
      <c r="AA81" s="2202"/>
      <c r="AB81" s="2202"/>
      <c r="AC81" s="2202"/>
      <c r="AD81" s="1564"/>
      <c r="AE81" s="1564"/>
      <c r="AF81" s="1485"/>
      <c r="AG81" s="1434"/>
      <c r="AH81" s="1434"/>
      <c r="AI81" s="2202"/>
      <c r="AJ81" s="2202"/>
      <c r="AK81" s="2202"/>
      <c r="AL81" s="2193"/>
      <c r="AM81" s="2193"/>
      <c r="AN81" s="2193"/>
      <c r="AO81" s="2255" t="s">
        <v>5861</v>
      </c>
      <c r="AP81" s="2193"/>
      <c r="AQ81" s="991"/>
      <c r="AR81" s="991"/>
      <c r="AS81" s="991"/>
      <c r="AT81" s="991"/>
      <c r="AU81" s="991"/>
      <c r="AV81" s="2235"/>
      <c r="AW81" s="734"/>
      <c r="AX81" s="2256" t="s">
        <v>5862</v>
      </c>
      <c r="AY81" s="734"/>
      <c r="AZ81" s="2257" t="s">
        <v>5863</v>
      </c>
      <c r="BA81" s="2248"/>
      <c r="BB81" s="2254"/>
      <c r="BC81" s="2258" t="s">
        <v>5864</v>
      </c>
      <c r="BD81" s="2254"/>
      <c r="BE81" s="1754"/>
      <c r="BF81" s="1754"/>
      <c r="BG81" s="1754"/>
      <c r="BH81" s="1754"/>
      <c r="BI81" s="1754"/>
      <c r="BJ81" s="2235"/>
    </row>
    <row r="82" ht="45.0" customHeight="1">
      <c r="D82" s="2246"/>
      <c r="E82" s="333"/>
      <c r="F82" s="2249" t="s">
        <v>5264</v>
      </c>
      <c r="G82" s="333"/>
      <c r="H82" s="333"/>
      <c r="I82" s="333"/>
      <c r="J82" s="333"/>
      <c r="K82" s="333"/>
      <c r="L82" s="2259" t="s">
        <v>5264</v>
      </c>
      <c r="M82" s="333"/>
      <c r="N82" s="2246"/>
      <c r="AA82" s="2202"/>
      <c r="AB82" s="2202"/>
      <c r="AC82" s="2202"/>
      <c r="AD82" s="2223"/>
      <c r="AE82" s="1774"/>
      <c r="AF82" s="1485"/>
      <c r="AG82" s="1564"/>
      <c r="AH82" s="1564"/>
      <c r="AI82" s="2202"/>
      <c r="AJ82" s="2202"/>
      <c r="AK82" s="2202"/>
      <c r="AL82" s="2193"/>
      <c r="AM82" s="2193"/>
      <c r="AN82" s="2193"/>
      <c r="AO82" s="2193"/>
      <c r="AP82" s="2193"/>
      <c r="AQ82" s="991"/>
      <c r="AR82" s="991"/>
      <c r="AS82" s="991"/>
      <c r="AT82" s="991"/>
      <c r="AU82" s="991"/>
      <c r="AV82" s="2235"/>
      <c r="AW82" s="734"/>
      <c r="AX82" s="734"/>
      <c r="AY82" s="734"/>
      <c r="AZ82" s="2260"/>
      <c r="BA82" s="2248"/>
      <c r="BB82" s="2254"/>
      <c r="BC82" s="2254"/>
      <c r="BD82" s="2254"/>
      <c r="BE82" s="2236"/>
      <c r="BF82" s="2240"/>
      <c r="BG82" s="2236"/>
      <c r="BH82" s="2236"/>
      <c r="BI82" s="2236"/>
      <c r="BJ82" s="2235"/>
    </row>
    <row r="83" ht="45.0" customHeight="1">
      <c r="D83" s="2246"/>
      <c r="E83" s="333"/>
      <c r="F83" s="2252" t="s">
        <v>5860</v>
      </c>
      <c r="G83" s="333"/>
      <c r="H83" s="2246"/>
      <c r="I83" s="333"/>
      <c r="J83" s="2246"/>
      <c r="K83" s="333"/>
      <c r="L83" s="2261" t="s">
        <v>5860</v>
      </c>
      <c r="M83" s="333"/>
      <c r="N83" s="2246"/>
      <c r="Z83" s="2202"/>
      <c r="AA83" s="2202"/>
      <c r="AB83" s="2202"/>
      <c r="AC83" s="2222" t="s">
        <v>5356</v>
      </c>
      <c r="AD83" s="2223"/>
      <c r="AE83" s="1774"/>
      <c r="AF83" s="1774"/>
      <c r="AG83" s="1774"/>
      <c r="AH83" s="2223"/>
      <c r="AI83" s="2222" t="s">
        <v>5356</v>
      </c>
      <c r="AJ83" s="2202"/>
      <c r="AK83" s="2202"/>
      <c r="AL83" s="2202"/>
      <c r="AM83" s="2193"/>
      <c r="AN83" s="2193"/>
      <c r="AO83" s="2193"/>
      <c r="AP83" s="991"/>
      <c r="AQ83" s="991"/>
      <c r="AR83" s="991"/>
      <c r="AS83" s="991"/>
      <c r="AT83" s="991"/>
      <c r="AU83" s="991"/>
      <c r="AV83" s="2235"/>
      <c r="AW83" s="2235"/>
      <c r="AX83" s="734"/>
      <c r="AY83" s="734"/>
      <c r="AZ83" s="734"/>
      <c r="BA83" s="2242"/>
      <c r="BB83" s="2240"/>
      <c r="BC83" s="2240"/>
      <c r="BD83" s="2240"/>
      <c r="BE83" s="2262"/>
      <c r="BF83" s="2173" t="s">
        <v>5178</v>
      </c>
      <c r="BG83" s="2242"/>
      <c r="BH83" s="2236"/>
      <c r="BI83" s="2235"/>
      <c r="BJ83" s="2235"/>
    </row>
    <row r="84" ht="45.0" customHeight="1">
      <c r="D84" s="2246"/>
      <c r="E84" s="333"/>
      <c r="F84" s="333"/>
      <c r="G84" s="333"/>
      <c r="H84" s="2246"/>
      <c r="I84" s="604" t="s">
        <v>5865</v>
      </c>
      <c r="J84" s="2246"/>
      <c r="K84" s="333"/>
      <c r="L84" s="333"/>
      <c r="M84" s="333"/>
      <c r="N84" s="2246"/>
      <c r="X84" s="2202"/>
      <c r="Y84" s="2202"/>
      <c r="Z84" s="2202"/>
      <c r="AA84" s="2223"/>
      <c r="AB84" s="2223"/>
      <c r="AC84" s="2223"/>
      <c r="AD84" s="2223"/>
      <c r="AE84" s="1774"/>
      <c r="AF84" s="1774"/>
      <c r="AG84" s="1774"/>
      <c r="AH84" s="2223"/>
      <c r="AI84" s="2223"/>
      <c r="AJ84" s="2223"/>
      <c r="AK84" s="2223"/>
      <c r="AL84" s="2202"/>
      <c r="AM84" s="2202"/>
      <c r="AN84" s="2202"/>
      <c r="AO84" s="2202"/>
      <c r="AP84" s="2202"/>
      <c r="AQ84" s="2202"/>
      <c r="AR84" s="2202"/>
      <c r="AS84" s="991"/>
      <c r="AT84" s="991"/>
      <c r="AU84" s="991"/>
      <c r="AV84" s="991"/>
      <c r="AW84" s="2235"/>
      <c r="AX84" s="734"/>
      <c r="AY84" s="734"/>
      <c r="AZ84" s="734"/>
      <c r="BA84" s="734"/>
      <c r="BB84" s="2260"/>
      <c r="BC84" s="2257" t="s">
        <v>5863</v>
      </c>
      <c r="BD84" s="2260"/>
      <c r="BE84" s="734"/>
      <c r="BF84" s="734"/>
      <c r="BG84" s="734"/>
      <c r="BH84" s="2248"/>
      <c r="BI84" s="2235"/>
    </row>
    <row r="85" ht="45.0" customHeight="1">
      <c r="D85" s="2246"/>
      <c r="E85" s="333"/>
      <c r="F85" s="2249" t="s">
        <v>5264</v>
      </c>
      <c r="G85" s="333"/>
      <c r="H85" s="2246"/>
      <c r="I85" s="2246"/>
      <c r="J85" s="2246"/>
      <c r="K85" s="333"/>
      <c r="L85" s="2259" t="s">
        <v>5264</v>
      </c>
      <c r="M85" s="333"/>
      <c r="N85" s="2246"/>
      <c r="W85" s="2202"/>
      <c r="X85" s="2202"/>
      <c r="Y85" s="2223"/>
      <c r="Z85" s="2223"/>
      <c r="AA85" s="2223"/>
      <c r="AB85" s="2223"/>
      <c r="AC85" s="2223"/>
      <c r="AD85" s="2223"/>
      <c r="AE85" s="1774"/>
      <c r="AF85" s="1774"/>
      <c r="AG85" s="1774"/>
      <c r="AH85" s="2223"/>
      <c r="AI85" s="2223"/>
      <c r="AJ85" s="2223"/>
      <c r="AK85" s="2223"/>
      <c r="AL85" s="2223"/>
      <c r="AM85" s="2223"/>
      <c r="AN85" s="2202"/>
      <c r="AO85" s="1442"/>
      <c r="AP85" s="1442"/>
      <c r="AQ85" s="1442"/>
      <c r="AR85" s="2202"/>
      <c r="AS85" s="991"/>
      <c r="AT85" s="991"/>
      <c r="AU85" s="991"/>
      <c r="AV85" s="991"/>
      <c r="AW85" s="2235"/>
      <c r="AX85" s="2235"/>
      <c r="AY85" s="734"/>
      <c r="AZ85" s="734"/>
      <c r="BA85" s="734"/>
      <c r="BB85" s="734"/>
      <c r="BC85" s="734"/>
      <c r="BD85" s="734"/>
      <c r="BE85" s="734"/>
      <c r="BF85" s="734"/>
      <c r="BG85" s="734"/>
      <c r="BH85" s="2263"/>
      <c r="BI85" s="2235"/>
    </row>
    <row r="86" ht="45.0" customHeight="1">
      <c r="D86" s="2246"/>
      <c r="E86" s="333"/>
      <c r="F86" s="2252" t="s">
        <v>5860</v>
      </c>
      <c r="G86" s="333"/>
      <c r="H86" s="333"/>
      <c r="I86" s="333"/>
      <c r="J86" s="333"/>
      <c r="K86" s="333"/>
      <c r="L86" s="2261" t="s">
        <v>5860</v>
      </c>
      <c r="M86" s="333"/>
      <c r="N86" s="2246"/>
      <c r="V86" s="2202"/>
      <c r="W86" s="2202"/>
      <c r="X86" s="1774"/>
      <c r="Y86" s="1774"/>
      <c r="Z86" s="1774"/>
      <c r="AA86" s="1774"/>
      <c r="AB86" s="1774"/>
      <c r="AC86" s="1774"/>
      <c r="AD86" s="1774"/>
      <c r="AE86" s="1774"/>
      <c r="AF86" s="1774"/>
      <c r="AG86" s="1774"/>
      <c r="AH86" s="1774"/>
      <c r="AI86" s="1774"/>
      <c r="AJ86" s="1774"/>
      <c r="AK86" s="1774"/>
      <c r="AL86" s="1774"/>
      <c r="AM86" s="1774"/>
      <c r="AN86" s="1774"/>
      <c r="AO86" s="1442"/>
      <c r="AP86" s="1442" t="s">
        <v>5844</v>
      </c>
      <c r="AQ86" s="1442"/>
      <c r="AR86" s="2202"/>
      <c r="AS86" s="991"/>
      <c r="AT86" s="991"/>
      <c r="AU86" s="991"/>
      <c r="AV86" s="991"/>
      <c r="AW86" s="991"/>
      <c r="AX86" s="2235"/>
      <c r="AY86" s="2235"/>
      <c r="AZ86" s="734"/>
      <c r="BA86" s="490"/>
      <c r="BB86" s="490"/>
      <c r="BC86" s="734"/>
      <c r="BD86" s="490"/>
      <c r="BE86" s="490"/>
      <c r="BF86" s="734"/>
      <c r="BG86" s="2235"/>
      <c r="BH86" s="2235"/>
    </row>
    <row r="87" ht="45.0" customHeight="1">
      <c r="D87" s="2246"/>
      <c r="E87" s="333"/>
      <c r="F87" s="1564"/>
      <c r="G87" s="333"/>
      <c r="H87" s="333"/>
      <c r="I87" s="333"/>
      <c r="J87" s="333"/>
      <c r="K87" s="333"/>
      <c r="L87" s="333"/>
      <c r="M87" s="333"/>
      <c r="N87" s="2246"/>
      <c r="U87" s="2202"/>
      <c r="V87" s="2202"/>
      <c r="W87" s="1774"/>
      <c r="X87" s="1774"/>
      <c r="Y87" s="1774"/>
      <c r="Z87" s="1774"/>
      <c r="AA87" s="1774"/>
      <c r="AB87" s="1774"/>
      <c r="AC87" s="1774"/>
      <c r="AD87" s="1774"/>
      <c r="AE87" s="1774"/>
      <c r="AF87" s="2264" t="s">
        <v>5866</v>
      </c>
      <c r="AG87" s="1774"/>
      <c r="AH87" s="1774"/>
      <c r="AI87" s="1774"/>
      <c r="AJ87" s="1774"/>
      <c r="AK87" s="1774"/>
      <c r="AL87" s="1774"/>
      <c r="AM87" s="1774"/>
      <c r="AN87" s="1774"/>
      <c r="AO87" s="1774"/>
      <c r="AP87" s="1442"/>
      <c r="AQ87" s="1442"/>
      <c r="AR87" s="2202"/>
      <c r="AS87" s="991"/>
      <c r="AT87" s="991"/>
      <c r="AU87" s="991"/>
      <c r="AV87" s="991"/>
      <c r="AW87" s="991"/>
      <c r="AX87" s="991"/>
      <c r="AY87" s="2235"/>
      <c r="AZ87" s="2235"/>
      <c r="BA87" s="2235"/>
      <c r="BB87" s="490"/>
      <c r="BC87" s="490" t="s">
        <v>5867</v>
      </c>
      <c r="BD87" s="490"/>
      <c r="BE87" s="2235"/>
      <c r="BF87" s="2235"/>
      <c r="BG87" s="2235"/>
    </row>
    <row r="88" ht="45.0" customHeight="1">
      <c r="B88" s="193"/>
      <c r="C88" s="193"/>
      <c r="D88" s="2246"/>
      <c r="E88" s="2246"/>
      <c r="F88" s="2246"/>
      <c r="G88" s="2246"/>
      <c r="H88" s="2246"/>
      <c r="I88" s="803" t="s">
        <v>381</v>
      </c>
      <c r="J88" s="2246"/>
      <c r="K88" s="2246"/>
      <c r="L88" s="2246"/>
      <c r="M88" s="2246"/>
      <c r="N88" s="2246"/>
      <c r="O88" s="193"/>
      <c r="T88" s="2202"/>
      <c r="U88" s="2202"/>
      <c r="V88" s="1774"/>
      <c r="W88" s="1774"/>
      <c r="X88" s="1774"/>
      <c r="Y88" s="1774"/>
      <c r="Z88" s="1774"/>
      <c r="AA88" s="1774"/>
      <c r="AB88" s="1774"/>
      <c r="AC88" s="1774"/>
      <c r="AD88" s="1774"/>
      <c r="AE88" s="1774"/>
      <c r="AF88" s="1774"/>
      <c r="AG88" s="1774"/>
      <c r="AH88" s="1774"/>
      <c r="AI88" s="1774"/>
      <c r="AJ88" s="1774"/>
      <c r="AK88" s="1774"/>
      <c r="AL88" s="1774"/>
      <c r="AM88" s="1774"/>
      <c r="AN88" s="1774"/>
      <c r="AO88" s="1774"/>
      <c r="AP88" s="1774"/>
      <c r="AQ88" s="2202"/>
      <c r="AR88" s="2202"/>
      <c r="AS88" s="991"/>
      <c r="AT88" s="991"/>
      <c r="AU88" s="991"/>
      <c r="AV88" s="991"/>
      <c r="AW88" s="991"/>
      <c r="AX88" s="991"/>
      <c r="AY88" s="2235"/>
      <c r="AZ88" s="2235"/>
      <c r="BA88" s="2235"/>
      <c r="BB88" s="734"/>
      <c r="BC88" s="734"/>
      <c r="BD88" s="490"/>
      <c r="BE88" s="2235"/>
      <c r="BF88" s="2235"/>
      <c r="BG88" s="2235"/>
      <c r="BJ88" s="193"/>
    </row>
    <row r="89" ht="45.0" customHeight="1">
      <c r="B89" s="193"/>
      <c r="C89" s="193"/>
      <c r="D89" s="193"/>
      <c r="E89" s="193"/>
      <c r="F89" s="193"/>
      <c r="G89" s="2265"/>
      <c r="H89" s="734"/>
      <c r="I89" s="734"/>
      <c r="J89" s="734"/>
      <c r="K89" s="2265"/>
      <c r="L89" s="193"/>
      <c r="M89" s="193"/>
      <c r="N89" s="193"/>
      <c r="O89" s="193"/>
      <c r="T89" s="2202"/>
      <c r="U89" s="2223"/>
      <c r="V89" s="1774"/>
      <c r="W89" s="1774"/>
      <c r="X89" s="1774"/>
      <c r="Y89" s="1774"/>
      <c r="Z89" s="2223"/>
      <c r="AA89" s="2223"/>
      <c r="AB89" s="2223"/>
      <c r="AC89" s="2223"/>
      <c r="AD89" s="2223"/>
      <c r="AE89" s="2223"/>
      <c r="AF89" s="2223"/>
      <c r="AG89" s="2223"/>
      <c r="AH89" s="2223"/>
      <c r="AI89" s="2223"/>
      <c r="AJ89" s="2223"/>
      <c r="AK89" s="2223"/>
      <c r="AL89" s="2223"/>
      <c r="AM89" s="1774"/>
      <c r="AN89" s="1774"/>
      <c r="AO89" s="1774"/>
      <c r="AP89" s="1774"/>
      <c r="AQ89" s="1564"/>
      <c r="AR89" s="2202"/>
      <c r="AS89" s="991"/>
      <c r="AT89" s="991"/>
      <c r="AU89" s="991"/>
      <c r="AV89" s="991"/>
      <c r="AW89" s="991"/>
      <c r="AX89" s="991"/>
      <c r="AY89" s="2235"/>
      <c r="AZ89" s="2235"/>
      <c r="BA89" s="2235"/>
      <c r="BB89" s="734"/>
      <c r="BC89" s="734"/>
      <c r="BD89" s="734"/>
      <c r="BE89" s="2235"/>
      <c r="BF89" s="2235"/>
      <c r="BG89" s="2235"/>
      <c r="BJ89" s="193"/>
    </row>
    <row r="90" ht="45.0" customHeight="1">
      <c r="B90" s="193"/>
      <c r="C90" s="193"/>
      <c r="D90" s="193"/>
      <c r="E90" s="2235"/>
      <c r="F90" s="2235"/>
      <c r="G90" s="2222" t="s">
        <v>5356</v>
      </c>
      <c r="H90" s="2110"/>
      <c r="I90" s="2110"/>
      <c r="J90" s="2110"/>
      <c r="K90" s="2222" t="s">
        <v>5356</v>
      </c>
      <c r="L90" s="2235"/>
      <c r="M90" s="2235"/>
      <c r="N90" s="193"/>
      <c r="O90" s="193"/>
      <c r="S90" s="2202"/>
      <c r="T90" s="2202"/>
      <c r="U90" s="703"/>
      <c r="V90" s="1774"/>
      <c r="W90" s="1774"/>
      <c r="X90" s="1774"/>
      <c r="Y90" s="2223"/>
      <c r="Z90" s="2223"/>
      <c r="AA90" s="2223"/>
      <c r="AB90" s="2223"/>
      <c r="AC90" s="2223"/>
      <c r="AD90" s="2223"/>
      <c r="AE90" s="2223"/>
      <c r="AF90" s="2223"/>
      <c r="AG90" s="2223"/>
      <c r="AH90" s="2223"/>
      <c r="AI90" s="2223"/>
      <c r="AJ90" s="2223"/>
      <c r="AK90" s="2223"/>
      <c r="AL90" s="2223"/>
      <c r="AM90" s="2223"/>
      <c r="AN90" s="1774"/>
      <c r="AO90" s="1774"/>
      <c r="AP90" s="1774"/>
      <c r="AQ90" s="1564"/>
      <c r="AR90" s="2202"/>
      <c r="AS90" s="2202"/>
      <c r="AT90" s="991"/>
      <c r="AU90" s="991"/>
      <c r="AV90" s="991"/>
      <c r="AW90" s="991"/>
      <c r="AX90" s="991"/>
      <c r="AY90" s="2235"/>
      <c r="AZ90" s="2235"/>
      <c r="BA90" s="2222" t="s">
        <v>5356</v>
      </c>
      <c r="BB90" s="341"/>
      <c r="BC90" s="341"/>
      <c r="BD90" s="341"/>
      <c r="BE90" s="2222" t="s">
        <v>5356</v>
      </c>
      <c r="BF90" s="2235"/>
      <c r="BG90" s="2235"/>
      <c r="BJ90" s="193"/>
    </row>
    <row r="91" ht="45.0" customHeight="1">
      <c r="B91" s="193"/>
      <c r="C91" s="193"/>
      <c r="D91" s="2235"/>
      <c r="E91" s="2235"/>
      <c r="F91" s="734"/>
      <c r="G91" s="734"/>
      <c r="H91" s="734"/>
      <c r="I91" s="2110"/>
      <c r="J91" s="2110"/>
      <c r="K91" s="734"/>
      <c r="L91" s="734"/>
      <c r="M91" s="2235"/>
      <c r="N91" s="2235"/>
      <c r="O91" s="193"/>
      <c r="S91" s="2202"/>
      <c r="T91" s="1442" t="s">
        <v>5560</v>
      </c>
      <c r="U91" s="703"/>
      <c r="V91" s="1774"/>
      <c r="W91" s="1774"/>
      <c r="X91" s="1774"/>
      <c r="Y91" s="2223"/>
      <c r="Z91" s="2223"/>
      <c r="AA91" s="2223"/>
      <c r="AB91" s="2223"/>
      <c r="AC91" s="2223"/>
      <c r="AD91" s="2223"/>
      <c r="AE91" s="2223"/>
      <c r="AF91" s="2223"/>
      <c r="AG91" s="2223"/>
      <c r="AH91" s="2223"/>
      <c r="AI91" s="2223"/>
      <c r="AJ91" s="2223"/>
      <c r="AK91" s="2223"/>
      <c r="AL91" s="2223"/>
      <c r="AM91" s="2223"/>
      <c r="AN91" s="1774"/>
      <c r="AO91" s="1774"/>
      <c r="AP91" s="1774"/>
      <c r="AQ91" s="1564"/>
      <c r="AR91" s="1564"/>
      <c r="AS91" s="2202"/>
      <c r="AT91" s="991"/>
      <c r="AU91" s="991"/>
      <c r="AV91" s="991"/>
      <c r="AW91" s="991"/>
      <c r="AX91" s="2235"/>
      <c r="AY91" s="2235"/>
      <c r="AZ91" s="2266" t="s">
        <v>1824</v>
      </c>
      <c r="BA91" s="2238"/>
      <c r="BB91" s="2238"/>
      <c r="BC91" s="2238"/>
      <c r="BD91" s="2238"/>
      <c r="BE91" s="2238"/>
      <c r="BF91" s="2238"/>
      <c r="BG91" s="2235"/>
      <c r="BH91" s="2235"/>
      <c r="BJ91" s="193"/>
    </row>
    <row r="92" ht="45.0" customHeight="1">
      <c r="B92" s="193"/>
      <c r="C92" s="2235"/>
      <c r="D92" s="2235"/>
      <c r="E92" s="734"/>
      <c r="F92" s="734"/>
      <c r="G92" s="734"/>
      <c r="H92" s="734"/>
      <c r="I92" s="734"/>
      <c r="J92" s="734"/>
      <c r="K92" s="734"/>
      <c r="L92" s="734"/>
      <c r="M92" s="734"/>
      <c r="N92" s="2235"/>
      <c r="O92" s="2235"/>
      <c r="S92" s="2202"/>
      <c r="T92" s="703"/>
      <c r="U92" s="703"/>
      <c r="V92" s="1774"/>
      <c r="W92" s="1774"/>
      <c r="X92" s="1774"/>
      <c r="Y92" s="2223"/>
      <c r="Z92" s="2223"/>
      <c r="AA92" s="2223"/>
      <c r="AB92" s="2223"/>
      <c r="AC92" s="2223"/>
      <c r="AD92" s="2223"/>
      <c r="AE92" s="2223"/>
      <c r="AF92" s="2223"/>
      <c r="AG92" s="2223"/>
      <c r="AH92" s="2223"/>
      <c r="AI92" s="2223"/>
      <c r="AJ92" s="2223"/>
      <c r="AK92" s="2223"/>
      <c r="AL92" s="2223"/>
      <c r="AM92" s="2223"/>
      <c r="AN92" s="1774"/>
      <c r="AO92" s="1774"/>
      <c r="AP92" s="1774"/>
      <c r="AQ92" s="2223"/>
      <c r="AR92" s="1564"/>
      <c r="AS92" s="2202"/>
      <c r="AT92" s="991"/>
      <c r="AU92" s="991"/>
      <c r="AV92" s="991"/>
      <c r="AW92" s="2235"/>
      <c r="AX92" s="2235"/>
      <c r="AY92" s="342"/>
      <c r="AZ92" s="2238"/>
      <c r="BA92" s="2238"/>
      <c r="BB92" s="2238"/>
      <c r="BC92" s="2238"/>
      <c r="BD92" s="2238"/>
      <c r="BE92" s="2238"/>
      <c r="BF92" s="2238"/>
      <c r="BG92" s="2266" t="s">
        <v>1824</v>
      </c>
      <c r="BH92" s="2235"/>
      <c r="BI92" s="2235"/>
      <c r="BJ92" s="193"/>
    </row>
    <row r="93" ht="45.0" customHeight="1">
      <c r="B93" s="193"/>
      <c r="C93" s="2235"/>
      <c r="D93" s="342"/>
      <c r="E93" s="734"/>
      <c r="F93" s="734"/>
      <c r="G93" s="734"/>
      <c r="H93" s="2260"/>
      <c r="I93" s="2257" t="s">
        <v>5863</v>
      </c>
      <c r="J93" s="2260"/>
      <c r="K93" s="734"/>
      <c r="L93" s="734"/>
      <c r="M93" s="734"/>
      <c r="N93" s="734"/>
      <c r="O93" s="2222" t="s">
        <v>5356</v>
      </c>
      <c r="P93" s="2202"/>
      <c r="Q93" s="2202"/>
      <c r="R93" s="2202"/>
      <c r="S93" s="2222" t="s">
        <v>5356</v>
      </c>
      <c r="T93" s="703"/>
      <c r="U93" s="703"/>
      <c r="V93" s="1774"/>
      <c r="W93" s="1774"/>
      <c r="X93" s="1774"/>
      <c r="Y93" s="2223"/>
      <c r="Z93" s="2223"/>
      <c r="AA93" s="2223"/>
      <c r="AB93" s="2223"/>
      <c r="AC93" s="2223"/>
      <c r="AD93" s="2223"/>
      <c r="AE93" s="2223"/>
      <c r="AF93" s="2223"/>
      <c r="AG93" s="2223"/>
      <c r="AH93" s="2223"/>
      <c r="AI93" s="2223"/>
      <c r="AJ93" s="2223"/>
      <c r="AK93" s="2223"/>
      <c r="AL93" s="2223"/>
      <c r="AM93" s="2223"/>
      <c r="AN93" s="1774"/>
      <c r="AO93" s="1774"/>
      <c r="AP93" s="1774"/>
      <c r="AQ93" s="2223"/>
      <c r="AR93" s="1564"/>
      <c r="AS93" s="2222" t="s">
        <v>5356</v>
      </c>
      <c r="AT93" s="2202"/>
      <c r="AU93" s="2202"/>
      <c r="AV93" s="2202"/>
      <c r="AW93" s="2222" t="s">
        <v>5356</v>
      </c>
      <c r="AX93" s="1564"/>
      <c r="AY93" s="342"/>
      <c r="AZ93" s="342"/>
      <c r="BA93" s="2238"/>
      <c r="BB93" s="2238"/>
      <c r="BC93" s="2238"/>
      <c r="BD93" s="2238"/>
      <c r="BE93" s="2238"/>
      <c r="BF93" s="2238"/>
      <c r="BG93" s="2238"/>
      <c r="BH93" s="2238"/>
      <c r="BI93" s="2235"/>
      <c r="BJ93" s="193"/>
    </row>
    <row r="94" ht="45.0" customHeight="1">
      <c r="B94" s="2265"/>
      <c r="C94" s="2267"/>
      <c r="D94" s="342"/>
      <c r="E94" s="342"/>
      <c r="F94" s="734"/>
      <c r="G94" s="2250"/>
      <c r="H94" s="2251"/>
      <c r="I94" s="2268" t="s">
        <v>5868</v>
      </c>
      <c r="J94" s="2251"/>
      <c r="K94" s="2269"/>
      <c r="L94" s="734"/>
      <c r="M94" s="734"/>
      <c r="N94" s="734"/>
      <c r="O94" s="2110"/>
      <c r="P94" s="2110"/>
      <c r="Q94" s="1438" t="s">
        <v>5845</v>
      </c>
      <c r="R94" s="2270"/>
      <c r="S94" s="703"/>
      <c r="T94" s="703"/>
      <c r="U94" s="2271" t="s">
        <v>5869</v>
      </c>
      <c r="V94" s="1774"/>
      <c r="W94" s="1774"/>
      <c r="X94" s="1774"/>
      <c r="Y94" s="2223"/>
      <c r="Z94" s="2223"/>
      <c r="AA94" s="2223"/>
      <c r="AB94" s="2223"/>
      <c r="AC94" s="2223"/>
      <c r="AD94" s="2223"/>
      <c r="AE94" s="2223"/>
      <c r="AF94" s="2223"/>
      <c r="AG94" s="2223"/>
      <c r="AH94" s="2223"/>
      <c r="AI94" s="2223"/>
      <c r="AJ94" s="2223"/>
      <c r="AK94" s="2223"/>
      <c r="AL94" s="2223"/>
      <c r="AM94" s="2223"/>
      <c r="AN94" s="1774"/>
      <c r="AO94" s="1774"/>
      <c r="AP94" s="1774"/>
      <c r="AQ94" s="2223"/>
      <c r="AR94" s="1564"/>
      <c r="AS94" s="1564"/>
      <c r="AT94" s="1564"/>
      <c r="AU94" s="1564"/>
      <c r="AV94" s="1564"/>
      <c r="AW94" s="1564"/>
      <c r="AX94" s="1564"/>
      <c r="AY94" s="1564"/>
      <c r="AZ94" s="342"/>
      <c r="BA94" s="342"/>
      <c r="BB94" s="2238"/>
      <c r="BC94" s="2238"/>
      <c r="BD94" s="2238"/>
      <c r="BE94" s="2238"/>
      <c r="BF94" s="2238"/>
      <c r="BG94" s="2238"/>
      <c r="BH94" s="2238"/>
      <c r="BI94" s="2235"/>
      <c r="BJ94" s="2235"/>
    </row>
    <row r="95" ht="45.0" customHeight="1">
      <c r="B95" s="701"/>
      <c r="C95" s="2272"/>
      <c r="D95" s="2238"/>
      <c r="E95" s="2238"/>
      <c r="F95" s="2250"/>
      <c r="G95" s="2236"/>
      <c r="H95" s="2273" t="s">
        <v>5870</v>
      </c>
      <c r="I95" s="734"/>
      <c r="J95" s="734"/>
      <c r="K95" s="2236"/>
      <c r="L95" s="2269"/>
      <c r="M95" s="734"/>
      <c r="N95" s="2110"/>
      <c r="O95" s="2110"/>
      <c r="P95" s="2110"/>
      <c r="Q95" s="2270"/>
      <c r="R95" s="2270"/>
      <c r="S95" s="1564"/>
      <c r="T95" s="703"/>
      <c r="U95" s="1774"/>
      <c r="V95" s="1774"/>
      <c r="W95" s="1774"/>
      <c r="X95" s="1774"/>
      <c r="Y95" s="2223"/>
      <c r="Z95" s="2223"/>
      <c r="AA95" s="2223"/>
      <c r="AB95" s="2223"/>
      <c r="AC95" s="2223"/>
      <c r="AD95" s="2223"/>
      <c r="AE95" s="2223"/>
      <c r="AF95" s="2225" t="s">
        <v>5871</v>
      </c>
      <c r="AG95" s="2223"/>
      <c r="AH95" s="2223"/>
      <c r="AI95" s="2223"/>
      <c r="AJ95" s="2223"/>
      <c r="AK95" s="2223"/>
      <c r="AL95" s="2223"/>
      <c r="AM95" s="2223"/>
      <c r="AN95" s="1774"/>
      <c r="AO95" s="1774"/>
      <c r="AP95" s="1774"/>
      <c r="AQ95" s="1774"/>
      <c r="AR95" s="1774"/>
      <c r="AS95" s="1774"/>
      <c r="AT95" s="1774"/>
      <c r="AU95" s="1564"/>
      <c r="AV95" s="1564"/>
      <c r="AW95" s="1564"/>
      <c r="AX95" s="1564"/>
      <c r="AY95" s="1564"/>
      <c r="AZ95" s="1564"/>
      <c r="BA95" s="342"/>
      <c r="BB95" s="2202"/>
      <c r="BC95" s="2203" t="s">
        <v>5872</v>
      </c>
      <c r="BD95" s="2202"/>
      <c r="BE95" s="2238"/>
      <c r="BF95" s="2238"/>
      <c r="BG95" s="2238"/>
      <c r="BH95" s="2238"/>
      <c r="BI95" s="2266" t="s">
        <v>1824</v>
      </c>
      <c r="BJ95" s="2235"/>
    </row>
    <row r="96" ht="45.0" customHeight="1">
      <c r="A96" s="701"/>
      <c r="B96" s="701"/>
      <c r="C96" s="2272" t="s">
        <v>5484</v>
      </c>
      <c r="D96" s="701"/>
      <c r="E96" s="837" t="s">
        <v>5873</v>
      </c>
      <c r="F96" s="701"/>
      <c r="G96" s="701"/>
      <c r="H96" s="734"/>
      <c r="I96" s="2122" t="s">
        <v>5874</v>
      </c>
      <c r="J96" s="734"/>
      <c r="K96" s="2236"/>
      <c r="L96" s="2241"/>
      <c r="M96" s="1434" t="s">
        <v>5381</v>
      </c>
      <c r="N96" s="2274"/>
      <c r="O96" s="2274"/>
      <c r="P96" s="1485"/>
      <c r="Q96" s="1485"/>
      <c r="R96" s="2270"/>
      <c r="S96" s="1485"/>
      <c r="T96" s="1485"/>
      <c r="U96" s="1774"/>
      <c r="V96" s="1774"/>
      <c r="W96" s="1774"/>
      <c r="X96" s="1774"/>
      <c r="Y96" s="2223"/>
      <c r="Z96" s="2223"/>
      <c r="AA96" s="2223"/>
      <c r="AB96" s="2223"/>
      <c r="AC96" s="2223"/>
      <c r="AD96" s="2223"/>
      <c r="AE96" s="2223"/>
      <c r="AF96" s="2223"/>
      <c r="AG96" s="2223"/>
      <c r="AH96" s="2223"/>
      <c r="AI96" s="2223"/>
      <c r="AJ96" s="2223"/>
      <c r="AK96" s="2223"/>
      <c r="AL96" s="2223"/>
      <c r="AM96" s="2223"/>
      <c r="AN96" s="1774"/>
      <c r="AO96" s="1774"/>
      <c r="AP96" s="1774"/>
      <c r="AQ96" s="1774"/>
      <c r="AR96" s="1774"/>
      <c r="AS96" s="1774"/>
      <c r="AT96" s="1774"/>
      <c r="AU96" s="1774"/>
      <c r="AV96" s="1485"/>
      <c r="AW96" s="1485"/>
      <c r="AX96" s="1485"/>
      <c r="AY96" s="1485"/>
      <c r="AZ96" s="1485"/>
      <c r="BA96" s="1485"/>
      <c r="BB96" s="1434" t="s">
        <v>5381</v>
      </c>
      <c r="BC96" s="2202"/>
      <c r="BD96" s="2202"/>
      <c r="BE96" s="2238"/>
      <c r="BF96" s="2238"/>
      <c r="BG96" s="2238"/>
      <c r="BH96" s="2238"/>
      <c r="BI96" s="2238"/>
      <c r="BJ96" s="2235"/>
    </row>
    <row r="97" ht="45.0" customHeight="1">
      <c r="B97" s="701"/>
      <c r="C97" s="2272"/>
      <c r="D97" s="2238"/>
      <c r="E97" s="2238"/>
      <c r="F97" s="2242"/>
      <c r="G97" s="2236"/>
      <c r="H97" s="734"/>
      <c r="I97" s="734"/>
      <c r="J97" s="2273" t="s">
        <v>5870</v>
      </c>
      <c r="K97" s="2236"/>
      <c r="L97" s="2262"/>
      <c r="M97" s="734"/>
      <c r="N97" s="734"/>
      <c r="O97" s="734"/>
      <c r="P97" s="1564"/>
      <c r="Q97" s="1564"/>
      <c r="R97" s="1564"/>
      <c r="S97" s="1564"/>
      <c r="T97" s="1564"/>
      <c r="U97" s="1774"/>
      <c r="V97" s="1774"/>
      <c r="W97" s="1774"/>
      <c r="X97" s="1774"/>
      <c r="Y97" s="2223"/>
      <c r="Z97" s="2223"/>
      <c r="AA97" s="2223"/>
      <c r="AB97" s="2223"/>
      <c r="AC97" s="2223"/>
      <c r="AD97" s="2223"/>
      <c r="AE97" s="2223"/>
      <c r="AF97" s="2226" t="s">
        <v>43</v>
      </c>
      <c r="AG97" s="2223"/>
      <c r="AH97" s="2223"/>
      <c r="AI97" s="2223"/>
      <c r="AJ97" s="2223"/>
      <c r="AK97" s="2223"/>
      <c r="AL97" s="2223"/>
      <c r="AM97" s="2223"/>
      <c r="AN97" s="1774"/>
      <c r="AO97" s="1774"/>
      <c r="AP97" s="1774"/>
      <c r="AQ97" s="1774"/>
      <c r="AR97" s="1774"/>
      <c r="AS97" s="1774"/>
      <c r="AT97" s="1564"/>
      <c r="AU97" s="1564"/>
      <c r="AV97" s="1564"/>
      <c r="AW97" s="1564"/>
      <c r="AX97" s="1564"/>
      <c r="AY97" s="1564"/>
      <c r="AZ97" s="1564"/>
      <c r="BA97" s="342"/>
      <c r="BB97" s="2202"/>
      <c r="BC97" s="2203" t="s">
        <v>43</v>
      </c>
      <c r="BD97" s="2202"/>
      <c r="BE97" s="2238"/>
      <c r="BF97" s="2238"/>
      <c r="BG97" s="2238"/>
      <c r="BH97" s="2238"/>
      <c r="BI97" s="2266" t="s">
        <v>1824</v>
      </c>
      <c r="BJ97" s="2235"/>
    </row>
    <row r="98" ht="45.0" customHeight="1">
      <c r="B98" s="2265"/>
      <c r="C98" s="2267"/>
      <c r="D98" s="2238"/>
      <c r="E98" s="2238"/>
      <c r="F98" s="2238"/>
      <c r="G98" s="2242"/>
      <c r="H98" s="2240"/>
      <c r="I98" s="2275" t="s">
        <v>43</v>
      </c>
      <c r="J98" s="2240"/>
      <c r="K98" s="2262"/>
      <c r="L98" s="2238"/>
      <c r="M98" s="342"/>
      <c r="N98" s="342"/>
      <c r="O98" s="2110"/>
      <c r="P98" s="1564"/>
      <c r="Q98" s="1564"/>
      <c r="R98" s="1564"/>
      <c r="S98" s="1564"/>
      <c r="T98" s="1564"/>
      <c r="U98" s="2223"/>
      <c r="V98" s="1774"/>
      <c r="W98" s="1774"/>
      <c r="X98" s="1774"/>
      <c r="Y98" s="2223"/>
      <c r="Z98" s="2223"/>
      <c r="AA98" s="2223"/>
      <c r="AB98" s="2223"/>
      <c r="AC98" s="2223"/>
      <c r="AD98" s="2223"/>
      <c r="AE98" s="2223"/>
      <c r="AF98" s="2223"/>
      <c r="AG98" s="2223"/>
      <c r="AH98" s="2223"/>
      <c r="AI98" s="2223"/>
      <c r="AJ98" s="2223"/>
      <c r="AK98" s="2223"/>
      <c r="AL98" s="2223"/>
      <c r="AM98" s="2223"/>
      <c r="AN98" s="1774"/>
      <c r="AO98" s="1774"/>
      <c r="AP98" s="1774"/>
      <c r="AQ98" s="2223"/>
      <c r="AR98" s="1564"/>
      <c r="AS98" s="1564"/>
      <c r="AT98" s="1564"/>
      <c r="AU98" s="1564"/>
      <c r="AV98" s="1564"/>
      <c r="AW98" s="1564"/>
      <c r="AX98" s="1564"/>
      <c r="AY98" s="1564"/>
      <c r="AZ98" s="342"/>
      <c r="BA98" s="342"/>
      <c r="BB98" s="2238"/>
      <c r="BC98" s="2060" t="s">
        <v>5859</v>
      </c>
      <c r="BD98" s="2238"/>
      <c r="BE98" s="2238"/>
      <c r="BF98" s="2238"/>
      <c r="BG98" s="2238"/>
      <c r="BH98" s="2238"/>
      <c r="BI98" s="2235"/>
      <c r="BJ98" s="2235"/>
    </row>
    <row r="99" ht="45.0" customHeight="1">
      <c r="B99" s="193"/>
      <c r="C99" s="2235"/>
      <c r="D99" s="2238"/>
      <c r="E99" s="2238"/>
      <c r="F99" s="2238"/>
      <c r="G99" s="2238"/>
      <c r="H99" s="2260"/>
      <c r="I99" s="2257" t="s">
        <v>5832</v>
      </c>
      <c r="J99" s="2260"/>
      <c r="K99" s="2238"/>
      <c r="L99" s="2238"/>
      <c r="M99" s="2238"/>
      <c r="N99" s="342"/>
      <c r="O99" s="2222" t="s">
        <v>5356</v>
      </c>
      <c r="P99" s="2202"/>
      <c r="Q99" s="2202"/>
      <c r="R99" s="2202"/>
      <c r="S99" s="2222" t="s">
        <v>5356</v>
      </c>
      <c r="T99" s="1564"/>
      <c r="U99" s="1564"/>
      <c r="V99" s="1774"/>
      <c r="W99" s="1774"/>
      <c r="X99" s="1774"/>
      <c r="Y99" s="2223"/>
      <c r="Z99" s="2223"/>
      <c r="AA99" s="2223"/>
      <c r="AB99" s="2223"/>
      <c r="AC99" s="2223"/>
      <c r="AD99" s="2223"/>
      <c r="AE99" s="2223"/>
      <c r="AF99" s="2223"/>
      <c r="AG99" s="2223"/>
      <c r="AH99" s="2223"/>
      <c r="AI99" s="2223"/>
      <c r="AJ99" s="2223"/>
      <c r="AK99" s="2223"/>
      <c r="AL99" s="2223"/>
      <c r="AM99" s="2223"/>
      <c r="AN99" s="1774"/>
      <c r="AO99" s="1774"/>
      <c r="AP99" s="1774"/>
      <c r="AQ99" s="2223"/>
      <c r="AR99" s="1564"/>
      <c r="AS99" s="2222" t="s">
        <v>5356</v>
      </c>
      <c r="AT99" s="2202"/>
      <c r="AU99" s="2202"/>
      <c r="AV99" s="2202"/>
      <c r="AW99" s="2222" t="s">
        <v>5356</v>
      </c>
      <c r="AX99" s="1564"/>
      <c r="AY99" s="342"/>
      <c r="AZ99" s="342"/>
      <c r="BA99" s="2238"/>
      <c r="BB99" s="2238"/>
      <c r="BC99" s="2238"/>
      <c r="BD99" s="2238"/>
      <c r="BE99" s="2238"/>
      <c r="BF99" s="2238"/>
      <c r="BG99" s="2238"/>
      <c r="BH99" s="2238"/>
      <c r="BI99" s="2235"/>
      <c r="BJ99" s="193"/>
    </row>
    <row r="100" ht="45.0" customHeight="1">
      <c r="B100" s="193"/>
      <c r="C100" s="2235"/>
      <c r="D100" s="2235"/>
      <c r="E100" s="2238"/>
      <c r="F100" s="2238"/>
      <c r="G100" s="2238"/>
      <c r="H100" s="2238"/>
      <c r="I100" s="2238"/>
      <c r="J100" s="2238"/>
      <c r="K100" s="2238"/>
      <c r="L100" s="2238"/>
      <c r="M100" s="2238"/>
      <c r="N100" s="2235"/>
      <c r="O100" s="2235"/>
      <c r="S100" s="2202"/>
      <c r="T100" s="1564"/>
      <c r="U100" s="1564"/>
      <c r="V100" s="1774"/>
      <c r="W100" s="1774"/>
      <c r="X100" s="1774"/>
      <c r="Y100" s="2223"/>
      <c r="Z100" s="2223"/>
      <c r="AA100" s="2223"/>
      <c r="AB100" s="2223"/>
      <c r="AC100" s="2223"/>
      <c r="AD100" s="2223"/>
      <c r="AE100" s="2223"/>
      <c r="AF100" s="2223"/>
      <c r="AG100" s="2223"/>
      <c r="AH100" s="2223"/>
      <c r="AI100" s="2223"/>
      <c r="AJ100" s="2223"/>
      <c r="AK100" s="2223"/>
      <c r="AL100" s="2223"/>
      <c r="AM100" s="2223"/>
      <c r="AN100" s="1774"/>
      <c r="AO100" s="1774"/>
      <c r="AP100" s="1774"/>
      <c r="AQ100" s="2223"/>
      <c r="AR100" s="1564"/>
      <c r="AS100" s="2202"/>
      <c r="AW100" s="2235"/>
      <c r="AX100" s="2235"/>
      <c r="AY100" s="342"/>
      <c r="AZ100" s="2238"/>
      <c r="BA100" s="2238"/>
      <c r="BB100" s="2238"/>
      <c r="BC100" s="2238"/>
      <c r="BD100" s="2238"/>
      <c r="BE100" s="2238"/>
      <c r="BF100" s="2238"/>
      <c r="BG100" s="2266" t="s">
        <v>1824</v>
      </c>
      <c r="BH100" s="2235"/>
      <c r="BI100" s="2235"/>
      <c r="BJ100" s="193"/>
    </row>
    <row r="101" ht="45.0" customHeight="1">
      <c r="B101" s="193"/>
      <c r="C101" s="193"/>
      <c r="D101" s="2235"/>
      <c r="E101" s="2235"/>
      <c r="F101" s="2238"/>
      <c r="G101" s="2238"/>
      <c r="H101" s="2238"/>
      <c r="I101" s="2238"/>
      <c r="J101" s="2238"/>
      <c r="K101" s="2238"/>
      <c r="L101" s="2238"/>
      <c r="M101" s="2235"/>
      <c r="N101" s="2235"/>
      <c r="O101" s="193"/>
      <c r="S101" s="2202"/>
      <c r="T101" s="1564"/>
      <c r="U101" s="1564"/>
      <c r="V101" s="1564"/>
      <c r="W101" s="1774"/>
      <c r="X101" s="1774"/>
      <c r="Y101" s="2223"/>
      <c r="Z101" s="2223"/>
      <c r="AA101" s="2223"/>
      <c r="AB101" s="2223"/>
      <c r="AC101" s="2223"/>
      <c r="AD101" s="2223"/>
      <c r="AE101" s="2223"/>
      <c r="AF101" s="2223"/>
      <c r="AG101" s="2223"/>
      <c r="AH101" s="2223"/>
      <c r="AI101" s="2223"/>
      <c r="AJ101" s="2223"/>
      <c r="AK101" s="2223"/>
      <c r="AL101" s="2223"/>
      <c r="AM101" s="2223"/>
      <c r="AN101" s="1774"/>
      <c r="AO101" s="1774"/>
      <c r="AP101" s="1774"/>
      <c r="AQ101" s="2223"/>
      <c r="AR101" s="1564"/>
      <c r="AS101" s="2202"/>
      <c r="AX101" s="2235"/>
      <c r="AY101" s="2235"/>
      <c r="AZ101" s="2266" t="s">
        <v>1824</v>
      </c>
      <c r="BA101" s="2238"/>
      <c r="BB101" s="2238"/>
      <c r="BC101" s="2238"/>
      <c r="BD101" s="2238"/>
      <c r="BE101" s="2238"/>
      <c r="BF101" s="2238"/>
      <c r="BG101" s="2235"/>
      <c r="BH101" s="2235"/>
      <c r="BJ101" s="193"/>
    </row>
    <row r="102" ht="45.0" customHeight="1">
      <c r="B102" s="193"/>
      <c r="C102" s="193"/>
      <c r="D102" s="193"/>
      <c r="E102" s="2235"/>
      <c r="F102" s="2235"/>
      <c r="G102" s="2222" t="s">
        <v>5356</v>
      </c>
      <c r="H102" s="341"/>
      <c r="I102" s="341"/>
      <c r="J102" s="341"/>
      <c r="K102" s="2222" t="s">
        <v>5356</v>
      </c>
      <c r="L102" s="2235"/>
      <c r="M102" s="2235"/>
      <c r="N102" s="193"/>
      <c r="O102" s="193"/>
      <c r="S102" s="2202"/>
      <c r="T102" s="2202"/>
      <c r="U102" s="1564"/>
      <c r="V102" s="1564"/>
      <c r="W102" s="1774"/>
      <c r="X102" s="1774"/>
      <c r="Y102" s="2223"/>
      <c r="Z102" s="2223"/>
      <c r="AA102" s="2223"/>
      <c r="AB102" s="2223"/>
      <c r="AC102" s="2223"/>
      <c r="AD102" s="2223"/>
      <c r="AE102" s="2223"/>
      <c r="AF102" s="2223"/>
      <c r="AG102" s="2223"/>
      <c r="AH102" s="2223"/>
      <c r="AI102" s="2223"/>
      <c r="AJ102" s="2223"/>
      <c r="AK102" s="2223"/>
      <c r="AL102" s="2223"/>
      <c r="AM102" s="2223"/>
      <c r="AN102" s="1774"/>
      <c r="AO102" s="1774"/>
      <c r="AP102" s="1774"/>
      <c r="AQ102" s="2223"/>
      <c r="AR102" s="2202"/>
      <c r="AS102" s="2202"/>
      <c r="AX102" s="193"/>
      <c r="AY102" s="2235"/>
      <c r="AZ102" s="2235"/>
      <c r="BA102" s="2222" t="s">
        <v>5356</v>
      </c>
      <c r="BB102" s="341"/>
      <c r="BC102" s="341"/>
      <c r="BD102" s="341"/>
      <c r="BE102" s="2222" t="s">
        <v>5356</v>
      </c>
      <c r="BF102" s="2235"/>
      <c r="BG102" s="2235"/>
      <c r="BJ102" s="193"/>
    </row>
    <row r="103" ht="45.0" customHeight="1">
      <c r="B103" s="193"/>
      <c r="C103" s="193"/>
      <c r="D103" s="193"/>
      <c r="E103" s="193"/>
      <c r="F103" s="193"/>
      <c r="G103" s="2265"/>
      <c r="H103" s="734"/>
      <c r="I103" s="734"/>
      <c r="J103" s="734"/>
      <c r="K103" s="2265"/>
      <c r="L103" s="193"/>
      <c r="M103" s="193"/>
      <c r="N103" s="193"/>
      <c r="O103" s="193"/>
      <c r="T103" s="2202"/>
      <c r="U103" s="1564"/>
      <c r="V103" s="1564"/>
      <c r="W103" s="1774"/>
      <c r="X103" s="1774"/>
      <c r="Y103" s="1774"/>
      <c r="Z103" s="2223"/>
      <c r="AA103" s="2223"/>
      <c r="AB103" s="2223"/>
      <c r="AC103" s="2223"/>
      <c r="AD103" s="2223"/>
      <c r="AE103" s="2223"/>
      <c r="AF103" s="2223"/>
      <c r="AG103" s="2223"/>
      <c r="AH103" s="2223"/>
      <c r="AI103" s="2223"/>
      <c r="AJ103" s="2223"/>
      <c r="AK103" s="2223"/>
      <c r="AL103" s="2223"/>
      <c r="AM103" s="1774"/>
      <c r="AN103" s="1774"/>
      <c r="AO103" s="1774"/>
      <c r="AP103" s="1774"/>
      <c r="AQ103" s="2223"/>
      <c r="AR103" s="2202"/>
      <c r="AX103" s="193"/>
      <c r="BA103" s="2235"/>
      <c r="BB103" s="734"/>
      <c r="BC103" s="734"/>
      <c r="BD103" s="734"/>
      <c r="BE103" s="2235"/>
      <c r="BJ103" s="193"/>
    </row>
    <row r="104" ht="45.0" customHeight="1">
      <c r="B104" s="193"/>
      <c r="C104" s="193"/>
      <c r="D104" s="2276" t="s">
        <v>5875</v>
      </c>
      <c r="E104" s="2265"/>
      <c r="F104" s="2265"/>
      <c r="G104" s="2265"/>
      <c r="H104" s="2265"/>
      <c r="I104" s="803" t="s">
        <v>381</v>
      </c>
      <c r="J104" s="2265"/>
      <c r="K104" s="2265"/>
      <c r="L104" s="2265"/>
      <c r="M104" s="2265"/>
      <c r="N104" s="2277" t="s">
        <v>43</v>
      </c>
      <c r="O104" s="193"/>
      <c r="T104" s="2202"/>
      <c r="U104" s="2202"/>
      <c r="V104" s="1564"/>
      <c r="W104" s="1564"/>
      <c r="X104" s="1774"/>
      <c r="Y104" s="1774"/>
      <c r="Z104" s="1774"/>
      <c r="AA104" s="1774"/>
      <c r="AB104" s="1774"/>
      <c r="AC104" s="1774"/>
      <c r="AD104" s="1774"/>
      <c r="AE104" s="1774"/>
      <c r="AF104" s="1774"/>
      <c r="AG104" s="1774"/>
      <c r="AH104" s="1774"/>
      <c r="AI104" s="1774"/>
      <c r="AJ104" s="1774"/>
      <c r="AK104" s="1774"/>
      <c r="AL104" s="1774"/>
      <c r="AM104" s="1774"/>
      <c r="AN104" s="1774"/>
      <c r="AO104" s="1564"/>
      <c r="AP104" s="1564"/>
      <c r="AQ104" s="2223"/>
      <c r="AR104" s="2202"/>
      <c r="AS104" s="2202"/>
      <c r="AX104" s="2232" t="s">
        <v>5876</v>
      </c>
      <c r="AY104" s="2235"/>
      <c r="AZ104" s="2235"/>
      <c r="BA104" s="2235"/>
      <c r="BB104" s="2235"/>
      <c r="BC104" s="803" t="s">
        <v>381</v>
      </c>
      <c r="BD104" s="2235"/>
      <c r="BE104" s="2235"/>
      <c r="BF104" s="2235"/>
      <c r="BG104" s="2235"/>
      <c r="BH104" s="2247" t="s">
        <v>43</v>
      </c>
      <c r="BJ104" s="193"/>
    </row>
    <row r="105" ht="45.0" customHeight="1">
      <c r="D105" s="2265"/>
      <c r="E105" s="2104" t="s">
        <v>5434</v>
      </c>
      <c r="F105" s="2121" t="s">
        <v>5362</v>
      </c>
      <c r="G105" s="734"/>
      <c r="H105" s="734"/>
      <c r="I105" s="734"/>
      <c r="J105" s="734"/>
      <c r="K105" s="734"/>
      <c r="L105" s="2121" t="s">
        <v>5877</v>
      </c>
      <c r="M105" s="2265"/>
      <c r="N105" s="2265"/>
      <c r="T105" s="2202"/>
      <c r="U105" s="604"/>
      <c r="V105" s="604"/>
      <c r="W105" s="1564"/>
      <c r="X105" s="1774"/>
      <c r="Y105" s="1774"/>
      <c r="Z105" s="1774"/>
      <c r="AA105" s="1774"/>
      <c r="AB105" s="1774"/>
      <c r="AC105" s="1774"/>
      <c r="AD105" s="1774"/>
      <c r="AE105" s="1774"/>
      <c r="AF105" s="2264" t="s">
        <v>5866</v>
      </c>
      <c r="AG105" s="1774"/>
      <c r="AH105" s="1774"/>
      <c r="AI105" s="1774"/>
      <c r="AJ105" s="1774"/>
      <c r="AK105" s="1774"/>
      <c r="AL105" s="1774"/>
      <c r="AM105" s="1434" t="s">
        <v>5859</v>
      </c>
      <c r="AN105" s="1564"/>
      <c r="AO105" s="1438" t="s">
        <v>5443</v>
      </c>
      <c r="AP105" s="1564"/>
      <c r="AQ105" s="1438" t="s">
        <v>5443</v>
      </c>
      <c r="AR105" s="1564"/>
      <c r="AS105" s="2202"/>
      <c r="AX105" s="2235"/>
      <c r="AY105" s="2278"/>
      <c r="AZ105" s="734"/>
      <c r="BA105" s="734"/>
      <c r="BB105" s="734"/>
      <c r="BC105" s="734"/>
      <c r="BD105" s="734"/>
      <c r="BE105" s="734"/>
      <c r="BF105" s="734"/>
      <c r="BG105" s="2278"/>
      <c r="BH105" s="2235"/>
    </row>
    <row r="106" ht="45.0" customHeight="1">
      <c r="D106" s="2265"/>
      <c r="E106" s="2104" t="s">
        <v>5434</v>
      </c>
      <c r="F106" s="734"/>
      <c r="G106" s="2066" t="s">
        <v>5878</v>
      </c>
      <c r="H106" s="734"/>
      <c r="I106" s="734"/>
      <c r="J106" s="2060" t="s">
        <v>5665</v>
      </c>
      <c r="K106" s="734"/>
      <c r="L106" s="734"/>
      <c r="M106" s="2279" t="s">
        <v>5879</v>
      </c>
      <c r="N106" s="2265"/>
      <c r="T106" s="2202"/>
      <c r="U106" s="604"/>
      <c r="V106" s="604" t="s">
        <v>5844</v>
      </c>
      <c r="W106" s="604"/>
      <c r="X106" s="1774"/>
      <c r="Y106" s="1774"/>
      <c r="Z106" s="1774"/>
      <c r="AA106" s="1774"/>
      <c r="AB106" s="1774"/>
      <c r="AC106" s="1774"/>
      <c r="AD106" s="1774"/>
      <c r="AE106" s="1774"/>
      <c r="AF106" s="1774"/>
      <c r="AG106" s="1774"/>
      <c r="AH106" s="1774"/>
      <c r="AI106" s="1774"/>
      <c r="AJ106" s="1774"/>
      <c r="AK106" s="1564"/>
      <c r="AL106" s="1434" t="s">
        <v>5859</v>
      </c>
      <c r="AM106" s="1438" t="s">
        <v>5443</v>
      </c>
      <c r="AN106" s="2115" t="s">
        <v>5859</v>
      </c>
      <c r="AO106" s="1564"/>
      <c r="AP106" s="1564"/>
      <c r="AQ106" s="1564"/>
      <c r="AR106" s="1564"/>
      <c r="AS106" s="2202"/>
      <c r="AX106" s="2235"/>
      <c r="AY106" s="734"/>
      <c r="AZ106" s="2280" t="s">
        <v>5880</v>
      </c>
      <c r="BA106" s="2281"/>
      <c r="BB106" s="341"/>
      <c r="BC106" s="341"/>
      <c r="BD106" s="341"/>
      <c r="BE106" s="2282"/>
      <c r="BF106" s="2280" t="s">
        <v>5880</v>
      </c>
      <c r="BG106" s="734"/>
      <c r="BH106" s="2235"/>
    </row>
    <row r="107" ht="45.0" customHeight="1">
      <c r="D107" s="2265"/>
      <c r="E107" s="2104" t="s">
        <v>5434</v>
      </c>
      <c r="F107" s="734"/>
      <c r="G107" s="2061"/>
      <c r="H107" s="734"/>
      <c r="I107" s="734"/>
      <c r="J107" s="734"/>
      <c r="K107" s="2066" t="s">
        <v>5881</v>
      </c>
      <c r="L107" s="734"/>
      <c r="M107" s="734"/>
      <c r="N107" s="2265"/>
      <c r="T107" s="2202"/>
      <c r="U107" s="604"/>
      <c r="V107" s="604"/>
      <c r="W107" s="604"/>
      <c r="X107" s="2202"/>
      <c r="Y107" s="2223"/>
      <c r="Z107" s="2223"/>
      <c r="AA107" s="2223"/>
      <c r="AB107" s="2223"/>
      <c r="AC107" s="2223"/>
      <c r="AD107" s="2223"/>
      <c r="AE107" s="1774"/>
      <c r="AF107" s="1774"/>
      <c r="AG107" s="1774"/>
      <c r="AH107" s="2223"/>
      <c r="AI107" s="2223"/>
      <c r="AJ107" s="2223"/>
      <c r="AK107" s="1564"/>
      <c r="AL107" s="1564"/>
      <c r="AM107" s="2121" t="s">
        <v>5859</v>
      </c>
      <c r="AN107" s="1564"/>
      <c r="AO107" s="1564"/>
      <c r="AP107" s="1438"/>
      <c r="AQ107" s="1438"/>
      <c r="AR107" s="1438"/>
      <c r="AS107" s="2202"/>
      <c r="AX107" s="2235"/>
      <c r="AY107" s="734"/>
      <c r="AZ107" s="734"/>
      <c r="BA107" s="2281"/>
      <c r="BB107" s="2238"/>
      <c r="BC107" s="2238"/>
      <c r="BD107" s="2238"/>
      <c r="BE107" s="2282"/>
      <c r="BF107" s="734"/>
      <c r="BG107" s="734"/>
      <c r="BH107" s="2235"/>
    </row>
    <row r="108" ht="45.0" customHeight="1">
      <c r="D108" s="2265"/>
      <c r="E108" s="2104" t="s">
        <v>5434</v>
      </c>
      <c r="F108" s="734"/>
      <c r="G108" s="734"/>
      <c r="H108" s="734"/>
      <c r="I108" s="734"/>
      <c r="J108" s="734"/>
      <c r="K108" s="734"/>
      <c r="L108" s="734"/>
      <c r="M108" s="2279" t="s">
        <v>5324</v>
      </c>
      <c r="N108" s="2265"/>
      <c r="T108" s="2202"/>
      <c r="U108" s="2202"/>
      <c r="V108" s="2202"/>
      <c r="W108" s="2202"/>
      <c r="X108" s="2202"/>
      <c r="Y108" s="2202"/>
      <c r="Z108" s="2202"/>
      <c r="AA108" s="2223"/>
      <c r="AB108" s="2223"/>
      <c r="AC108" s="2223"/>
      <c r="AD108" s="2223"/>
      <c r="AE108" s="1774"/>
      <c r="AF108" s="1774"/>
      <c r="AG108" s="1774"/>
      <c r="AH108" s="2223"/>
      <c r="AI108" s="2223"/>
      <c r="AJ108" s="2223"/>
      <c r="AK108" s="1564"/>
      <c r="AL108" s="2202"/>
      <c r="AM108" s="2202"/>
      <c r="AN108" s="2202"/>
      <c r="AO108" s="1564"/>
      <c r="AP108" s="1438"/>
      <c r="AQ108" s="1434" t="s">
        <v>5882</v>
      </c>
      <c r="AR108" s="1564"/>
      <c r="AS108" s="2202"/>
      <c r="AX108" s="2235"/>
      <c r="AY108" s="2235"/>
      <c r="AZ108" s="734"/>
      <c r="BA108" s="2283"/>
      <c r="BB108" s="2238"/>
      <c r="BC108" s="2238"/>
      <c r="BD108" s="2238"/>
      <c r="BE108" s="2284"/>
      <c r="BF108" s="734"/>
      <c r="BG108" s="2235"/>
      <c r="BH108" s="2235"/>
    </row>
    <row r="109" ht="45.0" customHeight="1">
      <c r="D109" s="2265"/>
      <c r="E109" s="2265"/>
      <c r="F109" s="734"/>
      <c r="G109" s="734"/>
      <c r="H109" s="734"/>
      <c r="I109" s="734"/>
      <c r="J109" s="734"/>
      <c r="K109" s="734"/>
      <c r="L109" s="734"/>
      <c r="M109" s="2265"/>
      <c r="N109" s="2265"/>
      <c r="Z109" s="2202"/>
      <c r="AA109" s="2202"/>
      <c r="AB109" s="2202"/>
      <c r="AC109" s="2222" t="s">
        <v>5356</v>
      </c>
      <c r="AD109" s="2223"/>
      <c r="AE109" s="1564"/>
      <c r="AF109" s="1485"/>
      <c r="AG109" s="1774"/>
      <c r="AH109" s="1564"/>
      <c r="AI109" s="2222" t="s">
        <v>5356</v>
      </c>
      <c r="AJ109" s="2202"/>
      <c r="AK109" s="2202"/>
      <c r="AL109" s="2202"/>
      <c r="AN109" s="2202"/>
      <c r="AO109" s="2202"/>
      <c r="AP109" s="2202"/>
      <c r="AQ109" s="2202"/>
      <c r="AR109" s="2202"/>
      <c r="AS109" s="2202"/>
      <c r="AX109" s="2235"/>
      <c r="AY109" s="2104" t="s">
        <v>5434</v>
      </c>
      <c r="AZ109" s="734"/>
      <c r="BA109" s="2285"/>
      <c r="BB109" s="341"/>
      <c r="BC109" s="341"/>
      <c r="BD109" s="341"/>
      <c r="BE109" s="2286"/>
      <c r="BF109" s="734"/>
      <c r="BG109" s="2104" t="s">
        <v>5434</v>
      </c>
      <c r="BH109" s="2235"/>
    </row>
    <row r="110" ht="45.0" customHeight="1">
      <c r="D110" s="2265"/>
      <c r="E110" s="2060" t="s">
        <v>5434</v>
      </c>
      <c r="F110" s="734"/>
      <c r="G110" s="991"/>
      <c r="H110" s="373"/>
      <c r="I110" s="2102" t="s">
        <v>5883</v>
      </c>
      <c r="J110" s="373"/>
      <c r="K110" s="991"/>
      <c r="L110" s="734"/>
      <c r="M110" s="2279" t="s">
        <v>5884</v>
      </c>
      <c r="N110" s="2265"/>
      <c r="AC110" s="2202"/>
      <c r="AD110" s="2223"/>
      <c r="AE110" s="1564"/>
      <c r="AF110" s="1485"/>
      <c r="AG110" s="1564"/>
      <c r="AH110" s="1564"/>
      <c r="AI110" s="2202"/>
      <c r="AX110" s="2235"/>
      <c r="AY110" s="2235"/>
      <c r="AZ110" s="734"/>
      <c r="BA110" s="2287"/>
      <c r="BB110" s="2288"/>
      <c r="BC110" s="2289" t="s">
        <v>5885</v>
      </c>
      <c r="BD110" s="2288"/>
      <c r="BE110" s="2290"/>
      <c r="BF110" s="734"/>
      <c r="BG110" s="2235"/>
      <c r="BH110" s="2235"/>
    </row>
    <row r="111" ht="45.0" customHeight="1">
      <c r="D111" s="2265"/>
      <c r="E111" s="2104" t="s">
        <v>5434</v>
      </c>
      <c r="F111" s="734"/>
      <c r="G111" s="373"/>
      <c r="H111" s="341"/>
      <c r="I111" s="341"/>
      <c r="J111" s="341"/>
      <c r="K111" s="373"/>
      <c r="L111" s="734"/>
      <c r="M111" s="734"/>
      <c r="N111" s="2265"/>
      <c r="AC111" s="2202"/>
      <c r="AD111" s="1564"/>
      <c r="AE111" s="1564"/>
      <c r="AF111" s="1485"/>
      <c r="AG111" s="1564"/>
      <c r="AH111" s="1564"/>
      <c r="AI111" s="2202"/>
      <c r="AX111" s="2235"/>
      <c r="AY111" s="734"/>
      <c r="AZ111" s="734"/>
      <c r="BA111" s="734"/>
      <c r="BB111" s="2291"/>
      <c r="BC111" s="2292"/>
      <c r="BD111" s="2293"/>
      <c r="BE111" s="734"/>
      <c r="BF111" s="734"/>
      <c r="BG111" s="734"/>
      <c r="BH111" s="2235"/>
    </row>
    <row r="112" ht="45.0" customHeight="1">
      <c r="D112" s="2265"/>
      <c r="E112" s="2104" t="s">
        <v>5434</v>
      </c>
      <c r="F112" s="734"/>
      <c r="G112" s="991"/>
      <c r="H112" s="341"/>
      <c r="I112" s="341"/>
      <c r="J112" s="341"/>
      <c r="K112" s="991"/>
      <c r="L112" s="734"/>
      <c r="M112" s="2279" t="s">
        <v>5324</v>
      </c>
      <c r="N112" s="2265"/>
      <c r="AC112" s="2202"/>
      <c r="AD112" s="1564"/>
      <c r="AE112" s="1564"/>
      <c r="AF112" s="1485"/>
      <c r="AG112" s="1564"/>
      <c r="AH112" s="1564"/>
      <c r="AI112" s="2202"/>
      <c r="AX112" s="2235"/>
      <c r="AY112" s="734"/>
      <c r="AZ112" s="2280" t="s">
        <v>5880</v>
      </c>
      <c r="BA112" s="734"/>
      <c r="BB112" s="734"/>
      <c r="BC112" s="734"/>
      <c r="BD112" s="734"/>
      <c r="BE112" s="734"/>
      <c r="BF112" s="2280" t="s">
        <v>5880</v>
      </c>
      <c r="BG112" s="734"/>
      <c r="BH112" s="2235"/>
    </row>
    <row r="113" ht="45.0" customHeight="1">
      <c r="D113" s="2265"/>
      <c r="E113" s="2104" t="s">
        <v>5434</v>
      </c>
      <c r="F113" s="734"/>
      <c r="G113" s="373"/>
      <c r="H113" s="341"/>
      <c r="I113" s="341"/>
      <c r="J113" s="341"/>
      <c r="K113" s="373"/>
      <c r="L113" s="734"/>
      <c r="M113" s="2265"/>
      <c r="N113" s="2265"/>
      <c r="AB113" s="2202"/>
      <c r="AC113" s="2222" t="s">
        <v>5356</v>
      </c>
      <c r="AD113" s="1564"/>
      <c r="AE113" s="1564"/>
      <c r="AF113" s="1485"/>
      <c r="AG113" s="1564"/>
      <c r="AH113" s="1564"/>
      <c r="AI113" s="2222" t="s">
        <v>5356</v>
      </c>
      <c r="AJ113" s="2202"/>
      <c r="AX113" s="2235"/>
      <c r="AY113" s="2278"/>
      <c r="AZ113" s="734"/>
      <c r="BA113" s="734"/>
      <c r="BB113" s="2235"/>
      <c r="BC113" s="2235"/>
      <c r="BD113" s="2235"/>
      <c r="BE113" s="734"/>
      <c r="BF113" s="734"/>
      <c r="BG113" s="2278"/>
      <c r="BH113" s="2235"/>
    </row>
    <row r="114" ht="45.0" customHeight="1">
      <c r="D114" s="2265"/>
      <c r="E114" s="2265"/>
      <c r="F114" s="2265"/>
      <c r="G114" s="2265"/>
      <c r="H114" s="2265"/>
      <c r="I114" s="2265"/>
      <c r="J114" s="2265"/>
      <c r="K114" s="2265"/>
      <c r="L114" s="2265"/>
      <c r="M114" s="2265"/>
      <c r="N114" s="2265"/>
      <c r="AA114" s="2202"/>
      <c r="AB114" s="2202"/>
      <c r="AC114" s="1564"/>
      <c r="AD114" s="1564"/>
      <c r="AE114" s="1564"/>
      <c r="AF114" s="1485"/>
      <c r="AG114" s="1564"/>
      <c r="AH114" s="1564"/>
      <c r="AI114" s="1564"/>
      <c r="AJ114" s="2202"/>
      <c r="AK114" s="2202"/>
      <c r="AX114" s="2235"/>
      <c r="AY114" s="2235"/>
      <c r="AZ114" s="2235"/>
      <c r="BA114" s="2235"/>
      <c r="BB114" s="2235"/>
      <c r="BC114" s="2235"/>
      <c r="BD114" s="2235"/>
      <c r="BE114" s="2235"/>
      <c r="BF114" s="2235"/>
      <c r="BG114" s="2235"/>
      <c r="BH114" s="2235"/>
    </row>
    <row r="115" ht="45.0" customHeight="1">
      <c r="Z115" s="2202"/>
      <c r="AA115" s="2202"/>
      <c r="AB115" s="1564"/>
      <c r="AC115" s="1564"/>
      <c r="AD115" s="1564"/>
      <c r="AE115" s="1564"/>
      <c r="AF115" s="1485"/>
      <c r="AG115" s="1564"/>
      <c r="AH115" s="1564"/>
      <c r="AI115" s="1564"/>
      <c r="AJ115" s="1564"/>
      <c r="AK115" s="2202"/>
      <c r="AL115" s="2202"/>
    </row>
    <row r="116" ht="45.0" customHeight="1">
      <c r="Z116" s="2202"/>
      <c r="AA116" s="2204"/>
      <c r="AB116" s="2204"/>
      <c r="AC116" s="2227"/>
      <c r="AD116" s="1564"/>
      <c r="AE116" s="1564"/>
      <c r="AF116" s="1485"/>
      <c r="AG116" s="1564"/>
      <c r="AH116" s="1564"/>
      <c r="AI116" s="2228"/>
      <c r="AJ116" s="2204"/>
      <c r="AK116" s="2204"/>
      <c r="AL116" s="2202"/>
    </row>
    <row r="117" ht="45.0" customHeight="1">
      <c r="Z117" s="2202"/>
      <c r="AA117" s="2294"/>
      <c r="AB117" s="2295" t="s">
        <v>5886</v>
      </c>
      <c r="AC117" s="2296"/>
      <c r="AD117" s="2297"/>
      <c r="AE117" s="2297"/>
      <c r="AF117" s="2298"/>
      <c r="AG117" s="2297"/>
      <c r="AH117" s="2297"/>
      <c r="AI117" s="2299"/>
      <c r="AJ117" s="2295" t="s">
        <v>5886</v>
      </c>
      <c r="AK117" s="2294"/>
      <c r="AL117" s="2202"/>
    </row>
    <row r="118" ht="45.0" customHeight="1">
      <c r="Z118" s="2202"/>
      <c r="AA118" s="2294"/>
      <c r="AB118" s="2294"/>
      <c r="AC118" s="2294"/>
      <c r="AD118" s="2294"/>
      <c r="AE118" s="2294"/>
      <c r="AF118" s="2300"/>
      <c r="AG118" s="2294"/>
      <c r="AH118" s="2294"/>
      <c r="AI118" s="2294"/>
      <c r="AJ118" s="2294"/>
      <c r="AK118" s="2294"/>
      <c r="AL118" s="2202"/>
    </row>
    <row r="119" ht="45.0" customHeight="1">
      <c r="Z119" s="2202"/>
      <c r="AA119" s="2301"/>
      <c r="AB119" s="2302"/>
      <c r="AC119" s="2294"/>
      <c r="AD119" s="2294"/>
      <c r="AE119" s="2294"/>
      <c r="AF119" s="2300"/>
      <c r="AG119" s="2294"/>
      <c r="AH119" s="2294"/>
      <c r="AI119" s="2294"/>
      <c r="AJ119" s="2303"/>
      <c r="AK119" s="2304"/>
      <c r="AL119" s="2202"/>
    </row>
    <row r="120" ht="45.0" customHeight="1">
      <c r="Z120" s="2202"/>
      <c r="AA120" s="2305" t="s">
        <v>5315</v>
      </c>
      <c r="AB120" s="2306"/>
      <c r="AC120" s="2294"/>
      <c r="AD120" s="2294"/>
      <c r="AE120" s="2294"/>
      <c r="AF120" s="2300"/>
      <c r="AG120" s="2294"/>
      <c r="AH120" s="2294"/>
      <c r="AI120" s="2294"/>
      <c r="AJ120" s="2307"/>
      <c r="AK120" s="2308" t="s">
        <v>5315</v>
      </c>
      <c r="AL120" s="2202"/>
    </row>
    <row r="121" ht="45.0" customHeight="1">
      <c r="Z121" s="2202"/>
      <c r="AA121" s="2309"/>
      <c r="AB121" s="2310"/>
      <c r="AC121" s="2294"/>
      <c r="AD121" s="2311"/>
      <c r="AE121" s="2312" t="s">
        <v>5785</v>
      </c>
      <c r="AF121" s="2295" t="s">
        <v>5264</v>
      </c>
      <c r="AG121" s="2311"/>
      <c r="AH121" s="2311"/>
      <c r="AI121" s="2294"/>
      <c r="AJ121" s="2313"/>
      <c r="AK121" s="2314"/>
      <c r="AL121" s="2202"/>
    </row>
    <row r="122" ht="45.0" customHeight="1">
      <c r="Z122" s="2202"/>
      <c r="AA122" s="2294"/>
      <c r="AB122" s="2294"/>
      <c r="AC122" s="2294"/>
      <c r="AD122" s="2311"/>
      <c r="AE122" s="2206"/>
      <c r="AF122" s="2206"/>
      <c r="AG122" s="2294"/>
      <c r="AH122" s="2311"/>
      <c r="AI122" s="2294"/>
      <c r="AJ122" s="2206"/>
      <c r="AK122" s="2294"/>
      <c r="AL122" s="2202"/>
    </row>
    <row r="123" ht="45.0" customHeight="1">
      <c r="Z123" s="2202"/>
      <c r="AA123" s="2206"/>
      <c r="AB123" s="2206"/>
      <c r="AC123" s="2206"/>
      <c r="AD123" s="2206"/>
      <c r="AE123" s="2206"/>
      <c r="AF123" s="2206"/>
      <c r="AG123" s="490"/>
      <c r="AH123" s="490"/>
      <c r="AI123" s="2294"/>
      <c r="AJ123" s="2206"/>
      <c r="AK123" s="490"/>
      <c r="AL123" s="2202"/>
    </row>
    <row r="124" ht="45.0" customHeight="1">
      <c r="Z124" s="2202"/>
      <c r="AA124" s="2202"/>
      <c r="AB124" s="2104" t="s">
        <v>5434</v>
      </c>
      <c r="AC124" s="2104" t="s">
        <v>5434</v>
      </c>
      <c r="AD124" s="2104" t="s">
        <v>5434</v>
      </c>
      <c r="AE124" s="2202"/>
      <c r="AF124" s="2234" t="s">
        <v>5785</v>
      </c>
      <c r="AG124" s="2202"/>
      <c r="AH124" s="490"/>
      <c r="AI124" s="490"/>
      <c r="AJ124" s="490"/>
      <c r="AK124" s="2202"/>
      <c r="AL124" s="2202"/>
    </row>
    <row r="125" ht="45.0" customHeight="1">
      <c r="Y125" s="2202"/>
      <c r="Z125" s="2202"/>
      <c r="AA125" s="2202"/>
      <c r="AB125" s="2202"/>
      <c r="AC125" s="2202"/>
      <c r="AD125" s="2202"/>
      <c r="AE125" s="2202"/>
      <c r="AF125" s="2202"/>
      <c r="AG125" s="2202"/>
      <c r="AH125" s="1822"/>
      <c r="AI125" s="490"/>
      <c r="AJ125" s="490"/>
      <c r="AK125" s="2202"/>
      <c r="AL125" s="2202"/>
      <c r="AM125" s="2202"/>
    </row>
    <row r="126" ht="45.0" customHeight="1">
      <c r="X126" s="2202"/>
      <c r="Y126" s="2202"/>
      <c r="Z126" s="2202"/>
      <c r="AA126" s="2193"/>
      <c r="AB126" s="2193"/>
      <c r="AC126" s="2193"/>
      <c r="AD126" s="2193"/>
      <c r="AE126" s="2193"/>
      <c r="AF126" s="2193"/>
      <c r="AG126" s="1822"/>
      <c r="AH126" s="1822"/>
      <c r="AI126" s="1822" t="s">
        <v>5887</v>
      </c>
      <c r="AJ126" s="1822"/>
      <c r="AK126" s="2193"/>
      <c r="AL126" s="2202"/>
      <c r="AM126" s="2202"/>
      <c r="AN126" s="2202"/>
    </row>
    <row r="127" ht="45.0" customHeight="1">
      <c r="W127" s="2202"/>
      <c r="X127" s="2202"/>
      <c r="Y127" s="2202"/>
      <c r="Z127" s="2193"/>
      <c r="AA127" s="2193"/>
      <c r="AB127" s="2193"/>
      <c r="AC127" s="2193"/>
      <c r="AD127" s="2193"/>
      <c r="AE127" s="2193"/>
      <c r="AF127" s="2193"/>
      <c r="AG127" s="2193"/>
      <c r="AH127" s="2193"/>
      <c r="AI127" s="1822"/>
      <c r="AJ127" s="2193"/>
      <c r="AK127" s="2193"/>
      <c r="AL127" s="2193"/>
      <c r="AM127" s="2202"/>
      <c r="AN127" s="2202"/>
      <c r="AO127" s="2202"/>
    </row>
    <row r="128" ht="45.0" customHeight="1">
      <c r="V128" s="2202"/>
      <c r="W128" s="2202"/>
      <c r="X128" s="2202"/>
      <c r="Y128" s="2193"/>
      <c r="Z128" s="2193"/>
      <c r="AA128" s="2193"/>
      <c r="AB128" s="2193"/>
      <c r="AC128" s="2193"/>
      <c r="AD128" s="2193"/>
      <c r="AE128" s="2193"/>
      <c r="AF128" s="2193"/>
      <c r="AG128" s="2193"/>
      <c r="AH128" s="2193"/>
      <c r="AI128" s="2193"/>
      <c r="AJ128" s="2193"/>
      <c r="AK128" s="2193"/>
      <c r="AL128" s="2193"/>
      <c r="AM128" s="2193"/>
      <c r="AN128" s="2202"/>
      <c r="AO128" s="2202"/>
      <c r="AP128" s="2202"/>
    </row>
    <row r="129" ht="45.0" customHeight="1">
      <c r="A129" s="329"/>
      <c r="B129" s="329"/>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c r="AD129" s="329"/>
      <c r="AE129" s="329"/>
      <c r="AF129" s="329"/>
      <c r="AG129" s="329"/>
      <c r="AH129" s="329"/>
      <c r="AI129" s="329"/>
      <c r="AJ129" s="329"/>
      <c r="AK129" s="329"/>
      <c r="AL129" s="329"/>
      <c r="AM129" s="329"/>
      <c r="AN129" s="329"/>
      <c r="AO129" s="329"/>
      <c r="AP129" s="329"/>
      <c r="AQ129" s="329"/>
      <c r="AR129" s="329"/>
      <c r="AS129" s="329"/>
      <c r="AT129" s="329"/>
      <c r="AU129" s="329"/>
      <c r="AV129" s="329"/>
      <c r="AW129" s="329"/>
      <c r="AX129" s="329"/>
      <c r="AY129" s="329"/>
      <c r="AZ129" s="329"/>
      <c r="BA129" s="329"/>
      <c r="BB129" s="329"/>
      <c r="BC129" s="329"/>
      <c r="BD129" s="329"/>
      <c r="BE129" s="329"/>
      <c r="BF129" s="329"/>
      <c r="BG129" s="329"/>
      <c r="BH129" s="329"/>
      <c r="BI129" s="329"/>
      <c r="BJ129" s="329"/>
      <c r="BK129" s="329"/>
    </row>
    <row r="130" ht="45.0" customHeight="1">
      <c r="A130" s="2315" t="s">
        <v>5888</v>
      </c>
    </row>
    <row r="131" ht="45.0" customHeight="1">
      <c r="Z131" s="2202"/>
      <c r="AA131" s="2202"/>
      <c r="AB131" s="2202"/>
      <c r="AC131" s="2222" t="s">
        <v>5356</v>
      </c>
      <c r="AD131" s="1986"/>
      <c r="AE131" s="1986"/>
      <c r="AF131" s="1986"/>
      <c r="AG131" s="1986"/>
      <c r="AH131" s="1986"/>
      <c r="AI131" s="2222" t="s">
        <v>5356</v>
      </c>
      <c r="AJ131" s="2202"/>
      <c r="AK131" s="2202"/>
      <c r="AL131" s="2202"/>
      <c r="AM131" s="2193"/>
      <c r="AN131" s="2193"/>
      <c r="AO131" s="2193"/>
      <c r="AP131" s="991"/>
      <c r="AQ131" s="991"/>
      <c r="AR131" s="991"/>
      <c r="AS131" s="991"/>
    </row>
    <row r="132" ht="45.0" customHeight="1">
      <c r="X132" s="2202"/>
      <c r="Y132" s="2202"/>
      <c r="Z132" s="2202"/>
      <c r="AA132" s="490"/>
      <c r="AB132" s="490"/>
      <c r="AC132" s="490"/>
      <c r="AD132" s="490"/>
      <c r="AE132" s="490"/>
      <c r="AF132" s="490"/>
      <c r="AG132" s="1564"/>
      <c r="AH132" s="1564"/>
      <c r="AI132" s="1564"/>
      <c r="AJ132" s="1564"/>
      <c r="AK132" s="1564"/>
      <c r="AL132" s="2202"/>
      <c r="AM132" s="2202"/>
      <c r="AN132" s="2202"/>
      <c r="AO132" s="2202"/>
      <c r="AP132" s="2202"/>
      <c r="AQ132" s="2202"/>
      <c r="AR132" s="2202"/>
      <c r="AS132" s="991"/>
    </row>
    <row r="133" ht="45.0" customHeight="1">
      <c r="W133" s="2202"/>
      <c r="X133" s="2202"/>
      <c r="Y133" s="490"/>
      <c r="Z133" s="490"/>
      <c r="AA133" s="490"/>
      <c r="AB133" s="490"/>
      <c r="AC133" s="490"/>
      <c r="AD133" s="490"/>
      <c r="AE133" s="490"/>
      <c r="AF133" s="490"/>
      <c r="AG133" s="490"/>
      <c r="AH133" s="1564"/>
      <c r="AI133" s="490"/>
      <c r="AJ133" s="490"/>
      <c r="AK133" s="1564"/>
      <c r="AL133" s="1564"/>
      <c r="AM133" s="1564"/>
      <c r="AN133" s="2202"/>
      <c r="AO133" s="1442"/>
      <c r="AP133" s="1442"/>
      <c r="AQ133" s="1442"/>
      <c r="AR133" s="2202"/>
      <c r="AS133" s="991"/>
    </row>
    <row r="134" ht="45.0" customHeight="1">
      <c r="V134" s="2202"/>
      <c r="W134" s="2202"/>
      <c r="X134" s="490"/>
      <c r="Y134" s="490"/>
      <c r="Z134" s="490"/>
      <c r="AA134" s="490"/>
      <c r="AB134" s="490"/>
      <c r="AC134" s="1433"/>
      <c r="AD134" s="1433"/>
      <c r="AE134" s="1433"/>
      <c r="AF134" s="490"/>
      <c r="AG134" s="490"/>
      <c r="AH134" s="490"/>
      <c r="AI134" s="490"/>
      <c r="AJ134" s="490"/>
      <c r="AK134" s="490"/>
      <c r="AL134" s="490"/>
      <c r="AM134" s="490"/>
      <c r="AN134" s="490"/>
      <c r="AO134" s="1442"/>
      <c r="AP134" s="1442" t="s">
        <v>5844</v>
      </c>
      <c r="AQ134" s="1442"/>
      <c r="AR134" s="2202"/>
      <c r="AS134" s="991"/>
    </row>
    <row r="135" ht="45.0" customHeight="1">
      <c r="U135" s="2202"/>
      <c r="V135" s="2202"/>
      <c r="W135" s="2316" t="s">
        <v>5889</v>
      </c>
      <c r="X135" s="490"/>
      <c r="Y135" s="490"/>
      <c r="Z135" s="490"/>
      <c r="AA135" s="490"/>
      <c r="AB135" s="490"/>
      <c r="AC135" s="1433"/>
      <c r="AD135" s="2317" t="s">
        <v>5890</v>
      </c>
      <c r="AE135" s="1433"/>
      <c r="AF135" s="1433"/>
      <c r="AG135" s="1433"/>
      <c r="AH135" s="490"/>
      <c r="AI135" s="2316" t="s">
        <v>5889</v>
      </c>
      <c r="AJ135" s="490"/>
      <c r="AK135" s="490"/>
      <c r="AL135" s="490"/>
      <c r="AM135" s="490"/>
      <c r="AN135" s="490"/>
      <c r="AO135" s="490"/>
      <c r="AP135" s="1442"/>
      <c r="AQ135" s="1442"/>
      <c r="AR135" s="2202"/>
      <c r="AS135" s="991"/>
    </row>
    <row r="136" ht="45.0" customHeight="1">
      <c r="T136" s="2202"/>
      <c r="U136" s="2202"/>
      <c r="V136" s="490"/>
      <c r="W136" s="490"/>
      <c r="X136" s="490"/>
      <c r="Y136" s="2318"/>
      <c r="Z136" s="2318"/>
      <c r="AA136" s="2318"/>
      <c r="AB136" s="490"/>
      <c r="AC136" s="1433"/>
      <c r="AD136" s="1433"/>
      <c r="AE136" s="1433"/>
      <c r="AF136" s="1433"/>
      <c r="AG136" s="1433"/>
      <c r="AH136" s="1433"/>
      <c r="AI136" s="1433"/>
      <c r="AJ136" s="1433"/>
      <c r="AK136" s="1490" t="s">
        <v>5891</v>
      </c>
      <c r="AL136" s="1433"/>
      <c r="AM136" s="490"/>
      <c r="AN136" s="490"/>
      <c r="AO136" s="490"/>
      <c r="AP136" s="490"/>
      <c r="AQ136" s="2202"/>
      <c r="AR136" s="2202"/>
      <c r="AS136" s="991"/>
    </row>
    <row r="137" ht="45.0" customHeight="1">
      <c r="T137" s="2202"/>
      <c r="U137" s="2316" t="s">
        <v>5889</v>
      </c>
      <c r="V137" s="490"/>
      <c r="W137" s="490"/>
      <c r="X137" s="490"/>
      <c r="Y137" s="2318"/>
      <c r="Z137" s="2318"/>
      <c r="AA137" s="2318"/>
      <c r="AB137" s="490"/>
      <c r="AC137" s="490"/>
      <c r="AD137" s="490"/>
      <c r="AE137" s="1433"/>
      <c r="AF137" s="1433"/>
      <c r="AG137" s="1433"/>
      <c r="AH137" s="1433"/>
      <c r="AI137" s="1433"/>
      <c r="AJ137" s="1433"/>
      <c r="AK137" s="1433"/>
      <c r="AL137" s="1433"/>
      <c r="AM137" s="490"/>
      <c r="AN137" s="490"/>
      <c r="AO137" s="490"/>
      <c r="AP137" s="490"/>
      <c r="AQ137" s="490"/>
      <c r="AR137" s="2202"/>
      <c r="AS137" s="991"/>
    </row>
    <row r="138" ht="45.0" customHeight="1">
      <c r="S138" s="2202"/>
      <c r="T138" s="2202"/>
      <c r="U138" s="490"/>
      <c r="V138" s="490"/>
      <c r="W138" s="490"/>
      <c r="X138" s="2319"/>
      <c r="Y138" s="2318"/>
      <c r="Z138" s="2318"/>
      <c r="AA138" s="2318"/>
      <c r="AB138" s="490"/>
      <c r="AC138" s="490"/>
      <c r="AD138" s="490"/>
      <c r="AE138" s="1433"/>
      <c r="AF138" s="1433"/>
      <c r="AG138" s="1433"/>
      <c r="AH138" s="1433"/>
      <c r="AI138" s="1433"/>
      <c r="AJ138" s="1433"/>
      <c r="AK138" s="1433"/>
      <c r="AL138" s="1433"/>
      <c r="AM138" s="1433"/>
      <c r="AN138" s="1433"/>
      <c r="AO138" s="1433"/>
      <c r="AP138" s="490"/>
      <c r="AQ138" s="490"/>
      <c r="AR138" s="2202"/>
      <c r="AS138" s="2202"/>
    </row>
    <row r="139" ht="45.0" customHeight="1">
      <c r="S139" s="2202"/>
      <c r="T139" s="490"/>
      <c r="U139" s="490"/>
      <c r="V139" s="490"/>
      <c r="W139" s="490"/>
      <c r="X139" s="2319"/>
      <c r="Y139" s="2319"/>
      <c r="Z139" s="2319"/>
      <c r="AA139" s="490"/>
      <c r="AB139" s="490"/>
      <c r="AC139" s="490"/>
      <c r="AD139" s="490"/>
      <c r="AE139" s="1433"/>
      <c r="AF139" s="1433"/>
      <c r="AG139" s="1433"/>
      <c r="AH139" s="1433"/>
      <c r="AI139" s="1433"/>
      <c r="AJ139" s="490"/>
      <c r="AK139" s="490"/>
      <c r="AL139" s="490"/>
      <c r="AM139" s="1433"/>
      <c r="AN139" s="1433"/>
      <c r="AO139" s="1433"/>
      <c r="AP139" s="490"/>
      <c r="AQ139" s="490"/>
      <c r="AR139" s="490"/>
      <c r="AS139" s="2202"/>
    </row>
    <row r="140" ht="45.0" customHeight="1">
      <c r="S140" s="2202"/>
      <c r="T140" s="490"/>
      <c r="U140" s="1490" t="s">
        <v>5869</v>
      </c>
      <c r="V140" s="490"/>
      <c r="W140" s="2319"/>
      <c r="X140" s="2319"/>
      <c r="Y140" s="2319"/>
      <c r="Z140" s="2319"/>
      <c r="AA140" s="2319"/>
      <c r="AB140" s="2319"/>
      <c r="AC140" s="490"/>
      <c r="AD140" s="490"/>
      <c r="AE140" s="490"/>
      <c r="AF140" s="490"/>
      <c r="AG140" s="1433"/>
      <c r="AH140" s="2317" t="s">
        <v>5890</v>
      </c>
      <c r="AI140" s="1433"/>
      <c r="AJ140" s="490"/>
      <c r="AK140" s="490"/>
      <c r="AL140" s="490"/>
      <c r="AM140" s="1433"/>
      <c r="AN140" s="1433"/>
      <c r="AO140" s="1433"/>
      <c r="AP140" s="2316" t="s">
        <v>5889</v>
      </c>
      <c r="AQ140" s="490"/>
      <c r="AR140" s="490"/>
      <c r="AS140" s="2202"/>
    </row>
    <row r="141" ht="45.0" customHeight="1">
      <c r="P141" s="2202"/>
      <c r="Q141" s="2202"/>
      <c r="R141" s="2202"/>
      <c r="S141" s="2222" t="s">
        <v>5356</v>
      </c>
      <c r="T141" s="490"/>
      <c r="U141" s="490"/>
      <c r="V141" s="490"/>
      <c r="W141" s="2319"/>
      <c r="X141" s="2320" t="s">
        <v>5503</v>
      </c>
      <c r="Y141" s="2319"/>
      <c r="Z141" s="2319"/>
      <c r="AA141" s="2318"/>
      <c r="AB141" s="2319"/>
      <c r="AC141" s="490"/>
      <c r="AD141" s="490"/>
      <c r="AE141" s="490"/>
      <c r="AF141" s="2321" t="s">
        <v>5643</v>
      </c>
      <c r="AG141" s="1433"/>
      <c r="AH141" s="1433"/>
      <c r="AI141" s="1433"/>
      <c r="AJ141" s="490"/>
      <c r="AK141" s="490"/>
      <c r="AL141" s="1433"/>
      <c r="AM141" s="1433"/>
      <c r="AN141" s="1433"/>
      <c r="AO141" s="1433"/>
      <c r="AP141" s="1433"/>
      <c r="AQ141" s="1433"/>
      <c r="AR141" s="490"/>
      <c r="AS141" s="2222" t="s">
        <v>5356</v>
      </c>
    </row>
    <row r="142" ht="45.0" customHeight="1">
      <c r="S142" s="1986"/>
      <c r="T142" s="490"/>
      <c r="U142" s="490"/>
      <c r="V142" s="490"/>
      <c r="W142" s="2319"/>
      <c r="X142" s="2319"/>
      <c r="Y142" s="2319"/>
      <c r="Z142" s="2319"/>
      <c r="AA142" s="2319"/>
      <c r="AB142" s="2319"/>
      <c r="AC142" s="490"/>
      <c r="AD142" s="1822"/>
      <c r="AE142" s="1822"/>
      <c r="AF142" s="1822"/>
      <c r="AG142" s="1822"/>
      <c r="AH142" s="1822"/>
      <c r="AI142" s="490"/>
      <c r="AJ142" s="490"/>
      <c r="AK142" s="2316" t="s">
        <v>5889</v>
      </c>
      <c r="AL142" s="1433"/>
      <c r="AM142" s="1433"/>
      <c r="AN142" s="1433"/>
      <c r="AO142" s="1433"/>
      <c r="AP142" s="2317" t="s">
        <v>5890</v>
      </c>
      <c r="AQ142" s="1433"/>
      <c r="AR142" s="490"/>
      <c r="AS142" s="1986"/>
      <c r="AV142" s="2322" t="s">
        <v>5892</v>
      </c>
      <c r="AW142" s="24"/>
      <c r="AX142" s="24"/>
      <c r="AY142" s="24"/>
      <c r="AZ142" s="24"/>
      <c r="BB142" s="2322" t="s">
        <v>5893</v>
      </c>
      <c r="BC142" s="24"/>
      <c r="BD142" s="24"/>
      <c r="BE142" s="24"/>
      <c r="BF142" s="24"/>
    </row>
    <row r="143" ht="45.0" customHeight="1">
      <c r="S143" s="1986"/>
      <c r="T143" s="490"/>
      <c r="U143" s="490"/>
      <c r="V143" s="2319"/>
      <c r="W143" s="2319"/>
      <c r="X143" s="2319"/>
      <c r="Y143" s="490"/>
      <c r="Z143" s="490"/>
      <c r="AA143" s="490"/>
      <c r="AB143" s="490"/>
      <c r="AC143" s="490"/>
      <c r="AD143" s="1822"/>
      <c r="AE143" s="1442"/>
      <c r="AF143" s="1442"/>
      <c r="AG143" s="1442"/>
      <c r="AH143" s="1822"/>
      <c r="AI143" s="1433"/>
      <c r="AJ143" s="1433"/>
      <c r="AK143" s="1433"/>
      <c r="AL143" s="1433"/>
      <c r="AM143" s="1433"/>
      <c r="AN143" s="1433"/>
      <c r="AO143" s="1433"/>
      <c r="AP143" s="1433"/>
      <c r="AQ143" s="1433"/>
      <c r="AR143" s="490"/>
      <c r="AS143" s="1986"/>
      <c r="AV143" s="24"/>
      <c r="AW143" s="29"/>
      <c r="AX143" s="28"/>
      <c r="AY143" s="29"/>
      <c r="AZ143" s="24"/>
      <c r="BB143" s="24"/>
      <c r="BC143" s="29"/>
      <c r="BD143" s="28"/>
      <c r="BE143" s="29"/>
      <c r="BF143" s="24"/>
    </row>
    <row r="144" ht="45.0" customHeight="1">
      <c r="S144" s="1986"/>
      <c r="T144" s="490"/>
      <c r="U144" s="490"/>
      <c r="V144" s="2319"/>
      <c r="W144" s="2319"/>
      <c r="X144" s="2319"/>
      <c r="Y144" s="490"/>
      <c r="Z144" s="490"/>
      <c r="AA144" s="2323" t="s">
        <v>5894</v>
      </c>
      <c r="AB144" s="490"/>
      <c r="AC144" s="2321" t="s">
        <v>5643</v>
      </c>
      <c r="AD144" s="1822"/>
      <c r="AE144" s="1442"/>
      <c r="AF144" s="2324" t="s">
        <v>5895</v>
      </c>
      <c r="AG144" s="1442"/>
      <c r="AH144" s="1822"/>
      <c r="AI144" s="1433"/>
      <c r="AJ144" s="1433"/>
      <c r="AK144" s="1433"/>
      <c r="AL144" s="1433"/>
      <c r="AM144" s="1433"/>
      <c r="AN144" s="2325" t="s">
        <v>5896</v>
      </c>
      <c r="AO144" s="1433"/>
      <c r="AP144" s="490"/>
      <c r="AQ144" s="490"/>
      <c r="AR144" s="490"/>
      <c r="AS144" s="1986"/>
      <c r="AV144" s="24"/>
      <c r="AW144" s="15"/>
      <c r="AX144" s="28"/>
      <c r="AY144" s="33"/>
      <c r="AZ144" s="24"/>
      <c r="BB144" s="24"/>
      <c r="BC144" s="15"/>
      <c r="BD144" s="28"/>
      <c r="BE144" s="33"/>
      <c r="BF144" s="24"/>
    </row>
    <row r="145" ht="45.0" customHeight="1">
      <c r="S145" s="1986"/>
      <c r="T145" s="490"/>
      <c r="U145" s="490"/>
      <c r="V145" s="2319"/>
      <c r="W145" s="2319"/>
      <c r="X145" s="2319"/>
      <c r="Y145" s="490"/>
      <c r="Z145" s="490"/>
      <c r="AA145" s="490"/>
      <c r="AB145" s="490"/>
      <c r="AC145" s="490"/>
      <c r="AD145" s="1822"/>
      <c r="AE145" s="1442"/>
      <c r="AF145" s="1611"/>
      <c r="AG145" s="1442"/>
      <c r="AH145" s="1822"/>
      <c r="AI145" s="1433"/>
      <c r="AJ145" s="1433"/>
      <c r="AK145" s="1433"/>
      <c r="AL145" s="1433"/>
      <c r="AM145" s="1433"/>
      <c r="AN145" s="1433"/>
      <c r="AO145" s="1433"/>
      <c r="AP145" s="1433"/>
      <c r="AQ145" s="490"/>
      <c r="AR145" s="490"/>
      <c r="AS145" s="1986"/>
      <c r="AV145" s="24"/>
      <c r="AW145" s="15"/>
      <c r="AX145" s="34"/>
      <c r="AY145" s="34"/>
      <c r="AZ145" s="24"/>
      <c r="BB145" s="24"/>
      <c r="BC145" s="15"/>
      <c r="BD145" s="34"/>
      <c r="BE145" s="34"/>
      <c r="BF145" s="24"/>
    </row>
    <row r="146" ht="45.0" customHeight="1">
      <c r="S146" s="1986"/>
      <c r="T146" s="490"/>
      <c r="U146" s="490"/>
      <c r="V146" s="490"/>
      <c r="W146" s="490"/>
      <c r="X146" s="490"/>
      <c r="Y146" s="490"/>
      <c r="Z146" s="490"/>
      <c r="AA146" s="490"/>
      <c r="AB146" s="490"/>
      <c r="AC146" s="490"/>
      <c r="AD146" s="1822"/>
      <c r="AE146" s="1822"/>
      <c r="AF146" s="1822"/>
      <c r="AG146" s="1822"/>
      <c r="AH146" s="1822"/>
      <c r="AI146" s="490"/>
      <c r="AJ146" s="490"/>
      <c r="AK146" s="490"/>
      <c r="AL146" s="1433"/>
      <c r="AM146" s="1433"/>
      <c r="AN146" s="1433"/>
      <c r="AO146" s="2317" t="s">
        <v>5890</v>
      </c>
      <c r="AP146" s="1433"/>
      <c r="AQ146" s="490"/>
      <c r="AR146" s="490"/>
      <c r="AS146" s="1986"/>
      <c r="AV146" s="24"/>
      <c r="AW146" s="24"/>
      <c r="AX146" s="24"/>
      <c r="AY146" s="24"/>
      <c r="AZ146" s="24"/>
      <c r="BB146" s="24"/>
      <c r="BC146" s="24"/>
      <c r="BD146" s="24"/>
      <c r="BE146" s="24"/>
      <c r="BF146" s="24"/>
    </row>
    <row r="147" ht="45.0" customHeight="1">
      <c r="S147" s="2222" t="s">
        <v>5356</v>
      </c>
      <c r="T147" s="490"/>
      <c r="U147" s="490"/>
      <c r="V147" s="2318"/>
      <c r="W147" s="2318"/>
      <c r="X147" s="2318"/>
      <c r="Y147" s="2319"/>
      <c r="Z147" s="2319"/>
      <c r="AA147" s="2319"/>
      <c r="AB147" s="490"/>
      <c r="AC147" s="490"/>
      <c r="AD147" s="490"/>
      <c r="AE147" s="490"/>
      <c r="AF147" s="2326" t="s">
        <v>5897</v>
      </c>
      <c r="AG147" s="490"/>
      <c r="AH147" s="490"/>
      <c r="AI147" s="2321" t="s">
        <v>5643</v>
      </c>
      <c r="AJ147" s="490"/>
      <c r="AK147" s="490"/>
      <c r="AL147" s="1433"/>
      <c r="AM147" s="1433"/>
      <c r="AN147" s="1433"/>
      <c r="AO147" s="1433"/>
      <c r="AP147" s="1433"/>
      <c r="AQ147" s="490"/>
      <c r="AR147" s="490"/>
      <c r="AS147" s="2222" t="s">
        <v>5356</v>
      </c>
    </row>
    <row r="148" ht="45.0" customHeight="1">
      <c r="S148" s="2202"/>
      <c r="T148" s="490"/>
      <c r="U148" s="490"/>
      <c r="V148" s="2318"/>
      <c r="W148" s="2318"/>
      <c r="X148" s="2318"/>
      <c r="Y148" s="2319"/>
      <c r="Z148" s="2319"/>
      <c r="AA148" s="2319"/>
      <c r="AB148" s="490"/>
      <c r="AC148" s="490"/>
      <c r="AD148" s="490"/>
      <c r="AE148" s="490"/>
      <c r="AF148" s="490"/>
      <c r="AG148" s="490"/>
      <c r="AH148" s="490"/>
      <c r="AI148" s="490"/>
      <c r="AJ148" s="490"/>
      <c r="AK148" s="1433"/>
      <c r="AL148" s="1433"/>
      <c r="AM148" s="1433"/>
      <c r="AN148" s="490"/>
      <c r="AO148" s="490"/>
      <c r="AP148" s="490"/>
      <c r="AQ148" s="490"/>
      <c r="AR148" s="490"/>
      <c r="AS148" s="2202"/>
      <c r="AV148" s="2322" t="s">
        <v>5898</v>
      </c>
      <c r="AW148" s="24"/>
      <c r="AX148" s="24"/>
      <c r="AY148" s="24"/>
      <c r="AZ148" s="24"/>
    </row>
    <row r="149" ht="45.0" customHeight="1">
      <c r="S149" s="2202"/>
      <c r="T149" s="490"/>
      <c r="U149" s="490"/>
      <c r="V149" s="2318"/>
      <c r="W149" s="2318"/>
      <c r="X149" s="2318"/>
      <c r="Y149" s="2318"/>
      <c r="Z149" s="2318"/>
      <c r="AA149" s="2318"/>
      <c r="AB149" s="490"/>
      <c r="AC149" s="490"/>
      <c r="AD149" s="490"/>
      <c r="AE149" s="2319"/>
      <c r="AF149" s="2319"/>
      <c r="AG149" s="2319"/>
      <c r="AH149" s="490"/>
      <c r="AI149" s="490"/>
      <c r="AJ149" s="490"/>
      <c r="AK149" s="1433"/>
      <c r="AL149" s="2317" t="s">
        <v>5890</v>
      </c>
      <c r="AM149" s="1433"/>
      <c r="AN149" s="490"/>
      <c r="AO149" s="490"/>
      <c r="AP149" s="490"/>
      <c r="AQ149" s="490"/>
      <c r="AR149" s="490"/>
      <c r="AS149" s="2202"/>
      <c r="AV149" s="24"/>
      <c r="AW149" s="29"/>
      <c r="AX149" s="28"/>
      <c r="AY149" s="29"/>
      <c r="AZ149" s="24"/>
    </row>
    <row r="150" ht="45.0" customHeight="1">
      <c r="S150" s="2202"/>
      <c r="T150" s="2202"/>
      <c r="U150" s="490"/>
      <c r="V150" s="490"/>
      <c r="W150" s="2318"/>
      <c r="X150" s="2318"/>
      <c r="Y150" s="2318"/>
      <c r="Z150" s="2318"/>
      <c r="AA150" s="2318"/>
      <c r="AB150" s="2319"/>
      <c r="AC150" s="2319"/>
      <c r="AD150" s="2319"/>
      <c r="AE150" s="2319"/>
      <c r="AF150" s="2318"/>
      <c r="AG150" s="2319"/>
      <c r="AH150" s="2316" t="s">
        <v>5889</v>
      </c>
      <c r="AI150" s="490"/>
      <c r="AJ150" s="490"/>
      <c r="AK150" s="1433"/>
      <c r="AL150" s="1433"/>
      <c r="AM150" s="1433"/>
      <c r="AN150" s="490"/>
      <c r="AO150" s="490"/>
      <c r="AP150" s="490"/>
      <c r="AQ150" s="1564"/>
      <c r="AR150" s="2202"/>
      <c r="AS150" s="2202"/>
      <c r="AV150" s="24"/>
      <c r="AW150" s="15"/>
      <c r="AX150" s="28"/>
      <c r="AY150" s="33"/>
      <c r="AZ150" s="24"/>
      <c r="BB150" s="24"/>
      <c r="BD150" s="24"/>
      <c r="BF150" s="24"/>
    </row>
    <row r="151" ht="45.0" customHeight="1">
      <c r="T151" s="2202"/>
      <c r="U151" s="490"/>
      <c r="V151" s="490"/>
      <c r="W151" s="2318"/>
      <c r="X151" s="2318"/>
      <c r="Y151" s="2318"/>
      <c r="Z151" s="2318"/>
      <c r="AA151" s="2318"/>
      <c r="AB151" s="2319"/>
      <c r="AC151" s="2319"/>
      <c r="AD151" s="2319"/>
      <c r="AE151" s="2318"/>
      <c r="AF151" s="2318"/>
      <c r="AG151" s="2318"/>
      <c r="AH151" s="2318"/>
      <c r="AI151" s="2318"/>
      <c r="AJ151" s="490"/>
      <c r="AK151" s="490"/>
      <c r="AL151" s="490"/>
      <c r="AM151" s="2316" t="s">
        <v>5889</v>
      </c>
      <c r="AN151" s="490"/>
      <c r="AO151" s="490"/>
      <c r="AP151" s="1564"/>
      <c r="AQ151" s="1564"/>
      <c r="AR151" s="2202"/>
      <c r="AV151" s="24"/>
      <c r="AW151" s="15"/>
      <c r="AX151" s="34"/>
      <c r="AY151" s="34"/>
      <c r="AZ151" s="24"/>
    </row>
    <row r="152" ht="45.0" customHeight="1">
      <c r="G152" s="2235"/>
      <c r="H152" s="1442"/>
      <c r="I152" s="1442"/>
      <c r="J152" s="1442"/>
      <c r="K152" s="2202"/>
      <c r="T152" s="2202"/>
      <c r="U152" s="2202"/>
      <c r="V152" s="490"/>
      <c r="W152" s="490"/>
      <c r="X152" s="490"/>
      <c r="Y152" s="490"/>
      <c r="Z152" s="2316" t="s">
        <v>5889</v>
      </c>
      <c r="AA152" s="2318"/>
      <c r="AB152" s="2318"/>
      <c r="AC152" s="2320" t="s">
        <v>5503</v>
      </c>
      <c r="AD152" s="2318"/>
      <c r="AE152" s="2318"/>
      <c r="AF152" s="2318"/>
      <c r="AG152" s="2318"/>
      <c r="AH152" s="2318"/>
      <c r="AI152" s="2318"/>
      <c r="AJ152" s="490"/>
      <c r="AK152" s="490"/>
      <c r="AL152" s="490"/>
      <c r="AM152" s="490"/>
      <c r="AN152" s="490"/>
      <c r="AO152" s="490"/>
      <c r="AP152" s="1564"/>
      <c r="AQ152" s="2202"/>
      <c r="AR152" s="2202"/>
      <c r="AV152" s="24"/>
      <c r="AW152" s="24"/>
      <c r="AX152" s="24"/>
      <c r="AY152" s="24"/>
      <c r="AZ152" s="24"/>
    </row>
    <row r="153" ht="45.0" customHeight="1">
      <c r="G153" s="2235"/>
      <c r="H153" s="1442"/>
      <c r="I153" s="1816" t="s">
        <v>5359</v>
      </c>
      <c r="J153" s="1442"/>
      <c r="K153" s="2202"/>
      <c r="T153" s="2202"/>
      <c r="U153" s="604"/>
      <c r="V153" s="604"/>
      <c r="W153" s="490"/>
      <c r="X153" s="490"/>
      <c r="Y153" s="490"/>
      <c r="Z153" s="490"/>
      <c r="AA153" s="2318"/>
      <c r="AB153" s="2318"/>
      <c r="AC153" s="2318"/>
      <c r="AD153" s="2318"/>
      <c r="AE153" s="2318"/>
      <c r="AF153" s="2318"/>
      <c r="AG153" s="2318"/>
      <c r="AH153" s="2318"/>
      <c r="AI153" s="2318"/>
      <c r="AJ153" s="490"/>
      <c r="AK153" s="490"/>
      <c r="AL153" s="490"/>
      <c r="AM153" s="490"/>
      <c r="AN153" s="490"/>
      <c r="AO153" s="1564"/>
      <c r="AP153" s="2202"/>
      <c r="AQ153" s="2202"/>
    </row>
    <row r="154" ht="45.0" customHeight="1">
      <c r="G154" s="2235"/>
      <c r="H154" s="1442"/>
      <c r="I154" s="1564"/>
      <c r="J154" s="703"/>
      <c r="K154" s="2202"/>
      <c r="T154" s="2202"/>
      <c r="U154" s="604"/>
      <c r="V154" s="604" t="s">
        <v>5844</v>
      </c>
      <c r="W154" s="604"/>
      <c r="X154" s="490"/>
      <c r="Y154" s="490"/>
      <c r="Z154" s="490"/>
      <c r="AA154" s="2318"/>
      <c r="AB154" s="2318"/>
      <c r="AC154" s="2318"/>
      <c r="AD154" s="2318"/>
      <c r="AE154" s="2318"/>
      <c r="AF154" s="2318"/>
      <c r="AG154" s="2316" t="s">
        <v>5889</v>
      </c>
      <c r="AH154" s="490"/>
      <c r="AI154" s="490"/>
      <c r="AJ154" s="490"/>
      <c r="AK154" s="490"/>
      <c r="AL154" s="490"/>
      <c r="AM154" s="490"/>
      <c r="AN154" s="1564"/>
      <c r="AO154" s="2202"/>
      <c r="AP154" s="2202"/>
      <c r="AS154" s="2322" t="s">
        <v>5899</v>
      </c>
      <c r="AT154" s="24"/>
      <c r="AU154" s="24"/>
      <c r="AV154" s="24"/>
      <c r="AW154" s="24"/>
      <c r="AX154" s="24"/>
      <c r="AY154" s="24"/>
      <c r="AZ154" s="24"/>
      <c r="BA154" s="24"/>
      <c r="BB154" s="24"/>
      <c r="BC154" s="24"/>
      <c r="BD154" s="24"/>
      <c r="BE154" s="24"/>
    </row>
    <row r="155" ht="45.0" customHeight="1">
      <c r="G155" s="2235"/>
      <c r="H155" s="703"/>
      <c r="I155" s="1564"/>
      <c r="J155" s="703"/>
      <c r="K155" s="2202"/>
      <c r="T155" s="2202"/>
      <c r="U155" s="604"/>
      <c r="V155" s="604"/>
      <c r="W155" s="604"/>
      <c r="X155" s="2202"/>
      <c r="Y155" s="490"/>
      <c r="Z155" s="490"/>
      <c r="AA155" s="490"/>
      <c r="AB155" s="490"/>
      <c r="AC155" s="490"/>
      <c r="AD155" s="2318"/>
      <c r="AE155" s="2318"/>
      <c r="AF155" s="2318"/>
      <c r="AG155" s="490"/>
      <c r="AH155" s="490"/>
      <c r="AI155" s="490"/>
      <c r="AJ155" s="490"/>
      <c r="AK155" s="490"/>
      <c r="AL155" s="1564"/>
      <c r="AM155" s="1564"/>
      <c r="AN155" s="2202"/>
      <c r="AO155" s="2202"/>
      <c r="AP155" s="945"/>
      <c r="AS155" s="24"/>
      <c r="AT155" s="1545"/>
      <c r="AU155" s="1545"/>
      <c r="AV155" s="1545"/>
      <c r="AW155" s="1545"/>
      <c r="AX155" s="1545"/>
      <c r="AY155" s="1545"/>
      <c r="AZ155" s="1545"/>
      <c r="BA155" s="1545"/>
      <c r="BB155" s="1545"/>
      <c r="BC155" s="1545"/>
      <c r="BD155" s="1545"/>
      <c r="BE155" s="24"/>
    </row>
    <row r="156" ht="45.0" customHeight="1">
      <c r="G156" s="2235"/>
      <c r="H156" s="703"/>
      <c r="I156" s="1564"/>
      <c r="J156" s="703"/>
      <c r="K156" s="2202"/>
      <c r="L156" s="2202"/>
      <c r="T156" s="2202"/>
      <c r="U156" s="2202"/>
      <c r="V156" s="2202"/>
      <c r="W156" s="2202"/>
      <c r="X156" s="2202"/>
      <c r="Y156" s="2202"/>
      <c r="Z156" s="2202"/>
      <c r="AA156" s="490"/>
      <c r="AB156" s="490"/>
      <c r="AC156" s="490"/>
      <c r="AD156" s="2318"/>
      <c r="AE156" s="2318"/>
      <c r="AF156" s="2318"/>
      <c r="AG156" s="490"/>
      <c r="AH156" s="490"/>
      <c r="AI156" s="490"/>
      <c r="AJ156" s="490"/>
      <c r="AK156" s="1564"/>
      <c r="AL156" s="2202"/>
      <c r="AM156" s="2202"/>
      <c r="AN156" s="2202"/>
      <c r="AS156" s="24"/>
      <c r="AT156" s="1545"/>
      <c r="AU156" s="24"/>
      <c r="AV156" s="2327" t="s">
        <v>5672</v>
      </c>
      <c r="AW156" s="24"/>
      <c r="AX156" s="24"/>
      <c r="AY156" s="24"/>
      <c r="AZ156" s="24"/>
      <c r="BA156" s="24"/>
      <c r="BB156" s="24"/>
      <c r="BC156" s="24"/>
      <c r="BD156" s="1545"/>
      <c r="BE156" s="24"/>
    </row>
    <row r="157" ht="45.0" customHeight="1">
      <c r="G157" s="2235"/>
      <c r="H157" s="703"/>
      <c r="I157" s="703"/>
      <c r="J157" s="703"/>
      <c r="K157" s="2104" t="s">
        <v>5505</v>
      </c>
      <c r="L157" s="2202"/>
      <c r="Z157" s="2202"/>
      <c r="AA157" s="2202"/>
      <c r="AB157" s="2202"/>
      <c r="AC157" s="2222" t="s">
        <v>5356</v>
      </c>
      <c r="AD157" s="490"/>
      <c r="AE157" s="490"/>
      <c r="AF157" s="490"/>
      <c r="AG157" s="490"/>
      <c r="AH157" s="490"/>
      <c r="AI157" s="2222" t="s">
        <v>5356</v>
      </c>
      <c r="AJ157" s="2202"/>
      <c r="AK157" s="2202"/>
      <c r="AL157" s="2202"/>
      <c r="AS157" s="24"/>
      <c r="AT157" s="1545"/>
      <c r="AU157" s="28"/>
      <c r="AV157" s="29"/>
      <c r="AW157" s="24"/>
      <c r="BC157" s="24"/>
      <c r="BD157" s="2328"/>
      <c r="BE157" s="24"/>
    </row>
    <row r="158" ht="45.0" customHeight="1">
      <c r="G158" s="2235"/>
      <c r="H158" s="703"/>
      <c r="I158" s="703"/>
      <c r="J158" s="703"/>
      <c r="K158" s="2202"/>
      <c r="L158" s="2202"/>
      <c r="AC158" s="2202"/>
      <c r="AD158" s="490"/>
      <c r="AE158" s="490"/>
      <c r="AF158" s="490"/>
      <c r="AG158" s="490"/>
      <c r="AH158" s="490"/>
      <c r="AI158" s="2202"/>
      <c r="AS158" s="24"/>
      <c r="AT158" s="15"/>
      <c r="AU158" s="28"/>
      <c r="AV158" s="33"/>
      <c r="AW158" s="24"/>
      <c r="BC158" s="24"/>
      <c r="BD158" s="2329"/>
      <c r="BE158" s="24"/>
    </row>
    <row r="159" ht="45.0" customHeight="1">
      <c r="G159" s="2235"/>
      <c r="H159" s="2330"/>
      <c r="I159" s="2331" t="s">
        <v>5900</v>
      </c>
      <c r="J159" s="2330"/>
      <c r="K159" s="2202"/>
      <c r="AC159" s="2202"/>
      <c r="AD159" s="490"/>
      <c r="AE159" s="1564"/>
      <c r="AF159" s="1564"/>
      <c r="AG159" s="1564"/>
      <c r="AH159" s="490"/>
      <c r="AI159" s="2202"/>
      <c r="AS159" s="24"/>
      <c r="AT159" s="15"/>
      <c r="AU159" s="34"/>
      <c r="AV159" s="34"/>
      <c r="AW159" s="24"/>
      <c r="BC159" s="24"/>
      <c r="BD159" s="1795"/>
      <c r="BE159" s="24"/>
    </row>
    <row r="160" ht="45.0" customHeight="1">
      <c r="G160" s="2235"/>
      <c r="H160" s="2332"/>
      <c r="I160" s="2332"/>
      <c r="J160" s="2332"/>
      <c r="K160" s="2202"/>
      <c r="AC160" s="2202"/>
      <c r="AD160" s="490"/>
      <c r="AE160" s="1564"/>
      <c r="AF160" s="1564"/>
      <c r="AG160" s="1564"/>
      <c r="AH160" s="1564"/>
      <c r="AI160" s="2202"/>
      <c r="AS160" s="24"/>
      <c r="AT160" s="24"/>
      <c r="AU160" s="24"/>
      <c r="AV160" s="24"/>
      <c r="AW160" s="24"/>
      <c r="BC160" s="24"/>
      <c r="BD160" s="1795"/>
      <c r="BE160" s="24"/>
    </row>
    <row r="161" ht="45.0" customHeight="1">
      <c r="G161" s="2235"/>
      <c r="H161" s="2332"/>
      <c r="I161" s="2332"/>
      <c r="J161" s="2332"/>
      <c r="K161" s="2202"/>
      <c r="Z161" s="2276" t="s">
        <v>5901</v>
      </c>
      <c r="AA161" s="2235"/>
      <c r="AB161" s="2235"/>
      <c r="AC161" s="2222" t="s">
        <v>5356</v>
      </c>
      <c r="AD161" s="1564"/>
      <c r="AE161" s="1564"/>
      <c r="AF161" s="1564"/>
      <c r="AG161" s="1564"/>
      <c r="AH161" s="1564"/>
      <c r="AI161" s="2222" t="s">
        <v>5356</v>
      </c>
      <c r="AJ161" s="2235"/>
      <c r="AK161" s="2235"/>
      <c r="AL161" s="2277" t="s">
        <v>43</v>
      </c>
      <c r="AY161" s="412"/>
      <c r="BC161" s="24"/>
      <c r="BD161" s="1795"/>
      <c r="BE161" s="24"/>
      <c r="BH161" s="412"/>
    </row>
    <row r="162" ht="45.0" customHeight="1">
      <c r="G162" s="2235"/>
      <c r="H162" s="2332"/>
      <c r="I162" s="2332"/>
      <c r="J162" s="2332"/>
      <c r="K162" s="2202"/>
      <c r="Z162" s="2235"/>
      <c r="AA162" s="2061" t="s">
        <v>5781</v>
      </c>
      <c r="AB162" s="2061" t="s">
        <v>5781</v>
      </c>
      <c r="AC162" s="2061" t="s">
        <v>5781</v>
      </c>
      <c r="AD162" s="1564"/>
      <c r="AE162" s="1564"/>
      <c r="AF162" s="1564"/>
      <c r="AG162" s="1564"/>
      <c r="AH162" s="1564"/>
      <c r="AI162" s="1564"/>
      <c r="AJ162" s="1564"/>
      <c r="AK162" s="1564"/>
      <c r="AL162" s="2235"/>
      <c r="AX162" s="1786" t="s">
        <v>5902</v>
      </c>
      <c r="AY162" s="412"/>
      <c r="AZ162" s="1573"/>
      <c r="BA162" s="1573"/>
      <c r="BB162" s="1573"/>
      <c r="BC162" s="24"/>
      <c r="BD162" s="1822" t="s">
        <v>5903</v>
      </c>
      <c r="BE162" s="24"/>
      <c r="BF162" s="1573"/>
      <c r="BG162" s="1573"/>
      <c r="BH162" s="412"/>
      <c r="BI162" s="1573"/>
      <c r="BJ162" s="1787" t="s">
        <v>43</v>
      </c>
    </row>
    <row r="163" ht="45.0" customHeight="1">
      <c r="E163" s="2276" t="s">
        <v>5904</v>
      </c>
      <c r="F163" s="2202"/>
      <c r="G163" s="2235"/>
      <c r="H163" s="2332"/>
      <c r="I163" s="2332"/>
      <c r="J163" s="2332"/>
      <c r="K163" s="2202"/>
      <c r="L163" s="2202"/>
      <c r="M163" s="2277" t="s">
        <v>43</v>
      </c>
      <c r="Z163" s="2235"/>
      <c r="AA163" s="2061" t="s">
        <v>5781</v>
      </c>
      <c r="AB163" s="2061" t="s">
        <v>5781</v>
      </c>
      <c r="AC163" s="2061" t="s">
        <v>5781</v>
      </c>
      <c r="AD163" s="1564"/>
      <c r="AE163" s="1564"/>
      <c r="AF163" s="1564"/>
      <c r="AG163" s="1564"/>
      <c r="AH163" s="1774" t="s">
        <v>5905</v>
      </c>
      <c r="AI163" s="1564"/>
      <c r="AJ163" s="1774" t="s">
        <v>5905</v>
      </c>
      <c r="AK163" s="1564"/>
      <c r="AL163" s="2235"/>
      <c r="AW163" s="412"/>
      <c r="AX163" s="412"/>
      <c r="AY163" s="412"/>
      <c r="AZ163" s="412"/>
      <c r="BA163" s="413"/>
      <c r="BB163" s="1573"/>
      <c r="BC163" s="1573"/>
      <c r="BD163" s="1795"/>
      <c r="BE163" s="1573"/>
      <c r="BF163" s="1573"/>
      <c r="BG163" s="413"/>
      <c r="BH163" s="412"/>
      <c r="BI163" s="413"/>
      <c r="BJ163" s="1573"/>
    </row>
    <row r="164" ht="45.0" customHeight="1">
      <c r="E164" s="2202"/>
      <c r="F164" s="2332"/>
      <c r="G164" s="2332"/>
      <c r="H164" s="2332"/>
      <c r="I164" s="2332"/>
      <c r="J164" s="2332"/>
      <c r="K164" s="2333" t="s">
        <v>5742</v>
      </c>
      <c r="L164" s="2333" t="s">
        <v>5742</v>
      </c>
      <c r="M164" s="2202"/>
      <c r="R164" s="2235"/>
      <c r="S164" s="2235"/>
      <c r="T164" s="2235"/>
      <c r="Z164" s="2235"/>
      <c r="AA164" s="2061" t="s">
        <v>5781</v>
      </c>
      <c r="AB164" s="1564"/>
      <c r="AC164" s="1564"/>
      <c r="AD164" s="1564"/>
      <c r="AE164" s="1564"/>
      <c r="AF164" s="1564"/>
      <c r="AG164" s="1564"/>
      <c r="AH164" s="1564"/>
      <c r="AI164" s="2066" t="s">
        <v>5443</v>
      </c>
      <c r="AJ164" s="1564"/>
      <c r="AK164" s="1564"/>
      <c r="AL164" s="2235"/>
      <c r="AX164" s="1573"/>
      <c r="AY164" s="412"/>
      <c r="AZ164" s="490" t="s">
        <v>5321</v>
      </c>
      <c r="BA164" s="1795"/>
      <c r="BB164" s="413"/>
      <c r="BC164" s="413"/>
      <c r="BD164" s="1795"/>
      <c r="BE164" s="413"/>
      <c r="BF164" s="413"/>
      <c r="BG164" s="1795"/>
      <c r="BH164" s="490" t="s">
        <v>5321</v>
      </c>
      <c r="BI164" s="412"/>
      <c r="BJ164" s="412"/>
      <c r="BK164" s="412"/>
    </row>
    <row r="165" ht="45.0" customHeight="1">
      <c r="A165" s="2202"/>
      <c r="B165" s="2202"/>
      <c r="C165" s="2202"/>
      <c r="D165" s="2202"/>
      <c r="E165" s="2202"/>
      <c r="F165" s="2332"/>
      <c r="G165" s="2332"/>
      <c r="H165" s="2332"/>
      <c r="I165" s="2332"/>
      <c r="J165" s="2332"/>
      <c r="K165" s="2332"/>
      <c r="L165" s="2332"/>
      <c r="M165" s="2235"/>
      <c r="N165" s="2235"/>
      <c r="O165" s="2235"/>
      <c r="P165" s="2235"/>
      <c r="Q165" s="2235"/>
      <c r="R165" s="2235"/>
      <c r="S165" s="2104" t="s">
        <v>5505</v>
      </c>
      <c r="T165" s="2235"/>
      <c r="U165" s="2235"/>
      <c r="V165" s="2235"/>
      <c r="W165" s="2235"/>
      <c r="X165" s="2235"/>
      <c r="Y165" s="2235"/>
      <c r="Z165" s="2235"/>
      <c r="AA165" s="2061" t="s">
        <v>5781</v>
      </c>
      <c r="AB165" s="1564"/>
      <c r="AC165" s="1564"/>
      <c r="AD165" s="1564"/>
      <c r="AE165" s="1564"/>
      <c r="AF165" s="1564"/>
      <c r="AG165" s="1564"/>
      <c r="AH165" s="1564"/>
      <c r="AI165" s="1564"/>
      <c r="AJ165" s="1564"/>
      <c r="AK165" s="1564"/>
      <c r="AL165" s="2235"/>
      <c r="AM165" s="2235"/>
      <c r="AN165" s="2235"/>
      <c r="AX165" s="1573"/>
      <c r="AY165" s="413"/>
      <c r="AZ165" s="1795"/>
      <c r="BA165" s="1442" t="s">
        <v>5906</v>
      </c>
      <c r="BB165" s="1795"/>
      <c r="BC165" s="1795"/>
      <c r="BD165" s="1795"/>
      <c r="BE165" s="1795"/>
      <c r="BF165" s="1442" t="s">
        <v>5906</v>
      </c>
      <c r="BG165" s="1795"/>
      <c r="BH165" s="1795"/>
      <c r="BI165" s="413"/>
      <c r="BJ165" s="1573"/>
    </row>
    <row r="166" ht="45.0" customHeight="1">
      <c r="A166" s="2332"/>
      <c r="B166" s="2332"/>
      <c r="C166" s="2332"/>
      <c r="D166" s="2332"/>
      <c r="E166" s="2332"/>
      <c r="F166" s="2332"/>
      <c r="G166" s="2332"/>
      <c r="H166" s="2334"/>
      <c r="I166" s="2334"/>
      <c r="J166" s="2334"/>
      <c r="K166" s="2334"/>
      <c r="L166" s="2334"/>
      <c r="M166" s="2332"/>
      <c r="N166" s="2332"/>
      <c r="O166" s="2332"/>
      <c r="P166" s="2332"/>
      <c r="Q166" s="2330"/>
      <c r="R166" s="703"/>
      <c r="S166" s="703"/>
      <c r="T166" s="703"/>
      <c r="U166" s="703"/>
      <c r="V166" s="1564"/>
      <c r="W166" s="1564"/>
      <c r="X166" s="1564"/>
      <c r="Y166" s="1564"/>
      <c r="Z166" s="1564"/>
      <c r="AA166" s="1564"/>
      <c r="AB166" s="1564"/>
      <c r="AC166" s="1564"/>
      <c r="AD166" s="1564"/>
      <c r="AE166" s="1564"/>
      <c r="AF166" s="1564"/>
      <c r="AG166" s="1564"/>
      <c r="AH166" s="1564"/>
      <c r="AI166" s="1564"/>
      <c r="AJ166" s="1564"/>
      <c r="AK166" s="1564"/>
      <c r="AL166" s="1564"/>
      <c r="AM166" s="1564"/>
      <c r="AN166" s="2235"/>
      <c r="AX166" s="1573"/>
      <c r="AY166" s="1573"/>
      <c r="AZ166" s="413"/>
      <c r="BA166" s="1795"/>
      <c r="BB166" s="1442" t="s">
        <v>5906</v>
      </c>
      <c r="BC166" s="1442" t="s">
        <v>5906</v>
      </c>
      <c r="BD166" s="1795"/>
      <c r="BE166" s="1442" t="s">
        <v>5906</v>
      </c>
      <c r="BF166" s="1795"/>
      <c r="BG166" s="1795"/>
      <c r="BH166" s="413"/>
      <c r="BI166" s="1573"/>
      <c r="BJ166" s="1573"/>
    </row>
    <row r="167" ht="45.0" customHeight="1">
      <c r="A167" s="2332"/>
      <c r="B167" s="2332"/>
      <c r="C167" s="2332"/>
      <c r="D167" s="2332"/>
      <c r="E167" s="2332"/>
      <c r="F167" s="2332"/>
      <c r="G167" s="2334"/>
      <c r="H167" s="2334"/>
      <c r="I167" s="2334"/>
      <c r="J167" s="2334"/>
      <c r="K167" s="2334"/>
      <c r="L167" s="2334"/>
      <c r="M167" s="2321" t="s">
        <v>5907</v>
      </c>
      <c r="N167" s="2332"/>
      <c r="O167" s="2332"/>
      <c r="P167" s="2332"/>
      <c r="Q167" s="2331" t="s">
        <v>5900</v>
      </c>
      <c r="R167" s="703"/>
      <c r="S167" s="703"/>
      <c r="T167" s="1564"/>
      <c r="U167" s="1564"/>
      <c r="V167" s="1564"/>
      <c r="W167" s="1564"/>
      <c r="X167" s="1564"/>
      <c r="Y167" s="1564"/>
      <c r="Z167" s="1442" t="s">
        <v>5908</v>
      </c>
      <c r="AA167" s="1564"/>
      <c r="AB167" s="1564"/>
      <c r="AC167" s="1564"/>
      <c r="AD167" s="1564"/>
      <c r="AE167" s="1564"/>
      <c r="AF167" s="1564"/>
      <c r="AG167" s="1564"/>
      <c r="AH167" s="1564"/>
      <c r="AI167" s="1564"/>
      <c r="AJ167" s="1564"/>
      <c r="AK167" s="1564"/>
      <c r="AL167" s="1442" t="s">
        <v>5908</v>
      </c>
      <c r="AM167" s="1611"/>
      <c r="AN167" s="2235"/>
      <c r="AY167" s="1573"/>
      <c r="AZ167" s="413"/>
      <c r="BA167" s="1795"/>
      <c r="BB167" s="1442" t="s">
        <v>5906</v>
      </c>
      <c r="BC167" s="1442" t="s">
        <v>5906</v>
      </c>
      <c r="BD167" s="1795"/>
      <c r="BE167" s="1795"/>
      <c r="BF167" s="1442" t="s">
        <v>5906</v>
      </c>
      <c r="BG167" s="1795"/>
      <c r="BH167" s="413"/>
      <c r="BI167" s="1573"/>
    </row>
    <row r="168" ht="45.0" customHeight="1">
      <c r="A168" s="2332"/>
      <c r="B168" s="2332"/>
      <c r="C168" s="2332"/>
      <c r="D168" s="2332"/>
      <c r="E168" s="2332"/>
      <c r="F168" s="2332"/>
      <c r="G168" s="2332"/>
      <c r="H168" s="2334"/>
      <c r="I168" s="2334"/>
      <c r="J168" s="2334"/>
      <c r="K168" s="2334"/>
      <c r="L168" s="2334"/>
      <c r="M168" s="2332"/>
      <c r="N168" s="2332"/>
      <c r="O168" s="2332"/>
      <c r="P168" s="2332"/>
      <c r="Q168" s="2330"/>
      <c r="R168" s="703"/>
      <c r="S168" s="703"/>
      <c r="T168" s="703"/>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2235"/>
      <c r="AW168" s="412"/>
      <c r="AX168" s="412"/>
      <c r="AY168" s="412"/>
      <c r="AZ168" s="412"/>
      <c r="BA168" s="412"/>
      <c r="BB168" s="1795"/>
      <c r="BC168" s="1795"/>
      <c r="BD168" s="1599" t="s">
        <v>5324</v>
      </c>
      <c r="BE168" s="1795"/>
      <c r="BF168" s="1795"/>
      <c r="BG168" s="412"/>
      <c r="BH168" s="412"/>
      <c r="BI168" s="412"/>
      <c r="BJ168" s="412"/>
    </row>
    <row r="169" ht="45.0" customHeight="1">
      <c r="A169" s="2202"/>
      <c r="B169" s="2202"/>
      <c r="C169" s="2202"/>
      <c r="D169" s="2202"/>
      <c r="E169" s="2202"/>
      <c r="F169" s="2333" t="s">
        <v>5742</v>
      </c>
      <c r="G169" s="2333" t="s">
        <v>5742</v>
      </c>
      <c r="H169" s="2332"/>
      <c r="I169" s="2332"/>
      <c r="J169" s="2332"/>
      <c r="K169" s="2332"/>
      <c r="L169" s="2332"/>
      <c r="M169" s="2235"/>
      <c r="N169" s="2235"/>
      <c r="O169" s="2235"/>
      <c r="P169" s="2235"/>
      <c r="Q169" s="2235"/>
      <c r="R169" s="2235"/>
      <c r="S169" s="2235"/>
      <c r="T169" s="2235"/>
      <c r="U169" s="2235"/>
      <c r="V169" s="2235"/>
      <c r="W169" s="2235"/>
      <c r="X169" s="2235"/>
      <c r="Y169" s="2235"/>
      <c r="Z169" s="2235"/>
      <c r="AA169" s="1564"/>
      <c r="AB169" s="1564"/>
      <c r="AC169" s="2121" t="s">
        <v>5909</v>
      </c>
      <c r="AD169" s="1564"/>
      <c r="AE169" s="1564"/>
      <c r="AF169" s="1564"/>
      <c r="AG169" s="1564"/>
      <c r="AH169" s="1564"/>
      <c r="AI169" s="1564"/>
      <c r="AJ169" s="1564"/>
      <c r="AK169" s="1564"/>
      <c r="AL169" s="2235"/>
      <c r="AM169" s="2235"/>
      <c r="AN169" s="2235"/>
      <c r="AY169" s="1573"/>
      <c r="AZ169" s="413"/>
      <c r="BA169" s="1442" t="s">
        <v>5906</v>
      </c>
      <c r="BB169" s="1442" t="s">
        <v>5906</v>
      </c>
      <c r="BC169" s="1442" t="s">
        <v>5906</v>
      </c>
      <c r="BD169" s="1795"/>
      <c r="BE169" s="1795"/>
      <c r="BF169" s="1442" t="s">
        <v>5906</v>
      </c>
      <c r="BG169" s="1442" t="s">
        <v>5906</v>
      </c>
      <c r="BH169" s="413"/>
      <c r="BI169" s="1573"/>
    </row>
    <row r="170" ht="45.0" customHeight="1">
      <c r="E170" s="2202"/>
      <c r="F170" s="2333" t="s">
        <v>5742</v>
      </c>
      <c r="G170" s="2333" t="s">
        <v>5742</v>
      </c>
      <c r="H170" s="2332"/>
      <c r="I170" s="2332"/>
      <c r="J170" s="2332"/>
      <c r="K170" s="2332"/>
      <c r="L170" s="2333" t="s">
        <v>5742</v>
      </c>
      <c r="M170" s="2202"/>
      <c r="Z170" s="2235"/>
      <c r="AA170" s="2061" t="s">
        <v>5781</v>
      </c>
      <c r="AB170" s="1564"/>
      <c r="AC170" s="2061" t="s">
        <v>5781</v>
      </c>
      <c r="AD170" s="1564"/>
      <c r="AE170" s="1564"/>
      <c r="AF170" s="1564"/>
      <c r="AG170" s="1564"/>
      <c r="AH170" s="1564"/>
      <c r="AI170" s="2061" t="s">
        <v>5781</v>
      </c>
      <c r="AJ170" s="1564"/>
      <c r="AK170" s="2061" t="s">
        <v>5781</v>
      </c>
      <c r="AL170" s="2235"/>
      <c r="AX170" s="1573"/>
      <c r="AY170" s="1573"/>
      <c r="AZ170" s="413"/>
      <c r="BA170" s="1795"/>
      <c r="BB170" s="1442" t="s">
        <v>5906</v>
      </c>
      <c r="BC170" s="1795"/>
      <c r="BD170" s="2335" t="s">
        <v>5910</v>
      </c>
      <c r="BE170" s="1795"/>
      <c r="BF170" s="1442" t="s">
        <v>5906</v>
      </c>
      <c r="BG170" s="1795"/>
      <c r="BH170" s="413"/>
      <c r="BI170" s="1573"/>
      <c r="BJ170" s="1573"/>
    </row>
    <row r="171" ht="45.0" customHeight="1">
      <c r="E171" s="2202"/>
      <c r="F171" s="2202"/>
      <c r="G171" s="2202"/>
      <c r="H171" s="2332"/>
      <c r="I171" s="2332"/>
      <c r="J171" s="2332"/>
      <c r="K171" s="2202"/>
      <c r="L171" s="2202"/>
      <c r="M171" s="2202"/>
      <c r="Z171" s="2235"/>
      <c r="AA171" s="2061" t="s">
        <v>5781</v>
      </c>
      <c r="AB171" s="2061" t="s">
        <v>5781</v>
      </c>
      <c r="AC171" s="2061" t="s">
        <v>5781</v>
      </c>
      <c r="AD171" s="1564"/>
      <c r="AE171" s="1564"/>
      <c r="AF171" s="1564"/>
      <c r="AG171" s="1564"/>
      <c r="AH171" s="2061" t="s">
        <v>5781</v>
      </c>
      <c r="AI171" s="2061" t="s">
        <v>5781</v>
      </c>
      <c r="AJ171" s="2061" t="s">
        <v>5781</v>
      </c>
      <c r="AK171" s="1564"/>
      <c r="AL171" s="2235"/>
      <c r="AX171" s="1573"/>
      <c r="AY171" s="413"/>
      <c r="AZ171" s="1795"/>
      <c r="BA171" s="1795"/>
      <c r="BB171" s="1795"/>
      <c r="BC171" s="1795"/>
      <c r="BD171" s="2336" t="s">
        <v>5911</v>
      </c>
      <c r="BE171" s="1795"/>
      <c r="BF171" s="1795"/>
      <c r="BG171" s="1795"/>
      <c r="BH171" s="1795"/>
      <c r="BI171" s="413"/>
      <c r="BJ171" s="1573"/>
    </row>
    <row r="172" ht="45.0" customHeight="1">
      <c r="G172" s="2202"/>
      <c r="H172" s="2332"/>
      <c r="I172" s="2332"/>
      <c r="J172" s="2332"/>
      <c r="K172" s="2202"/>
      <c r="Z172" s="2235"/>
      <c r="AA172" s="2061" t="s">
        <v>5781</v>
      </c>
      <c r="AB172" s="2061" t="s">
        <v>5781</v>
      </c>
      <c r="AC172" s="2061" t="s">
        <v>5781</v>
      </c>
      <c r="AD172" s="2061" t="s">
        <v>5781</v>
      </c>
      <c r="AE172" s="1564"/>
      <c r="AF172" s="1564"/>
      <c r="AG172" s="1564"/>
      <c r="AH172" s="1564"/>
      <c r="AI172" s="2061" t="s">
        <v>5781</v>
      </c>
      <c r="AJ172" s="2061" t="s">
        <v>5781</v>
      </c>
      <c r="AK172" s="2061" t="s">
        <v>5781</v>
      </c>
      <c r="AL172" s="2235"/>
      <c r="AX172" s="1573"/>
      <c r="AY172" s="412"/>
      <c r="AZ172" s="490" t="s">
        <v>5321</v>
      </c>
      <c r="BA172" s="1795"/>
      <c r="BB172" s="413"/>
      <c r="BC172" s="413"/>
      <c r="BD172" s="412"/>
      <c r="BE172" s="413"/>
      <c r="BF172" s="413"/>
      <c r="BG172" s="1442" t="s">
        <v>5906</v>
      </c>
      <c r="BH172" s="490" t="s">
        <v>5321</v>
      </c>
      <c r="BI172" s="412"/>
      <c r="BJ172" s="1573"/>
    </row>
    <row r="173" ht="45.0" customHeight="1">
      <c r="G173" s="2202"/>
      <c r="H173" s="2332"/>
      <c r="I173" s="2332"/>
      <c r="J173" s="2332"/>
      <c r="K173" s="2202"/>
      <c r="Z173" s="2235"/>
      <c r="AA173" s="2235"/>
      <c r="AB173" s="2235"/>
      <c r="AC173" s="2235"/>
      <c r="AD173" s="2235"/>
      <c r="AE173" s="342"/>
      <c r="AF173" s="342"/>
      <c r="AG173" s="342"/>
      <c r="AH173" s="2235"/>
      <c r="AI173" s="2235"/>
      <c r="AJ173" s="2235"/>
      <c r="AK173" s="2235"/>
      <c r="AL173" s="2235"/>
      <c r="AW173" s="412"/>
      <c r="AX173" s="412"/>
      <c r="AY173" s="412"/>
      <c r="AZ173" s="412"/>
      <c r="BA173" s="413"/>
      <c r="BB173" s="1573"/>
      <c r="BC173" s="1573"/>
      <c r="BD173" s="412"/>
      <c r="BE173" s="1573"/>
      <c r="BF173" s="1573"/>
      <c r="BG173" s="413"/>
      <c r="BH173" s="412"/>
      <c r="BI173" s="412"/>
      <c r="BJ173" s="412"/>
      <c r="BK173" s="412"/>
    </row>
    <row r="174" ht="45.0" customHeight="1">
      <c r="G174" s="2202"/>
      <c r="H174" s="2332"/>
      <c r="I174" s="2332"/>
      <c r="J174" s="2332"/>
      <c r="K174" s="2202"/>
      <c r="AD174" s="2235"/>
      <c r="AE174" s="2238"/>
      <c r="AF174" s="2337" t="s">
        <v>5912</v>
      </c>
      <c r="AG174" s="2238"/>
      <c r="AH174" s="2235"/>
      <c r="AX174" s="1812" t="s">
        <v>5913</v>
      </c>
      <c r="AY174" s="412"/>
      <c r="AZ174" s="1573"/>
      <c r="BA174" s="1573"/>
      <c r="BB174" s="1573"/>
      <c r="BD174" s="412"/>
      <c r="BF174" s="1573"/>
      <c r="BG174" s="1573"/>
      <c r="BH174" s="1573"/>
      <c r="BI174" s="412"/>
      <c r="BJ174" s="1573"/>
    </row>
    <row r="175" ht="45.0" customHeight="1">
      <c r="G175" s="2202"/>
      <c r="H175" s="2332"/>
      <c r="I175" s="2332"/>
      <c r="J175" s="2332"/>
      <c r="K175" s="2202"/>
      <c r="AD175" s="2235"/>
      <c r="AE175" s="2235"/>
      <c r="AF175" s="2235"/>
      <c r="AG175" s="2235"/>
      <c r="AH175" s="2235"/>
      <c r="AY175" s="412"/>
      <c r="BA175" s="1573"/>
      <c r="BD175" s="412"/>
      <c r="BG175" s="1573"/>
      <c r="BI175" s="412"/>
    </row>
    <row r="176" ht="45.0" customHeight="1">
      <c r="G176" s="2202"/>
      <c r="H176" s="2332"/>
      <c r="I176" s="2332"/>
      <c r="J176" s="2332"/>
      <c r="K176" s="2202"/>
    </row>
  </sheetData>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sheetViews>
  <sheetFormatPr customHeight="1" defaultColWidth="12.63" defaultRowHeight="15.75"/>
  <cols>
    <col customWidth="1" min="1" max="73" width="7.63"/>
  </cols>
  <sheetData>
    <row r="1" ht="45.0" customHeight="1">
      <c r="A1" s="2338" t="s">
        <v>5914</v>
      </c>
      <c r="B1" s="2339"/>
      <c r="C1" s="2340"/>
      <c r="D1" s="2339"/>
      <c r="E1" s="2339"/>
      <c r="F1" s="2341"/>
      <c r="G1" s="2341"/>
      <c r="H1" s="2342"/>
      <c r="I1" s="2342"/>
      <c r="J1" s="2341"/>
      <c r="K1" s="2339"/>
      <c r="L1" s="2339"/>
      <c r="M1" s="2339"/>
      <c r="N1" s="2339"/>
      <c r="O1" s="2339"/>
      <c r="P1" s="2339"/>
      <c r="Q1" s="2339"/>
      <c r="R1" s="2339"/>
      <c r="S1" s="2339"/>
      <c r="T1" s="2339"/>
      <c r="U1" s="181"/>
      <c r="V1" s="181"/>
      <c r="W1" s="181"/>
      <c r="X1" s="181"/>
      <c r="Y1" s="181"/>
      <c r="Z1" s="2339"/>
      <c r="AA1" s="2339"/>
      <c r="AB1" s="2339"/>
      <c r="AC1" s="2339"/>
      <c r="AD1" s="2339"/>
      <c r="AE1" s="2339"/>
      <c r="AF1" s="2339"/>
      <c r="AG1" s="2339"/>
      <c r="AH1" s="2339"/>
      <c r="AI1" s="2339"/>
      <c r="AJ1" s="2341"/>
      <c r="AK1" s="2342"/>
      <c r="AL1" s="2342"/>
      <c r="AM1" s="2341"/>
      <c r="AN1" s="2341"/>
      <c r="AO1" s="2339"/>
      <c r="AP1" s="2339"/>
      <c r="AQ1" s="2340"/>
      <c r="AR1" s="2339"/>
      <c r="AS1" s="2339"/>
      <c r="AT1" s="373"/>
      <c r="AU1" s="2343" t="s">
        <v>5915</v>
      </c>
      <c r="AV1" s="193"/>
      <c r="AW1" s="193"/>
      <c r="AX1" s="193"/>
      <c r="AY1" s="193"/>
      <c r="AZ1" s="193"/>
      <c r="BA1" s="193"/>
      <c r="BB1" s="193"/>
      <c r="BC1" s="193"/>
      <c r="BD1" s="193"/>
      <c r="BE1" s="193"/>
      <c r="BF1" s="193"/>
      <c r="BG1" s="193"/>
      <c r="BH1" s="193"/>
      <c r="BI1" s="193"/>
      <c r="BJ1" s="193"/>
      <c r="BK1" s="193"/>
      <c r="BL1" s="193"/>
      <c r="BM1" s="193"/>
      <c r="BN1" s="193"/>
      <c r="BO1" s="193"/>
      <c r="BP1" s="193"/>
      <c r="BQ1" s="193"/>
      <c r="BR1" s="193"/>
      <c r="BS1" s="193"/>
      <c r="BT1" s="193"/>
      <c r="BU1" s="193"/>
    </row>
    <row r="2" ht="45.0" customHeight="1">
      <c r="A2" s="2339"/>
      <c r="B2" s="2340"/>
      <c r="C2" s="2340"/>
      <c r="D2" s="2339"/>
      <c r="E2" s="2341"/>
      <c r="F2" s="2341"/>
      <c r="G2" s="2342"/>
      <c r="H2" s="2342"/>
      <c r="I2" s="2341"/>
      <c r="J2" s="2341"/>
      <c r="K2" s="2339"/>
      <c r="L2" s="2339"/>
      <c r="M2" s="2339"/>
      <c r="N2" s="2339"/>
      <c r="O2" s="2339"/>
      <c r="P2" s="2339"/>
      <c r="Q2" s="2339"/>
      <c r="R2" s="181"/>
      <c r="S2" s="181"/>
      <c r="T2" s="181"/>
      <c r="U2" s="181"/>
      <c r="V2" s="181"/>
      <c r="W2" s="181"/>
      <c r="X2" s="181"/>
      <c r="Y2" s="181"/>
      <c r="Z2" s="181"/>
      <c r="AA2" s="181"/>
      <c r="AB2" s="181"/>
      <c r="AC2" s="2339"/>
      <c r="AD2" s="2339"/>
      <c r="AE2" s="2339"/>
      <c r="AF2" s="2339"/>
      <c r="AG2" s="2339"/>
      <c r="AH2" s="2339"/>
      <c r="AI2" s="2339"/>
      <c r="AJ2" s="2341"/>
      <c r="AK2" s="2341"/>
      <c r="AL2" s="2342"/>
      <c r="AM2" s="2342"/>
      <c r="AN2" s="2341"/>
      <c r="AO2" s="2341"/>
      <c r="AP2" s="2339"/>
      <c r="AQ2" s="2340"/>
      <c r="AR2" s="2340"/>
      <c r="AS2" s="2339"/>
      <c r="AT2" s="373"/>
      <c r="AU2" s="193"/>
      <c r="AV2" s="193"/>
      <c r="AW2" s="193"/>
      <c r="AX2" s="193"/>
      <c r="AY2" s="193"/>
      <c r="AZ2" s="193"/>
      <c r="BA2" s="193"/>
      <c r="BB2" s="193"/>
      <c r="BC2" s="193"/>
      <c r="BD2" s="192"/>
      <c r="BE2" s="192"/>
      <c r="BF2" s="192"/>
      <c r="BG2" s="192"/>
      <c r="BH2" s="192"/>
      <c r="BI2" s="192"/>
      <c r="BJ2" s="192"/>
      <c r="BK2" s="192"/>
      <c r="BL2" s="192"/>
      <c r="BM2" s="193"/>
      <c r="BN2" s="193"/>
      <c r="BO2" s="193"/>
      <c r="BP2" s="193"/>
      <c r="BQ2" s="193"/>
      <c r="BR2" s="193"/>
      <c r="BS2" s="193"/>
      <c r="BT2" s="193"/>
      <c r="BU2" s="193"/>
    </row>
    <row r="3" ht="45.0" customHeight="1">
      <c r="A3" s="2339"/>
      <c r="B3" s="2340"/>
      <c r="C3" s="2339"/>
      <c r="D3" s="2339"/>
      <c r="E3" s="2341"/>
      <c r="F3" s="2342"/>
      <c r="G3" s="2342"/>
      <c r="H3" s="2341"/>
      <c r="I3" s="2341"/>
      <c r="J3" s="2339"/>
      <c r="K3" s="2339"/>
      <c r="L3" s="2339"/>
      <c r="M3" s="2339"/>
      <c r="N3" s="2339"/>
      <c r="O3" s="2339"/>
      <c r="P3" s="181"/>
      <c r="Q3" s="181"/>
      <c r="R3" s="181"/>
      <c r="S3" s="2341"/>
      <c r="T3" s="2341"/>
      <c r="U3" s="2065"/>
      <c r="V3" s="2065"/>
      <c r="W3" s="2344" t="s">
        <v>5916</v>
      </c>
      <c r="X3" s="2065"/>
      <c r="Y3" s="2065"/>
      <c r="Z3" s="2341"/>
      <c r="AA3" s="2341"/>
      <c r="AB3" s="181"/>
      <c r="AC3" s="181"/>
      <c r="AD3" s="181"/>
      <c r="AE3" s="2339"/>
      <c r="AF3" s="2339"/>
      <c r="AG3" s="2339"/>
      <c r="AH3" s="2339"/>
      <c r="AI3" s="2339"/>
      <c r="AJ3" s="2339"/>
      <c r="AK3" s="2341"/>
      <c r="AL3" s="2341"/>
      <c r="AM3" s="2342"/>
      <c r="AN3" s="2342"/>
      <c r="AO3" s="2341"/>
      <c r="AP3" s="2339"/>
      <c r="AQ3" s="2339"/>
      <c r="AR3" s="2340"/>
      <c r="AS3" s="2339"/>
      <c r="AT3" s="373"/>
      <c r="AU3" s="193"/>
      <c r="AV3" s="193"/>
      <c r="AW3" s="193"/>
      <c r="AX3" s="193"/>
      <c r="AY3" s="193"/>
      <c r="AZ3" s="193"/>
      <c r="BA3" s="193"/>
      <c r="BB3" s="192"/>
      <c r="BC3" s="192"/>
      <c r="BD3" s="192"/>
      <c r="BE3" s="192"/>
      <c r="BF3" s="192"/>
      <c r="BG3" s="2345" t="s">
        <v>5808</v>
      </c>
      <c r="BH3" s="2346" t="s">
        <v>5808</v>
      </c>
      <c r="BI3" s="2347" t="s">
        <v>5808</v>
      </c>
      <c r="BJ3" s="192"/>
      <c r="BK3" s="192"/>
      <c r="BL3" s="192"/>
      <c r="BM3" s="192"/>
      <c r="BN3" s="192"/>
      <c r="BO3" s="193"/>
      <c r="BP3" s="193"/>
      <c r="BQ3" s="193"/>
      <c r="BR3" s="193"/>
      <c r="BS3" s="193"/>
      <c r="BT3" s="193"/>
      <c r="BU3" s="193"/>
    </row>
    <row r="4" ht="45.0" customHeight="1">
      <c r="A4" s="2339"/>
      <c r="B4" s="2339"/>
      <c r="C4" s="2339"/>
      <c r="D4" s="2341"/>
      <c r="E4" s="2341"/>
      <c r="F4" s="2342"/>
      <c r="G4" s="2341"/>
      <c r="H4" s="2341"/>
      <c r="I4" s="2339"/>
      <c r="J4" s="2339"/>
      <c r="K4" s="2339"/>
      <c r="L4" s="2339"/>
      <c r="M4" s="2339"/>
      <c r="N4" s="181"/>
      <c r="O4" s="181"/>
      <c r="P4" s="181"/>
      <c r="Q4" s="2341"/>
      <c r="R4" s="2341"/>
      <c r="S4" s="2341"/>
      <c r="T4" s="2341"/>
      <c r="U4" s="192"/>
      <c r="V4" s="2061"/>
      <c r="W4" s="2061"/>
      <c r="X4" s="2061"/>
      <c r="Y4" s="192"/>
      <c r="Z4" s="2341"/>
      <c r="AA4" s="2341"/>
      <c r="AB4" s="2341"/>
      <c r="AC4" s="2341"/>
      <c r="AD4" s="181"/>
      <c r="AE4" s="181"/>
      <c r="AF4" s="181"/>
      <c r="AG4" s="2339"/>
      <c r="AH4" s="2339"/>
      <c r="AI4" s="2339"/>
      <c r="AJ4" s="2339"/>
      <c r="AK4" s="2339"/>
      <c r="AL4" s="2341"/>
      <c r="AM4" s="2341"/>
      <c r="AN4" s="2342"/>
      <c r="AO4" s="2341"/>
      <c r="AP4" s="2341"/>
      <c r="AQ4" s="2339"/>
      <c r="AR4" s="2339"/>
      <c r="AS4" s="2339"/>
      <c r="AT4" s="373"/>
      <c r="AU4" s="193"/>
      <c r="AV4" s="193"/>
      <c r="AW4" s="193"/>
      <c r="AX4" s="193"/>
      <c r="AY4" s="193"/>
      <c r="AZ4" s="192"/>
      <c r="BA4" s="192"/>
      <c r="BB4" s="192"/>
      <c r="BC4" s="2061"/>
      <c r="BD4" s="2061"/>
      <c r="BE4" s="2093" t="s">
        <v>5917</v>
      </c>
      <c r="BF4" s="192"/>
      <c r="BG4" s="2120"/>
      <c r="BH4" s="2120"/>
      <c r="BI4" s="2120"/>
      <c r="BJ4" s="192"/>
      <c r="BK4" s="2348"/>
      <c r="BL4" s="2349" t="s">
        <v>5208</v>
      </c>
      <c r="BM4" s="2348"/>
      <c r="BN4" s="192"/>
      <c r="BO4" s="192"/>
      <c r="BP4" s="192"/>
      <c r="BQ4" s="193"/>
      <c r="BR4" s="193"/>
      <c r="BS4" s="193"/>
      <c r="BT4" s="193"/>
      <c r="BU4" s="193"/>
    </row>
    <row r="5" ht="45.0" customHeight="1">
      <c r="A5" s="2339"/>
      <c r="B5" s="2339"/>
      <c r="C5" s="2339"/>
      <c r="D5" s="2341"/>
      <c r="E5" s="2342"/>
      <c r="F5" s="2342"/>
      <c r="G5" s="2341"/>
      <c r="H5" s="2339"/>
      <c r="I5" s="2339"/>
      <c r="J5" s="2339"/>
      <c r="K5" s="2339"/>
      <c r="L5" s="2339"/>
      <c r="M5" s="181"/>
      <c r="N5" s="181"/>
      <c r="O5" s="2341"/>
      <c r="P5" s="2341"/>
      <c r="Q5" s="2341"/>
      <c r="R5" s="2350"/>
      <c r="S5" s="2350"/>
      <c r="T5" s="2351"/>
      <c r="U5" s="192"/>
      <c r="V5" s="2061"/>
      <c r="W5" s="2061"/>
      <c r="X5" s="2061"/>
      <c r="Y5" s="192"/>
      <c r="Z5" s="2352"/>
      <c r="AA5" s="2350"/>
      <c r="AB5" s="2350"/>
      <c r="AC5" s="2341"/>
      <c r="AD5" s="2341"/>
      <c r="AE5" s="2341"/>
      <c r="AF5" s="181"/>
      <c r="AG5" s="181"/>
      <c r="AH5" s="2339"/>
      <c r="AI5" s="2339"/>
      <c r="AJ5" s="2339"/>
      <c r="AK5" s="2339"/>
      <c r="AL5" s="2339"/>
      <c r="AM5" s="2341"/>
      <c r="AN5" s="2342"/>
      <c r="AO5" s="2342"/>
      <c r="AP5" s="2341"/>
      <c r="AQ5" s="2339"/>
      <c r="AR5" s="2339"/>
      <c r="AS5" s="2339"/>
      <c r="AT5" s="373"/>
      <c r="AU5" s="193"/>
      <c r="AV5" s="193"/>
      <c r="AW5" s="193"/>
      <c r="AX5" s="193"/>
      <c r="AY5" s="192"/>
      <c r="AZ5" s="192"/>
      <c r="BA5" s="2061"/>
      <c r="BB5" s="2061"/>
      <c r="BC5" s="2061"/>
      <c r="BD5" s="2061"/>
      <c r="BE5" s="2061"/>
      <c r="BF5" s="192"/>
      <c r="BG5" s="2353" t="s">
        <v>5809</v>
      </c>
      <c r="BH5" s="2120"/>
      <c r="BI5" s="2120"/>
      <c r="BJ5" s="192"/>
      <c r="BK5" s="2120"/>
      <c r="BL5" s="2120"/>
      <c r="BM5" s="2120"/>
      <c r="BN5" s="2120"/>
      <c r="BO5" s="2120"/>
      <c r="BP5" s="192"/>
      <c r="BQ5" s="192"/>
      <c r="BR5" s="193"/>
      <c r="BS5" s="193"/>
      <c r="BT5" s="193"/>
      <c r="BU5" s="193"/>
    </row>
    <row r="6" ht="45.0" customHeight="1">
      <c r="A6" s="2339"/>
      <c r="B6" s="2339"/>
      <c r="C6" s="2339"/>
      <c r="D6" s="2341"/>
      <c r="E6" s="2342"/>
      <c r="F6" s="2341"/>
      <c r="G6" s="2341"/>
      <c r="H6" s="2339"/>
      <c r="I6" s="2339"/>
      <c r="J6" s="2339"/>
      <c r="K6" s="2339"/>
      <c r="L6" s="181"/>
      <c r="M6" s="181"/>
      <c r="N6" s="2341"/>
      <c r="O6" s="2341"/>
      <c r="P6" s="2350"/>
      <c r="Q6" s="2341"/>
      <c r="R6" s="2350"/>
      <c r="S6" s="2350"/>
      <c r="T6" s="2341"/>
      <c r="U6" s="192"/>
      <c r="V6" s="2061"/>
      <c r="W6" s="2061"/>
      <c r="X6" s="2061"/>
      <c r="Y6" s="192"/>
      <c r="Z6" s="2341"/>
      <c r="AA6" s="2350"/>
      <c r="AB6" s="2350"/>
      <c r="AC6" s="2341"/>
      <c r="AD6" s="2350"/>
      <c r="AE6" s="2341"/>
      <c r="AF6" s="2341"/>
      <c r="AG6" s="181"/>
      <c r="AH6" s="181"/>
      <c r="AI6" s="2339"/>
      <c r="AJ6" s="2339"/>
      <c r="AK6" s="2339"/>
      <c r="AL6" s="2339"/>
      <c r="AM6" s="2341"/>
      <c r="AN6" s="2341"/>
      <c r="AO6" s="2342"/>
      <c r="AP6" s="2341"/>
      <c r="AQ6" s="2339"/>
      <c r="AR6" s="2339"/>
      <c r="AS6" s="2339"/>
      <c r="AT6" s="373"/>
      <c r="AU6" s="193"/>
      <c r="AV6" s="193"/>
      <c r="AW6" s="193"/>
      <c r="AX6" s="192"/>
      <c r="AY6" s="192"/>
      <c r="AZ6" s="2120"/>
      <c r="BA6" s="2120"/>
      <c r="BB6" s="2120"/>
      <c r="BC6" s="2120"/>
      <c r="BD6" s="2120"/>
      <c r="BE6" s="2120"/>
      <c r="BF6" s="192"/>
      <c r="BG6" s="192"/>
      <c r="BH6" s="2354" t="s">
        <v>381</v>
      </c>
      <c r="BI6" s="192"/>
      <c r="BJ6" s="192"/>
      <c r="BK6" s="2120"/>
      <c r="BL6" s="2061"/>
      <c r="BM6" s="2355" t="s">
        <v>5435</v>
      </c>
      <c r="BN6" s="2061"/>
      <c r="BO6" s="2120"/>
      <c r="BP6" s="2120"/>
      <c r="BQ6" s="192"/>
      <c r="BR6" s="192"/>
      <c r="BS6" s="193"/>
      <c r="BT6" s="193"/>
      <c r="BU6" s="193"/>
    </row>
    <row r="7" ht="45.0" customHeight="1">
      <c r="A7" s="2339"/>
      <c r="B7" s="2341"/>
      <c r="C7" s="2341"/>
      <c r="D7" s="2341"/>
      <c r="E7" s="2342"/>
      <c r="F7" s="2341"/>
      <c r="G7" s="2339"/>
      <c r="H7" s="2339"/>
      <c r="I7" s="2339"/>
      <c r="J7" s="2339"/>
      <c r="K7" s="2339"/>
      <c r="L7" s="181"/>
      <c r="M7" s="2341"/>
      <c r="N7" s="2341"/>
      <c r="O7" s="2350"/>
      <c r="P7" s="2350"/>
      <c r="Q7" s="2066" t="s">
        <v>381</v>
      </c>
      <c r="R7" s="2350"/>
      <c r="S7" s="2350"/>
      <c r="T7" s="2356" t="s">
        <v>5175</v>
      </c>
      <c r="U7" s="192"/>
      <c r="V7" s="2061"/>
      <c r="W7" s="2061"/>
      <c r="X7" s="2061"/>
      <c r="Y7" s="192"/>
      <c r="Z7" s="2356" t="s">
        <v>5175</v>
      </c>
      <c r="AA7" s="2350"/>
      <c r="AB7" s="2350"/>
      <c r="AC7" s="2066" t="s">
        <v>381</v>
      </c>
      <c r="AD7" s="2350"/>
      <c r="AE7" s="2350"/>
      <c r="AF7" s="2341"/>
      <c r="AG7" s="2341"/>
      <c r="AH7" s="181"/>
      <c r="AI7" s="2339"/>
      <c r="AJ7" s="2339"/>
      <c r="AK7" s="2339"/>
      <c r="AL7" s="2339"/>
      <c r="AM7" s="2339"/>
      <c r="AN7" s="2341"/>
      <c r="AO7" s="2342"/>
      <c r="AP7" s="2341"/>
      <c r="AQ7" s="2341"/>
      <c r="AR7" s="2341"/>
      <c r="AS7" s="2339"/>
      <c r="AT7" s="373"/>
      <c r="AU7" s="193"/>
      <c r="AV7" s="193"/>
      <c r="AW7" s="193"/>
      <c r="AX7" s="192"/>
      <c r="AY7" s="2120"/>
      <c r="AZ7" s="2120"/>
      <c r="BA7" s="2061"/>
      <c r="BB7" s="2061"/>
      <c r="BC7" s="2061"/>
      <c r="BD7" s="2120"/>
      <c r="BE7" s="2120"/>
      <c r="BF7" s="192"/>
      <c r="BG7" s="2350"/>
      <c r="BH7" s="2350"/>
      <c r="BJ7" s="192"/>
      <c r="BK7" s="2120"/>
      <c r="BL7" s="2120"/>
      <c r="BM7" s="2120"/>
      <c r="BN7" s="2120"/>
      <c r="BO7" s="2120"/>
      <c r="BP7" s="2120"/>
      <c r="BQ7" s="2120"/>
      <c r="BR7" s="192"/>
      <c r="BS7" s="193"/>
      <c r="BT7" s="193"/>
      <c r="BU7" s="193"/>
    </row>
    <row r="8" ht="45.0" customHeight="1">
      <c r="A8" s="2339"/>
      <c r="B8" s="2341"/>
      <c r="C8" s="2342"/>
      <c r="D8" s="2342"/>
      <c r="E8" s="2342"/>
      <c r="F8" s="2341"/>
      <c r="G8" s="2339"/>
      <c r="H8" s="2339"/>
      <c r="I8" s="2339"/>
      <c r="J8" s="2339"/>
      <c r="K8" s="181"/>
      <c r="L8" s="181"/>
      <c r="M8" s="2341"/>
      <c r="N8" s="2350"/>
      <c r="O8" s="2350"/>
      <c r="P8" s="2350"/>
      <c r="Q8" s="2341"/>
      <c r="R8" s="2350"/>
      <c r="S8" s="2350"/>
      <c r="T8" s="2341"/>
      <c r="U8" s="2121" t="s">
        <v>5918</v>
      </c>
      <c r="V8" s="2061"/>
      <c r="W8" s="2066" t="s">
        <v>5284</v>
      </c>
      <c r="X8" s="2061"/>
      <c r="Y8" s="192"/>
      <c r="Z8" s="2341"/>
      <c r="AA8" s="2350"/>
      <c r="AB8" s="2350"/>
      <c r="AC8" s="2341"/>
      <c r="AD8" s="2350"/>
      <c r="AE8" s="2350"/>
      <c r="AF8" s="2357" t="s">
        <v>5208</v>
      </c>
      <c r="AG8" s="2341"/>
      <c r="AH8" s="181"/>
      <c r="AI8" s="181"/>
      <c r="AJ8" s="2339"/>
      <c r="AK8" s="2339"/>
      <c r="AL8" s="2339"/>
      <c r="AM8" s="2339"/>
      <c r="AN8" s="2341"/>
      <c r="AO8" s="2342"/>
      <c r="AP8" s="2342"/>
      <c r="AQ8" s="2121" t="s">
        <v>5919</v>
      </c>
      <c r="AR8" s="2341"/>
      <c r="AS8" s="2339"/>
      <c r="AT8" s="373"/>
      <c r="AU8" s="193"/>
      <c r="AV8" s="193"/>
      <c r="AW8" s="192"/>
      <c r="AX8" s="192"/>
      <c r="AY8" s="2120"/>
      <c r="AZ8" s="2061"/>
      <c r="BA8" s="2061"/>
      <c r="BB8" s="2061"/>
      <c r="BC8" s="2061"/>
      <c r="BD8" s="2120"/>
      <c r="BE8" s="2120"/>
      <c r="BF8" s="2350"/>
      <c r="BG8" s="2350"/>
      <c r="BH8" s="2350"/>
      <c r="BI8" s="2350"/>
      <c r="BJ8" s="2354" t="s">
        <v>381</v>
      </c>
      <c r="BK8" s="2120"/>
      <c r="BL8" s="2061"/>
      <c r="BM8" s="2061"/>
      <c r="BN8" s="2355" t="s">
        <v>5435</v>
      </c>
      <c r="BO8" s="2061"/>
      <c r="BP8" s="2061"/>
      <c r="BQ8" s="2120"/>
      <c r="BR8" s="192"/>
      <c r="BS8" s="192"/>
      <c r="BT8" s="193"/>
      <c r="BU8" s="193"/>
    </row>
    <row r="9" ht="45.0" customHeight="1">
      <c r="A9" s="2339"/>
      <c r="B9" s="2341"/>
      <c r="C9" s="2342"/>
      <c r="D9" s="2358" t="s">
        <v>5555</v>
      </c>
      <c r="E9" s="2342"/>
      <c r="F9" s="2341"/>
      <c r="G9" s="2339"/>
      <c r="H9" s="2339"/>
      <c r="I9" s="2339"/>
      <c r="J9" s="2339"/>
      <c r="K9" s="181"/>
      <c r="L9" s="2341"/>
      <c r="M9" s="2341"/>
      <c r="N9" s="2350"/>
      <c r="O9" s="2350"/>
      <c r="P9" s="2350"/>
      <c r="Q9" s="2341"/>
      <c r="R9" s="2341"/>
      <c r="S9" s="2350"/>
      <c r="T9" s="2350"/>
      <c r="U9" s="2359"/>
      <c r="V9" s="2360"/>
      <c r="W9" s="2361" t="s">
        <v>5920</v>
      </c>
      <c r="X9" s="2360"/>
      <c r="Y9" s="2362"/>
      <c r="Z9" s="2350"/>
      <c r="AA9" s="2350"/>
      <c r="AB9" s="2341"/>
      <c r="AC9" s="2341"/>
      <c r="AD9" s="2350"/>
      <c r="AE9" s="2350"/>
      <c r="AF9" s="2348"/>
      <c r="AG9" s="2341"/>
      <c r="AH9" s="2341"/>
      <c r="AI9" s="181"/>
      <c r="AJ9" s="2339"/>
      <c r="AK9" s="2339"/>
      <c r="AL9" s="2339"/>
      <c r="AM9" s="2339"/>
      <c r="AN9" s="2341"/>
      <c r="AO9" s="2342"/>
      <c r="AP9" s="2358" t="s">
        <v>5555</v>
      </c>
      <c r="AQ9" s="2121" t="s">
        <v>5533</v>
      </c>
      <c r="AR9" s="2341"/>
      <c r="AS9" s="2339"/>
      <c r="AT9" s="373"/>
      <c r="AU9" s="193"/>
      <c r="AV9" s="193"/>
      <c r="AW9" s="192"/>
      <c r="AX9" s="2120"/>
      <c r="AY9" s="2120"/>
      <c r="AZ9" s="803" t="s">
        <v>5921</v>
      </c>
      <c r="BA9" s="2061"/>
      <c r="BB9" s="2061"/>
      <c r="BC9" s="2061"/>
      <c r="BD9" s="2120"/>
      <c r="BE9" s="2120"/>
      <c r="BF9" s="192"/>
      <c r="BG9" s="2350"/>
      <c r="BH9" s="2350"/>
      <c r="BI9" s="2350"/>
      <c r="BJ9" s="192"/>
      <c r="BK9" s="2120"/>
      <c r="BL9" s="2120"/>
      <c r="BM9" s="2120"/>
      <c r="BN9" s="2120"/>
      <c r="BO9" s="2120"/>
      <c r="BP9" s="2120"/>
      <c r="BQ9" s="2120"/>
      <c r="BR9" s="2120"/>
      <c r="BS9" s="192"/>
      <c r="BT9" s="193"/>
      <c r="BU9" s="193"/>
    </row>
    <row r="10" ht="45.0" customHeight="1">
      <c r="A10" s="2339"/>
      <c r="B10" s="2341"/>
      <c r="C10" s="2342"/>
      <c r="D10" s="2342"/>
      <c r="E10" s="2342"/>
      <c r="F10" s="2341"/>
      <c r="G10" s="2339"/>
      <c r="H10" s="2339"/>
      <c r="I10" s="2339"/>
      <c r="J10" s="181"/>
      <c r="K10" s="181"/>
      <c r="L10" s="2341"/>
      <c r="M10" s="2066" t="s">
        <v>5535</v>
      </c>
      <c r="N10" s="2350"/>
      <c r="O10" s="2350"/>
      <c r="P10" s="2350"/>
      <c r="Q10" s="2065"/>
      <c r="R10" s="2341"/>
      <c r="S10" s="2341"/>
      <c r="T10" s="2350"/>
      <c r="U10" s="2350"/>
      <c r="V10" s="2350"/>
      <c r="W10" s="2350"/>
      <c r="X10" s="2350"/>
      <c r="Y10" s="2350"/>
      <c r="Z10" s="2350"/>
      <c r="AA10" s="2341"/>
      <c r="AB10" s="2341"/>
      <c r="AC10" s="2350"/>
      <c r="AD10" s="2350"/>
      <c r="AE10" s="2350"/>
      <c r="AF10" s="2348"/>
      <c r="AG10" s="2348"/>
      <c r="AH10" s="2341"/>
      <c r="AI10" s="181"/>
      <c r="AJ10" s="181"/>
      <c r="AK10" s="2339"/>
      <c r="AL10" s="2339"/>
      <c r="AM10" s="2339"/>
      <c r="AN10" s="2341"/>
      <c r="AO10" s="2342"/>
      <c r="AP10" s="2363"/>
      <c r="AQ10" s="2342"/>
      <c r="AR10" s="2341"/>
      <c r="AS10" s="2339"/>
      <c r="AT10" s="373"/>
      <c r="AU10" s="193"/>
      <c r="AV10" s="192"/>
      <c r="AW10" s="192"/>
      <c r="AX10" s="2120"/>
      <c r="AY10" s="2120"/>
      <c r="AZ10" s="2061"/>
      <c r="BA10" s="2061"/>
      <c r="BB10" s="2061"/>
      <c r="BC10" s="2061"/>
      <c r="BD10" s="2120"/>
      <c r="BE10" s="2120"/>
      <c r="BF10" s="192"/>
      <c r="BG10" s="192"/>
      <c r="BH10" s="2354" t="s">
        <v>381</v>
      </c>
      <c r="BI10" s="192"/>
      <c r="BJ10" s="192"/>
      <c r="BK10" s="2120"/>
      <c r="BL10" s="2120"/>
      <c r="BM10" s="2120"/>
      <c r="BN10" s="2061"/>
      <c r="BO10" s="2355" t="s">
        <v>5435</v>
      </c>
      <c r="BP10" s="2061"/>
      <c r="BQ10" s="2120"/>
      <c r="BR10" s="2120"/>
      <c r="BS10" s="192"/>
      <c r="BT10" s="192"/>
      <c r="BU10" s="193"/>
    </row>
    <row r="11" ht="45.0" customHeight="1">
      <c r="A11" s="2339"/>
      <c r="B11" s="2341"/>
      <c r="C11" s="2341"/>
      <c r="D11" s="2341"/>
      <c r="E11" s="2341"/>
      <c r="F11" s="2341"/>
      <c r="G11" s="2339"/>
      <c r="H11" s="2339"/>
      <c r="I11" s="2339"/>
      <c r="J11" s="181"/>
      <c r="K11" s="2341"/>
      <c r="L11" s="2341"/>
      <c r="M11" s="2350"/>
      <c r="N11" s="2350"/>
      <c r="O11" s="2350"/>
      <c r="P11" s="2350"/>
      <c r="Q11" s="2065"/>
      <c r="R11" s="2065"/>
      <c r="S11" s="2341"/>
      <c r="T11" s="2341"/>
      <c r="U11" s="2364"/>
      <c r="V11" s="2365"/>
      <c r="W11" s="2366" t="s">
        <v>381</v>
      </c>
      <c r="X11" s="2365"/>
      <c r="Y11" s="2367"/>
      <c r="Z11" s="2341"/>
      <c r="AA11" s="2341"/>
      <c r="AB11" s="2350"/>
      <c r="AC11" s="2350"/>
      <c r="AD11" s="2350"/>
      <c r="AE11" s="2350"/>
      <c r="AF11" s="2350"/>
      <c r="AG11" s="2348"/>
      <c r="AH11" s="2341"/>
      <c r="AI11" s="2341"/>
      <c r="AJ11" s="181"/>
      <c r="AK11" s="2339"/>
      <c r="AL11" s="2339"/>
      <c r="AM11" s="2339"/>
      <c r="AN11" s="2341"/>
      <c r="AO11" s="2341"/>
      <c r="AP11" s="2341"/>
      <c r="AQ11" s="2341"/>
      <c r="AR11" s="2341"/>
      <c r="AS11" s="2339"/>
      <c r="AT11" s="373"/>
      <c r="AU11" s="193"/>
      <c r="AV11" s="192"/>
      <c r="AW11" s="2120"/>
      <c r="AX11" s="2120"/>
      <c r="AY11" s="2120"/>
      <c r="AZ11" s="2120"/>
      <c r="BA11" s="2120"/>
      <c r="BB11" s="2120"/>
      <c r="BC11" s="2120"/>
      <c r="BD11" s="2120"/>
      <c r="BE11" s="192"/>
      <c r="BF11" s="192"/>
      <c r="BG11" s="2350"/>
      <c r="BH11" s="2350"/>
      <c r="BI11" s="2350"/>
      <c r="BJ11" s="192"/>
      <c r="BK11" s="192"/>
      <c r="BL11" s="2120"/>
      <c r="BM11" s="2120"/>
      <c r="BN11" s="2120"/>
      <c r="BO11" s="2120"/>
      <c r="BP11" s="2120"/>
      <c r="BQ11" s="2120"/>
      <c r="BR11" s="2061"/>
      <c r="BS11" s="2061"/>
      <c r="BT11" s="192"/>
      <c r="BU11" s="193"/>
    </row>
    <row r="12" ht="45.0" customHeight="1">
      <c r="A12" s="2339"/>
      <c r="B12" s="2339"/>
      <c r="C12" s="2061"/>
      <c r="D12" s="2066" t="s">
        <v>5702</v>
      </c>
      <c r="E12" s="2061"/>
      <c r="F12" s="2339"/>
      <c r="G12" s="2339"/>
      <c r="H12" s="2339"/>
      <c r="I12" s="2339"/>
      <c r="J12" s="181"/>
      <c r="K12" s="2341"/>
      <c r="L12" s="2350"/>
      <c r="M12" s="2350"/>
      <c r="N12" s="2350"/>
      <c r="O12" s="2350"/>
      <c r="P12" s="2350"/>
      <c r="Q12" s="2350"/>
      <c r="R12" s="2065"/>
      <c r="S12" s="2341"/>
      <c r="T12" s="2364"/>
      <c r="U12" s="2341"/>
      <c r="V12" s="2350"/>
      <c r="W12" s="2350"/>
      <c r="X12" s="2350"/>
      <c r="Y12" s="2341"/>
      <c r="Z12" s="2367"/>
      <c r="AA12" s="2341"/>
      <c r="AB12" s="2350"/>
      <c r="AC12" s="2368" t="s">
        <v>5922</v>
      </c>
      <c r="AD12" s="2350"/>
      <c r="AE12" s="2368" t="s">
        <v>5922</v>
      </c>
      <c r="AF12" s="2350"/>
      <c r="AG12" s="2350"/>
      <c r="AH12" s="2350"/>
      <c r="AI12" s="2341"/>
      <c r="AJ12" s="181"/>
      <c r="AK12" s="2339"/>
      <c r="AL12" s="2339"/>
      <c r="AM12" s="2339"/>
      <c r="AN12" s="2339"/>
      <c r="AO12" s="2061"/>
      <c r="AP12" s="2061"/>
      <c r="AQ12" s="2061"/>
      <c r="AR12" s="2339"/>
      <c r="AS12" s="2339"/>
      <c r="AT12" s="373"/>
      <c r="AU12" s="193"/>
      <c r="AV12" s="192"/>
      <c r="AW12" s="2120"/>
      <c r="AX12" s="2061"/>
      <c r="AY12" s="2061"/>
      <c r="AZ12" s="2120"/>
      <c r="BA12" s="2061"/>
      <c r="BB12" s="2061"/>
      <c r="BC12" s="2120"/>
      <c r="BD12" s="192"/>
      <c r="BE12" s="192"/>
      <c r="BF12" s="192"/>
      <c r="BG12" s="2350"/>
      <c r="BH12" s="2350"/>
      <c r="BI12" s="2350"/>
      <c r="BJ12" s="2369"/>
      <c r="BK12" s="192"/>
      <c r="BL12" s="192"/>
      <c r="BM12" s="2120"/>
      <c r="BN12" s="2370"/>
      <c r="BO12" s="2370"/>
      <c r="BP12" s="2370"/>
      <c r="BQ12" s="2120"/>
      <c r="BR12" s="2061"/>
      <c r="BS12" s="2120"/>
      <c r="BT12" s="192"/>
      <c r="BU12" s="193"/>
    </row>
    <row r="13" ht="45.0" customHeight="1">
      <c r="A13" s="181"/>
      <c r="B13" s="181"/>
      <c r="C13" s="181"/>
      <c r="D13" s="181"/>
      <c r="E13" s="181"/>
      <c r="F13" s="181"/>
      <c r="G13" s="181"/>
      <c r="H13" s="181"/>
      <c r="I13" s="181"/>
      <c r="J13" s="181"/>
      <c r="K13" s="2341"/>
      <c r="L13" s="2350"/>
      <c r="M13" s="2350"/>
      <c r="N13" s="2061"/>
      <c r="O13" s="2061"/>
      <c r="P13" s="2061"/>
      <c r="Q13" s="2350"/>
      <c r="R13" s="2065"/>
      <c r="S13" s="2364"/>
      <c r="T13" s="2341"/>
      <c r="U13" s="2371"/>
      <c r="V13" s="2350"/>
      <c r="W13" s="2350"/>
      <c r="X13" s="2350"/>
      <c r="Y13" s="2369"/>
      <c r="Z13" s="2341"/>
      <c r="AA13" s="2367"/>
      <c r="AB13" s="2350"/>
      <c r="AC13" s="2350"/>
      <c r="AD13" s="2350"/>
      <c r="AE13" s="2350"/>
      <c r="AF13" s="2350"/>
      <c r="AG13" s="2350"/>
      <c r="AH13" s="2350"/>
      <c r="AI13" s="2341"/>
      <c r="AJ13" s="181"/>
      <c r="AK13" s="181"/>
      <c r="AL13" s="181"/>
      <c r="AM13" s="181"/>
      <c r="AN13" s="181"/>
      <c r="AO13" s="2061"/>
      <c r="AP13" s="2061"/>
      <c r="AQ13" s="2061"/>
      <c r="AR13" s="181"/>
      <c r="AS13" s="181"/>
      <c r="AT13" s="373"/>
      <c r="AU13" s="193"/>
      <c r="AV13" s="192"/>
      <c r="AW13" s="2120"/>
      <c r="AX13" s="2061"/>
      <c r="AY13" s="2061"/>
      <c r="AZ13" s="2120"/>
      <c r="BA13" s="2061"/>
      <c r="BB13" s="2061"/>
      <c r="BC13" s="2120"/>
      <c r="BD13" s="192"/>
      <c r="BE13" s="192"/>
      <c r="BF13" s="192"/>
      <c r="BG13" s="2350"/>
      <c r="BH13" s="2350"/>
      <c r="BI13" s="2369"/>
      <c r="BJ13" s="2369"/>
      <c r="BK13" s="2369"/>
      <c r="BL13" s="192"/>
      <c r="BM13" s="2120"/>
      <c r="BN13" s="2370"/>
      <c r="BO13" s="2354" t="s">
        <v>5264</v>
      </c>
      <c r="BP13" s="2370"/>
      <c r="BQ13" s="2120"/>
      <c r="BR13" s="2061"/>
      <c r="BS13" s="2120"/>
      <c r="BT13" s="192"/>
      <c r="BU13" s="193"/>
    </row>
    <row r="14" ht="45.0" customHeight="1">
      <c r="A14" s="181"/>
      <c r="B14" s="181"/>
      <c r="C14" s="181"/>
      <c r="D14" s="181"/>
      <c r="E14" s="181"/>
      <c r="F14" s="181"/>
      <c r="G14" s="181"/>
      <c r="H14" s="181"/>
      <c r="I14" s="181"/>
      <c r="J14" s="181"/>
      <c r="K14" s="1790"/>
      <c r="L14" s="2350"/>
      <c r="M14" s="2350"/>
      <c r="N14" s="2061"/>
      <c r="O14" s="2061"/>
      <c r="P14" s="2061"/>
      <c r="Q14" s="2350"/>
      <c r="R14" s="2065"/>
      <c r="S14" s="2372"/>
      <c r="T14" s="2081"/>
      <c r="U14" s="2371"/>
      <c r="V14" s="2350"/>
      <c r="W14" s="2350"/>
      <c r="X14" s="2369"/>
      <c r="Y14" s="2369"/>
      <c r="Z14" s="2369"/>
      <c r="AA14" s="2373"/>
      <c r="AB14" s="2350"/>
      <c r="AC14" s="2368" t="s">
        <v>5922</v>
      </c>
      <c r="AD14" s="2350"/>
      <c r="AE14" s="2368" t="s">
        <v>5922</v>
      </c>
      <c r="AF14" s="2350"/>
      <c r="AG14" s="2121" t="s">
        <v>5923</v>
      </c>
      <c r="AH14" s="2350"/>
      <c r="AI14" s="991"/>
      <c r="AJ14" s="181"/>
      <c r="AK14" s="181"/>
      <c r="AL14" s="181"/>
      <c r="AM14" s="181"/>
      <c r="AN14" s="181"/>
      <c r="AO14" s="2061"/>
      <c r="AP14" s="2061"/>
      <c r="AQ14" s="2061"/>
      <c r="AR14" s="181"/>
      <c r="AS14" s="181"/>
      <c r="AT14" s="373"/>
      <c r="AU14" s="193"/>
      <c r="AV14" s="192"/>
      <c r="AW14" s="2120"/>
      <c r="AX14" s="2061"/>
      <c r="AY14" s="2061"/>
      <c r="AZ14" s="2120"/>
      <c r="BA14" s="2061"/>
      <c r="BB14" s="2061"/>
      <c r="BC14" s="2120"/>
      <c r="BD14" s="192"/>
      <c r="BE14" s="192"/>
      <c r="BF14" s="192"/>
      <c r="BG14" s="192"/>
      <c r="BH14" s="192"/>
      <c r="BI14" s="2374"/>
      <c r="BJ14" s="2374"/>
      <c r="BK14" s="2374"/>
      <c r="BL14" s="192"/>
      <c r="BM14" s="2120"/>
      <c r="BN14" s="2370"/>
      <c r="BO14" s="2370"/>
      <c r="BP14" s="2370"/>
      <c r="BQ14" s="2120"/>
      <c r="BR14" s="2061"/>
      <c r="BS14" s="2375" t="s">
        <v>5924</v>
      </c>
      <c r="BT14" s="192"/>
      <c r="BU14" s="193"/>
    </row>
    <row r="15" ht="45.0" customHeight="1">
      <c r="A15" s="181"/>
      <c r="B15" s="181"/>
      <c r="C15" s="181"/>
      <c r="D15" s="181"/>
      <c r="E15" s="181"/>
      <c r="F15" s="181"/>
      <c r="G15" s="181"/>
      <c r="H15" s="181"/>
      <c r="I15" s="181"/>
      <c r="J15" s="181"/>
      <c r="K15" s="1790"/>
      <c r="L15" s="2350"/>
      <c r="M15" s="2350"/>
      <c r="N15" s="2061"/>
      <c r="O15" s="2376" t="s">
        <v>5925</v>
      </c>
      <c r="P15" s="2061"/>
      <c r="Q15" s="2350"/>
      <c r="R15" s="2104" t="s">
        <v>5926</v>
      </c>
      <c r="S15" s="2372"/>
      <c r="T15" s="2341"/>
      <c r="U15" s="2341"/>
      <c r="V15" s="2341"/>
      <c r="W15" s="2341"/>
      <c r="X15" s="2374"/>
      <c r="Y15" s="2374"/>
      <c r="Z15" s="2374"/>
      <c r="AA15" s="2373"/>
      <c r="AB15" s="2350"/>
      <c r="AC15" s="2350"/>
      <c r="AD15" s="2350"/>
      <c r="AE15" s="2350"/>
      <c r="AF15" s="2350"/>
      <c r="AG15" s="2121" t="s">
        <v>5927</v>
      </c>
      <c r="AH15" s="2350"/>
      <c r="AI15" s="2102" t="s">
        <v>5928</v>
      </c>
      <c r="AJ15" s="181"/>
      <c r="AK15" s="181"/>
      <c r="AL15" s="181"/>
      <c r="AM15" s="181"/>
      <c r="AN15" s="181"/>
      <c r="AO15" s="2061"/>
      <c r="AP15" s="2061"/>
      <c r="AQ15" s="2061"/>
      <c r="AR15" s="181"/>
      <c r="AS15" s="181"/>
      <c r="AT15" s="373"/>
      <c r="AU15" s="193"/>
      <c r="AV15" s="192"/>
      <c r="AW15" s="2120"/>
      <c r="AX15" s="2061"/>
      <c r="AY15" s="2061"/>
      <c r="AZ15" s="2120"/>
      <c r="BA15" s="2061"/>
      <c r="BB15" s="2061"/>
      <c r="BC15" s="2120"/>
      <c r="BD15" s="192"/>
      <c r="BE15" s="2052"/>
      <c r="BF15" s="2052"/>
      <c r="BG15" s="2052"/>
      <c r="BH15" s="2052"/>
      <c r="BI15" s="2377"/>
      <c r="BJ15" s="2374"/>
      <c r="BK15" s="2374"/>
      <c r="BL15" s="192"/>
      <c r="BM15" s="2120"/>
      <c r="BN15" s="2122" t="s">
        <v>5488</v>
      </c>
      <c r="BO15" s="2354" t="s">
        <v>5264</v>
      </c>
      <c r="BP15" s="2370"/>
      <c r="BQ15" s="2120"/>
      <c r="BR15" s="2061"/>
      <c r="BS15" s="2120"/>
      <c r="BT15" s="192"/>
      <c r="BU15" s="193"/>
    </row>
    <row r="16" ht="45.0" customHeight="1">
      <c r="A16" s="181"/>
      <c r="B16" s="181"/>
      <c r="C16" s="181"/>
      <c r="D16" s="181"/>
      <c r="E16" s="181"/>
      <c r="F16" s="181"/>
      <c r="G16" s="181"/>
      <c r="H16" s="181"/>
      <c r="I16" s="181"/>
      <c r="J16" s="181"/>
      <c r="K16" s="1790"/>
      <c r="L16" s="2350"/>
      <c r="M16" s="2350"/>
      <c r="N16" s="2061"/>
      <c r="O16" s="2061"/>
      <c r="P16" s="2061"/>
      <c r="Q16" s="2350"/>
      <c r="R16" s="2065"/>
      <c r="S16" s="2372"/>
      <c r="T16" s="2052"/>
      <c r="U16" s="2052"/>
      <c r="V16" s="2052"/>
      <c r="W16" s="2052"/>
      <c r="X16" s="2377"/>
      <c r="Y16" s="2374"/>
      <c r="Z16" s="2374"/>
      <c r="AA16" s="2373"/>
      <c r="AB16" s="2350"/>
      <c r="AC16" s="2378" t="s">
        <v>5922</v>
      </c>
      <c r="AD16" s="2350"/>
      <c r="AE16" s="2368" t="s">
        <v>5922</v>
      </c>
      <c r="AF16" s="2350"/>
      <c r="AG16" s="2121" t="s">
        <v>5923</v>
      </c>
      <c r="AH16" s="2350"/>
      <c r="AI16" s="991"/>
      <c r="AJ16" s="181"/>
      <c r="AK16" s="181"/>
      <c r="AL16" s="181"/>
      <c r="AM16" s="181"/>
      <c r="AN16" s="181"/>
      <c r="AO16" s="2061"/>
      <c r="AP16" s="2061"/>
      <c r="AQ16" s="2061"/>
      <c r="AR16" s="181"/>
      <c r="AS16" s="181"/>
      <c r="AT16" s="373"/>
      <c r="AU16" s="193"/>
      <c r="AV16" s="192"/>
      <c r="AW16" s="2120"/>
      <c r="AX16" s="2061"/>
      <c r="AY16" s="2061"/>
      <c r="AZ16" s="2120"/>
      <c r="BA16" s="2061"/>
      <c r="BB16" s="2061"/>
      <c r="BC16" s="2120"/>
      <c r="BD16" s="192"/>
      <c r="BE16" s="192"/>
      <c r="BF16" s="2052"/>
      <c r="BG16" s="2052"/>
      <c r="BH16" s="2081"/>
      <c r="BI16" s="2377"/>
      <c r="BJ16" s="2377"/>
      <c r="BK16" s="192"/>
      <c r="BL16" s="192"/>
      <c r="BM16" s="2120"/>
      <c r="BN16" s="2370"/>
      <c r="BO16" s="2121" t="s">
        <v>5929</v>
      </c>
      <c r="BP16" s="2370"/>
      <c r="BQ16" s="2120"/>
      <c r="BR16" s="2061"/>
      <c r="BS16" s="2120"/>
      <c r="BT16" s="192"/>
      <c r="BU16" s="193"/>
    </row>
    <row r="17" ht="45.0" customHeight="1">
      <c r="A17" s="181"/>
      <c r="B17" s="181"/>
      <c r="C17" s="181"/>
      <c r="D17" s="181"/>
      <c r="E17" s="181"/>
      <c r="F17" s="181"/>
      <c r="G17" s="181"/>
      <c r="H17" s="181"/>
      <c r="I17" s="181"/>
      <c r="J17" s="181"/>
      <c r="K17" s="2341"/>
      <c r="L17" s="2350"/>
      <c r="M17" s="2350"/>
      <c r="N17" s="2061"/>
      <c r="O17" s="2061"/>
      <c r="P17" s="2061"/>
      <c r="Q17" s="2350"/>
      <c r="R17" s="2065"/>
      <c r="S17" s="2379"/>
      <c r="T17" s="2341"/>
      <c r="U17" s="2052"/>
      <c r="V17" s="2052"/>
      <c r="W17" s="2081"/>
      <c r="X17" s="2377"/>
      <c r="Y17" s="2377"/>
      <c r="Z17" s="2341"/>
      <c r="AA17" s="2380"/>
      <c r="AB17" s="2350"/>
      <c r="AC17" s="2350"/>
      <c r="AD17" s="2350"/>
      <c r="AE17" s="2350"/>
      <c r="AF17" s="2350"/>
      <c r="AG17" s="2350"/>
      <c r="AH17" s="2350"/>
      <c r="AI17" s="2341"/>
      <c r="AJ17" s="181"/>
      <c r="AK17" s="181"/>
      <c r="AL17" s="181"/>
      <c r="AM17" s="181"/>
      <c r="AN17" s="181"/>
      <c r="AO17" s="2061"/>
      <c r="AP17" s="2061"/>
      <c r="AQ17" s="2061"/>
      <c r="AR17" s="181"/>
      <c r="AS17" s="181"/>
      <c r="AT17" s="373"/>
      <c r="AU17" s="193"/>
      <c r="AV17" s="192"/>
      <c r="AW17" s="2120"/>
      <c r="AX17" s="2120"/>
      <c r="AY17" s="2120"/>
      <c r="AZ17" s="2120"/>
      <c r="BA17" s="2120"/>
      <c r="BB17" s="2120"/>
      <c r="BC17" s="2120"/>
      <c r="BD17" s="2120"/>
      <c r="BE17" s="192"/>
      <c r="BF17" s="192"/>
      <c r="BG17" s="2052"/>
      <c r="BH17" s="2052"/>
      <c r="BI17" s="2377"/>
      <c r="BJ17" s="192"/>
      <c r="BK17" s="192"/>
      <c r="BL17" s="2120"/>
      <c r="BM17" s="2120"/>
      <c r="BN17" s="2120"/>
      <c r="BO17" s="2120"/>
      <c r="BP17" s="2120"/>
      <c r="BQ17" s="2120"/>
      <c r="BR17" s="2061"/>
      <c r="BS17" s="2061"/>
      <c r="BT17" s="192"/>
      <c r="BU17" s="193"/>
    </row>
    <row r="18" ht="45.0" customHeight="1">
      <c r="A18" s="2339"/>
      <c r="B18" s="2339"/>
      <c r="C18" s="2061"/>
      <c r="D18" s="2066" t="s">
        <v>5702</v>
      </c>
      <c r="E18" s="2061"/>
      <c r="F18" s="2339"/>
      <c r="G18" s="2339"/>
      <c r="H18" s="2339"/>
      <c r="I18" s="2339"/>
      <c r="J18" s="181"/>
      <c r="K18" s="2341"/>
      <c r="L18" s="2350"/>
      <c r="M18" s="2350"/>
      <c r="N18" s="2350"/>
      <c r="O18" s="2350"/>
      <c r="P18" s="2350"/>
      <c r="Q18" s="2350"/>
      <c r="R18" s="2065"/>
      <c r="S18" s="2341"/>
      <c r="T18" s="2379"/>
      <c r="U18" s="2341"/>
      <c r="V18" s="2052"/>
      <c r="W18" s="2052"/>
      <c r="X18" s="2377"/>
      <c r="Y18" s="2341"/>
      <c r="Z18" s="2380"/>
      <c r="AA18" s="2341"/>
      <c r="AB18" s="2350"/>
      <c r="AC18" s="2368" t="s">
        <v>5922</v>
      </c>
      <c r="AD18" s="2350"/>
      <c r="AE18" s="2368" t="s">
        <v>5922</v>
      </c>
      <c r="AF18" s="2350"/>
      <c r="AG18" s="2350"/>
      <c r="AH18" s="2350"/>
      <c r="AI18" s="2341"/>
      <c r="AJ18" s="181"/>
      <c r="AK18" s="2339"/>
      <c r="AL18" s="2339"/>
      <c r="AM18" s="2339"/>
      <c r="AN18" s="2339"/>
      <c r="AO18" s="2061"/>
      <c r="AP18" s="2061"/>
      <c r="AQ18" s="2061"/>
      <c r="AR18" s="2339"/>
      <c r="AS18" s="2339"/>
      <c r="AT18" s="373"/>
      <c r="AU18" s="193"/>
      <c r="AV18" s="192"/>
      <c r="AW18" s="192"/>
      <c r="AX18" s="2120"/>
      <c r="AY18" s="2120"/>
      <c r="AZ18" s="2115"/>
      <c r="BA18" s="2381" t="s">
        <v>5930</v>
      </c>
      <c r="BB18" s="2115"/>
      <c r="BC18" s="2115"/>
      <c r="BD18" s="2120"/>
      <c r="BE18" s="2353" t="s">
        <v>5434</v>
      </c>
      <c r="BF18" s="192"/>
      <c r="BG18" s="192"/>
      <c r="BH18" s="192"/>
      <c r="BI18" s="192"/>
      <c r="BJ18" s="192"/>
      <c r="BK18" s="2120"/>
      <c r="BL18" s="2120"/>
      <c r="BM18" s="2120"/>
      <c r="BN18" s="2061"/>
      <c r="BO18" s="2355" t="s">
        <v>5435</v>
      </c>
      <c r="BP18" s="2061"/>
      <c r="BQ18" s="2120"/>
      <c r="BR18" s="2120"/>
      <c r="BS18" s="192"/>
      <c r="BT18" s="192"/>
      <c r="BU18" s="193"/>
    </row>
    <row r="19" ht="45.0" customHeight="1">
      <c r="A19" s="2339"/>
      <c r="B19" s="2341"/>
      <c r="C19" s="2341"/>
      <c r="D19" s="2341"/>
      <c r="E19" s="2341"/>
      <c r="F19" s="2341"/>
      <c r="G19" s="2339"/>
      <c r="H19" s="2339"/>
      <c r="I19" s="2339"/>
      <c r="J19" s="181"/>
      <c r="K19" s="2341"/>
      <c r="L19" s="2341"/>
      <c r="M19" s="2350"/>
      <c r="N19" s="2350"/>
      <c r="O19" s="2350"/>
      <c r="P19" s="2350"/>
      <c r="Q19" s="2065"/>
      <c r="R19" s="2065"/>
      <c r="S19" s="2341"/>
      <c r="T19" s="2341"/>
      <c r="U19" s="2379"/>
      <c r="V19" s="2382"/>
      <c r="W19" s="2383" t="s">
        <v>5931</v>
      </c>
      <c r="X19" s="2382"/>
      <c r="Y19" s="2380"/>
      <c r="Z19" s="2341"/>
      <c r="AA19" s="2341"/>
      <c r="AB19" s="2350"/>
      <c r="AC19" s="2350"/>
      <c r="AD19" s="2350"/>
      <c r="AE19" s="2350"/>
      <c r="AF19" s="2350"/>
      <c r="AG19" s="2348"/>
      <c r="AH19" s="2341"/>
      <c r="AI19" s="2341"/>
      <c r="AJ19" s="181"/>
      <c r="AK19" s="2339"/>
      <c r="AL19" s="2339"/>
      <c r="AM19" s="2339"/>
      <c r="AN19" s="2341"/>
      <c r="AO19" s="2341"/>
      <c r="AP19" s="2341"/>
      <c r="AQ19" s="2341"/>
      <c r="AR19" s="2341"/>
      <c r="AS19" s="2339"/>
      <c r="AT19" s="373"/>
      <c r="AU19" s="193"/>
      <c r="AV19" s="193"/>
      <c r="AW19" s="192"/>
      <c r="AX19" s="2384" t="s">
        <v>5932</v>
      </c>
      <c r="AY19" s="2120"/>
      <c r="AZ19" s="2115"/>
      <c r="BA19" s="2385" t="s">
        <v>5293</v>
      </c>
      <c r="BB19" s="2385" t="s">
        <v>5293</v>
      </c>
      <c r="BC19" s="2115"/>
      <c r="BD19" s="2120"/>
      <c r="BE19" s="2386" t="s">
        <v>5434</v>
      </c>
      <c r="BF19" s="192"/>
      <c r="BG19" s="192"/>
      <c r="BH19" s="192"/>
      <c r="BI19" s="192"/>
      <c r="BJ19" s="192"/>
      <c r="BK19" s="2120"/>
      <c r="BL19" s="2120"/>
      <c r="BM19" s="2120"/>
      <c r="BN19" s="2120"/>
      <c r="BO19" s="2120"/>
      <c r="BP19" s="2120"/>
      <c r="BQ19" s="2120"/>
      <c r="BR19" s="2120"/>
      <c r="BS19" s="192"/>
      <c r="BT19" s="193"/>
      <c r="BU19" s="193"/>
    </row>
    <row r="20" ht="45.0" customHeight="1">
      <c r="A20" s="2339"/>
      <c r="B20" s="2341"/>
      <c r="C20" s="2342"/>
      <c r="D20" s="2363"/>
      <c r="E20" s="2342"/>
      <c r="F20" s="2341"/>
      <c r="G20" s="2339"/>
      <c r="H20" s="2339"/>
      <c r="I20" s="2339"/>
      <c r="J20" s="181"/>
      <c r="K20" s="181"/>
      <c r="L20" s="2341"/>
      <c r="M20" s="2066" t="s">
        <v>5535</v>
      </c>
      <c r="N20" s="2350"/>
      <c r="O20" s="2350"/>
      <c r="P20" s="2350"/>
      <c r="Q20" s="2065"/>
      <c r="R20" s="2341"/>
      <c r="S20" s="2341"/>
      <c r="T20" s="2350"/>
      <c r="U20" s="2350"/>
      <c r="V20" s="2350"/>
      <c r="W20" s="2350"/>
      <c r="X20" s="2350"/>
      <c r="Y20" s="2350"/>
      <c r="Z20" s="2350"/>
      <c r="AA20" s="2341"/>
      <c r="AB20" s="2341"/>
      <c r="AC20" s="2350"/>
      <c r="AD20" s="2350"/>
      <c r="AE20" s="2350"/>
      <c r="AF20" s="2348"/>
      <c r="AG20" s="2348"/>
      <c r="AH20" s="2341"/>
      <c r="AI20" s="181"/>
      <c r="AJ20" s="181"/>
      <c r="AK20" s="2339"/>
      <c r="AL20" s="2339"/>
      <c r="AM20" s="2339"/>
      <c r="AN20" s="2341"/>
      <c r="AO20" s="2342"/>
      <c r="AP20" s="2363"/>
      <c r="AQ20" s="2342"/>
      <c r="AR20" s="2341"/>
      <c r="AS20" s="2339"/>
      <c r="AT20" s="373"/>
      <c r="AU20" s="193"/>
      <c r="AV20" s="193"/>
      <c r="AW20" s="192"/>
      <c r="AX20" s="192"/>
      <c r="AY20" s="2120"/>
      <c r="AZ20" s="2115"/>
      <c r="BA20" s="2115"/>
      <c r="BB20" s="2385" t="s">
        <v>5293</v>
      </c>
      <c r="BC20" s="2115"/>
      <c r="BD20" s="2120"/>
      <c r="BE20" s="2353" t="s">
        <v>5434</v>
      </c>
      <c r="BF20" s="192"/>
      <c r="BG20" s="192"/>
      <c r="BH20" s="192"/>
      <c r="BI20" s="192"/>
      <c r="BJ20" s="192"/>
      <c r="BK20" s="2120"/>
      <c r="BL20" s="2061"/>
      <c r="BM20" s="2061"/>
      <c r="BN20" s="2355" t="s">
        <v>5435</v>
      </c>
      <c r="BO20" s="2061"/>
      <c r="BP20" s="2061"/>
      <c r="BQ20" s="2120"/>
      <c r="BR20" s="192"/>
      <c r="BS20" s="192"/>
      <c r="BT20" s="193"/>
      <c r="BU20" s="193"/>
    </row>
    <row r="21" ht="45.0" customHeight="1">
      <c r="A21" s="2339"/>
      <c r="B21" s="2341"/>
      <c r="C21" s="2342"/>
      <c r="D21" s="2358" t="s">
        <v>5555</v>
      </c>
      <c r="E21" s="2342"/>
      <c r="F21" s="2341"/>
      <c r="G21" s="2339"/>
      <c r="H21" s="2339"/>
      <c r="I21" s="2339"/>
      <c r="J21" s="2339"/>
      <c r="K21" s="181"/>
      <c r="L21" s="2341"/>
      <c r="M21" s="2341"/>
      <c r="N21" s="2350"/>
      <c r="O21" s="2350"/>
      <c r="P21" s="2350"/>
      <c r="Q21" s="2341"/>
      <c r="R21" s="2341"/>
      <c r="S21" s="2066" t="s">
        <v>5535</v>
      </c>
      <c r="T21" s="2350"/>
      <c r="U21" s="2061"/>
      <c r="V21" s="2350"/>
      <c r="W21" s="2121" t="s">
        <v>5454</v>
      </c>
      <c r="X21" s="2350"/>
      <c r="Y21" s="2061"/>
      <c r="Z21" s="2350"/>
      <c r="AA21" s="2066" t="s">
        <v>5535</v>
      </c>
      <c r="AB21" s="2341"/>
      <c r="AC21" s="2341"/>
      <c r="AD21" s="2350"/>
      <c r="AE21" s="2350"/>
      <c r="AF21" s="2348"/>
      <c r="AG21" s="2341"/>
      <c r="AH21" s="2341"/>
      <c r="AI21" s="181"/>
      <c r="AJ21" s="2339"/>
      <c r="AK21" s="2339"/>
      <c r="AL21" s="2339"/>
      <c r="AM21" s="2339"/>
      <c r="AN21" s="2341"/>
      <c r="AO21" s="2342"/>
      <c r="AP21" s="2358" t="s">
        <v>5555</v>
      </c>
      <c r="AQ21" s="2342"/>
      <c r="AR21" s="2341"/>
      <c r="AS21" s="2339"/>
      <c r="AT21" s="373"/>
      <c r="AU21" s="193"/>
      <c r="AV21" s="193"/>
      <c r="AW21" s="193"/>
      <c r="AX21" s="192"/>
      <c r="AY21" s="2120"/>
      <c r="AZ21" s="2120"/>
      <c r="BA21" s="2115"/>
      <c r="BB21" s="2115"/>
      <c r="BC21" s="2115"/>
      <c r="BD21" s="2120"/>
      <c r="BE21" s="2353" t="s">
        <v>5434</v>
      </c>
      <c r="BF21" s="192"/>
      <c r="BG21" s="819" t="s">
        <v>5514</v>
      </c>
      <c r="BH21" s="2122" t="s">
        <v>5933</v>
      </c>
      <c r="BI21" s="2353" t="s">
        <v>5434</v>
      </c>
      <c r="BJ21" s="192"/>
      <c r="BK21" s="2120"/>
      <c r="BL21" s="2120"/>
      <c r="BM21" s="2120"/>
      <c r="BN21" s="2120"/>
      <c r="BO21" s="2120"/>
      <c r="BP21" s="2120"/>
      <c r="BQ21" s="2120"/>
      <c r="BR21" s="192"/>
      <c r="BS21" s="193"/>
      <c r="BT21" s="193"/>
      <c r="BU21" s="193"/>
    </row>
    <row r="22" ht="45.0" customHeight="1">
      <c r="A22" s="2339"/>
      <c r="B22" s="2341"/>
      <c r="C22" s="2342"/>
      <c r="D22" s="2342"/>
      <c r="E22" s="2342"/>
      <c r="F22" s="2341"/>
      <c r="G22" s="2339"/>
      <c r="H22" s="2339"/>
      <c r="I22" s="2339"/>
      <c r="J22" s="2339"/>
      <c r="K22" s="181"/>
      <c r="L22" s="181"/>
      <c r="M22" s="2341"/>
      <c r="N22" s="2121" t="s">
        <v>5934</v>
      </c>
      <c r="O22" s="2350"/>
      <c r="P22" s="2350"/>
      <c r="Q22" s="2341"/>
      <c r="R22" s="2350"/>
      <c r="S22" s="2350"/>
      <c r="T22" s="2350"/>
      <c r="U22" s="2061"/>
      <c r="V22" s="2061"/>
      <c r="W22" s="2061"/>
      <c r="X22" s="2061"/>
      <c r="Y22" s="2061"/>
      <c r="Z22" s="2350"/>
      <c r="AA22" s="2350"/>
      <c r="AB22" s="2350"/>
      <c r="AC22" s="2341"/>
      <c r="AD22" s="2350"/>
      <c r="AE22" s="2350"/>
      <c r="AF22" s="2357" t="s">
        <v>5208</v>
      </c>
      <c r="AG22" s="2341"/>
      <c r="AH22" s="181"/>
      <c r="AI22" s="181"/>
      <c r="AJ22" s="2339"/>
      <c r="AK22" s="2339"/>
      <c r="AL22" s="2339"/>
      <c r="AM22" s="2339"/>
      <c r="AN22" s="2341"/>
      <c r="AO22" s="2342"/>
      <c r="AP22" s="2342"/>
      <c r="AQ22" s="2342"/>
      <c r="AR22" s="2341"/>
      <c r="AS22" s="2339"/>
      <c r="AT22" s="373"/>
      <c r="AU22" s="193"/>
      <c r="AV22" s="193"/>
      <c r="AW22" s="193"/>
      <c r="AX22" s="192"/>
      <c r="AY22" s="192"/>
      <c r="AZ22" s="2120"/>
      <c r="BA22" s="2120"/>
      <c r="BB22" s="2120"/>
      <c r="BC22" s="2120"/>
      <c r="BD22" s="2120"/>
      <c r="BE22" s="2120"/>
      <c r="BF22" s="192"/>
      <c r="BG22" s="2120"/>
      <c r="BH22" s="2120"/>
      <c r="BI22" s="2120"/>
      <c r="BJ22" s="2354" t="s">
        <v>381</v>
      </c>
      <c r="BK22" s="2120"/>
      <c r="BL22" s="2061"/>
      <c r="BM22" s="2387" t="s">
        <v>5435</v>
      </c>
      <c r="BN22" s="2061"/>
      <c r="BO22" s="2120"/>
      <c r="BP22" s="2120"/>
      <c r="BQ22" s="192"/>
      <c r="BR22" s="192"/>
      <c r="BS22" s="193"/>
      <c r="BT22" s="193"/>
      <c r="BU22" s="193"/>
    </row>
    <row r="23" ht="45.0" customHeight="1">
      <c r="A23" s="2339"/>
      <c r="B23" s="2341"/>
      <c r="C23" s="2341"/>
      <c r="D23" s="2341"/>
      <c r="E23" s="2342"/>
      <c r="F23" s="2341"/>
      <c r="G23" s="2339"/>
      <c r="H23" s="2339"/>
      <c r="I23" s="2339"/>
      <c r="J23" s="2339"/>
      <c r="K23" s="2339"/>
      <c r="L23" s="181"/>
      <c r="M23" s="2341"/>
      <c r="N23" s="2341"/>
      <c r="O23" s="2350"/>
      <c r="P23" s="2350"/>
      <c r="Q23" s="2066" t="s">
        <v>381</v>
      </c>
      <c r="R23" s="2350"/>
      <c r="S23" s="2350"/>
      <c r="T23" s="2350"/>
      <c r="U23" s="2350"/>
      <c r="V23" s="2350"/>
      <c r="W23" s="2350"/>
      <c r="X23" s="2350"/>
      <c r="Y23" s="2350"/>
      <c r="Z23" s="2350"/>
      <c r="AA23" s="2350"/>
      <c r="AB23" s="2350"/>
      <c r="AC23" s="2066" t="s">
        <v>381</v>
      </c>
      <c r="AD23" s="2350"/>
      <c r="AE23" s="2350"/>
      <c r="AF23" s="2341"/>
      <c r="AG23" s="2341"/>
      <c r="AH23" s="181"/>
      <c r="AI23" s="2339"/>
      <c r="AJ23" s="2339"/>
      <c r="AK23" s="2339"/>
      <c r="AL23" s="2339"/>
      <c r="AM23" s="2339"/>
      <c r="AN23" s="2341"/>
      <c r="AO23" s="2342"/>
      <c r="AP23" s="2341"/>
      <c r="AQ23" s="2341"/>
      <c r="AR23" s="2341"/>
      <c r="AS23" s="2339"/>
      <c r="AT23" s="373"/>
      <c r="AU23" s="193"/>
      <c r="AV23" s="193"/>
      <c r="AW23" s="193"/>
      <c r="AX23" s="193"/>
      <c r="AY23" s="192"/>
      <c r="AZ23" s="192"/>
      <c r="BA23" s="2093" t="s">
        <v>5917</v>
      </c>
      <c r="BB23" s="2061"/>
      <c r="BC23" s="2061"/>
      <c r="BD23" s="2349" t="s">
        <v>5935</v>
      </c>
      <c r="BE23" s="2349" t="s">
        <v>5935</v>
      </c>
      <c r="BF23" s="192"/>
      <c r="BG23" s="2353" t="s">
        <v>5434</v>
      </c>
      <c r="BH23" s="2353" t="s">
        <v>5434</v>
      </c>
      <c r="BI23" s="2386" t="s">
        <v>5434</v>
      </c>
      <c r="BJ23" s="192"/>
      <c r="BK23" s="2120"/>
      <c r="BL23" s="2120"/>
      <c r="BM23" s="2120"/>
      <c r="BN23" s="2120"/>
      <c r="BO23" s="2120"/>
      <c r="BP23" s="192"/>
      <c r="BQ23" s="192"/>
      <c r="BR23" s="193"/>
      <c r="BS23" s="193"/>
      <c r="BT23" s="193"/>
      <c r="BU23" s="193"/>
    </row>
    <row r="24" ht="45.0" customHeight="1">
      <c r="A24" s="2339"/>
      <c r="B24" s="2339"/>
      <c r="C24" s="2339"/>
      <c r="D24" s="2341"/>
      <c r="E24" s="2342"/>
      <c r="F24" s="2341"/>
      <c r="G24" s="2341"/>
      <c r="H24" s="2339"/>
      <c r="I24" s="2339"/>
      <c r="J24" s="2339"/>
      <c r="K24" s="2339"/>
      <c r="L24" s="181"/>
      <c r="M24" s="181"/>
      <c r="N24" s="2341"/>
      <c r="O24" s="2341"/>
      <c r="P24" s="2350"/>
      <c r="Q24" s="2341"/>
      <c r="R24" s="2350"/>
      <c r="S24" s="2350"/>
      <c r="T24" s="2350"/>
      <c r="U24" s="2350"/>
      <c r="V24" s="2350"/>
      <c r="W24" s="2350"/>
      <c r="X24" s="2350"/>
      <c r="Y24" s="2350"/>
      <c r="Z24" s="2350"/>
      <c r="AA24" s="2350"/>
      <c r="AB24" s="2350"/>
      <c r="AC24" s="2341"/>
      <c r="AD24" s="2350"/>
      <c r="AE24" s="2341"/>
      <c r="AF24" s="2341"/>
      <c r="AG24" s="181"/>
      <c r="AH24" s="181"/>
      <c r="AI24" s="2339"/>
      <c r="AJ24" s="2339"/>
      <c r="AK24" s="2339"/>
      <c r="AL24" s="2339"/>
      <c r="AM24" s="2341"/>
      <c r="AN24" s="2341"/>
      <c r="AO24" s="2342"/>
      <c r="AP24" s="2341"/>
      <c r="AQ24" s="2339"/>
      <c r="AR24" s="2339"/>
      <c r="AS24" s="2339"/>
      <c r="AT24" s="373"/>
      <c r="AU24" s="193"/>
      <c r="AV24" s="193"/>
      <c r="AW24" s="193"/>
      <c r="AX24" s="193"/>
      <c r="AY24" s="193"/>
      <c r="AZ24" s="192"/>
      <c r="BA24" s="192"/>
      <c r="BB24" s="192"/>
      <c r="BC24" s="2093" t="s">
        <v>5917</v>
      </c>
      <c r="BD24" s="2349" t="s">
        <v>5935</v>
      </c>
      <c r="BE24" s="2349" t="s">
        <v>5935</v>
      </c>
      <c r="BF24" s="192"/>
      <c r="BG24" s="192"/>
      <c r="BH24" s="192"/>
      <c r="BI24" s="192"/>
      <c r="BJ24" s="192"/>
      <c r="BK24" s="2348"/>
      <c r="BL24" s="2349" t="s">
        <v>5208</v>
      </c>
      <c r="BM24" s="2122" t="s">
        <v>5488</v>
      </c>
      <c r="BN24" s="192"/>
      <c r="BO24" s="192"/>
      <c r="BP24" s="192"/>
      <c r="BQ24" s="193"/>
      <c r="BR24" s="193"/>
      <c r="BS24" s="193"/>
      <c r="BT24" s="193"/>
      <c r="BU24" s="193"/>
    </row>
    <row r="25" ht="45.0" customHeight="1">
      <c r="A25" s="2339"/>
      <c r="B25" s="2339"/>
      <c r="C25" s="2339"/>
      <c r="D25" s="2341"/>
      <c r="E25" s="2342"/>
      <c r="F25" s="2342"/>
      <c r="G25" s="2341"/>
      <c r="H25" s="2339"/>
      <c r="I25" s="2339"/>
      <c r="J25" s="2339"/>
      <c r="K25" s="2339"/>
      <c r="L25" s="2339"/>
      <c r="M25" s="181"/>
      <c r="N25" s="181"/>
      <c r="O25" s="2341"/>
      <c r="P25" s="2341"/>
      <c r="Q25" s="2341"/>
      <c r="R25" s="2357" t="s">
        <v>5208</v>
      </c>
      <c r="S25" s="2121" t="s">
        <v>5936</v>
      </c>
      <c r="T25" s="2348"/>
      <c r="U25" s="2350"/>
      <c r="V25" s="2350"/>
      <c r="W25" s="2350"/>
      <c r="X25" s="2350"/>
      <c r="Y25" s="2350"/>
      <c r="Z25" s="2348"/>
      <c r="AA25" s="2348"/>
      <c r="AB25" s="2357" t="s">
        <v>5208</v>
      </c>
      <c r="AC25" s="2341"/>
      <c r="AD25" s="2341"/>
      <c r="AE25" s="2341"/>
      <c r="AF25" s="181"/>
      <c r="AG25" s="181"/>
      <c r="AH25" s="2339"/>
      <c r="AI25" s="2339"/>
      <c r="AJ25" s="2339"/>
      <c r="AK25" s="2339"/>
      <c r="AL25" s="2339"/>
      <c r="AM25" s="2341"/>
      <c r="AN25" s="2342"/>
      <c r="AO25" s="2342"/>
      <c r="AP25" s="2341"/>
      <c r="AQ25" s="2339"/>
      <c r="AR25" s="2339"/>
      <c r="AS25" s="2339"/>
      <c r="AT25" s="373"/>
      <c r="AU25" s="193"/>
      <c r="AV25" s="193"/>
      <c r="AW25" s="193"/>
      <c r="AX25" s="193"/>
      <c r="AY25" s="193"/>
      <c r="AZ25" s="193"/>
      <c r="BA25" s="193"/>
      <c r="BB25" s="192"/>
      <c r="BC25" s="192"/>
      <c r="BD25" s="192"/>
      <c r="BE25" s="192"/>
      <c r="BF25" s="192"/>
      <c r="BG25" s="192"/>
      <c r="BH25" s="192"/>
      <c r="BI25" s="192"/>
      <c r="BJ25" s="192"/>
      <c r="BK25" s="192"/>
      <c r="BL25" s="192"/>
      <c r="BM25" s="192"/>
      <c r="BN25" s="192"/>
      <c r="BO25" s="193"/>
      <c r="BP25" s="193"/>
      <c r="BQ25" s="193"/>
      <c r="BR25" s="193"/>
      <c r="BS25" s="193"/>
      <c r="BT25" s="193"/>
      <c r="BU25" s="193"/>
    </row>
    <row r="26" ht="45.0" customHeight="1">
      <c r="A26" s="2339"/>
      <c r="B26" s="2339"/>
      <c r="C26" s="2339"/>
      <c r="D26" s="2341"/>
      <c r="E26" s="2341"/>
      <c r="F26" s="2342"/>
      <c r="G26" s="2341"/>
      <c r="H26" s="2341"/>
      <c r="I26" s="2339"/>
      <c r="J26" s="2339"/>
      <c r="K26" s="2339"/>
      <c r="L26" s="2339"/>
      <c r="M26" s="2339"/>
      <c r="N26" s="181"/>
      <c r="O26" s="181"/>
      <c r="P26" s="181"/>
      <c r="Q26" s="2341"/>
      <c r="R26" s="2341"/>
      <c r="S26" s="2341"/>
      <c r="T26" s="2121" t="s">
        <v>5937</v>
      </c>
      <c r="U26" s="2121" t="s">
        <v>5936</v>
      </c>
      <c r="V26" s="2350"/>
      <c r="W26" s="2350"/>
      <c r="X26" s="2350"/>
      <c r="Y26" s="2348"/>
      <c r="Z26" s="2348"/>
      <c r="AA26" s="2341"/>
      <c r="AB26" s="2341"/>
      <c r="AC26" s="2341"/>
      <c r="AD26" s="181"/>
      <c r="AE26" s="181"/>
      <c r="AF26" s="181"/>
      <c r="AG26" s="2339"/>
      <c r="AH26" s="2339"/>
      <c r="AI26" s="2339"/>
      <c r="AJ26" s="2339"/>
      <c r="AK26" s="2339"/>
      <c r="AL26" s="2341"/>
      <c r="AM26" s="2341"/>
      <c r="AN26" s="2342"/>
      <c r="AO26" s="2341"/>
      <c r="AP26" s="2341"/>
      <c r="AQ26" s="2339"/>
      <c r="AR26" s="2339"/>
      <c r="AS26" s="2339"/>
      <c r="AT26" s="373"/>
      <c r="AU26" s="193"/>
      <c r="AV26" s="193"/>
      <c r="AW26" s="193"/>
      <c r="AX26" s="193"/>
      <c r="AY26" s="193"/>
      <c r="AZ26" s="193"/>
      <c r="BA26" s="193"/>
      <c r="BB26" s="193"/>
      <c r="BC26" s="193"/>
      <c r="BD26" s="192"/>
      <c r="BE26" s="192"/>
      <c r="BF26" s="192"/>
      <c r="BG26" s="192"/>
      <c r="BH26" s="192"/>
      <c r="BI26" s="192"/>
      <c r="BJ26" s="192"/>
      <c r="BK26" s="192"/>
      <c r="BL26" s="192"/>
      <c r="BM26" s="193"/>
      <c r="BN26" s="193"/>
      <c r="BO26" s="193"/>
      <c r="BP26" s="193"/>
      <c r="BQ26" s="193"/>
      <c r="BR26" s="193"/>
      <c r="BS26" s="193"/>
      <c r="BT26" s="193"/>
      <c r="BU26" s="193"/>
    </row>
    <row r="27" ht="45.0" customHeight="1">
      <c r="A27" s="2339"/>
      <c r="B27" s="2340"/>
      <c r="C27" s="2339"/>
      <c r="D27" s="2339"/>
      <c r="E27" s="2341"/>
      <c r="F27" s="2342"/>
      <c r="G27" s="2342"/>
      <c r="H27" s="2341"/>
      <c r="I27" s="2341"/>
      <c r="J27" s="2339"/>
      <c r="K27" s="2339"/>
      <c r="L27" s="2339"/>
      <c r="M27" s="2339"/>
      <c r="N27" s="2339"/>
      <c r="O27" s="2339"/>
      <c r="P27" s="181"/>
      <c r="Q27" s="181"/>
      <c r="R27" s="181"/>
      <c r="S27" s="2341"/>
      <c r="T27" s="2341"/>
      <c r="U27" s="2341"/>
      <c r="V27" s="2350"/>
      <c r="W27" s="2350"/>
      <c r="X27" s="2350"/>
      <c r="Y27" s="2341"/>
      <c r="Z27" s="2341"/>
      <c r="AA27" s="2341"/>
      <c r="AB27" s="181"/>
      <c r="AC27" s="181"/>
      <c r="AD27" s="181"/>
      <c r="AE27" s="2339"/>
      <c r="AF27" s="2339"/>
      <c r="AG27" s="2339"/>
      <c r="AH27" s="2339"/>
      <c r="AI27" s="2339"/>
      <c r="AJ27" s="2339"/>
      <c r="AK27" s="2341"/>
      <c r="AL27" s="2341"/>
      <c r="AM27" s="2342"/>
      <c r="AN27" s="2342"/>
      <c r="AO27" s="2341"/>
      <c r="AP27" s="2339"/>
      <c r="AQ27" s="2339"/>
      <c r="AR27" s="2340"/>
      <c r="AS27" s="2339"/>
      <c r="AT27" s="373"/>
      <c r="AU27" s="193"/>
      <c r="AV27" s="193"/>
      <c r="AW27" s="193"/>
      <c r="AX27" s="193"/>
      <c r="AY27" s="193"/>
      <c r="AZ27" s="193"/>
      <c r="BA27" s="193"/>
      <c r="BB27" s="193"/>
      <c r="BC27" s="193"/>
      <c r="BD27" s="193"/>
      <c r="BE27" s="193"/>
      <c r="BF27" s="193"/>
      <c r="BG27" s="193"/>
      <c r="BH27" s="2388" t="s">
        <v>5938</v>
      </c>
      <c r="BI27" s="193"/>
      <c r="BJ27" s="193"/>
      <c r="BK27" s="193"/>
      <c r="BL27" s="193"/>
      <c r="BM27" s="193"/>
      <c r="BN27" s="193"/>
      <c r="BO27" s="193"/>
      <c r="BP27" s="193"/>
      <c r="BQ27" s="193"/>
      <c r="BR27" s="193"/>
      <c r="BS27" s="193"/>
      <c r="BT27" s="193"/>
      <c r="BU27" s="193"/>
    </row>
    <row r="28" ht="45.0" customHeight="1">
      <c r="A28" s="2339"/>
      <c r="B28" s="2340"/>
      <c r="C28" s="2340"/>
      <c r="D28" s="2339"/>
      <c r="E28" s="2341"/>
      <c r="F28" s="2341"/>
      <c r="G28" s="2342"/>
      <c r="H28" s="2342"/>
      <c r="I28" s="2341"/>
      <c r="J28" s="2341"/>
      <c r="K28" s="2339"/>
      <c r="L28" s="2339"/>
      <c r="M28" s="2339"/>
      <c r="N28" s="2339"/>
      <c r="O28" s="2339"/>
      <c r="P28" s="2339"/>
      <c r="Q28" s="2339"/>
      <c r="R28" s="181"/>
      <c r="S28" s="181"/>
      <c r="T28" s="181"/>
      <c r="U28" s="2341"/>
      <c r="V28" s="181"/>
      <c r="W28" s="181"/>
      <c r="X28" s="181"/>
      <c r="Y28" s="2341"/>
      <c r="Z28" s="181"/>
      <c r="AA28" s="181"/>
      <c r="AB28" s="181"/>
      <c r="AC28" s="2339"/>
      <c r="AD28" s="2339"/>
      <c r="AE28" s="2339"/>
      <c r="AF28" s="2339"/>
      <c r="AG28" s="2339"/>
      <c r="AH28" s="2339"/>
      <c r="AI28" s="2339"/>
      <c r="AJ28" s="2341"/>
      <c r="AK28" s="2341"/>
      <c r="AL28" s="2342"/>
      <c r="AM28" s="2342"/>
      <c r="AN28" s="2341"/>
      <c r="AO28" s="2341"/>
      <c r="AP28" s="2339"/>
      <c r="AQ28" s="2340"/>
      <c r="AR28" s="2340"/>
      <c r="AS28" s="2339"/>
      <c r="AT28" s="37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row>
    <row r="29" ht="45.0" customHeight="1">
      <c r="A29" s="2339"/>
      <c r="B29" s="2339"/>
      <c r="C29" s="2340"/>
      <c r="D29" s="2339"/>
      <c r="E29" s="2339"/>
      <c r="F29" s="2341"/>
      <c r="G29" s="2341"/>
      <c r="H29" s="2342"/>
      <c r="I29" s="2342"/>
      <c r="J29" s="2341"/>
      <c r="K29" s="2341"/>
      <c r="L29" s="2339"/>
      <c r="M29" s="2339"/>
      <c r="N29" s="2339"/>
      <c r="O29" s="2339"/>
      <c r="P29" s="2339"/>
      <c r="Q29" s="2339"/>
      <c r="R29" s="2339"/>
      <c r="S29" s="2339"/>
      <c r="T29" s="181"/>
      <c r="U29" s="181"/>
      <c r="V29" s="181"/>
      <c r="W29" s="181"/>
      <c r="X29" s="181"/>
      <c r="Y29" s="181"/>
      <c r="Z29" s="181"/>
      <c r="AA29" s="2339"/>
      <c r="AB29" s="2339"/>
      <c r="AC29" s="2339"/>
      <c r="AD29" s="2339"/>
      <c r="AE29" s="2339"/>
      <c r="AF29" s="2339"/>
      <c r="AG29" s="2339"/>
      <c r="AH29" s="2339"/>
      <c r="AI29" s="2341"/>
      <c r="AJ29" s="2341"/>
      <c r="AK29" s="2342"/>
      <c r="AL29" s="2342"/>
      <c r="AM29" s="2341"/>
      <c r="AN29" s="2341"/>
      <c r="AO29" s="2339"/>
      <c r="AP29" s="2339"/>
      <c r="AQ29" s="2340"/>
      <c r="AR29" s="2339"/>
      <c r="AS29" s="2339"/>
      <c r="AT29" s="373"/>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row>
    <row r="30" ht="45.0" customHeight="1">
      <c r="A30" s="2339"/>
      <c r="B30" s="2339"/>
      <c r="C30" s="2340"/>
      <c r="D30" s="2340"/>
      <c r="E30" s="2339"/>
      <c r="F30" s="2339"/>
      <c r="G30" s="2341"/>
      <c r="H30" s="2341"/>
      <c r="I30" s="2342"/>
      <c r="J30" s="2342"/>
      <c r="K30" s="2341"/>
      <c r="L30" s="2341"/>
      <c r="M30" s="2339"/>
      <c r="N30" s="2339"/>
      <c r="O30" s="2339"/>
      <c r="P30" s="2339"/>
      <c r="Q30" s="2339"/>
      <c r="R30" s="2339"/>
      <c r="S30" s="2339"/>
      <c r="T30" s="2339"/>
      <c r="U30" s="181"/>
      <c r="V30" s="181"/>
      <c r="W30" s="181"/>
      <c r="X30" s="181"/>
      <c r="Y30" s="181"/>
      <c r="Z30" s="2339"/>
      <c r="AA30" s="2339"/>
      <c r="AB30" s="2339"/>
      <c r="AC30" s="2339"/>
      <c r="AD30" s="2339"/>
      <c r="AE30" s="2339"/>
      <c r="AF30" s="2339"/>
      <c r="AG30" s="2339"/>
      <c r="AH30" s="2341"/>
      <c r="AI30" s="2341"/>
      <c r="AJ30" s="2342"/>
      <c r="AK30" s="2342"/>
      <c r="AL30" s="2341"/>
      <c r="AM30" s="2341"/>
      <c r="AN30" s="2339"/>
      <c r="AO30" s="2339"/>
      <c r="AP30" s="2340"/>
      <c r="AQ30" s="2340"/>
      <c r="AR30" s="2339"/>
      <c r="AS30" s="2339"/>
      <c r="AT30" s="373"/>
      <c r="AU30" s="193"/>
      <c r="AV30" s="193"/>
      <c r="AW30" s="193"/>
      <c r="AX30" s="193"/>
      <c r="AY30" s="193"/>
      <c r="AZ30" s="193"/>
      <c r="BA30" s="193"/>
      <c r="BB30" s="193"/>
      <c r="BC30" s="193"/>
      <c r="BD30" s="373"/>
      <c r="BE30" s="373"/>
      <c r="BF30" s="373"/>
      <c r="BG30" s="373"/>
      <c r="BH30" s="373"/>
      <c r="BI30" s="373"/>
      <c r="BJ30" s="373"/>
      <c r="BK30" s="373"/>
      <c r="BL30" s="373"/>
      <c r="BM30" s="193"/>
      <c r="BN30" s="193"/>
      <c r="BO30" s="193"/>
      <c r="BP30" s="193"/>
      <c r="BQ30" s="193"/>
      <c r="BR30" s="193"/>
      <c r="BS30" s="193"/>
      <c r="BT30" s="193"/>
      <c r="BU30" s="193"/>
    </row>
    <row r="31" ht="45.0" customHeight="1">
      <c r="A31" s="2339"/>
      <c r="B31" s="2339"/>
      <c r="C31" s="2340"/>
      <c r="D31" s="2340"/>
      <c r="E31" s="2339"/>
      <c r="F31" s="2339"/>
      <c r="G31" s="2339"/>
      <c r="H31" s="2341"/>
      <c r="I31" s="2341"/>
      <c r="J31" s="2342"/>
      <c r="K31" s="2342"/>
      <c r="L31" s="2341"/>
      <c r="M31" s="2341"/>
      <c r="N31" s="2341"/>
      <c r="O31" s="2339"/>
      <c r="P31" s="2339"/>
      <c r="Q31" s="2339"/>
      <c r="R31" s="2339"/>
      <c r="S31" s="2339"/>
      <c r="T31" s="2339"/>
      <c r="U31" s="181"/>
      <c r="V31" s="181"/>
      <c r="W31" s="181"/>
      <c r="X31" s="181"/>
      <c r="Y31" s="181"/>
      <c r="Z31" s="2339"/>
      <c r="AA31" s="2339"/>
      <c r="AB31" s="2339"/>
      <c r="AC31" s="2339"/>
      <c r="AD31" s="2339"/>
      <c r="AE31" s="2339"/>
      <c r="AF31" s="2341"/>
      <c r="AG31" s="2341"/>
      <c r="AH31" s="2341"/>
      <c r="AI31" s="2342"/>
      <c r="AJ31" s="2342"/>
      <c r="AK31" s="2341"/>
      <c r="AL31" s="2341"/>
      <c r="AM31" s="2339"/>
      <c r="AN31" s="2339"/>
      <c r="AO31" s="2339"/>
      <c r="AP31" s="2340"/>
      <c r="AQ31" s="2340"/>
      <c r="AR31" s="2339"/>
      <c r="AS31" s="2339"/>
      <c r="AT31" s="373"/>
      <c r="AU31" s="193"/>
      <c r="AV31" s="193"/>
      <c r="AW31" s="193"/>
      <c r="AX31" s="193"/>
      <c r="AY31" s="193"/>
      <c r="AZ31" s="193"/>
      <c r="BA31" s="193"/>
      <c r="BB31" s="373"/>
      <c r="BC31" s="373"/>
      <c r="BD31" s="373"/>
      <c r="BE31" s="2128"/>
      <c r="BF31" s="2128"/>
      <c r="BG31" s="2128"/>
      <c r="BH31" s="2128"/>
      <c r="BI31" s="2128"/>
      <c r="BJ31" s="2128"/>
      <c r="BK31" s="2128"/>
      <c r="BL31" s="373"/>
      <c r="BM31" s="373"/>
      <c r="BN31" s="373"/>
      <c r="BO31" s="193"/>
      <c r="BP31" s="193"/>
      <c r="BQ31" s="193"/>
      <c r="BR31" s="193"/>
      <c r="BS31" s="193"/>
      <c r="BT31" s="193"/>
      <c r="BU31" s="193"/>
    </row>
    <row r="32" ht="45.0" customHeight="1">
      <c r="A32" s="2339"/>
      <c r="B32" s="2339"/>
      <c r="C32" s="2340"/>
      <c r="D32" s="2340"/>
      <c r="E32" s="2339"/>
      <c r="F32" s="2339"/>
      <c r="G32" s="2339"/>
      <c r="H32" s="2339"/>
      <c r="I32" s="2341"/>
      <c r="J32" s="2341"/>
      <c r="K32" s="2342"/>
      <c r="L32" s="2342"/>
      <c r="M32" s="2342"/>
      <c r="N32" s="2341"/>
      <c r="O32" s="2341"/>
      <c r="P32" s="2341"/>
      <c r="Q32" s="2341"/>
      <c r="R32" s="2341"/>
      <c r="S32" s="2341"/>
      <c r="T32" s="2339"/>
      <c r="U32" s="181"/>
      <c r="V32" s="181"/>
      <c r="W32" s="181"/>
      <c r="X32" s="181"/>
      <c r="Y32" s="181"/>
      <c r="Z32" s="2339"/>
      <c r="AA32" s="2341"/>
      <c r="AB32" s="2341"/>
      <c r="AC32" s="2341"/>
      <c r="AD32" s="2341"/>
      <c r="AE32" s="2341"/>
      <c r="AF32" s="2341"/>
      <c r="AG32" s="2342"/>
      <c r="AH32" s="2342"/>
      <c r="AI32" s="2342"/>
      <c r="AJ32" s="2341"/>
      <c r="AK32" s="2341"/>
      <c r="AL32" s="2339"/>
      <c r="AM32" s="2339"/>
      <c r="AN32" s="2339"/>
      <c r="AO32" s="2339"/>
      <c r="AP32" s="2340"/>
      <c r="AQ32" s="2340"/>
      <c r="AR32" s="2339"/>
      <c r="AS32" s="2339"/>
      <c r="AT32" s="373"/>
      <c r="AU32" s="193"/>
      <c r="AV32" s="193"/>
      <c r="AW32" s="193"/>
      <c r="AX32" s="193"/>
      <c r="AY32" s="193"/>
      <c r="AZ32" s="373"/>
      <c r="BA32" s="373"/>
      <c r="BB32" s="373"/>
      <c r="BC32" s="2128"/>
      <c r="BD32" s="2128"/>
      <c r="BE32" s="2128"/>
      <c r="BF32" s="2128"/>
      <c r="BG32" s="2128"/>
      <c r="BH32" s="2128"/>
      <c r="BI32" s="2128"/>
      <c r="BJ32" s="2128"/>
      <c r="BK32" s="2128"/>
      <c r="BL32" s="2128"/>
      <c r="BM32" s="2128"/>
      <c r="BN32" s="373"/>
      <c r="BO32" s="373"/>
      <c r="BP32" s="373"/>
      <c r="BQ32" s="193"/>
      <c r="BR32" s="193"/>
      <c r="BS32" s="193"/>
      <c r="BT32" s="193"/>
      <c r="BU32" s="193"/>
    </row>
    <row r="33" ht="45.0" customHeight="1">
      <c r="A33" s="2339"/>
      <c r="B33" s="2339"/>
      <c r="C33" s="2340"/>
      <c r="D33" s="2340"/>
      <c r="E33" s="2340"/>
      <c r="F33" s="2339"/>
      <c r="G33" s="2339"/>
      <c r="H33" s="2339"/>
      <c r="I33" s="2339"/>
      <c r="J33" s="2341"/>
      <c r="K33" s="2341"/>
      <c r="L33" s="2341"/>
      <c r="M33" s="2342"/>
      <c r="N33" s="2363"/>
      <c r="O33" s="2363"/>
      <c r="P33" s="2342"/>
      <c r="Q33" s="2342"/>
      <c r="R33" s="2342"/>
      <c r="S33" s="2341"/>
      <c r="T33" s="2061"/>
      <c r="U33" s="181"/>
      <c r="V33" s="181"/>
      <c r="W33" s="181"/>
      <c r="X33" s="181"/>
      <c r="Y33" s="181"/>
      <c r="Z33" s="2061"/>
      <c r="AA33" s="2341"/>
      <c r="AB33" s="2342"/>
      <c r="AC33" s="2342"/>
      <c r="AD33" s="2342"/>
      <c r="AE33" s="2363"/>
      <c r="AF33" s="2363"/>
      <c r="AG33" s="2342"/>
      <c r="AH33" s="2341"/>
      <c r="AI33" s="2341"/>
      <c r="AJ33" s="2341"/>
      <c r="AK33" s="2339"/>
      <c r="AL33" s="2339"/>
      <c r="AM33" s="2339"/>
      <c r="AN33" s="2339"/>
      <c r="AO33" s="2340"/>
      <c r="AP33" s="2340"/>
      <c r="AQ33" s="2340"/>
      <c r="AR33" s="2339"/>
      <c r="AS33" s="2339"/>
      <c r="AT33" s="373"/>
      <c r="AU33" s="193"/>
      <c r="AV33" s="193"/>
      <c r="AW33" s="193"/>
      <c r="AX33" s="193"/>
      <c r="AY33" s="373"/>
      <c r="AZ33" s="373"/>
      <c r="BA33" s="2128"/>
      <c r="BB33" s="2128"/>
      <c r="BC33" s="2128"/>
      <c r="BD33" s="2128"/>
      <c r="BE33" s="2128"/>
      <c r="BF33" s="2128"/>
      <c r="BG33" s="2128"/>
      <c r="BH33" s="2128"/>
      <c r="BI33" s="2128"/>
      <c r="BJ33" s="2128"/>
      <c r="BK33" s="2128"/>
      <c r="BL33" s="2128"/>
      <c r="BM33" s="2128"/>
      <c r="BN33" s="2128"/>
      <c r="BO33" s="2128"/>
      <c r="BP33" s="373"/>
      <c r="BQ33" s="373"/>
      <c r="BR33" s="193"/>
      <c r="BS33" s="193"/>
      <c r="BT33" s="193"/>
      <c r="BU33" s="193"/>
    </row>
    <row r="34" ht="45.0" customHeight="1">
      <c r="A34" s="2339"/>
      <c r="B34" s="2339"/>
      <c r="C34" s="2340"/>
      <c r="D34" s="2340"/>
      <c r="E34" s="2340"/>
      <c r="F34" s="2340"/>
      <c r="G34" s="2340"/>
      <c r="H34" s="2340"/>
      <c r="I34" s="2339"/>
      <c r="J34" s="2339"/>
      <c r="K34" s="2339"/>
      <c r="L34" s="2341"/>
      <c r="M34" s="2341"/>
      <c r="N34" s="2341"/>
      <c r="O34" s="2341"/>
      <c r="P34" s="2363"/>
      <c r="Q34" s="2358" t="s">
        <v>5555</v>
      </c>
      <c r="R34" s="2363"/>
      <c r="S34" s="2341"/>
      <c r="T34" s="2066" t="s">
        <v>5702</v>
      </c>
      <c r="U34" s="181"/>
      <c r="V34" s="181"/>
      <c r="W34" s="181"/>
      <c r="X34" s="181"/>
      <c r="Y34" s="181"/>
      <c r="Z34" s="2066" t="s">
        <v>5702</v>
      </c>
      <c r="AA34" s="2341"/>
      <c r="AB34" s="2363"/>
      <c r="AC34" s="2358" t="s">
        <v>5555</v>
      </c>
      <c r="AD34" s="2363"/>
      <c r="AE34" s="2341"/>
      <c r="AF34" s="2341"/>
      <c r="AG34" s="2341"/>
      <c r="AH34" s="2341"/>
      <c r="AI34" s="2339"/>
      <c r="AJ34" s="2339"/>
      <c r="AK34" s="2339"/>
      <c r="AL34" s="2340"/>
      <c r="AM34" s="2340"/>
      <c r="AN34" s="2340"/>
      <c r="AO34" s="2340"/>
      <c r="AP34" s="2340"/>
      <c r="AQ34" s="2340"/>
      <c r="AR34" s="2339"/>
      <c r="AS34" s="2339"/>
      <c r="AT34" s="373"/>
      <c r="AU34" s="193"/>
      <c r="AV34" s="193"/>
      <c r="AW34" s="193"/>
      <c r="AX34" s="373"/>
      <c r="AY34" s="373"/>
      <c r="AZ34" s="2128"/>
      <c r="BA34" s="2128"/>
      <c r="BB34" s="2128"/>
      <c r="BC34" s="2128"/>
      <c r="BD34" s="2128"/>
      <c r="BE34" s="2128"/>
      <c r="BF34" s="2128"/>
      <c r="BG34" s="2128"/>
      <c r="BH34" s="2128"/>
      <c r="BI34" s="2128"/>
      <c r="BJ34" s="2128"/>
      <c r="BK34" s="2128"/>
      <c r="BL34" s="2128"/>
      <c r="BM34" s="2128"/>
      <c r="BN34" s="2128"/>
      <c r="BO34" s="2128"/>
      <c r="BP34" s="2128"/>
      <c r="BQ34" s="373"/>
      <c r="BR34" s="373"/>
      <c r="BS34" s="193"/>
      <c r="BT34" s="193"/>
      <c r="BU34" s="193"/>
    </row>
    <row r="35" ht="45.0" customHeight="1">
      <c r="A35" s="2339"/>
      <c r="B35" s="2339"/>
      <c r="C35" s="2340"/>
      <c r="D35" s="2340"/>
      <c r="E35" s="2340"/>
      <c r="F35" s="2340"/>
      <c r="G35" s="2340"/>
      <c r="H35" s="2340"/>
      <c r="I35" s="2340"/>
      <c r="J35" s="2340"/>
      <c r="K35" s="2339"/>
      <c r="L35" s="2339"/>
      <c r="M35" s="2339"/>
      <c r="N35" s="2339"/>
      <c r="O35" s="2341"/>
      <c r="P35" s="2342"/>
      <c r="Q35" s="2342"/>
      <c r="R35" s="2342"/>
      <c r="S35" s="2389"/>
      <c r="T35" s="2066"/>
      <c r="U35" s="190"/>
      <c r="V35" s="181"/>
      <c r="W35" s="181"/>
      <c r="X35" s="181"/>
      <c r="Y35" s="190"/>
      <c r="Z35" s="2066"/>
      <c r="AA35" s="2389"/>
      <c r="AB35" s="2342"/>
      <c r="AC35" s="2342"/>
      <c r="AD35" s="2342"/>
      <c r="AE35" s="2341"/>
      <c r="AF35" s="2339"/>
      <c r="AG35" s="2339"/>
      <c r="AH35" s="2339"/>
      <c r="AI35" s="2339"/>
      <c r="AJ35" s="2340"/>
      <c r="AK35" s="2340"/>
      <c r="AL35" s="2340"/>
      <c r="AM35" s="2340"/>
      <c r="AN35" s="2340"/>
      <c r="AO35" s="2340"/>
      <c r="AP35" s="2340"/>
      <c r="AQ35" s="2340"/>
      <c r="AR35" s="2339"/>
      <c r="AS35" s="2339"/>
      <c r="AT35" s="373"/>
      <c r="AU35" s="193"/>
      <c r="AV35" s="193"/>
      <c r="AW35" s="193"/>
      <c r="AX35" s="373"/>
      <c r="AY35" s="2128"/>
      <c r="AZ35" s="2128"/>
      <c r="BA35" s="2128"/>
      <c r="BB35" s="2128"/>
      <c r="BC35" s="2128"/>
      <c r="BD35" s="2128"/>
      <c r="BE35" s="2128"/>
      <c r="BF35" s="2128"/>
      <c r="BG35" s="2128"/>
      <c r="BH35" s="2128"/>
      <c r="BI35" s="2128"/>
      <c r="BJ35" s="2128"/>
      <c r="BK35" s="2128"/>
      <c r="BL35" s="2128"/>
      <c r="BM35" s="2128"/>
      <c r="BN35" s="2128"/>
      <c r="BO35" s="2128"/>
      <c r="BP35" s="2128"/>
      <c r="BQ35" s="2128"/>
      <c r="BR35" s="373"/>
      <c r="BS35" s="193"/>
      <c r="BT35" s="193"/>
      <c r="BU35" s="193"/>
    </row>
    <row r="36" ht="45.0" customHeight="1">
      <c r="A36" s="2339"/>
      <c r="B36" s="2339"/>
      <c r="C36" s="2339"/>
      <c r="D36" s="2339"/>
      <c r="E36" s="2339"/>
      <c r="F36" s="2339"/>
      <c r="G36" s="2339"/>
      <c r="H36" s="2339"/>
      <c r="I36" s="2339"/>
      <c r="J36" s="2340"/>
      <c r="K36" s="2340"/>
      <c r="L36" s="2339"/>
      <c r="M36" s="2339"/>
      <c r="N36" s="2339"/>
      <c r="O36" s="2341"/>
      <c r="P36" s="2341"/>
      <c r="Q36" s="2341"/>
      <c r="R36" s="2341"/>
      <c r="S36" s="2341"/>
      <c r="T36" s="2339"/>
      <c r="U36" s="181"/>
      <c r="V36" s="181"/>
      <c r="W36" s="181"/>
      <c r="X36" s="181"/>
      <c r="Y36" s="181"/>
      <c r="Z36" s="2339"/>
      <c r="AA36" s="2341"/>
      <c r="AB36" s="2341"/>
      <c r="AC36" s="2341"/>
      <c r="AD36" s="2341"/>
      <c r="AE36" s="2341"/>
      <c r="AF36" s="2339"/>
      <c r="AG36" s="2339"/>
      <c r="AH36" s="2339"/>
      <c r="AI36" s="2340"/>
      <c r="AJ36" s="2340"/>
      <c r="AK36" s="2339"/>
      <c r="AL36" s="2339"/>
      <c r="AM36" s="2339"/>
      <c r="AN36" s="2339"/>
      <c r="AO36" s="2339"/>
      <c r="AP36" s="2339"/>
      <c r="AQ36" s="2339"/>
      <c r="AR36" s="2339"/>
      <c r="AS36" s="2339"/>
      <c r="AT36" s="373"/>
      <c r="AU36" s="193"/>
      <c r="AV36" s="193"/>
      <c r="AW36" s="373"/>
      <c r="AX36" s="373"/>
      <c r="AY36" s="2128"/>
      <c r="AZ36" s="2128"/>
      <c r="BA36" s="2128"/>
      <c r="BB36" s="2128"/>
      <c r="BC36" s="2128"/>
      <c r="BD36" s="2128"/>
      <c r="BE36" s="2128"/>
      <c r="BF36" s="2128"/>
      <c r="BG36" s="2128"/>
      <c r="BH36" s="2128"/>
      <c r="BI36" s="2128"/>
      <c r="BJ36" s="2128"/>
      <c r="BK36" s="2128"/>
      <c r="BL36" s="2128"/>
      <c r="BM36" s="2128"/>
      <c r="BN36" s="2128"/>
      <c r="BO36" s="2128"/>
      <c r="BP36" s="2128"/>
      <c r="BQ36" s="2128"/>
      <c r="BR36" s="373"/>
      <c r="BS36" s="373"/>
      <c r="BT36" s="193"/>
      <c r="BU36" s="193"/>
    </row>
    <row r="37" ht="45.0" customHeight="1">
      <c r="A37" s="2339"/>
      <c r="B37" s="2339"/>
      <c r="C37" s="2339"/>
      <c r="D37" s="2339"/>
      <c r="E37" s="2339"/>
      <c r="F37" s="2339"/>
      <c r="G37" s="2339"/>
      <c r="H37" s="2339"/>
      <c r="I37" s="2339"/>
      <c r="J37" s="2339"/>
      <c r="K37" s="2339"/>
      <c r="L37" s="2339"/>
      <c r="M37" s="2339"/>
      <c r="N37" s="2339"/>
      <c r="O37" s="2339"/>
      <c r="P37" s="2339"/>
      <c r="Q37" s="2339"/>
      <c r="R37" s="2339"/>
      <c r="S37" s="2339"/>
      <c r="T37" s="2339"/>
      <c r="U37" s="181"/>
      <c r="V37" s="181"/>
      <c r="W37" s="181"/>
      <c r="X37" s="181"/>
      <c r="Y37" s="181"/>
      <c r="Z37" s="2339"/>
      <c r="AA37" s="2339"/>
      <c r="AB37" s="2339"/>
      <c r="AC37" s="2339"/>
      <c r="AD37" s="2339"/>
      <c r="AE37" s="2339"/>
      <c r="AF37" s="2339"/>
      <c r="AG37" s="2339"/>
      <c r="AH37" s="2339"/>
      <c r="AI37" s="2339"/>
      <c r="AJ37" s="2339"/>
      <c r="AK37" s="2339"/>
      <c r="AL37" s="2339"/>
      <c r="AM37" s="2339"/>
      <c r="AN37" s="2339"/>
      <c r="AO37" s="2339"/>
      <c r="AP37" s="2339"/>
      <c r="AQ37" s="2339"/>
      <c r="AR37" s="2339"/>
      <c r="AS37" s="2339"/>
      <c r="AT37" s="373"/>
      <c r="AU37" s="193"/>
      <c r="AV37" s="193"/>
      <c r="AW37" s="373"/>
      <c r="AX37" s="2128"/>
      <c r="AY37" s="2128"/>
      <c r="AZ37" s="2390"/>
      <c r="BA37" s="2128"/>
      <c r="BB37" s="2128"/>
      <c r="BC37" s="2128"/>
      <c r="BD37" s="2390"/>
      <c r="BE37" s="2128"/>
      <c r="BF37" s="2128"/>
      <c r="BG37" s="2128"/>
      <c r="BH37" s="2128"/>
      <c r="BI37" s="2128"/>
      <c r="BJ37" s="2128"/>
      <c r="BK37" s="2128"/>
      <c r="BL37" s="2390"/>
      <c r="BM37" s="2128"/>
      <c r="BN37" s="2128"/>
      <c r="BO37" s="2128"/>
      <c r="BP37" s="2390"/>
      <c r="BQ37" s="2128"/>
      <c r="BR37" s="2128"/>
      <c r="BS37" s="373"/>
      <c r="BT37" s="193"/>
      <c r="BU37" s="193"/>
    </row>
    <row r="38" ht="45.0" customHeight="1">
      <c r="A38" s="2339"/>
      <c r="B38" s="2339"/>
      <c r="C38" s="2339"/>
      <c r="D38" s="2339"/>
      <c r="E38" s="2339"/>
      <c r="F38" s="2339"/>
      <c r="G38" s="2339"/>
      <c r="H38" s="2339"/>
      <c r="I38" s="2339"/>
      <c r="J38" s="2339"/>
      <c r="K38" s="2339"/>
      <c r="L38" s="2339"/>
      <c r="M38" s="2339"/>
      <c r="N38" s="2339"/>
      <c r="O38" s="2339"/>
      <c r="P38" s="2339"/>
      <c r="Q38" s="2339"/>
      <c r="R38" s="1576" t="s">
        <v>5939</v>
      </c>
      <c r="S38" s="2339"/>
      <c r="T38" s="2339"/>
      <c r="U38" s="181"/>
      <c r="V38" s="181"/>
      <c r="W38" s="181"/>
      <c r="X38" s="181"/>
      <c r="Y38" s="181"/>
      <c r="Z38" s="2339"/>
      <c r="AA38" s="2339"/>
      <c r="AB38" s="1576" t="s">
        <v>5939</v>
      </c>
      <c r="AC38" s="2339"/>
      <c r="AD38" s="2339"/>
      <c r="AE38" s="2339"/>
      <c r="AF38" s="2339"/>
      <c r="AG38" s="2339"/>
      <c r="AH38" s="2339"/>
      <c r="AI38" s="2339"/>
      <c r="AJ38" s="2339"/>
      <c r="AK38" s="2339"/>
      <c r="AL38" s="2339"/>
      <c r="AM38" s="2339"/>
      <c r="AN38" s="2339"/>
      <c r="AO38" s="2339"/>
      <c r="AP38" s="2339"/>
      <c r="AQ38" s="2339"/>
      <c r="AR38" s="2339"/>
      <c r="AS38" s="2339"/>
      <c r="AT38" s="373"/>
      <c r="AU38" s="193"/>
      <c r="AV38" s="373"/>
      <c r="AW38" s="373"/>
      <c r="AX38" s="2128"/>
      <c r="AY38" s="2128"/>
      <c r="AZ38" s="2391"/>
      <c r="BA38" s="2391"/>
      <c r="BB38" s="2391"/>
      <c r="BC38" s="2391"/>
      <c r="BD38" s="2391"/>
      <c r="BE38" s="2128"/>
      <c r="BF38" s="2128"/>
      <c r="BG38" s="2128"/>
      <c r="BH38" s="2128"/>
      <c r="BI38" s="2128"/>
      <c r="BJ38" s="2128"/>
      <c r="BK38" s="2274"/>
      <c r="BL38" s="2391"/>
      <c r="BM38" s="2350"/>
      <c r="BN38" s="2392" t="s">
        <v>5461</v>
      </c>
      <c r="BO38" s="2350"/>
      <c r="BP38" s="2391"/>
      <c r="BQ38" s="2274"/>
      <c r="BR38" s="2128"/>
      <c r="BS38" s="373"/>
      <c r="BT38" s="373"/>
      <c r="BU38" s="193"/>
    </row>
    <row r="39" ht="45.0" customHeight="1">
      <c r="A39" s="2339"/>
      <c r="B39" s="2339"/>
      <c r="C39" s="2339"/>
      <c r="D39" s="181"/>
      <c r="E39" s="181"/>
      <c r="F39" s="181"/>
      <c r="G39" s="181"/>
      <c r="H39" s="181"/>
      <c r="I39" s="2339"/>
      <c r="J39" s="2339"/>
      <c r="K39" s="2339"/>
      <c r="L39" s="2339"/>
      <c r="M39" s="2339"/>
      <c r="N39" s="2339"/>
      <c r="O39" s="2339"/>
      <c r="P39" s="2339"/>
      <c r="Q39" s="2339"/>
      <c r="R39" s="2339"/>
      <c r="S39" s="2339"/>
      <c r="T39" s="2339"/>
      <c r="U39" s="181"/>
      <c r="V39" s="181"/>
      <c r="W39" s="181"/>
      <c r="X39" s="181"/>
      <c r="Y39" s="181"/>
      <c r="Z39" s="2339"/>
      <c r="AA39" s="2339"/>
      <c r="AB39" s="2339"/>
      <c r="AC39" s="2339"/>
      <c r="AD39" s="2339"/>
      <c r="AE39" s="2339"/>
      <c r="AF39" s="2339"/>
      <c r="AG39" s="2339"/>
      <c r="AH39" s="2339"/>
      <c r="AI39" s="2339"/>
      <c r="AJ39" s="2339"/>
      <c r="AK39" s="2339"/>
      <c r="AL39" s="2339"/>
      <c r="AM39" s="2339"/>
      <c r="AN39" s="2339"/>
      <c r="AO39" s="2339"/>
      <c r="AP39" s="2339"/>
      <c r="AQ39" s="2339"/>
      <c r="AR39" s="2339"/>
      <c r="AS39" s="2339"/>
      <c r="AT39" s="373"/>
      <c r="AU39" s="193"/>
      <c r="AV39" s="373"/>
      <c r="AW39" s="2128"/>
      <c r="AX39" s="2128"/>
      <c r="AY39" s="2391"/>
      <c r="AZ39" s="2391"/>
      <c r="BA39" s="2350"/>
      <c r="BB39" s="2350"/>
      <c r="BC39" s="2350"/>
      <c r="BD39" s="2391"/>
      <c r="BE39" s="2391"/>
      <c r="BF39" s="2128"/>
      <c r="BG39" s="2128"/>
      <c r="BH39" s="2128"/>
      <c r="BI39" s="2128"/>
      <c r="BJ39" s="2274"/>
      <c r="BK39" s="2274"/>
      <c r="BL39" s="2350"/>
      <c r="BM39" s="2350"/>
      <c r="BN39" s="2350"/>
      <c r="BO39" s="2350"/>
      <c r="BP39" s="2350"/>
      <c r="BQ39" s="2274"/>
      <c r="BR39" s="2274"/>
      <c r="BS39" s="2128"/>
      <c r="BT39" s="373"/>
      <c r="BU39" s="193"/>
    </row>
    <row r="40" ht="45.0" customHeight="1">
      <c r="A40" s="181"/>
      <c r="B40" s="181"/>
      <c r="C40" s="181"/>
      <c r="D40" s="181"/>
      <c r="E40" s="181"/>
      <c r="F40" s="181"/>
      <c r="G40" s="181"/>
      <c r="H40" s="181"/>
      <c r="I40" s="181"/>
      <c r="J40" s="181"/>
      <c r="K40" s="181"/>
      <c r="L40" s="181"/>
      <c r="M40" s="181"/>
      <c r="N40" s="181"/>
      <c r="O40" s="181"/>
      <c r="P40" s="2339"/>
      <c r="Q40" s="2339"/>
      <c r="R40" s="2339"/>
      <c r="S40" s="2340"/>
      <c r="T40" s="2339"/>
      <c r="U40" s="181"/>
      <c r="V40" s="181"/>
      <c r="W40" s="181"/>
      <c r="X40" s="181"/>
      <c r="Y40" s="181"/>
      <c r="Z40" s="2339"/>
      <c r="AA40" s="2340"/>
      <c r="AB40" s="2339"/>
      <c r="AC40" s="2339"/>
      <c r="AD40" s="2339"/>
      <c r="AE40" s="2339"/>
      <c r="AF40" s="2339"/>
      <c r="AG40" s="2339"/>
      <c r="AH40" s="2339"/>
      <c r="AI40" s="2339"/>
      <c r="AJ40" s="2339"/>
      <c r="AK40" s="2339"/>
      <c r="AL40" s="2120"/>
      <c r="AM40" s="2120"/>
      <c r="AN40" s="2393" t="s">
        <v>5940</v>
      </c>
      <c r="AO40" s="2120"/>
      <c r="AP40" s="2120"/>
      <c r="AQ40" s="2339"/>
      <c r="AR40" s="2339"/>
      <c r="AS40" s="2339"/>
      <c r="AT40" s="373"/>
      <c r="AU40" s="193"/>
      <c r="AV40" s="373"/>
      <c r="AW40" s="2390"/>
      <c r="AX40" s="2391"/>
      <c r="AY40" s="2391"/>
      <c r="AZ40" s="2371"/>
      <c r="BA40" s="2350"/>
      <c r="BB40" s="2350"/>
      <c r="BC40" s="2350"/>
      <c r="BD40" s="2369"/>
      <c r="BE40" s="2391"/>
      <c r="BF40" s="2391"/>
      <c r="BG40" s="2128"/>
      <c r="BH40" s="2128"/>
      <c r="BI40" s="2128"/>
      <c r="BJ40" s="2391"/>
      <c r="BK40" s="2350"/>
      <c r="BL40" s="2350"/>
      <c r="BM40" s="2350"/>
      <c r="BN40" s="2350"/>
      <c r="BO40" s="2350"/>
      <c r="BP40" s="2350"/>
      <c r="BQ40" s="2350"/>
      <c r="BR40" s="2391"/>
      <c r="BS40" s="2390"/>
      <c r="BT40" s="373"/>
      <c r="BU40" s="193"/>
    </row>
    <row r="41" ht="45.0" customHeight="1">
      <c r="A41" s="181"/>
      <c r="B41" s="181"/>
      <c r="C41" s="181"/>
      <c r="D41" s="181"/>
      <c r="E41" s="181"/>
      <c r="F41" s="181"/>
      <c r="G41" s="181"/>
      <c r="H41" s="181"/>
      <c r="I41" s="181"/>
      <c r="J41" s="181"/>
      <c r="K41" s="181"/>
      <c r="L41" s="181"/>
      <c r="M41" s="181"/>
      <c r="N41" s="181"/>
      <c r="O41" s="181"/>
      <c r="P41" s="181"/>
      <c r="Q41" s="2339"/>
      <c r="R41" s="2339"/>
      <c r="S41" s="2340"/>
      <c r="T41" s="2339"/>
      <c r="U41" s="181"/>
      <c r="V41" s="181"/>
      <c r="W41" s="181"/>
      <c r="X41" s="181"/>
      <c r="Y41" s="181"/>
      <c r="Z41" s="2339"/>
      <c r="AA41" s="2340"/>
      <c r="AB41" s="2339"/>
      <c r="AC41" s="2339"/>
      <c r="AD41" s="2339"/>
      <c r="AE41" s="2339"/>
      <c r="AF41" s="2339"/>
      <c r="AG41" s="2339"/>
      <c r="AH41" s="2339"/>
      <c r="AI41" s="2339"/>
      <c r="AJ41" s="2120"/>
      <c r="AK41" s="2120"/>
      <c r="AL41" s="2120"/>
      <c r="AM41" s="2394"/>
      <c r="AN41" s="2394"/>
      <c r="AO41" s="2394"/>
      <c r="AP41" s="2120"/>
      <c r="AQ41" s="2120"/>
      <c r="AR41" s="2120"/>
      <c r="AS41" s="2339"/>
      <c r="AT41" s="373"/>
      <c r="AU41" s="193"/>
      <c r="AV41" s="373"/>
      <c r="AW41" s="2128"/>
      <c r="AX41" s="2391"/>
      <c r="AY41" s="2081"/>
      <c r="AZ41" s="2371"/>
      <c r="BA41" s="2350"/>
      <c r="BB41" s="2350"/>
      <c r="BC41" s="2369"/>
      <c r="BD41" s="2369"/>
      <c r="BE41" s="2369"/>
      <c r="BF41" s="2391"/>
      <c r="BG41" s="2391"/>
      <c r="BH41" s="2391"/>
      <c r="BI41" s="2391"/>
      <c r="BJ41" s="2391"/>
      <c r="BK41" s="2350"/>
      <c r="BL41" s="2350"/>
      <c r="BM41" s="2370"/>
      <c r="BN41" s="2370"/>
      <c r="BO41" s="2370"/>
      <c r="BP41" s="2350"/>
      <c r="BQ41" s="2350"/>
      <c r="BR41" s="2274"/>
      <c r="BS41" s="2128"/>
      <c r="BT41" s="373"/>
      <c r="BU41" s="193"/>
    </row>
    <row r="42" ht="45.0" customHeight="1">
      <c r="A42" s="181"/>
      <c r="B42" s="181"/>
      <c r="C42" s="181"/>
      <c r="D42" s="181"/>
      <c r="E42" s="181"/>
      <c r="F42" s="181"/>
      <c r="G42" s="181"/>
      <c r="H42" s="181"/>
      <c r="I42" s="181"/>
      <c r="J42" s="181"/>
      <c r="K42" s="181"/>
      <c r="L42" s="181"/>
      <c r="M42" s="181"/>
      <c r="N42" s="181"/>
      <c r="O42" s="181"/>
      <c r="P42" s="181"/>
      <c r="Q42" s="181"/>
      <c r="R42" s="2339"/>
      <c r="S42" s="2340"/>
      <c r="T42" s="2339"/>
      <c r="U42" s="2395" t="s">
        <v>5586</v>
      </c>
      <c r="V42" s="2395" t="s">
        <v>5586</v>
      </c>
      <c r="W42" s="181"/>
      <c r="X42" s="181"/>
      <c r="Y42" s="181"/>
      <c r="Z42" s="2339"/>
      <c r="AA42" s="2340"/>
      <c r="AB42" s="2339"/>
      <c r="AC42" s="2339"/>
      <c r="AD42" s="2339"/>
      <c r="AE42" s="2339"/>
      <c r="AF42" s="2339"/>
      <c r="AG42" s="2339"/>
      <c r="AH42" s="2120"/>
      <c r="AI42" s="2120"/>
      <c r="AJ42" s="2120"/>
      <c r="AK42" s="2396"/>
      <c r="AL42" s="2394"/>
      <c r="AM42" s="2394"/>
      <c r="AN42" s="2115" t="s">
        <v>5295</v>
      </c>
      <c r="AO42" s="2394"/>
      <c r="AP42" s="2394"/>
      <c r="AQ42" s="2396"/>
      <c r="AR42" s="2120"/>
      <c r="AS42" s="2120"/>
      <c r="AT42" s="373"/>
      <c r="AU42" s="193"/>
      <c r="AV42" s="373"/>
      <c r="AW42" s="2128"/>
      <c r="AX42" s="2391"/>
      <c r="AY42" s="2391"/>
      <c r="AZ42" s="2391"/>
      <c r="BA42" s="2391"/>
      <c r="BB42" s="2391"/>
      <c r="BC42" s="2374"/>
      <c r="BD42" s="2374"/>
      <c r="BE42" s="2374"/>
      <c r="BF42" s="2369"/>
      <c r="BG42" s="2350"/>
      <c r="BH42" s="2350"/>
      <c r="BI42" s="2350"/>
      <c r="BJ42" s="2350"/>
      <c r="BK42" s="2350"/>
      <c r="BL42" s="2350"/>
      <c r="BM42" s="2370"/>
      <c r="BN42" s="2397" t="s">
        <v>5791</v>
      </c>
      <c r="BO42" s="2370"/>
      <c r="BP42" s="2122" t="s">
        <v>5941</v>
      </c>
      <c r="BQ42" s="2350"/>
      <c r="BR42" s="2274"/>
      <c r="BS42" s="2128"/>
      <c r="BT42" s="373"/>
      <c r="BU42" s="193"/>
    </row>
    <row r="43" ht="45.0" customHeight="1">
      <c r="A43" s="2339"/>
      <c r="B43" s="2339"/>
      <c r="C43" s="2339"/>
      <c r="D43" s="181"/>
      <c r="E43" s="2121" t="s">
        <v>5488</v>
      </c>
      <c r="F43" s="181"/>
      <c r="G43" s="181"/>
      <c r="H43" s="181"/>
      <c r="I43" s="2339"/>
      <c r="J43" s="2339"/>
      <c r="K43" s="2339"/>
      <c r="L43" s="2339"/>
      <c r="M43" s="2339"/>
      <c r="N43" s="181"/>
      <c r="O43" s="181"/>
      <c r="P43" s="181"/>
      <c r="Q43" s="181"/>
      <c r="R43" s="2339"/>
      <c r="S43" s="2339"/>
      <c r="T43" s="2339"/>
      <c r="U43" s="2066" t="s">
        <v>5942</v>
      </c>
      <c r="V43" s="2061"/>
      <c r="W43" s="181"/>
      <c r="X43" s="181"/>
      <c r="Y43" s="181"/>
      <c r="Z43" s="2339"/>
      <c r="AA43" s="2339"/>
      <c r="AB43" s="2339"/>
      <c r="AC43" s="2120"/>
      <c r="AD43" s="2120"/>
      <c r="AE43" s="2339"/>
      <c r="AF43" s="2339"/>
      <c r="AG43" s="2120"/>
      <c r="AH43" s="2120"/>
      <c r="AI43" s="192"/>
      <c r="AJ43" s="2121" t="s">
        <v>5943</v>
      </c>
      <c r="AK43" s="2396"/>
      <c r="AL43" s="2396"/>
      <c r="AM43" s="2394"/>
      <c r="AN43" s="2394"/>
      <c r="AO43" s="2394"/>
      <c r="AP43" s="2396"/>
      <c r="AQ43" s="2396"/>
      <c r="AR43" s="2121" t="s">
        <v>5943</v>
      </c>
      <c r="AS43" s="192"/>
      <c r="AT43" s="373"/>
      <c r="AU43" s="193"/>
      <c r="AV43" s="373"/>
      <c r="AW43" s="2128"/>
      <c r="AX43" s="2391"/>
      <c r="AY43" s="2052"/>
      <c r="AZ43" s="2052"/>
      <c r="BA43" s="2052"/>
      <c r="BB43" s="2052"/>
      <c r="BC43" s="2377"/>
      <c r="BD43" s="2374"/>
      <c r="BE43" s="2374"/>
      <c r="BF43" s="2391"/>
      <c r="BG43" s="2391"/>
      <c r="BH43" s="2391"/>
      <c r="BI43" s="2391"/>
      <c r="BJ43" s="2391"/>
      <c r="BK43" s="2350"/>
      <c r="BL43" s="2350"/>
      <c r="BM43" s="2370"/>
      <c r="BN43" s="2370"/>
      <c r="BO43" s="2370"/>
      <c r="BP43" s="2350"/>
      <c r="BQ43" s="2350"/>
      <c r="BR43" s="2274"/>
      <c r="BS43" s="2128"/>
      <c r="BT43" s="373"/>
      <c r="BU43" s="193"/>
    </row>
    <row r="44" ht="45.0" customHeight="1">
      <c r="A44" s="2339"/>
      <c r="B44" s="2339"/>
      <c r="C44" s="2339"/>
      <c r="D44" s="2339"/>
      <c r="E44" s="181"/>
      <c r="F44" s="2121" t="s">
        <v>5488</v>
      </c>
      <c r="G44" s="181"/>
      <c r="H44" s="2339"/>
      <c r="I44" s="2339"/>
      <c r="J44" s="2339"/>
      <c r="K44" s="2339"/>
      <c r="L44" s="2339"/>
      <c r="M44" s="2339"/>
      <c r="N44" s="2339"/>
      <c r="O44" s="181"/>
      <c r="P44" s="181"/>
      <c r="Q44" s="181"/>
      <c r="R44" s="2339"/>
      <c r="S44" s="2339"/>
      <c r="T44" s="2339"/>
      <c r="U44" s="2061"/>
      <c r="V44" s="2061"/>
      <c r="W44" s="181"/>
      <c r="X44" s="181"/>
      <c r="Y44" s="181"/>
      <c r="Z44" s="2339"/>
      <c r="AA44" s="2339"/>
      <c r="AB44" s="2339"/>
      <c r="AC44" s="2133" t="s">
        <v>5589</v>
      </c>
      <c r="AD44" s="2120"/>
      <c r="AE44" s="2339"/>
      <c r="AF44" s="2339"/>
      <c r="AG44" s="2120"/>
      <c r="AH44" s="192"/>
      <c r="AI44" s="192"/>
      <c r="AJ44" s="192"/>
      <c r="AK44" s="192"/>
      <c r="AL44" s="2396"/>
      <c r="AM44" s="2396"/>
      <c r="AN44" s="2396"/>
      <c r="AO44" s="2396"/>
      <c r="AP44" s="2396"/>
      <c r="AQ44" s="192"/>
      <c r="AR44" s="192"/>
      <c r="AS44" s="192"/>
      <c r="AT44" s="373"/>
      <c r="AU44" s="193"/>
      <c r="AV44" s="373"/>
      <c r="AW44" s="2390"/>
      <c r="AX44" s="2391"/>
      <c r="AY44" s="2391"/>
      <c r="AZ44" s="2052"/>
      <c r="BA44" s="2052"/>
      <c r="BB44" s="2081"/>
      <c r="BC44" s="2377"/>
      <c r="BD44" s="2377"/>
      <c r="BE44" s="2391"/>
      <c r="BF44" s="2391"/>
      <c r="BG44" s="2128"/>
      <c r="BH44" s="2128"/>
      <c r="BI44" s="2128"/>
      <c r="BJ44" s="2391"/>
      <c r="BK44" s="2350"/>
      <c r="BL44" s="2350"/>
      <c r="BM44" s="2350"/>
      <c r="BN44" s="2350"/>
      <c r="BO44" s="2061"/>
      <c r="BP44" s="2350"/>
      <c r="BQ44" s="2350"/>
      <c r="BR44" s="2391"/>
      <c r="BS44" s="2390"/>
      <c r="BT44" s="373"/>
      <c r="BU44" s="193"/>
    </row>
    <row r="45" ht="45.0" customHeight="1">
      <c r="A45" s="2339"/>
      <c r="B45" s="2061"/>
      <c r="C45" s="2061"/>
      <c r="D45" s="2339"/>
      <c r="E45" s="181"/>
      <c r="F45" s="181"/>
      <c r="G45" s="181"/>
      <c r="H45" s="2398"/>
      <c r="I45" s="2398"/>
      <c r="J45" s="2398"/>
      <c r="K45" s="2339"/>
      <c r="L45" s="701"/>
      <c r="M45" s="701"/>
      <c r="N45" s="701"/>
      <c r="O45" s="181"/>
      <c r="P45" s="181"/>
      <c r="Q45" s="181"/>
      <c r="R45" s="2339"/>
      <c r="S45" s="2340"/>
      <c r="T45" s="2339"/>
      <c r="U45" s="2061"/>
      <c r="V45" s="2061"/>
      <c r="W45" s="181"/>
      <c r="X45" s="181"/>
      <c r="Y45" s="181"/>
      <c r="Z45" s="2339"/>
      <c r="AA45" s="2340"/>
      <c r="AB45" s="2339"/>
      <c r="AC45" s="2339"/>
      <c r="AD45" s="2339"/>
      <c r="AE45" s="2339"/>
      <c r="AF45" s="2339"/>
      <c r="AG45" s="2120"/>
      <c r="AH45" s="192"/>
      <c r="AI45" s="192"/>
      <c r="AJ45" s="192"/>
      <c r="AK45" s="192"/>
      <c r="AL45" s="192"/>
      <c r="AM45" s="192"/>
      <c r="AN45" s="2396"/>
      <c r="AO45" s="192"/>
      <c r="AP45" s="192"/>
      <c r="AQ45" s="192"/>
      <c r="AR45" s="192"/>
      <c r="AS45" s="192"/>
      <c r="AT45" s="373"/>
      <c r="AU45" s="193"/>
      <c r="AV45" s="373"/>
      <c r="AW45" s="2128"/>
      <c r="AX45" s="2128"/>
      <c r="AY45" s="2391"/>
      <c r="AZ45" s="2391"/>
      <c r="BA45" s="2052"/>
      <c r="BB45" s="2052"/>
      <c r="BC45" s="2377"/>
      <c r="BD45" s="2391"/>
      <c r="BE45" s="2391"/>
      <c r="BF45" s="2128"/>
      <c r="BG45" s="2128"/>
      <c r="BH45" s="2128"/>
      <c r="BI45" s="2128"/>
      <c r="BJ45" s="2274"/>
      <c r="BK45" s="2274"/>
      <c r="BL45" s="2350"/>
      <c r="BM45" s="2061"/>
      <c r="BN45" s="2399" t="s">
        <v>5944</v>
      </c>
      <c r="BO45" s="2061"/>
      <c r="BP45" s="2350"/>
      <c r="BQ45" s="2274"/>
      <c r="BR45" s="2274"/>
      <c r="BS45" s="2128"/>
      <c r="BT45" s="373"/>
      <c r="BU45" s="193"/>
    </row>
    <row r="46" ht="45.0" customHeight="1">
      <c r="A46" s="2339"/>
      <c r="B46" s="2061"/>
      <c r="C46" s="2061"/>
      <c r="D46" s="2339"/>
      <c r="E46" s="181"/>
      <c r="F46" s="181"/>
      <c r="G46" s="181"/>
      <c r="H46" s="2120"/>
      <c r="I46" s="2120"/>
      <c r="J46" s="2120"/>
      <c r="K46" s="2339"/>
      <c r="L46" s="2120"/>
      <c r="M46" s="2120"/>
      <c r="N46" s="2120"/>
      <c r="O46" s="181"/>
      <c r="P46" s="181"/>
      <c r="Q46" s="181"/>
      <c r="R46" s="2339"/>
      <c r="S46" s="2340"/>
      <c r="T46" s="2339"/>
      <c r="U46" s="181"/>
      <c r="V46" s="181"/>
      <c r="W46" s="181"/>
      <c r="X46" s="181"/>
      <c r="Y46" s="181"/>
      <c r="Z46" s="2339"/>
      <c r="AA46" s="2340"/>
      <c r="AB46" s="2339"/>
      <c r="AC46" s="2339"/>
      <c r="AD46" s="2339"/>
      <c r="AE46" s="2339"/>
      <c r="AF46" s="2339"/>
      <c r="AG46" s="2120"/>
      <c r="AH46" s="192"/>
      <c r="AI46" s="192"/>
      <c r="AJ46" s="2120"/>
      <c r="AK46" s="2121" t="s">
        <v>5533</v>
      </c>
      <c r="AL46" s="2066" t="s">
        <v>5603</v>
      </c>
      <c r="AM46" s="192"/>
      <c r="AN46" s="2396"/>
      <c r="AO46" s="192"/>
      <c r="AP46" s="2066" t="s">
        <v>5603</v>
      </c>
      <c r="AQ46" s="2121" t="s">
        <v>5533</v>
      </c>
      <c r="AR46" s="2120"/>
      <c r="AS46" s="192"/>
      <c r="AT46" s="373"/>
      <c r="AU46" s="193"/>
      <c r="AV46" s="373"/>
      <c r="AW46" s="373"/>
      <c r="AX46" s="2128"/>
      <c r="AY46" s="2128"/>
      <c r="AZ46" s="2391"/>
      <c r="BA46" s="2391"/>
      <c r="BB46" s="2391"/>
      <c r="BC46" s="2391"/>
      <c r="BD46" s="2391"/>
      <c r="BE46" s="2128"/>
      <c r="BF46" s="2128"/>
      <c r="BG46" s="2128"/>
      <c r="BH46" s="2128"/>
      <c r="BI46" s="2128"/>
      <c r="BJ46" s="2128"/>
      <c r="BK46" s="2274"/>
      <c r="BL46" s="2391"/>
      <c r="BM46" s="2274"/>
      <c r="BN46" s="2274"/>
      <c r="BO46" s="2274"/>
      <c r="BP46" s="2391"/>
      <c r="BQ46" s="2274"/>
      <c r="BR46" s="2128"/>
      <c r="BS46" s="373"/>
      <c r="BT46" s="373"/>
      <c r="BU46" s="193"/>
    </row>
    <row r="47" ht="45.0" customHeight="1">
      <c r="A47" s="2339"/>
      <c r="B47" s="2066" t="s">
        <v>5942</v>
      </c>
      <c r="C47" s="2061"/>
      <c r="D47" s="2121" t="s">
        <v>5945</v>
      </c>
      <c r="E47" s="181"/>
      <c r="F47" s="181"/>
      <c r="G47" s="181"/>
      <c r="H47" s="2398"/>
      <c r="I47" s="2398"/>
      <c r="J47" s="2398"/>
      <c r="K47" s="2339"/>
      <c r="L47" s="701"/>
      <c r="M47" s="701"/>
      <c r="N47" s="701"/>
      <c r="O47" s="181"/>
      <c r="P47" s="181"/>
      <c r="Q47" s="181"/>
      <c r="R47" s="2339"/>
      <c r="S47" s="2340"/>
      <c r="T47" s="2339"/>
      <c r="U47" s="181"/>
      <c r="V47" s="181"/>
      <c r="W47" s="181"/>
      <c r="X47" s="2395" t="s">
        <v>5586</v>
      </c>
      <c r="Y47" s="2395" t="s">
        <v>5586</v>
      </c>
      <c r="Z47" s="2339"/>
      <c r="AA47" s="2340"/>
      <c r="AB47" s="2339"/>
      <c r="AC47" s="2339"/>
      <c r="AD47" s="2339"/>
      <c r="AE47" s="2339"/>
      <c r="AF47" s="2339"/>
      <c r="AG47" s="2120"/>
      <c r="AH47" s="192"/>
      <c r="AI47" s="192"/>
      <c r="AJ47" s="192"/>
      <c r="AK47" s="192"/>
      <c r="AL47" s="192"/>
      <c r="AM47" s="192"/>
      <c r="AN47" s="2396"/>
      <c r="AO47" s="192"/>
      <c r="AP47" s="192"/>
      <c r="AQ47" s="192"/>
      <c r="AR47" s="192"/>
      <c r="AS47" s="192"/>
      <c r="AT47" s="373"/>
      <c r="AU47" s="193"/>
      <c r="AV47" s="193"/>
      <c r="AW47" s="373"/>
      <c r="AX47" s="2128"/>
      <c r="AY47" s="2128"/>
      <c r="AZ47" s="2390"/>
      <c r="BA47" s="2128"/>
      <c r="BB47" s="2128"/>
      <c r="BC47" s="2128"/>
      <c r="BD47" s="2390"/>
      <c r="BE47" s="2128"/>
      <c r="BF47" s="2128"/>
      <c r="BG47" s="2128"/>
      <c r="BH47" s="2128"/>
      <c r="BI47" s="2128"/>
      <c r="BJ47" s="2128"/>
      <c r="BK47" s="2128"/>
      <c r="BL47" s="2390"/>
      <c r="BM47" s="2128"/>
      <c r="BN47" s="2128"/>
      <c r="BO47" s="2128"/>
      <c r="BP47" s="2390"/>
      <c r="BQ47" s="2128"/>
      <c r="BR47" s="2128"/>
      <c r="BS47" s="373"/>
      <c r="BT47" s="193"/>
      <c r="BU47" s="193"/>
    </row>
    <row r="48" ht="45.0" customHeight="1">
      <c r="A48" s="2339"/>
      <c r="B48" s="2339"/>
      <c r="C48" s="2339"/>
      <c r="D48" s="2339"/>
      <c r="E48" s="181"/>
      <c r="F48" s="2121" t="s">
        <v>5488</v>
      </c>
      <c r="G48" s="181"/>
      <c r="H48" s="2339"/>
      <c r="I48" s="2339"/>
      <c r="J48" s="2339"/>
      <c r="K48" s="2339"/>
      <c r="L48" s="2339"/>
      <c r="M48" s="2339"/>
      <c r="N48" s="2339"/>
      <c r="O48" s="181"/>
      <c r="P48" s="181"/>
      <c r="Q48" s="181"/>
      <c r="R48" s="2339"/>
      <c r="S48" s="2339"/>
      <c r="T48" s="2339"/>
      <c r="U48" s="181"/>
      <c r="V48" s="181"/>
      <c r="W48" s="181"/>
      <c r="X48" s="2066" t="s">
        <v>5942</v>
      </c>
      <c r="Y48" s="2061"/>
      <c r="Z48" s="2339"/>
      <c r="AA48" s="2339"/>
      <c r="AB48" s="2339"/>
      <c r="AC48" s="2120"/>
      <c r="AD48" s="2120"/>
      <c r="AE48" s="2339"/>
      <c r="AF48" s="2339"/>
      <c r="AG48" s="2120"/>
      <c r="AH48" s="192"/>
      <c r="AI48" s="192"/>
      <c r="AJ48" s="2120"/>
      <c r="AK48" s="2121" t="s">
        <v>5533</v>
      </c>
      <c r="AL48" s="2121" t="s">
        <v>5488</v>
      </c>
      <c r="AM48" s="192"/>
      <c r="AN48" s="2396"/>
      <c r="AO48" s="192"/>
      <c r="AP48" s="2121" t="s">
        <v>5488</v>
      </c>
      <c r="AQ48" s="2121" t="s">
        <v>5488</v>
      </c>
      <c r="AR48" s="2120"/>
      <c r="AS48" s="192"/>
      <c r="AT48" s="373"/>
      <c r="AU48" s="193"/>
      <c r="AV48" s="193"/>
      <c r="AW48" s="373"/>
      <c r="AX48" s="373"/>
      <c r="AY48" s="2128"/>
      <c r="AZ48" s="2128"/>
      <c r="BA48" s="2128"/>
      <c r="BB48" s="2128"/>
      <c r="BC48" s="2128"/>
      <c r="BD48" s="2128"/>
      <c r="BE48" s="2128"/>
      <c r="BF48" s="2128"/>
      <c r="BG48" s="2128"/>
      <c r="BH48" s="2128"/>
      <c r="BI48" s="2128"/>
      <c r="BJ48" s="2128"/>
      <c r="BK48" s="2128"/>
      <c r="BL48" s="2128"/>
      <c r="BM48" s="2128"/>
      <c r="BN48" s="2128"/>
      <c r="BO48" s="2128"/>
      <c r="BP48" s="2128"/>
      <c r="BQ48" s="2128"/>
      <c r="BR48" s="373"/>
      <c r="BS48" s="373"/>
      <c r="BT48" s="193"/>
      <c r="BU48" s="193"/>
    </row>
    <row r="49" ht="45.0" customHeight="1">
      <c r="A49" s="2339"/>
      <c r="B49" s="2339"/>
      <c r="C49" s="2339"/>
      <c r="D49" s="2339"/>
      <c r="E49" s="181"/>
      <c r="F49" s="181"/>
      <c r="G49" s="181"/>
      <c r="H49" s="2339"/>
      <c r="I49" s="1870"/>
      <c r="J49" s="1870"/>
      <c r="K49" s="2339"/>
      <c r="L49" s="2339"/>
      <c r="M49" s="2339"/>
      <c r="N49" s="2339"/>
      <c r="O49" s="181"/>
      <c r="P49" s="181"/>
      <c r="Q49" s="181"/>
      <c r="R49" s="2339"/>
      <c r="S49" s="2339"/>
      <c r="T49" s="2339"/>
      <c r="U49" s="181"/>
      <c r="V49" s="181"/>
      <c r="W49" s="181"/>
      <c r="X49" s="2061"/>
      <c r="Y49" s="2061"/>
      <c r="Z49" s="2339"/>
      <c r="AA49" s="2339"/>
      <c r="AB49" s="2339"/>
      <c r="AC49" s="2133" t="s">
        <v>5589</v>
      </c>
      <c r="AD49" s="2120"/>
      <c r="AE49" s="2339"/>
      <c r="AF49" s="2339"/>
      <c r="AG49" s="2120"/>
      <c r="AH49" s="192"/>
      <c r="AI49" s="192"/>
      <c r="AJ49" s="192"/>
      <c r="AK49" s="192"/>
      <c r="AL49" s="192"/>
      <c r="AM49" s="192"/>
      <c r="AN49" s="2396"/>
      <c r="AO49" s="192"/>
      <c r="AP49" s="192"/>
      <c r="AQ49" s="192"/>
      <c r="AR49" s="192"/>
      <c r="AS49" s="192"/>
      <c r="AT49" s="373"/>
      <c r="AU49" s="193"/>
      <c r="AV49" s="193"/>
      <c r="AW49" s="193"/>
      <c r="AX49" s="373"/>
      <c r="AY49" s="2128"/>
      <c r="AZ49" s="2128"/>
      <c r="BA49" s="2128"/>
      <c r="BB49" s="2128"/>
      <c r="BC49" s="2128"/>
      <c r="BD49" s="2128"/>
      <c r="BE49" s="2128"/>
      <c r="BF49" s="2128"/>
      <c r="BG49" s="2128"/>
      <c r="BH49" s="2128"/>
      <c r="BI49" s="2128"/>
      <c r="BJ49" s="2128"/>
      <c r="BK49" s="2128"/>
      <c r="BL49" s="2128"/>
      <c r="BM49" s="2128"/>
      <c r="BN49" s="2128"/>
      <c r="BO49" s="2128"/>
      <c r="BP49" s="2128"/>
      <c r="BQ49" s="2128"/>
      <c r="BR49" s="373"/>
      <c r="BS49" s="193"/>
      <c r="BT49" s="193"/>
      <c r="BU49" s="193"/>
    </row>
    <row r="50" ht="45.0" customHeight="1">
      <c r="A50" s="2339"/>
      <c r="B50" s="2108"/>
      <c r="C50" s="2108"/>
      <c r="D50" s="2108"/>
      <c r="E50" s="181"/>
      <c r="F50" s="181"/>
      <c r="G50" s="1870"/>
      <c r="H50" s="1870"/>
      <c r="I50" s="1870"/>
      <c r="J50" s="1870"/>
      <c r="K50" s="2339"/>
      <c r="L50" s="2108"/>
      <c r="M50" s="2108"/>
      <c r="N50" s="2108"/>
      <c r="O50" s="181"/>
      <c r="P50" s="181"/>
      <c r="Q50" s="181"/>
      <c r="R50" s="2339"/>
      <c r="S50" s="2340"/>
      <c r="T50" s="2339"/>
      <c r="U50" s="181"/>
      <c r="V50" s="181"/>
      <c r="W50" s="181"/>
      <c r="X50" s="2061"/>
      <c r="Y50" s="2061"/>
      <c r="Z50" s="2339"/>
      <c r="AA50" s="2340"/>
      <c r="AB50" s="2339"/>
      <c r="AC50" s="2339"/>
      <c r="AD50" s="2339"/>
      <c r="AE50" s="2339"/>
      <c r="AF50" s="2339"/>
      <c r="AG50" s="2120"/>
      <c r="AH50" s="2121" t="s">
        <v>5946</v>
      </c>
      <c r="AI50" s="192"/>
      <c r="AJ50" s="2120"/>
      <c r="AK50" s="2121" t="s">
        <v>5533</v>
      </c>
      <c r="AL50" s="2121" t="s">
        <v>5488</v>
      </c>
      <c r="AM50" s="192"/>
      <c r="AN50" s="2396"/>
      <c r="AO50" s="192"/>
      <c r="AP50" s="2066" t="s">
        <v>5603</v>
      </c>
      <c r="AQ50" s="2121" t="s">
        <v>5533</v>
      </c>
      <c r="AR50" s="2120"/>
      <c r="AS50" s="192"/>
      <c r="AT50" s="373"/>
      <c r="AU50" s="193"/>
      <c r="AV50" s="193"/>
      <c r="AW50" s="193"/>
      <c r="AX50" s="373"/>
      <c r="AY50" s="373"/>
      <c r="AZ50" s="2128"/>
      <c r="BA50" s="2128"/>
      <c r="BB50" s="2128"/>
      <c r="BC50" s="2128"/>
      <c r="BD50" s="2128"/>
      <c r="BE50" s="2128"/>
      <c r="BF50" s="2128"/>
      <c r="BG50" s="2128"/>
      <c r="BH50" s="2128"/>
      <c r="BI50" s="2128"/>
      <c r="BJ50" s="2128"/>
      <c r="BK50" s="2128"/>
      <c r="BL50" s="2128"/>
      <c r="BM50" s="2128"/>
      <c r="BN50" s="2128"/>
      <c r="BO50" s="2128"/>
      <c r="BP50" s="2128"/>
      <c r="BQ50" s="373"/>
      <c r="BR50" s="373"/>
      <c r="BS50" s="193"/>
      <c r="BT50" s="193"/>
      <c r="BU50" s="193"/>
    </row>
    <row r="51" ht="45.0" customHeight="1">
      <c r="A51" s="2339"/>
      <c r="B51" s="2120"/>
      <c r="C51" s="2120"/>
      <c r="D51" s="2120"/>
      <c r="E51" s="181"/>
      <c r="F51" s="2400" t="s">
        <v>5947</v>
      </c>
      <c r="G51" s="181"/>
      <c r="H51" s="1870"/>
      <c r="I51" s="1870"/>
      <c r="J51" s="1870"/>
      <c r="K51" s="2339"/>
      <c r="L51" s="2120"/>
      <c r="M51" s="2120"/>
      <c r="N51" s="2120"/>
      <c r="O51" s="181"/>
      <c r="P51" s="181"/>
      <c r="Q51" s="2121" t="s">
        <v>5488</v>
      </c>
      <c r="R51" s="2339"/>
      <c r="S51" s="2340"/>
      <c r="T51" s="2339"/>
      <c r="U51" s="181"/>
      <c r="V51" s="181"/>
      <c r="W51" s="181"/>
      <c r="X51" s="181"/>
      <c r="Y51" s="181"/>
      <c r="Z51" s="2339"/>
      <c r="AA51" s="2340"/>
      <c r="AB51" s="2339"/>
      <c r="AC51" s="2339"/>
      <c r="AD51" s="2339"/>
      <c r="AE51" s="2339"/>
      <c r="AF51" s="2339"/>
      <c r="AG51" s="2120"/>
      <c r="AH51" s="1446" t="s">
        <v>3974</v>
      </c>
      <c r="AI51" s="192"/>
      <c r="AJ51" s="192"/>
      <c r="AK51" s="192"/>
      <c r="AL51" s="192"/>
      <c r="AM51" s="192"/>
      <c r="AN51" s="2396"/>
      <c r="AO51" s="192"/>
      <c r="AP51" s="192"/>
      <c r="AQ51" s="192"/>
      <c r="AR51" s="192"/>
      <c r="AS51" s="192"/>
      <c r="AT51" s="373"/>
      <c r="AU51" s="193"/>
      <c r="AV51" s="193"/>
      <c r="AW51" s="193"/>
      <c r="AX51" s="193"/>
      <c r="AY51" s="373"/>
      <c r="AZ51" s="373"/>
      <c r="BA51" s="2128"/>
      <c r="BB51" s="2128"/>
      <c r="BC51" s="2128"/>
      <c r="BD51" s="2128"/>
      <c r="BE51" s="2128"/>
      <c r="BF51" s="2128"/>
      <c r="BG51" s="2128"/>
      <c r="BH51" s="2128"/>
      <c r="BI51" s="2128"/>
      <c r="BJ51" s="2128"/>
      <c r="BK51" s="2128"/>
      <c r="BL51" s="2128"/>
      <c r="BM51" s="2128"/>
      <c r="BN51" s="2128"/>
      <c r="BO51" s="2128"/>
      <c r="BP51" s="373"/>
      <c r="BQ51" s="373"/>
      <c r="BR51" s="193"/>
      <c r="BS51" s="193"/>
      <c r="BT51" s="193"/>
      <c r="BU51" s="193"/>
    </row>
    <row r="52" ht="45.0" customHeight="1">
      <c r="A52" s="2339"/>
      <c r="B52" s="2108"/>
      <c r="C52" s="2108"/>
      <c r="D52" s="2108"/>
      <c r="E52" s="181"/>
      <c r="F52" s="181"/>
      <c r="G52" s="181"/>
      <c r="H52" s="2339"/>
      <c r="I52" s="1870"/>
      <c r="J52" s="1870"/>
      <c r="K52" s="2339"/>
      <c r="L52" s="2108"/>
      <c r="M52" s="2108"/>
      <c r="N52" s="2108"/>
      <c r="O52" s="2401" t="s">
        <v>5948</v>
      </c>
      <c r="P52" s="181"/>
      <c r="Q52" s="181"/>
      <c r="R52" s="2339"/>
      <c r="S52" s="2340"/>
      <c r="T52" s="2339"/>
      <c r="U52" s="181"/>
      <c r="V52" s="181"/>
      <c r="W52" s="181"/>
      <c r="X52" s="181"/>
      <c r="Y52" s="181"/>
      <c r="Z52" s="2339"/>
      <c r="AA52" s="2340"/>
      <c r="AB52" s="2339"/>
      <c r="AC52" s="2339"/>
      <c r="AD52" s="2339"/>
      <c r="AE52" s="2339"/>
      <c r="AF52" s="2339"/>
      <c r="AG52" s="2120"/>
      <c r="AH52" s="1446" t="s">
        <v>5949</v>
      </c>
      <c r="AI52" s="192"/>
      <c r="AJ52" s="2120"/>
      <c r="AK52" s="2121" t="s">
        <v>5488</v>
      </c>
      <c r="AL52" s="2121" t="s">
        <v>5488</v>
      </c>
      <c r="AM52" s="192"/>
      <c r="AN52" s="2396"/>
      <c r="AO52" s="192"/>
      <c r="AP52" s="2066" t="s">
        <v>5603</v>
      </c>
      <c r="AQ52" s="2121" t="s">
        <v>5533</v>
      </c>
      <c r="AR52" s="2120"/>
      <c r="AS52" s="192"/>
      <c r="AT52" s="373"/>
      <c r="AU52" s="193"/>
      <c r="AV52" s="193"/>
      <c r="AW52" s="193"/>
      <c r="AX52" s="193"/>
      <c r="AY52" s="193"/>
      <c r="AZ52" s="373"/>
      <c r="BA52" s="373"/>
      <c r="BB52" s="373"/>
      <c r="BC52" s="2128"/>
      <c r="BD52" s="2128"/>
      <c r="BE52" s="2128"/>
      <c r="BF52" s="2128"/>
      <c r="BG52" s="2128"/>
      <c r="BH52" s="2128"/>
      <c r="BI52" s="2128"/>
      <c r="BJ52" s="2128"/>
      <c r="BK52" s="2128"/>
      <c r="BL52" s="2128"/>
      <c r="BM52" s="2128"/>
      <c r="BN52" s="373"/>
      <c r="BO52" s="373"/>
      <c r="BP52" s="373"/>
      <c r="BQ52" s="193"/>
      <c r="BR52" s="193"/>
      <c r="BS52" s="193"/>
      <c r="BT52" s="193"/>
      <c r="BU52" s="193"/>
    </row>
    <row r="53" ht="45.0" customHeight="1">
      <c r="A53" s="2339"/>
      <c r="B53" s="2339"/>
      <c r="C53" s="2339"/>
      <c r="D53" s="2339"/>
      <c r="E53" s="181"/>
      <c r="F53" s="181"/>
      <c r="G53" s="181"/>
      <c r="H53" s="2339"/>
      <c r="I53" s="2339"/>
      <c r="J53" s="2339"/>
      <c r="K53" s="2339"/>
      <c r="L53" s="2339"/>
      <c r="M53" s="2339"/>
      <c r="N53" s="2339"/>
      <c r="O53" s="2066" t="s">
        <v>5950</v>
      </c>
      <c r="P53" s="1452" t="s">
        <v>5159</v>
      </c>
      <c r="Q53" s="181"/>
      <c r="R53" s="2339"/>
      <c r="S53" s="2339"/>
      <c r="T53" s="2339"/>
      <c r="U53" s="181"/>
      <c r="V53" s="181"/>
      <c r="W53" s="181"/>
      <c r="X53" s="181"/>
      <c r="Y53" s="181"/>
      <c r="Z53" s="2339"/>
      <c r="AA53" s="2339"/>
      <c r="AB53" s="2339"/>
      <c r="AC53" s="2120"/>
      <c r="AD53" s="2120"/>
      <c r="AE53" s="2339"/>
      <c r="AF53" s="2339"/>
      <c r="AG53" s="2120"/>
      <c r="AH53" s="2060" t="s">
        <v>5488</v>
      </c>
      <c r="AI53" s="192"/>
      <c r="AJ53" s="192"/>
      <c r="AK53" s="192"/>
      <c r="AL53" s="192"/>
      <c r="AM53" s="192"/>
      <c r="AN53" s="2396"/>
      <c r="AO53" s="192"/>
      <c r="AP53" s="192"/>
      <c r="AQ53" s="192"/>
      <c r="AR53" s="192"/>
      <c r="AS53" s="192"/>
      <c r="AT53" s="373"/>
      <c r="AU53" s="193"/>
      <c r="AV53" s="193"/>
      <c r="AW53" s="193"/>
      <c r="AX53" s="193"/>
      <c r="AY53" s="193"/>
      <c r="AZ53" s="193"/>
      <c r="BA53" s="193"/>
      <c r="BB53" s="373"/>
      <c r="BC53" s="373"/>
      <c r="BD53" s="373"/>
      <c r="BE53" s="2128"/>
      <c r="BF53" s="2128"/>
      <c r="BG53" s="2128"/>
      <c r="BH53" s="2128"/>
      <c r="BI53" s="2128"/>
      <c r="BJ53" s="2128"/>
      <c r="BK53" s="2128"/>
      <c r="BL53" s="373"/>
      <c r="BM53" s="373"/>
      <c r="BN53" s="373"/>
      <c r="BO53" s="193"/>
      <c r="BP53" s="193"/>
      <c r="BQ53" s="193"/>
      <c r="BR53" s="193"/>
      <c r="BS53" s="193"/>
      <c r="BT53" s="193"/>
      <c r="BU53" s="193"/>
    </row>
    <row r="54" ht="45.0" customHeight="1">
      <c r="A54" s="2339"/>
      <c r="B54" s="2339"/>
      <c r="C54" s="2339"/>
      <c r="D54" s="2339"/>
      <c r="E54" s="181"/>
      <c r="F54" s="181"/>
      <c r="G54" s="181"/>
      <c r="H54" s="2339"/>
      <c r="I54" s="2339"/>
      <c r="J54" s="2339"/>
      <c r="K54" s="2339"/>
      <c r="L54" s="2339"/>
      <c r="M54" s="2339"/>
      <c r="N54" s="2339"/>
      <c r="O54" s="2061"/>
      <c r="P54" s="181"/>
      <c r="Q54" s="2121" t="s">
        <v>5488</v>
      </c>
      <c r="R54" s="2339"/>
      <c r="S54" s="2339"/>
      <c r="T54" s="2339"/>
      <c r="U54" s="181"/>
      <c r="V54" s="181"/>
      <c r="W54" s="181"/>
      <c r="X54" s="181"/>
      <c r="Y54" s="181"/>
      <c r="Z54" s="2339"/>
      <c r="AA54" s="2339"/>
      <c r="AB54" s="2339"/>
      <c r="AC54" s="2133" t="s">
        <v>5589</v>
      </c>
      <c r="AD54" s="2120"/>
      <c r="AE54" s="2339"/>
      <c r="AF54" s="2121" t="s">
        <v>5951</v>
      </c>
      <c r="AG54" s="2120"/>
      <c r="AH54" s="2120"/>
      <c r="AI54" s="192"/>
      <c r="AJ54" s="192"/>
      <c r="AK54" s="192"/>
      <c r="AL54" s="192"/>
      <c r="AM54" s="2066" t="s">
        <v>5952</v>
      </c>
      <c r="AN54" s="2396"/>
      <c r="AO54" s="192"/>
      <c r="AP54" s="192"/>
      <c r="AQ54" s="192"/>
      <c r="AR54" s="192"/>
      <c r="AS54" s="192"/>
      <c r="AT54" s="2402"/>
      <c r="AU54" s="2403"/>
      <c r="AV54" s="2079"/>
      <c r="AW54" s="2079"/>
      <c r="AX54" s="2079"/>
      <c r="AY54" s="2079"/>
      <c r="AZ54" s="2079"/>
      <c r="BA54" s="2079"/>
      <c r="BB54" s="2079"/>
      <c r="BC54" s="2079"/>
      <c r="BD54" s="520"/>
      <c r="BE54" s="520"/>
      <c r="BF54" s="520"/>
      <c r="BG54" s="520"/>
      <c r="BH54" s="520"/>
      <c r="BI54" s="520"/>
      <c r="BJ54" s="520"/>
      <c r="BK54" s="520"/>
      <c r="BL54" s="520"/>
      <c r="BM54" s="2079"/>
      <c r="BN54" s="2079"/>
      <c r="BO54" s="2079"/>
      <c r="BP54" s="2079"/>
      <c r="BQ54" s="2079"/>
      <c r="BR54" s="2079"/>
      <c r="BS54" s="2079"/>
      <c r="BT54" s="2079"/>
      <c r="BU54" s="2403"/>
    </row>
    <row r="55" ht="45.0" customHeight="1">
      <c r="A55" s="2339"/>
      <c r="B55" s="701"/>
      <c r="C55" s="701"/>
      <c r="D55" s="701"/>
      <c r="E55" s="181"/>
      <c r="F55" s="181"/>
      <c r="G55" s="181"/>
      <c r="H55" s="819"/>
      <c r="I55" s="819"/>
      <c r="J55" s="819"/>
      <c r="K55" s="2339"/>
      <c r="L55" s="2108"/>
      <c r="M55" s="2108"/>
      <c r="N55" s="2108"/>
      <c r="O55" s="1446" t="s">
        <v>5953</v>
      </c>
      <c r="P55" s="181"/>
      <c r="Q55" s="181"/>
      <c r="R55" s="2339"/>
      <c r="S55" s="2340"/>
      <c r="T55" s="2339"/>
      <c r="U55" s="181"/>
      <c r="V55" s="181"/>
      <c r="W55" s="181"/>
      <c r="X55" s="181"/>
      <c r="Y55" s="181"/>
      <c r="Z55" s="2339"/>
      <c r="AA55" s="2340"/>
      <c r="AB55" s="2339"/>
      <c r="AC55" s="2339"/>
      <c r="AD55" s="2339"/>
      <c r="AE55" s="2339"/>
      <c r="AF55" s="2339"/>
      <c r="AG55" s="2121" t="s">
        <v>5936</v>
      </c>
      <c r="AH55" s="2120"/>
      <c r="AI55" s="2120"/>
      <c r="AJ55" s="192"/>
      <c r="AK55" s="192"/>
      <c r="AL55" s="192"/>
      <c r="AM55" s="2121" t="s">
        <v>5943</v>
      </c>
      <c r="AN55" s="2396"/>
      <c r="AO55" s="192"/>
      <c r="AP55" s="192"/>
      <c r="AQ55" s="192"/>
      <c r="AR55" s="1446" t="s">
        <v>3901</v>
      </c>
      <c r="AS55" s="2120"/>
      <c r="AT55" s="373"/>
      <c r="AU55" s="193"/>
      <c r="AV55" s="193"/>
      <c r="AW55" s="193"/>
      <c r="AX55" s="193"/>
      <c r="AY55" s="193"/>
      <c r="AZ55" s="193"/>
      <c r="BA55" s="193"/>
      <c r="BB55" s="193"/>
      <c r="BC55" s="193"/>
      <c r="BD55" s="193"/>
      <c r="BE55" s="193"/>
      <c r="BF55" s="193"/>
      <c r="BG55" s="193"/>
      <c r="BH55" s="2404" t="s">
        <v>5954</v>
      </c>
      <c r="BI55" s="193"/>
      <c r="BJ55" s="193"/>
      <c r="BK55" s="193"/>
      <c r="BL55" s="193"/>
      <c r="BM55" s="193"/>
      <c r="BN55" s="193"/>
      <c r="BO55" s="193"/>
      <c r="BP55" s="193"/>
      <c r="BQ55" s="193"/>
      <c r="BR55" s="193"/>
      <c r="BS55" s="193"/>
      <c r="BT55" s="193"/>
      <c r="BU55" s="193"/>
    </row>
    <row r="56" ht="45.0" customHeight="1">
      <c r="A56" s="2339"/>
      <c r="B56" s="2120"/>
      <c r="C56" s="2120"/>
      <c r="D56" s="2120"/>
      <c r="E56" s="181"/>
      <c r="F56" s="181"/>
      <c r="G56" s="181"/>
      <c r="H56" s="2120"/>
      <c r="I56" s="2120"/>
      <c r="J56" s="2120"/>
      <c r="K56" s="2339"/>
      <c r="L56" s="2120"/>
      <c r="M56" s="2120"/>
      <c r="N56" s="2120"/>
      <c r="O56" s="181"/>
      <c r="P56" s="181"/>
      <c r="Q56" s="181"/>
      <c r="R56" s="2339"/>
      <c r="S56" s="2340"/>
      <c r="T56" s="2339"/>
      <c r="U56" s="181"/>
      <c r="V56" s="181"/>
      <c r="W56" s="181"/>
      <c r="X56" s="181"/>
      <c r="Y56" s="181"/>
      <c r="Z56" s="2339"/>
      <c r="AA56" s="2340"/>
      <c r="AB56" s="2339"/>
      <c r="AC56" s="2339"/>
      <c r="AD56" s="2339"/>
      <c r="AE56" s="2339"/>
      <c r="AF56" s="2339"/>
      <c r="AG56" s="2339"/>
      <c r="AH56" s="2339"/>
      <c r="AI56" s="2120"/>
      <c r="AJ56" s="2120"/>
      <c r="AK56" s="192"/>
      <c r="AL56" s="192"/>
      <c r="AM56" s="192"/>
      <c r="AN56" s="2396"/>
      <c r="AO56" s="192"/>
      <c r="AP56" s="192"/>
      <c r="AQ56" s="803" t="s">
        <v>5955</v>
      </c>
      <c r="AR56" s="2120"/>
      <c r="AS56" s="2120"/>
      <c r="AT56" s="373"/>
      <c r="AU56" s="193"/>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3"/>
      <c r="BT56" s="193"/>
      <c r="BU56" s="193"/>
    </row>
    <row r="57" ht="45.0" customHeight="1">
      <c r="A57" s="2339"/>
      <c r="B57" s="701"/>
      <c r="C57" s="701"/>
      <c r="D57" s="701"/>
      <c r="E57" s="181"/>
      <c r="F57" s="181"/>
      <c r="G57" s="181"/>
      <c r="H57" s="819"/>
      <c r="I57" s="819"/>
      <c r="J57" s="819"/>
      <c r="K57" s="2339"/>
      <c r="L57" s="2108"/>
      <c r="M57" s="2108"/>
      <c r="N57" s="2108"/>
      <c r="O57" s="181"/>
      <c r="P57" s="2121" t="s">
        <v>5488</v>
      </c>
      <c r="Q57" s="181"/>
      <c r="R57" s="2339"/>
      <c r="S57" s="2340"/>
      <c r="T57" s="2339"/>
      <c r="U57" s="181"/>
      <c r="V57" s="181"/>
      <c r="W57" s="181"/>
      <c r="X57" s="181"/>
      <c r="Y57" s="181"/>
      <c r="Z57" s="2339"/>
      <c r="AA57" s="2340"/>
      <c r="AB57" s="2339"/>
      <c r="AC57" s="2339"/>
      <c r="AD57" s="2339"/>
      <c r="AE57" s="2339"/>
      <c r="AF57" s="2339"/>
      <c r="AG57" s="2339"/>
      <c r="AH57" s="2339"/>
      <c r="AI57" s="2121" t="s">
        <v>5488</v>
      </c>
      <c r="AJ57" s="2120"/>
      <c r="AK57" s="2120"/>
      <c r="AL57" s="192"/>
      <c r="AM57" s="192"/>
      <c r="AN57" s="2396"/>
      <c r="AO57" s="1446" t="s">
        <v>3852</v>
      </c>
      <c r="AP57" s="1446" t="s">
        <v>1804</v>
      </c>
      <c r="AQ57" s="2120"/>
      <c r="AR57" s="2120"/>
      <c r="AS57" s="2339"/>
      <c r="AT57" s="37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row>
    <row r="58" ht="45.0" customHeight="1">
      <c r="A58" s="2339"/>
      <c r="B58" s="2339"/>
      <c r="C58" s="2339"/>
      <c r="D58" s="2339"/>
      <c r="E58" s="181"/>
      <c r="F58" s="181"/>
      <c r="G58" s="181"/>
      <c r="H58" s="2339"/>
      <c r="I58" s="2339"/>
      <c r="J58" s="2339"/>
      <c r="K58" s="2339"/>
      <c r="L58" s="2339"/>
      <c r="M58" s="2339"/>
      <c r="N58" s="2339"/>
      <c r="O58" s="181"/>
      <c r="P58" s="181"/>
      <c r="Q58" s="181"/>
      <c r="R58" s="2339"/>
      <c r="S58" s="2339"/>
      <c r="T58" s="2339"/>
      <c r="U58" s="181"/>
      <c r="V58" s="181"/>
      <c r="W58" s="181"/>
      <c r="X58" s="181"/>
      <c r="Y58" s="181"/>
      <c r="Z58" s="2339"/>
      <c r="AA58" s="2339"/>
      <c r="AB58" s="2339"/>
      <c r="AC58" s="2339"/>
      <c r="AD58" s="2339"/>
      <c r="AE58" s="2339"/>
      <c r="AF58" s="2339"/>
      <c r="AG58" s="2339"/>
      <c r="AH58" s="2339"/>
      <c r="AI58" s="2339"/>
      <c r="AJ58" s="2339"/>
      <c r="AK58" s="2120"/>
      <c r="AL58" s="2120"/>
      <c r="AM58" s="192"/>
      <c r="AN58" s="2396"/>
      <c r="AO58" s="192"/>
      <c r="AP58" s="2120"/>
      <c r="AQ58" s="2120"/>
      <c r="AR58" s="2339"/>
      <c r="AS58" s="2339"/>
      <c r="AT58" s="373"/>
      <c r="AU58" s="193"/>
      <c r="AV58" s="193"/>
      <c r="AW58" s="193"/>
      <c r="AX58" s="193"/>
      <c r="AY58" s="193"/>
      <c r="AZ58" s="193"/>
      <c r="BA58" s="193"/>
      <c r="BB58" s="193"/>
      <c r="BC58" s="193"/>
      <c r="BD58" s="373"/>
      <c r="BE58" s="373"/>
      <c r="BF58" s="373"/>
      <c r="BG58" s="373"/>
      <c r="BH58" s="373"/>
      <c r="BI58" s="373"/>
      <c r="BJ58" s="373"/>
      <c r="BK58" s="373"/>
      <c r="BL58" s="373"/>
      <c r="BM58" s="193"/>
      <c r="BN58" s="193"/>
      <c r="BO58" s="193"/>
      <c r="BP58" s="193"/>
      <c r="BQ58" s="193"/>
      <c r="BR58" s="193"/>
      <c r="BS58" s="193"/>
      <c r="BT58" s="193"/>
      <c r="BU58" s="193"/>
    </row>
    <row r="59" ht="45.0" customHeight="1">
      <c r="A59" s="2339"/>
      <c r="B59" s="2339"/>
      <c r="C59" s="2339"/>
      <c r="D59" s="181"/>
      <c r="E59" s="181"/>
      <c r="F59" s="181"/>
      <c r="G59" s="181"/>
      <c r="H59" s="181"/>
      <c r="I59" s="2339"/>
      <c r="J59" s="2339"/>
      <c r="K59" s="2339"/>
      <c r="L59" s="2339"/>
      <c r="M59" s="2339"/>
      <c r="N59" s="181"/>
      <c r="O59" s="181"/>
      <c r="P59" s="181"/>
      <c r="Q59" s="181"/>
      <c r="R59" s="2339"/>
      <c r="S59" s="2339"/>
      <c r="T59" s="2339"/>
      <c r="U59" s="181"/>
      <c r="V59" s="181"/>
      <c r="W59" s="181"/>
      <c r="X59" s="181"/>
      <c r="Y59" s="181"/>
      <c r="Z59" s="2339"/>
      <c r="AA59" s="2339"/>
      <c r="AB59" s="2339"/>
      <c r="AC59" s="2339"/>
      <c r="AD59" s="2339"/>
      <c r="AE59" s="2120"/>
      <c r="AF59" s="2120"/>
      <c r="AG59" s="2120"/>
      <c r="AH59" s="2339"/>
      <c r="AI59" s="2339"/>
      <c r="AJ59" s="2339"/>
      <c r="AK59" s="2339"/>
      <c r="AL59" s="2120"/>
      <c r="AM59" s="192"/>
      <c r="AN59" s="2396"/>
      <c r="AO59" s="192"/>
      <c r="AP59" s="2120"/>
      <c r="AQ59" s="2339"/>
      <c r="AR59" s="2339"/>
      <c r="AS59" s="2339"/>
      <c r="AT59" s="373"/>
      <c r="AU59" s="193"/>
      <c r="AV59" s="193"/>
      <c r="AW59" s="193"/>
      <c r="AX59" s="193"/>
      <c r="AY59" s="193"/>
      <c r="AZ59" s="193"/>
      <c r="BA59" s="193"/>
      <c r="BB59" s="373"/>
      <c r="BC59" s="373"/>
      <c r="BD59" s="373"/>
      <c r="BE59" s="2128"/>
      <c r="BF59" s="2128"/>
      <c r="BG59" s="2128"/>
      <c r="BH59" s="2128"/>
      <c r="BI59" s="2128"/>
      <c r="BJ59" s="2128"/>
      <c r="BK59" s="2128"/>
      <c r="BL59" s="373"/>
      <c r="BM59" s="373"/>
      <c r="BN59" s="373"/>
      <c r="BO59" s="193"/>
      <c r="BP59" s="193"/>
      <c r="BQ59" s="193"/>
      <c r="BR59" s="193"/>
      <c r="BS59" s="193"/>
      <c r="BT59" s="193"/>
      <c r="BU59" s="193"/>
    </row>
    <row r="60" ht="45.0" customHeight="1">
      <c r="A60" s="181"/>
      <c r="B60" s="181"/>
      <c r="C60" s="181"/>
      <c r="D60" s="181"/>
      <c r="E60" s="181"/>
      <c r="F60" s="181"/>
      <c r="G60" s="181"/>
      <c r="H60" s="181"/>
      <c r="I60" s="181"/>
      <c r="J60" s="181"/>
      <c r="K60" s="181"/>
      <c r="L60" s="181"/>
      <c r="M60" s="181"/>
      <c r="N60" s="181"/>
      <c r="O60" s="181"/>
      <c r="P60" s="181"/>
      <c r="Q60" s="181"/>
      <c r="R60" s="2339"/>
      <c r="S60" s="2340"/>
      <c r="T60" s="2339"/>
      <c r="U60" s="181"/>
      <c r="V60" s="181"/>
      <c r="W60" s="181"/>
      <c r="X60" s="181"/>
      <c r="Y60" s="181"/>
      <c r="Z60" s="2339"/>
      <c r="AA60" s="2340"/>
      <c r="AB60" s="2339"/>
      <c r="AC60" s="2339"/>
      <c r="AD60" s="2339"/>
      <c r="AE60" s="2120"/>
      <c r="AF60" s="2133" t="s">
        <v>5956</v>
      </c>
      <c r="AG60" s="2120"/>
      <c r="AH60" s="181"/>
      <c r="AI60" s="181"/>
      <c r="AJ60" s="181"/>
      <c r="AK60" s="181"/>
      <c r="AL60" s="2120"/>
      <c r="AM60" s="192"/>
      <c r="AN60" s="2396"/>
      <c r="AO60" s="192"/>
      <c r="AP60" s="2120"/>
      <c r="AQ60" s="181"/>
      <c r="AR60" s="181"/>
      <c r="AS60" s="181"/>
      <c r="AT60" s="373"/>
      <c r="AU60" s="193"/>
      <c r="AV60" s="193"/>
      <c r="AW60" s="193"/>
      <c r="AX60" s="193"/>
      <c r="AY60" s="193"/>
      <c r="AZ60" s="373"/>
      <c r="BA60" s="373"/>
      <c r="BB60" s="373"/>
      <c r="BC60" s="2128"/>
      <c r="BD60" s="2128"/>
      <c r="BE60" s="2128"/>
      <c r="BF60" s="2128"/>
      <c r="BG60" s="2128"/>
      <c r="BH60" s="2128"/>
      <c r="BI60" s="2128"/>
      <c r="BJ60" s="2128"/>
      <c r="BK60" s="2128"/>
      <c r="BL60" s="2128"/>
      <c r="BM60" s="2128"/>
      <c r="BN60" s="373"/>
      <c r="BO60" s="373"/>
      <c r="BP60" s="373"/>
      <c r="BQ60" s="193"/>
      <c r="BR60" s="193"/>
      <c r="BS60" s="193"/>
      <c r="BT60" s="193"/>
      <c r="BU60" s="193"/>
    </row>
    <row r="61" ht="45.0" customHeight="1">
      <c r="A61" s="181"/>
      <c r="B61" s="181"/>
      <c r="C61" s="181"/>
      <c r="D61" s="181"/>
      <c r="E61" s="181"/>
      <c r="F61" s="181"/>
      <c r="G61" s="181"/>
      <c r="H61" s="181"/>
      <c r="I61" s="181"/>
      <c r="J61" s="181"/>
      <c r="K61" s="181"/>
      <c r="L61" s="181"/>
      <c r="M61" s="181"/>
      <c r="N61" s="181"/>
      <c r="O61" s="181"/>
      <c r="P61" s="181"/>
      <c r="Q61" s="2339"/>
      <c r="R61" s="2339"/>
      <c r="S61" s="2340"/>
      <c r="T61" s="2339"/>
      <c r="U61" s="181"/>
      <c r="V61" s="181"/>
      <c r="W61" s="181"/>
      <c r="X61" s="181"/>
      <c r="Y61" s="181"/>
      <c r="Z61" s="2339"/>
      <c r="AA61" s="2340"/>
      <c r="AB61" s="2339"/>
      <c r="AC61" s="2339"/>
      <c r="AD61" s="2339"/>
      <c r="AE61" s="2120"/>
      <c r="AF61" s="2120"/>
      <c r="AG61" s="2120"/>
      <c r="AH61" s="2339"/>
      <c r="AI61" s="2339"/>
      <c r="AJ61" s="2339"/>
      <c r="AK61" s="181"/>
      <c r="AL61" s="2120"/>
      <c r="AM61" s="2061"/>
      <c r="AN61" s="2066" t="s">
        <v>5702</v>
      </c>
      <c r="AO61" s="2061"/>
      <c r="AP61" s="2120"/>
      <c r="AQ61" s="181"/>
      <c r="AR61" s="2339"/>
      <c r="AS61" s="2339"/>
      <c r="AT61" s="373"/>
      <c r="AU61" s="193"/>
      <c r="AV61" s="193"/>
      <c r="AW61" s="193"/>
      <c r="AX61" s="193"/>
      <c r="AY61" s="373"/>
      <c r="AZ61" s="373"/>
      <c r="BA61" s="2128"/>
      <c r="BB61" s="2128"/>
      <c r="BC61" s="2128"/>
      <c r="BD61" s="2128"/>
      <c r="BE61" s="2128"/>
      <c r="BF61" s="2128"/>
      <c r="BG61" s="2390"/>
      <c r="BH61" s="2128"/>
      <c r="BI61" s="2390"/>
      <c r="BJ61" s="2128"/>
      <c r="BK61" s="2128"/>
      <c r="BL61" s="2128"/>
      <c r="BM61" s="2128"/>
      <c r="BN61" s="2128"/>
      <c r="BO61" s="2128"/>
      <c r="BP61" s="373"/>
      <c r="BQ61" s="373"/>
      <c r="BR61" s="193"/>
      <c r="BS61" s="193"/>
      <c r="BT61" s="193"/>
      <c r="BU61" s="193"/>
    </row>
    <row r="62" ht="45.0" customHeight="1">
      <c r="A62" s="181"/>
      <c r="B62" s="181"/>
      <c r="C62" s="181"/>
      <c r="D62" s="181"/>
      <c r="E62" s="181"/>
      <c r="F62" s="181"/>
      <c r="G62" s="181"/>
      <c r="H62" s="181"/>
      <c r="I62" s="181"/>
      <c r="J62" s="181"/>
      <c r="K62" s="181"/>
      <c r="L62" s="181"/>
      <c r="M62" s="181"/>
      <c r="N62" s="181"/>
      <c r="O62" s="181"/>
      <c r="P62" s="2339"/>
      <c r="Q62" s="2339"/>
      <c r="R62" s="2339"/>
      <c r="S62" s="2340"/>
      <c r="T62" s="2339"/>
      <c r="U62" s="181"/>
      <c r="V62" s="181"/>
      <c r="W62" s="181"/>
      <c r="X62" s="181"/>
      <c r="Y62" s="181"/>
      <c r="Z62" s="2339"/>
      <c r="AA62" s="2340"/>
      <c r="AB62" s="2339"/>
      <c r="AC62" s="2339"/>
      <c r="AD62" s="2339"/>
      <c r="AE62" s="2339"/>
      <c r="AF62" s="2339"/>
      <c r="AG62" s="2339"/>
      <c r="AH62" s="2339"/>
      <c r="AI62" s="2339"/>
      <c r="AJ62" s="2339"/>
      <c r="AK62" s="181"/>
      <c r="AL62" s="2120"/>
      <c r="AM62" s="181"/>
      <c r="AN62" s="181"/>
      <c r="AO62" s="181"/>
      <c r="AP62" s="2120"/>
      <c r="AQ62" s="181"/>
      <c r="AR62" s="2339"/>
      <c r="AS62" s="2339"/>
      <c r="AT62" s="373"/>
      <c r="AU62" s="193"/>
      <c r="AV62" s="193"/>
      <c r="AW62" s="193"/>
      <c r="AX62" s="373"/>
      <c r="AY62" s="373"/>
      <c r="AZ62" s="2390"/>
      <c r="BA62" s="2128"/>
      <c r="BB62" s="2128"/>
      <c r="BC62" s="2128"/>
      <c r="BD62" s="2274"/>
      <c r="BE62" s="2274"/>
      <c r="BF62" s="2274"/>
      <c r="BG62" s="2391"/>
      <c r="BH62" s="2391" t="s">
        <v>5957</v>
      </c>
      <c r="BI62" s="2391"/>
      <c r="BJ62" s="2274"/>
      <c r="BK62" s="2274"/>
      <c r="BL62" s="2274"/>
      <c r="BM62" s="2128"/>
      <c r="BN62" s="2128"/>
      <c r="BO62" s="2128"/>
      <c r="BP62" s="2390"/>
      <c r="BQ62" s="373"/>
      <c r="BR62" s="373"/>
      <c r="BS62" s="193"/>
      <c r="BT62" s="193"/>
      <c r="BU62" s="193"/>
    </row>
    <row r="63" ht="45.0" customHeight="1">
      <c r="A63" s="2339"/>
      <c r="B63" s="2339"/>
      <c r="C63" s="2339"/>
      <c r="D63" s="181"/>
      <c r="E63" s="181"/>
      <c r="F63" s="181"/>
      <c r="G63" s="181"/>
      <c r="H63" s="181"/>
      <c r="I63" s="2339"/>
      <c r="J63" s="2339"/>
      <c r="K63" s="2339"/>
      <c r="L63" s="2339"/>
      <c r="M63" s="2339"/>
      <c r="N63" s="2339"/>
      <c r="O63" s="2339"/>
      <c r="P63" s="2339"/>
      <c r="Q63" s="2339"/>
      <c r="R63" s="2339"/>
      <c r="S63" s="2339"/>
      <c r="T63" s="2339"/>
      <c r="U63" s="181"/>
      <c r="V63" s="181"/>
      <c r="W63" s="181"/>
      <c r="X63" s="181"/>
      <c r="Y63" s="181"/>
      <c r="Z63" s="2339"/>
      <c r="AA63" s="2339"/>
      <c r="AB63" s="2339"/>
      <c r="AC63" s="2339"/>
      <c r="AD63" s="1870"/>
      <c r="AE63" s="1870"/>
      <c r="AF63" s="1870"/>
      <c r="AG63" s="2339"/>
      <c r="AH63" s="2339"/>
      <c r="AI63" s="2339"/>
      <c r="AJ63" s="2339"/>
      <c r="AK63" s="181"/>
      <c r="AL63" s="181"/>
      <c r="AM63" s="181"/>
      <c r="AN63" s="2121" t="s">
        <v>5488</v>
      </c>
      <c r="AO63" s="181"/>
      <c r="AP63" s="2121" t="s">
        <v>5533</v>
      </c>
      <c r="AQ63" s="181"/>
      <c r="AR63" s="2339"/>
      <c r="AS63" s="2339"/>
      <c r="AT63" s="373"/>
      <c r="AU63" s="193"/>
      <c r="AV63" s="193"/>
      <c r="AW63" s="193"/>
      <c r="AX63" s="373"/>
      <c r="AY63" s="2128"/>
      <c r="AZ63" s="2128"/>
      <c r="BA63" s="2390"/>
      <c r="BB63" s="2391"/>
      <c r="BC63" s="2274"/>
      <c r="BD63" s="2274"/>
      <c r="BE63" s="2350"/>
      <c r="BF63" s="2350"/>
      <c r="BG63" s="2350"/>
      <c r="BH63" s="2350"/>
      <c r="BI63" s="2350"/>
      <c r="BJ63" s="2350"/>
      <c r="BK63" s="2350"/>
      <c r="BL63" s="2274"/>
      <c r="BM63" s="2274"/>
      <c r="BN63" s="2391"/>
      <c r="BO63" s="2390"/>
      <c r="BP63" s="2128"/>
      <c r="BQ63" s="2128"/>
      <c r="BR63" s="373"/>
      <c r="BS63" s="193"/>
      <c r="BT63" s="193"/>
      <c r="BU63" s="193"/>
    </row>
    <row r="64" ht="45.0" customHeight="1">
      <c r="A64" s="2339"/>
      <c r="B64" s="2339"/>
      <c r="C64" s="2339"/>
      <c r="D64" s="2339"/>
      <c r="E64" s="181"/>
      <c r="F64" s="181"/>
      <c r="G64" s="181"/>
      <c r="H64" s="2339"/>
      <c r="I64" s="2339"/>
      <c r="J64" s="2339"/>
      <c r="K64" s="2339"/>
      <c r="L64" s="2339"/>
      <c r="M64" s="2339"/>
      <c r="N64" s="2339"/>
      <c r="O64" s="2339"/>
      <c r="P64" s="2339"/>
      <c r="Q64" s="2339"/>
      <c r="R64" s="2339"/>
      <c r="S64" s="181"/>
      <c r="T64" s="181"/>
      <c r="U64" s="181"/>
      <c r="V64" s="181"/>
      <c r="W64" s="181"/>
      <c r="X64" s="181"/>
      <c r="Y64" s="181"/>
      <c r="Z64" s="181"/>
      <c r="AA64" s="181"/>
      <c r="AB64" s="2339"/>
      <c r="AC64" s="1870"/>
      <c r="AD64" s="1870"/>
      <c r="AE64" s="1870"/>
      <c r="AF64" s="1870"/>
      <c r="AG64" s="1870"/>
      <c r="AH64" s="2339"/>
      <c r="AI64" s="2339"/>
      <c r="AJ64" s="2339"/>
      <c r="AK64" s="2339"/>
      <c r="AL64" s="2339"/>
      <c r="AM64" s="2121" t="s">
        <v>5488</v>
      </c>
      <c r="AN64" s="181"/>
      <c r="AO64" s="181"/>
      <c r="AP64" s="2339"/>
      <c r="AQ64" s="2339"/>
      <c r="AR64" s="2339"/>
      <c r="AS64" s="2339"/>
      <c r="AT64" s="373"/>
      <c r="AU64" s="193"/>
      <c r="AV64" s="193"/>
      <c r="AW64" s="373"/>
      <c r="AX64" s="373"/>
      <c r="AY64" s="2128"/>
      <c r="AZ64" s="2128"/>
      <c r="BA64" s="2391"/>
      <c r="BB64" s="2391"/>
      <c r="BC64" s="2350"/>
      <c r="BD64" s="2350"/>
      <c r="BE64" s="2350"/>
      <c r="BF64" s="2350"/>
      <c r="BG64" s="2350"/>
      <c r="BH64" s="2350"/>
      <c r="BI64" s="2350"/>
      <c r="BJ64" s="2350"/>
      <c r="BK64" s="2350"/>
      <c r="BL64" s="2350"/>
      <c r="BM64" s="2350"/>
      <c r="BN64" s="2391"/>
      <c r="BO64" s="2391"/>
      <c r="BP64" s="2128"/>
      <c r="BQ64" s="2128"/>
      <c r="BR64" s="373"/>
      <c r="BS64" s="373"/>
      <c r="BT64" s="193"/>
      <c r="BU64" s="193"/>
    </row>
    <row r="65" ht="45.0" customHeight="1">
      <c r="A65" s="2340"/>
      <c r="B65" s="2340"/>
      <c r="C65" s="2340"/>
      <c r="D65" s="2339"/>
      <c r="E65" s="181"/>
      <c r="F65" s="181"/>
      <c r="G65" s="181"/>
      <c r="H65" s="2339"/>
      <c r="I65" s="2340"/>
      <c r="J65" s="2340"/>
      <c r="K65" s="2340"/>
      <c r="L65" s="2339"/>
      <c r="M65" s="2339"/>
      <c r="N65" s="2340"/>
      <c r="O65" s="2340"/>
      <c r="P65" s="2340"/>
      <c r="Q65" s="2339"/>
      <c r="R65" s="181"/>
      <c r="S65" s="181"/>
      <c r="T65" s="181"/>
      <c r="U65" s="181"/>
      <c r="V65" s="181"/>
      <c r="W65" s="181"/>
      <c r="X65" s="181"/>
      <c r="Y65" s="181"/>
      <c r="Z65" s="181"/>
      <c r="AA65" s="181"/>
      <c r="AB65" s="181"/>
      <c r="AC65" s="1870"/>
      <c r="AD65" s="1870"/>
      <c r="AE65" s="1870"/>
      <c r="AF65" s="1870"/>
      <c r="AG65" s="1870"/>
      <c r="AH65" s="2339"/>
      <c r="AI65" s="2340"/>
      <c r="AJ65" s="2340"/>
      <c r="AK65" s="2340"/>
      <c r="AL65" s="2339"/>
      <c r="AM65" s="181"/>
      <c r="AN65" s="181"/>
      <c r="AO65" s="2121" t="s">
        <v>5488</v>
      </c>
      <c r="AP65" s="2339"/>
      <c r="AQ65" s="2340"/>
      <c r="AR65" s="2340"/>
      <c r="AS65" s="2340"/>
      <c r="AT65" s="373"/>
      <c r="AU65" s="193"/>
      <c r="AV65" s="193"/>
      <c r="AW65" s="373"/>
      <c r="AX65" s="2128"/>
      <c r="AY65" s="2128"/>
      <c r="AZ65" s="2128"/>
      <c r="BA65" s="2274"/>
      <c r="BB65" s="2350"/>
      <c r="BC65" s="2350"/>
      <c r="BD65" s="2350"/>
      <c r="BE65" s="2350"/>
      <c r="BF65" s="2350"/>
      <c r="BG65" s="2350"/>
      <c r="BH65" s="2350"/>
      <c r="BI65" s="2350"/>
      <c r="BJ65" s="2350"/>
      <c r="BK65" s="2350"/>
      <c r="BL65" s="2350"/>
      <c r="BM65" s="2350"/>
      <c r="BN65" s="2350"/>
      <c r="BO65" s="2274"/>
      <c r="BP65" s="2128"/>
      <c r="BQ65" s="2128"/>
      <c r="BR65" s="2128"/>
      <c r="BS65" s="373"/>
      <c r="BT65" s="193"/>
      <c r="BU65" s="193"/>
    </row>
    <row r="66" ht="45.0" customHeight="1">
      <c r="A66" s="2339"/>
      <c r="B66" s="2339"/>
      <c r="C66" s="2339"/>
      <c r="D66" s="2339"/>
      <c r="E66" s="181"/>
      <c r="F66" s="181"/>
      <c r="G66" s="181"/>
      <c r="H66" s="2339"/>
      <c r="I66" s="2339"/>
      <c r="J66" s="2339"/>
      <c r="K66" s="2339"/>
      <c r="L66" s="2339"/>
      <c r="M66" s="2339"/>
      <c r="N66" s="2339"/>
      <c r="O66" s="2339"/>
      <c r="P66" s="2339"/>
      <c r="Q66" s="2339"/>
      <c r="R66" s="181"/>
      <c r="S66" s="181"/>
      <c r="T66" s="181"/>
      <c r="U66" s="181"/>
      <c r="V66" s="2405"/>
      <c r="W66" s="2405"/>
      <c r="X66" s="2405"/>
      <c r="Y66" s="181"/>
      <c r="Z66" s="181"/>
      <c r="AA66" s="181"/>
      <c r="AB66" s="181"/>
      <c r="AC66" s="2339"/>
      <c r="AD66" s="1870"/>
      <c r="AE66" s="1870"/>
      <c r="AF66" s="1870"/>
      <c r="AG66" s="1870"/>
      <c r="AH66" s="2339"/>
      <c r="AI66" s="2339"/>
      <c r="AJ66" s="2339"/>
      <c r="AK66" s="2339"/>
      <c r="AL66" s="2339"/>
      <c r="AM66" s="181"/>
      <c r="AN66" s="181"/>
      <c r="AO66" s="181"/>
      <c r="AP66" s="2339"/>
      <c r="AQ66" s="2339"/>
      <c r="AR66" s="2339"/>
      <c r="AS66" s="2339"/>
      <c r="AT66" s="373"/>
      <c r="AU66" s="193"/>
      <c r="AV66" s="373"/>
      <c r="AW66" s="373"/>
      <c r="AX66" s="2128"/>
      <c r="AY66" s="2128"/>
      <c r="AZ66" s="2274"/>
      <c r="BA66" s="2274"/>
      <c r="BB66" s="2350"/>
      <c r="BC66" s="2350"/>
      <c r="BD66" s="2350"/>
      <c r="BE66" s="2350"/>
      <c r="BF66" s="2391"/>
      <c r="BG66" s="2391"/>
      <c r="BH66" s="2354" t="s">
        <v>381</v>
      </c>
      <c r="BI66" s="2391"/>
      <c r="BJ66" s="2391"/>
      <c r="BK66" s="2350"/>
      <c r="BL66" s="2350"/>
      <c r="BM66" s="2350"/>
      <c r="BN66" s="2350"/>
      <c r="BO66" s="2274"/>
      <c r="BP66" s="2274"/>
      <c r="BQ66" s="2128"/>
      <c r="BR66" s="2128"/>
      <c r="BS66" s="373"/>
      <c r="BT66" s="373"/>
      <c r="BU66" s="193"/>
    </row>
    <row r="67" ht="45.0" customHeight="1">
      <c r="A67" s="181"/>
      <c r="B67" s="181"/>
      <c r="C67" s="181"/>
      <c r="D67" s="181"/>
      <c r="E67" s="181"/>
      <c r="F67" s="181"/>
      <c r="G67" s="181"/>
      <c r="H67" s="181"/>
      <c r="I67" s="181"/>
      <c r="J67" s="181"/>
      <c r="K67" s="181"/>
      <c r="L67" s="181"/>
      <c r="M67" s="181"/>
      <c r="N67" s="181"/>
      <c r="O67" s="181"/>
      <c r="P67" s="181"/>
      <c r="Q67" s="181"/>
      <c r="R67" s="181"/>
      <c r="S67" s="181"/>
      <c r="T67" s="181"/>
      <c r="U67" s="2405"/>
      <c r="V67" s="2406" t="s">
        <v>5958</v>
      </c>
      <c r="W67" s="2407"/>
      <c r="X67" s="2407"/>
      <c r="Y67" s="2405"/>
      <c r="Z67" s="2121" t="s">
        <v>5533</v>
      </c>
      <c r="AA67" s="181"/>
      <c r="AB67" s="181"/>
      <c r="AC67" s="181"/>
      <c r="AD67" s="181"/>
      <c r="AE67" s="1870"/>
      <c r="AF67" s="1870"/>
      <c r="AG67" s="181"/>
      <c r="AH67" s="181"/>
      <c r="AI67" s="181"/>
      <c r="AJ67" s="181"/>
      <c r="AK67" s="181"/>
      <c r="AL67" s="2052"/>
      <c r="AM67" s="2052"/>
      <c r="AN67" s="2052"/>
      <c r="AO67" s="181"/>
      <c r="AP67" s="2121" t="s">
        <v>5488</v>
      </c>
      <c r="AQ67" s="181"/>
      <c r="AR67" s="181"/>
      <c r="AS67" s="181"/>
      <c r="AT67" s="373"/>
      <c r="AU67" s="193"/>
      <c r="AV67" s="373"/>
      <c r="AW67" s="2128"/>
      <c r="AX67" s="2128"/>
      <c r="AY67" s="2128"/>
      <c r="AZ67" s="2274"/>
      <c r="BA67" s="2350"/>
      <c r="BB67" s="2350"/>
      <c r="BC67" s="2350"/>
      <c r="BD67" s="2350"/>
      <c r="BE67" s="2391"/>
      <c r="BF67" s="2391"/>
      <c r="BG67" s="2350"/>
      <c r="BH67" s="2350"/>
      <c r="BI67" s="2350"/>
      <c r="BJ67" s="2391"/>
      <c r="BK67" s="2391"/>
      <c r="BL67" s="2350"/>
      <c r="BM67" s="2350"/>
      <c r="BN67" s="2350"/>
      <c r="BO67" s="2350"/>
      <c r="BP67" s="2274"/>
      <c r="BQ67" s="2128"/>
      <c r="BR67" s="2128"/>
      <c r="BS67" s="2128"/>
      <c r="BT67" s="373"/>
      <c r="BU67" s="193"/>
    </row>
    <row r="68" ht="45.0" customHeight="1">
      <c r="A68" s="181"/>
      <c r="B68" s="181"/>
      <c r="C68" s="181"/>
      <c r="D68" s="181"/>
      <c r="E68" s="2102" t="s">
        <v>5959</v>
      </c>
      <c r="F68" s="181"/>
      <c r="G68" s="181"/>
      <c r="H68" s="181"/>
      <c r="I68" s="181"/>
      <c r="J68" s="181"/>
      <c r="K68" s="181"/>
      <c r="L68" s="181"/>
      <c r="M68" s="181"/>
      <c r="N68" s="181"/>
      <c r="O68" s="181"/>
      <c r="P68" s="181"/>
      <c r="Q68" s="181"/>
      <c r="R68" s="181"/>
      <c r="S68" s="181"/>
      <c r="T68" s="2405"/>
      <c r="U68" s="2407"/>
      <c r="V68" s="2407"/>
      <c r="W68" s="2407"/>
      <c r="X68" s="2407"/>
      <c r="Y68" s="2406" t="s">
        <v>5958</v>
      </c>
      <c r="Z68" s="2405"/>
      <c r="AA68" s="2121" t="s">
        <v>5533</v>
      </c>
      <c r="AB68" s="181"/>
      <c r="AC68" s="181"/>
      <c r="AD68" s="181"/>
      <c r="AE68" s="181"/>
      <c r="AF68" s="1870"/>
      <c r="AG68" s="181"/>
      <c r="AH68" s="181"/>
      <c r="AI68" s="181"/>
      <c r="AJ68" s="181"/>
      <c r="AK68" s="181"/>
      <c r="AL68" s="2060" t="s">
        <v>5942</v>
      </c>
      <c r="AM68" s="2052"/>
      <c r="AN68" s="2052"/>
      <c r="AO68" s="181"/>
      <c r="AP68" s="181"/>
      <c r="AQ68" s="181"/>
      <c r="AR68" s="2121" t="s">
        <v>5488</v>
      </c>
      <c r="AS68" s="181"/>
      <c r="AT68" s="373"/>
      <c r="AU68" s="193"/>
      <c r="AV68" s="373"/>
      <c r="AW68" s="2128"/>
      <c r="AX68" s="2128"/>
      <c r="AY68" s="2128"/>
      <c r="AZ68" s="2274"/>
      <c r="BA68" s="2350"/>
      <c r="BB68" s="2350"/>
      <c r="BC68" s="2350"/>
      <c r="BD68" s="2391"/>
      <c r="BE68" s="2391"/>
      <c r="BF68" s="2371"/>
      <c r="BG68" s="2350"/>
      <c r="BH68" s="2350"/>
      <c r="BI68" s="2350"/>
      <c r="BJ68" s="2391"/>
      <c r="BK68" s="2391"/>
      <c r="BL68" s="2391"/>
      <c r="BM68" s="2350"/>
      <c r="BN68" s="2350"/>
      <c r="BO68" s="2350"/>
      <c r="BP68" s="2274"/>
      <c r="BQ68" s="2128"/>
      <c r="BR68" s="2128"/>
      <c r="BS68" s="2128"/>
      <c r="BT68" s="373"/>
      <c r="BU68" s="193"/>
    </row>
    <row r="69" ht="45.0" customHeight="1">
      <c r="A69" s="181"/>
      <c r="B69" s="181"/>
      <c r="C69" s="2052"/>
      <c r="D69" s="2052"/>
      <c r="E69" s="2052"/>
      <c r="F69" s="181"/>
      <c r="G69" s="181"/>
      <c r="H69" s="181"/>
      <c r="I69" s="181"/>
      <c r="J69" s="181"/>
      <c r="K69" s="181"/>
      <c r="L69" s="181"/>
      <c r="M69" s="181"/>
      <c r="N69" s="181"/>
      <c r="O69" s="181"/>
      <c r="P69" s="181"/>
      <c r="Q69" s="181"/>
      <c r="R69" s="181"/>
      <c r="S69" s="181"/>
      <c r="T69" s="2405"/>
      <c r="U69" s="2406" t="s">
        <v>5958</v>
      </c>
      <c r="V69" s="2407"/>
      <c r="W69" s="2408" t="s">
        <v>5315</v>
      </c>
      <c r="X69" s="2407"/>
      <c r="Y69" s="2407"/>
      <c r="Z69" s="2405"/>
      <c r="AA69" s="2121" t="s">
        <v>5943</v>
      </c>
      <c r="AB69" s="181"/>
      <c r="AC69" s="181"/>
      <c r="AD69" s="181"/>
      <c r="AE69" s="181"/>
      <c r="AF69" s="181"/>
      <c r="AG69" s="181"/>
      <c r="AH69" s="181"/>
      <c r="AI69" s="181"/>
      <c r="AJ69" s="181"/>
      <c r="AK69" s="181"/>
      <c r="AL69" s="181"/>
      <c r="AM69" s="181"/>
      <c r="AN69" s="181"/>
      <c r="AO69" s="181"/>
      <c r="AP69" s="2121" t="s">
        <v>5488</v>
      </c>
      <c r="AQ69" s="181"/>
      <c r="AR69" s="181"/>
      <c r="AS69" s="2121" t="s">
        <v>5488</v>
      </c>
      <c r="AT69" s="2402"/>
      <c r="AU69" s="2403"/>
      <c r="AV69" s="520"/>
      <c r="AW69" s="2409"/>
      <c r="AX69" s="2409"/>
      <c r="AY69" s="2410"/>
      <c r="AZ69" s="2411"/>
      <c r="BA69" s="2412"/>
      <c r="BB69" s="2412"/>
      <c r="BC69" s="2412"/>
      <c r="BD69" s="2411"/>
      <c r="BE69" s="2413"/>
      <c r="BF69" s="2414"/>
      <c r="BG69" s="2412"/>
      <c r="BH69" s="2412"/>
      <c r="BI69" s="2412"/>
      <c r="BJ69" s="2411"/>
      <c r="BK69" s="2411"/>
      <c r="BL69" s="2411"/>
      <c r="BM69" s="2412"/>
      <c r="BN69" s="2412"/>
      <c r="BO69" s="2412"/>
      <c r="BP69" s="2411"/>
      <c r="BQ69" s="2410"/>
      <c r="BR69" s="2409"/>
      <c r="BS69" s="2409"/>
      <c r="BT69" s="520"/>
      <c r="BU69" s="2403"/>
    </row>
    <row r="70" ht="45.0" customHeight="1">
      <c r="A70" s="181"/>
      <c r="B70" s="181"/>
      <c r="C70" s="2052"/>
      <c r="D70" s="2052"/>
      <c r="E70" s="2415" t="s">
        <v>5960</v>
      </c>
      <c r="F70" s="181"/>
      <c r="G70" s="181"/>
      <c r="H70" s="181"/>
      <c r="I70" s="181"/>
      <c r="J70" s="181"/>
      <c r="K70" s="181"/>
      <c r="L70" s="181"/>
      <c r="M70" s="181"/>
      <c r="N70" s="181"/>
      <c r="O70" s="181"/>
      <c r="P70" s="181"/>
      <c r="Q70" s="181"/>
      <c r="R70" s="181"/>
      <c r="S70" s="181"/>
      <c r="T70" s="2405"/>
      <c r="U70" s="2407"/>
      <c r="V70" s="2407"/>
      <c r="W70" s="2407"/>
      <c r="X70" s="2406" t="s">
        <v>5958</v>
      </c>
      <c r="Y70" s="2407"/>
      <c r="Z70" s="2405"/>
      <c r="AA70" s="2121" t="s">
        <v>5533</v>
      </c>
      <c r="AB70" s="181"/>
      <c r="AC70" s="181"/>
      <c r="AD70" s="181"/>
      <c r="AE70" s="181"/>
      <c r="AF70" s="181"/>
      <c r="AG70" s="181"/>
      <c r="AH70" s="181"/>
      <c r="AI70" s="181"/>
      <c r="AJ70" s="181"/>
      <c r="AK70" s="181"/>
      <c r="AL70" s="181"/>
      <c r="AM70" s="181"/>
      <c r="AN70" s="181"/>
      <c r="AO70" s="181"/>
      <c r="AP70" s="181"/>
      <c r="AQ70" s="2121" t="s">
        <v>5488</v>
      </c>
      <c r="AR70" s="181"/>
      <c r="AS70" s="181"/>
      <c r="AT70" s="373"/>
      <c r="AU70" s="193"/>
      <c r="AV70" s="373"/>
      <c r="AW70" s="2128"/>
      <c r="AX70" s="2128"/>
      <c r="AY70" s="2128"/>
      <c r="AZ70" s="2391" t="s">
        <v>5957</v>
      </c>
      <c r="BA70" s="2350"/>
      <c r="BB70" s="2350"/>
      <c r="BC70" s="2350"/>
      <c r="BD70" s="2391"/>
      <c r="BE70" s="2391"/>
      <c r="BF70" s="2391"/>
      <c r="BG70" s="2391"/>
      <c r="BH70" s="2391"/>
      <c r="BI70" s="2391"/>
      <c r="BJ70" s="2391"/>
      <c r="BK70" s="2391"/>
      <c r="BL70" s="2391"/>
      <c r="BM70" s="2350"/>
      <c r="BN70" s="2350"/>
      <c r="BO70" s="2350"/>
      <c r="BP70" s="2391" t="s">
        <v>5957</v>
      </c>
      <c r="BQ70" s="2128"/>
      <c r="BR70" s="2128"/>
      <c r="BS70" s="2128"/>
      <c r="BT70" s="373"/>
      <c r="BU70" s="193"/>
    </row>
    <row r="71" ht="45.0" customHeight="1">
      <c r="A71" s="181"/>
      <c r="B71" s="181"/>
      <c r="C71" s="181"/>
      <c r="D71" s="2066" t="s">
        <v>5754</v>
      </c>
      <c r="E71" s="190"/>
      <c r="F71" s="181"/>
      <c r="G71" s="181"/>
      <c r="H71" s="181"/>
      <c r="I71" s="181"/>
      <c r="J71" s="181"/>
      <c r="K71" s="181"/>
      <c r="L71" s="181"/>
      <c r="M71" s="181"/>
      <c r="N71" s="181"/>
      <c r="O71" s="181"/>
      <c r="P71" s="181"/>
      <c r="Q71" s="181"/>
      <c r="R71" s="181"/>
      <c r="S71" s="181"/>
      <c r="T71" s="181"/>
      <c r="U71" s="2405"/>
      <c r="V71" s="2406" t="s">
        <v>5958</v>
      </c>
      <c r="W71" s="2407"/>
      <c r="X71" s="2407"/>
      <c r="Y71" s="2405"/>
      <c r="Z71" s="181"/>
      <c r="AA71" s="181"/>
      <c r="AB71" s="181"/>
      <c r="AC71" s="181"/>
      <c r="AD71" s="181"/>
      <c r="AE71" s="181"/>
      <c r="AF71" s="181"/>
      <c r="AG71" s="181"/>
      <c r="AH71" s="181"/>
      <c r="AI71" s="181"/>
      <c r="AJ71" s="181"/>
      <c r="AK71" s="181"/>
      <c r="AL71" s="181"/>
      <c r="AM71" s="181"/>
      <c r="AN71" s="181"/>
      <c r="AO71" s="181"/>
      <c r="AP71" s="181"/>
      <c r="AQ71" s="181"/>
      <c r="AR71" s="181"/>
      <c r="AS71" s="181"/>
      <c r="AT71" s="373"/>
      <c r="AU71" s="193"/>
      <c r="AV71" s="373"/>
      <c r="AW71" s="2128"/>
      <c r="AX71" s="2128"/>
      <c r="AY71" s="2390"/>
      <c r="AZ71" s="2391"/>
      <c r="BA71" s="2350"/>
      <c r="BB71" s="2350"/>
      <c r="BC71" s="2350"/>
      <c r="BD71" s="2391"/>
      <c r="BE71" s="2391"/>
      <c r="BF71" s="2391"/>
      <c r="BG71" s="2391"/>
      <c r="BH71" s="2081"/>
      <c r="BI71" s="2391"/>
      <c r="BJ71" s="2391"/>
      <c r="BK71" s="2391"/>
      <c r="BL71" s="2391"/>
      <c r="BM71" s="2350"/>
      <c r="BN71" s="2350"/>
      <c r="BO71" s="2350"/>
      <c r="BP71" s="2391"/>
      <c r="BQ71" s="2390"/>
      <c r="BR71" s="2128"/>
      <c r="BS71" s="2128"/>
      <c r="BT71" s="373"/>
      <c r="BU71" s="193"/>
    </row>
    <row r="72" ht="45.0" customHeight="1">
      <c r="A72" s="2339"/>
      <c r="B72" s="2339"/>
      <c r="C72" s="2339"/>
      <c r="D72" s="2061"/>
      <c r="E72" s="2339"/>
      <c r="F72" s="2339"/>
      <c r="G72" s="2339"/>
      <c r="H72" s="2339"/>
      <c r="I72" s="2339"/>
      <c r="J72" s="2339"/>
      <c r="K72" s="2339"/>
      <c r="L72" s="2339"/>
      <c r="M72" s="2339"/>
      <c r="N72" s="2339"/>
      <c r="O72" s="2339"/>
      <c r="P72" s="2339"/>
      <c r="Q72" s="2339"/>
      <c r="R72" s="181"/>
      <c r="S72" s="181"/>
      <c r="T72" s="181"/>
      <c r="U72" s="181"/>
      <c r="V72" s="2405"/>
      <c r="W72" s="2405"/>
      <c r="X72" s="2405"/>
      <c r="Y72" s="181"/>
      <c r="Z72" s="181"/>
      <c r="AA72" s="181"/>
      <c r="AB72" s="181"/>
      <c r="AC72" s="2339"/>
      <c r="AD72" s="2339"/>
      <c r="AE72" s="2339"/>
      <c r="AF72" s="2339"/>
      <c r="AG72" s="2339"/>
      <c r="AH72" s="2339"/>
      <c r="AI72" s="2339"/>
      <c r="AJ72" s="2339"/>
      <c r="AK72" s="2339"/>
      <c r="AL72" s="2339"/>
      <c r="AM72" s="2339"/>
      <c r="AN72" s="2339"/>
      <c r="AO72" s="2339"/>
      <c r="AP72" s="2339"/>
      <c r="AQ72" s="2339"/>
      <c r="AR72" s="2339"/>
      <c r="AS72" s="2339"/>
      <c r="AT72" s="373"/>
      <c r="AU72" s="193"/>
      <c r="AV72" s="373"/>
      <c r="AW72" s="2128"/>
      <c r="AX72" s="2128"/>
      <c r="AY72" s="2128"/>
      <c r="AZ72" s="2274"/>
      <c r="BA72" s="2350"/>
      <c r="BB72" s="2350"/>
      <c r="BC72" s="2350"/>
      <c r="BD72" s="2391"/>
      <c r="BE72" s="2391"/>
      <c r="BF72" s="2391"/>
      <c r="BG72" s="2391"/>
      <c r="BH72" s="2374"/>
      <c r="BI72" s="2391"/>
      <c r="BJ72" s="2391"/>
      <c r="BK72" s="2391"/>
      <c r="BL72" s="2391"/>
      <c r="BM72" s="2350"/>
      <c r="BN72" s="2350"/>
      <c r="BO72" s="2350"/>
      <c r="BP72" s="2274"/>
      <c r="BQ72" s="2128"/>
      <c r="BR72" s="2128"/>
      <c r="BS72" s="2128"/>
      <c r="BT72" s="373"/>
      <c r="BU72" s="193"/>
    </row>
    <row r="73" ht="45.0" customHeight="1">
      <c r="A73" s="2339"/>
      <c r="B73" s="2339"/>
      <c r="C73" s="2339"/>
      <c r="D73" s="2339"/>
      <c r="E73" s="2339"/>
      <c r="F73" s="2339"/>
      <c r="G73" s="2339"/>
      <c r="H73" s="2339"/>
      <c r="I73" s="2340"/>
      <c r="J73" s="2340"/>
      <c r="K73" s="2340"/>
      <c r="L73" s="2339"/>
      <c r="M73" s="2339"/>
      <c r="N73" s="2340"/>
      <c r="O73" s="2340"/>
      <c r="P73" s="2340"/>
      <c r="Q73" s="2339"/>
      <c r="R73" s="181"/>
      <c r="S73" s="181"/>
      <c r="T73" s="181"/>
      <c r="U73" s="181"/>
      <c r="V73" s="181"/>
      <c r="W73" s="181"/>
      <c r="X73" s="181"/>
      <c r="Y73" s="181"/>
      <c r="Z73" s="181"/>
      <c r="AA73" s="181"/>
      <c r="AB73" s="181"/>
      <c r="AC73" s="2339"/>
      <c r="AD73" s="2340"/>
      <c r="AE73" s="2340"/>
      <c r="AF73" s="2340"/>
      <c r="AG73" s="2339"/>
      <c r="AH73" s="2339"/>
      <c r="AI73" s="2340"/>
      <c r="AJ73" s="2340"/>
      <c r="AK73" s="2340"/>
      <c r="AL73" s="2339"/>
      <c r="AM73" s="2339"/>
      <c r="AN73" s="2339"/>
      <c r="AO73" s="2339"/>
      <c r="AP73" s="2339"/>
      <c r="AQ73" s="2340"/>
      <c r="AR73" s="2340"/>
      <c r="AS73" s="2340"/>
      <c r="AT73" s="373"/>
      <c r="AU73" s="193"/>
      <c r="AV73" s="373"/>
      <c r="AW73" s="2128"/>
      <c r="AX73" s="2128"/>
      <c r="AY73" s="2128"/>
      <c r="AZ73" s="2274"/>
      <c r="BA73" s="2350"/>
      <c r="BB73" s="2350"/>
      <c r="BC73" s="2350"/>
      <c r="BD73" s="2350"/>
      <c r="BE73" s="2391"/>
      <c r="BF73" s="2391"/>
      <c r="BG73" s="2391"/>
      <c r="BH73" s="2369"/>
      <c r="BI73" s="2391"/>
      <c r="BJ73" s="2391"/>
      <c r="BK73" s="2391"/>
      <c r="BL73" s="2350"/>
      <c r="BM73" s="2350"/>
      <c r="BN73" s="2350"/>
      <c r="BO73" s="2350"/>
      <c r="BP73" s="2274"/>
      <c r="BQ73" s="2128"/>
      <c r="BR73" s="2128"/>
      <c r="BS73" s="2128"/>
      <c r="BT73" s="373"/>
      <c r="BU73" s="193"/>
    </row>
    <row r="74" ht="45.0" customHeight="1">
      <c r="A74" s="2339"/>
      <c r="B74" s="2339"/>
      <c r="C74" s="2339"/>
      <c r="D74" s="2339"/>
      <c r="E74" s="2339"/>
      <c r="F74" s="2339"/>
      <c r="G74" s="2339"/>
      <c r="H74" s="2339"/>
      <c r="I74" s="2339"/>
      <c r="J74" s="2339"/>
      <c r="K74" s="2339"/>
      <c r="L74" s="2339"/>
      <c r="M74" s="2339"/>
      <c r="N74" s="2339"/>
      <c r="O74" s="2339"/>
      <c r="P74" s="2339"/>
      <c r="Q74" s="2339"/>
      <c r="R74" s="2339"/>
      <c r="S74" s="181"/>
      <c r="T74" s="181"/>
      <c r="U74" s="181"/>
      <c r="V74" s="181"/>
      <c r="W74" s="181"/>
      <c r="X74" s="181"/>
      <c r="Y74" s="181"/>
      <c r="Z74" s="181"/>
      <c r="AA74" s="181"/>
      <c r="AB74" s="2339"/>
      <c r="AC74" s="2339"/>
      <c r="AD74" s="2339"/>
      <c r="AE74" s="2339"/>
      <c r="AF74" s="2339"/>
      <c r="AG74" s="2339"/>
      <c r="AH74" s="2339"/>
      <c r="AI74" s="2339"/>
      <c r="AJ74" s="2339"/>
      <c r="AK74" s="2339"/>
      <c r="AL74" s="2339"/>
      <c r="AM74" s="2339"/>
      <c r="AN74" s="2339"/>
      <c r="AO74" s="2339"/>
      <c r="AP74" s="2339"/>
      <c r="AQ74" s="2339"/>
      <c r="AR74" s="2339"/>
      <c r="AS74" s="2339"/>
      <c r="AT74" s="373"/>
      <c r="AU74" s="193"/>
      <c r="AV74" s="373"/>
      <c r="AW74" s="373"/>
      <c r="AX74" s="2128"/>
      <c r="AY74" s="2128"/>
      <c r="AZ74" s="2274"/>
      <c r="BA74" s="2274"/>
      <c r="BB74" s="2350"/>
      <c r="BC74" s="2350"/>
      <c r="BD74" s="2350"/>
      <c r="BE74" s="2350"/>
      <c r="BF74" s="2391"/>
      <c r="BG74" s="2391"/>
      <c r="BH74" s="2392" t="s">
        <v>5175</v>
      </c>
      <c r="BI74" s="2391"/>
      <c r="BJ74" s="2391"/>
      <c r="BK74" s="2350"/>
      <c r="BL74" s="2350"/>
      <c r="BM74" s="2350"/>
      <c r="BN74" s="2350"/>
      <c r="BO74" s="2274"/>
      <c r="BP74" s="2274"/>
      <c r="BQ74" s="2128"/>
      <c r="BR74" s="2128"/>
      <c r="BS74" s="373"/>
      <c r="BT74" s="373"/>
      <c r="BU74" s="193"/>
    </row>
    <row r="75" ht="45.0" customHeight="1">
      <c r="A75" s="2339"/>
      <c r="B75" s="2339"/>
      <c r="C75" s="2339"/>
      <c r="D75" s="2339"/>
      <c r="E75" s="2339"/>
      <c r="F75" s="2339"/>
      <c r="G75" s="2339"/>
      <c r="H75" s="2339"/>
      <c r="I75" s="2339"/>
      <c r="J75" s="2339"/>
      <c r="K75" s="2339"/>
      <c r="L75" s="2339"/>
      <c r="M75" s="2339"/>
      <c r="N75" s="2339"/>
      <c r="O75" s="2339"/>
      <c r="P75" s="2339"/>
      <c r="Q75" s="2339"/>
      <c r="R75" s="2339"/>
      <c r="S75" s="2339"/>
      <c r="T75" s="2339"/>
      <c r="U75" s="181"/>
      <c r="V75" s="181"/>
      <c r="W75" s="181"/>
      <c r="X75" s="181"/>
      <c r="Y75" s="181"/>
      <c r="Z75" s="2339"/>
      <c r="AA75" s="2339"/>
      <c r="AB75" s="2339"/>
      <c r="AC75" s="2339"/>
      <c r="AD75" s="2339"/>
      <c r="AE75" s="2339"/>
      <c r="AF75" s="2339"/>
      <c r="AG75" s="2339"/>
      <c r="AH75" s="2339"/>
      <c r="AI75" s="2339"/>
      <c r="AJ75" s="2339"/>
      <c r="AK75" s="2339"/>
      <c r="AL75" s="2339"/>
      <c r="AM75" s="2339"/>
      <c r="AN75" s="2339"/>
      <c r="AO75" s="2339"/>
      <c r="AP75" s="2339"/>
      <c r="AQ75" s="2339"/>
      <c r="AR75" s="2339"/>
      <c r="AS75" s="2339"/>
      <c r="AT75" s="373"/>
      <c r="AU75" s="193"/>
      <c r="AV75" s="193"/>
      <c r="AW75" s="373"/>
      <c r="AX75" s="2128"/>
      <c r="AY75" s="2128"/>
      <c r="AZ75" s="2128"/>
      <c r="BA75" s="2274"/>
      <c r="BB75" s="2350"/>
      <c r="BC75" s="2350"/>
      <c r="BD75" s="2350"/>
      <c r="BE75" s="2350"/>
      <c r="BF75" s="2350"/>
      <c r="BG75" s="2350"/>
      <c r="BH75" s="2350"/>
      <c r="BI75" s="2350"/>
      <c r="BJ75" s="2350"/>
      <c r="BK75" s="2350"/>
      <c r="BL75" s="2350"/>
      <c r="BM75" s="2350"/>
      <c r="BN75" s="2350"/>
      <c r="BO75" s="2274"/>
      <c r="BP75" s="2128"/>
      <c r="BQ75" s="2128"/>
      <c r="BR75" s="2128"/>
      <c r="BS75" s="373"/>
      <c r="BT75" s="193"/>
      <c r="BU75" s="193"/>
    </row>
    <row r="76" ht="45.0" customHeight="1">
      <c r="A76" s="2339"/>
      <c r="B76" s="2339"/>
      <c r="C76" s="2339"/>
      <c r="D76" s="2339"/>
      <c r="E76" s="2339"/>
      <c r="F76" s="2339"/>
      <c r="G76" s="2339"/>
      <c r="H76" s="2339"/>
      <c r="I76" s="2339"/>
      <c r="J76" s="2339"/>
      <c r="K76" s="2339"/>
      <c r="L76" s="2339"/>
      <c r="M76" s="2339"/>
      <c r="N76" s="2339"/>
      <c r="O76" s="2339"/>
      <c r="P76" s="2339"/>
      <c r="Q76" s="2339"/>
      <c r="R76" s="2339"/>
      <c r="S76" s="2340"/>
      <c r="T76" s="2339"/>
      <c r="U76" s="181"/>
      <c r="V76" s="181"/>
      <c r="W76" s="181"/>
      <c r="X76" s="181"/>
      <c r="Y76" s="181"/>
      <c r="Z76" s="2339"/>
      <c r="AA76" s="2340"/>
      <c r="AB76" s="2339"/>
      <c r="AC76" s="2339"/>
      <c r="AD76" s="2339"/>
      <c r="AE76" s="2339"/>
      <c r="AF76" s="2339"/>
      <c r="AG76" s="2339"/>
      <c r="AH76" s="2339"/>
      <c r="AI76" s="2339"/>
      <c r="AJ76" s="2339"/>
      <c r="AK76" s="2339"/>
      <c r="AL76" s="2339"/>
      <c r="AM76" s="2339"/>
      <c r="AN76" s="2339"/>
      <c r="AO76" s="2339"/>
      <c r="AP76" s="2339"/>
      <c r="AQ76" s="2339"/>
      <c r="AR76" s="2339"/>
      <c r="AS76" s="2339"/>
      <c r="AT76" s="373"/>
      <c r="AU76" s="193"/>
      <c r="AV76" s="193"/>
      <c r="AW76" s="373"/>
      <c r="AX76" s="373"/>
      <c r="AY76" s="2128"/>
      <c r="AZ76" s="2128"/>
      <c r="BA76" s="2391"/>
      <c r="BB76" s="2391"/>
      <c r="BC76" s="2350"/>
      <c r="BD76" s="2350"/>
      <c r="BE76" s="2350"/>
      <c r="BF76" s="2350"/>
      <c r="BG76" s="2350"/>
      <c r="BH76" s="2350"/>
      <c r="BI76" s="2350"/>
      <c r="BJ76" s="2350"/>
      <c r="BK76" s="2350"/>
      <c r="BL76" s="2350"/>
      <c r="BM76" s="2350"/>
      <c r="BN76" s="2391"/>
      <c r="BO76" s="2391"/>
      <c r="BP76" s="2128"/>
      <c r="BQ76" s="2128"/>
      <c r="BR76" s="373"/>
      <c r="BS76" s="373"/>
      <c r="BT76" s="193"/>
      <c r="BU76" s="193"/>
    </row>
    <row r="77" ht="45.0" customHeight="1">
      <c r="A77" s="2416"/>
      <c r="B77" s="2416"/>
      <c r="C77" s="2416"/>
      <c r="D77" s="2339"/>
      <c r="E77" s="2339"/>
      <c r="F77" s="2339"/>
      <c r="G77" s="2416"/>
      <c r="H77" s="2416"/>
      <c r="I77" s="2416"/>
      <c r="J77" s="2416"/>
      <c r="K77" s="2416"/>
      <c r="L77" s="2416"/>
      <c r="M77" s="2416"/>
      <c r="N77" s="2416"/>
      <c r="O77" s="2416"/>
      <c r="P77" s="2339"/>
      <c r="Q77" s="2339"/>
      <c r="R77" s="2339"/>
      <c r="S77" s="2340"/>
      <c r="T77" s="2339"/>
      <c r="U77" s="181"/>
      <c r="V77" s="181"/>
      <c r="W77" s="181"/>
      <c r="X77" s="181"/>
      <c r="Y77" s="181"/>
      <c r="Z77" s="2339"/>
      <c r="AA77" s="2340"/>
      <c r="AB77" s="2339"/>
      <c r="AC77" s="2339"/>
      <c r="AD77" s="2339"/>
      <c r="AE77" s="2416"/>
      <c r="AF77" s="2416"/>
      <c r="AG77" s="2416"/>
      <c r="AH77" s="2416"/>
      <c r="AI77" s="2416"/>
      <c r="AJ77" s="2416"/>
      <c r="AK77" s="2416"/>
      <c r="AL77" s="2339"/>
      <c r="AM77" s="2339"/>
      <c r="AN77" s="2339"/>
      <c r="AO77" s="2339"/>
      <c r="AP77" s="2339"/>
      <c r="AQ77" s="2416"/>
      <c r="AR77" s="2416"/>
      <c r="AS77" s="2416"/>
      <c r="AT77" s="24"/>
      <c r="AV77" s="193"/>
      <c r="AW77" s="193"/>
      <c r="AX77" s="373"/>
      <c r="AY77" s="2128"/>
      <c r="AZ77" s="2128"/>
      <c r="BA77" s="2390"/>
      <c r="BB77" s="2391"/>
      <c r="BC77" s="2274"/>
      <c r="BD77" s="2274"/>
      <c r="BE77" s="2350"/>
      <c r="BF77" s="2350"/>
      <c r="BG77" s="2350"/>
      <c r="BH77" s="2350"/>
      <c r="BI77" s="2350"/>
      <c r="BJ77" s="2122" t="s">
        <v>5961</v>
      </c>
      <c r="BK77" s="2350"/>
      <c r="BL77" s="2274"/>
      <c r="BM77" s="2274"/>
      <c r="BN77" s="2391"/>
      <c r="BO77" s="2390"/>
      <c r="BP77" s="2128"/>
      <c r="BQ77" s="2128"/>
      <c r="BR77" s="373"/>
      <c r="BS77" s="193"/>
      <c r="BT77" s="193"/>
    </row>
    <row r="78" ht="45.0" customHeight="1">
      <c r="A78" s="2417"/>
      <c r="B78" s="2417"/>
      <c r="C78" s="2417"/>
      <c r="D78" s="2339"/>
      <c r="E78" s="2339"/>
      <c r="F78" s="2339"/>
      <c r="G78" s="2417"/>
      <c r="H78" s="2417"/>
      <c r="I78" s="1545"/>
      <c r="J78" s="2417"/>
      <c r="K78" s="2417"/>
      <c r="L78" s="2417"/>
      <c r="M78" s="2417"/>
      <c r="N78" s="2417"/>
      <c r="O78" s="2417"/>
      <c r="P78" s="2417"/>
      <c r="Q78" s="2417"/>
      <c r="R78" s="2339"/>
      <c r="S78" s="2340"/>
      <c r="T78" s="2339"/>
      <c r="U78" s="181"/>
      <c r="V78" s="181"/>
      <c r="W78" s="181"/>
      <c r="X78" s="181"/>
      <c r="Y78" s="181"/>
      <c r="Z78" s="2339"/>
      <c r="AA78" s="2340"/>
      <c r="AB78" s="2339"/>
      <c r="AC78" s="2417"/>
      <c r="AD78" s="2417"/>
      <c r="AE78" s="2417"/>
      <c r="AF78" s="2418"/>
      <c r="AG78" s="2418"/>
      <c r="AH78" s="2418"/>
      <c r="AI78" s="2417"/>
      <c r="AJ78" s="2417"/>
      <c r="AK78" s="2417"/>
      <c r="AL78" s="2417"/>
      <c r="AM78" s="2339"/>
      <c r="AN78" s="2339"/>
      <c r="AO78" s="2339"/>
      <c r="AP78" s="2339"/>
      <c r="AQ78" s="2417"/>
      <c r="AR78" s="2417"/>
      <c r="AS78" s="1545"/>
      <c r="AT78" s="24"/>
      <c r="AV78" s="193"/>
      <c r="AW78" s="193"/>
      <c r="AX78" s="373"/>
      <c r="AY78" s="373"/>
      <c r="AZ78" s="2390"/>
      <c r="BA78" s="2128"/>
      <c r="BB78" s="2128"/>
      <c r="BC78" s="2128"/>
      <c r="BD78" s="2274"/>
      <c r="BE78" s="2274"/>
      <c r="BF78" s="2274"/>
      <c r="BG78" s="2391"/>
      <c r="BH78" s="2391" t="s">
        <v>5957</v>
      </c>
      <c r="BI78" s="2391"/>
      <c r="BJ78" s="2274"/>
      <c r="BK78" s="2274"/>
      <c r="BL78" s="2274"/>
      <c r="BM78" s="2128"/>
      <c r="BN78" s="2128"/>
      <c r="BO78" s="2128"/>
      <c r="BP78" s="2390"/>
      <c r="BQ78" s="373"/>
      <c r="BR78" s="373"/>
      <c r="BS78" s="193"/>
      <c r="BT78" s="193"/>
    </row>
    <row r="79" ht="45.0" customHeight="1">
      <c r="A79" s="2419"/>
      <c r="B79" s="2419"/>
      <c r="C79" s="2419"/>
      <c r="D79" s="2339"/>
      <c r="E79" s="2339"/>
      <c r="F79" s="2339"/>
      <c r="G79" s="2419"/>
      <c r="H79" s="2419"/>
      <c r="I79" s="2419"/>
      <c r="J79" s="2419"/>
      <c r="K79" s="2419"/>
      <c r="L79" s="2395" t="s">
        <v>5586</v>
      </c>
      <c r="M79" s="2419"/>
      <c r="N79" s="2419"/>
      <c r="O79" s="2419"/>
      <c r="P79" s="2419"/>
      <c r="Q79" s="2419"/>
      <c r="R79" s="2339"/>
      <c r="S79" s="2339"/>
      <c r="T79" s="2339"/>
      <c r="U79" s="181"/>
      <c r="V79" s="181"/>
      <c r="W79" s="181"/>
      <c r="X79" s="181"/>
      <c r="Y79" s="181"/>
      <c r="Z79" s="2339"/>
      <c r="AA79" s="2339"/>
      <c r="AB79" s="2339"/>
      <c r="AC79" s="2419"/>
      <c r="AD79" s="2419"/>
      <c r="AE79" s="2419"/>
      <c r="AF79" s="2418"/>
      <c r="AG79" s="1576" t="s">
        <v>5482</v>
      </c>
      <c r="AH79" s="2418"/>
      <c r="AI79" s="2419"/>
      <c r="AJ79" s="2419"/>
      <c r="AK79" s="2419"/>
      <c r="AL79" s="2419"/>
      <c r="AM79" s="2419"/>
      <c r="AN79" s="2339"/>
      <c r="AO79" s="2339"/>
      <c r="AP79" s="2339"/>
      <c r="AQ79" s="2419"/>
      <c r="AR79" s="2419"/>
      <c r="AS79" s="2419"/>
      <c r="AT79" s="24"/>
      <c r="AV79" s="193"/>
      <c r="AW79" s="193"/>
      <c r="AX79" s="193"/>
      <c r="AY79" s="373"/>
      <c r="AZ79" s="373"/>
      <c r="BA79" s="2128"/>
      <c r="BB79" s="2128"/>
      <c r="BC79" s="2128"/>
      <c r="BD79" s="2128"/>
      <c r="BE79" s="2128"/>
      <c r="BF79" s="2128"/>
      <c r="BG79" s="2390"/>
      <c r="BH79" s="2128"/>
      <c r="BI79" s="2390"/>
      <c r="BJ79" s="2128"/>
      <c r="BK79" s="2128"/>
      <c r="BL79" s="2128"/>
      <c r="BM79" s="2128"/>
      <c r="BN79" s="2128"/>
      <c r="BO79" s="2128"/>
      <c r="BP79" s="373"/>
      <c r="BQ79" s="373"/>
      <c r="BR79" s="193"/>
      <c r="BS79" s="193"/>
      <c r="BT79" s="193"/>
    </row>
    <row r="80" ht="45.0" customHeight="1">
      <c r="A80" s="2419"/>
      <c r="B80" s="2419"/>
      <c r="C80" s="2419"/>
      <c r="D80" s="2339"/>
      <c r="E80" s="2339"/>
      <c r="F80" s="2339"/>
      <c r="G80" s="2419"/>
      <c r="H80" s="2419"/>
      <c r="I80" s="2419"/>
      <c r="J80" s="2419"/>
      <c r="K80" s="2395" t="s">
        <v>5586</v>
      </c>
      <c r="L80" s="2419"/>
      <c r="M80" s="1446" t="s">
        <v>5962</v>
      </c>
      <c r="N80" s="2419"/>
      <c r="O80" s="2419"/>
      <c r="P80" s="2419"/>
      <c r="Q80" s="2419"/>
      <c r="R80" s="181"/>
      <c r="S80" s="181"/>
      <c r="T80" s="181"/>
      <c r="U80" s="181"/>
      <c r="V80" s="181"/>
      <c r="W80" s="181"/>
      <c r="X80" s="181"/>
      <c r="Y80" s="181"/>
      <c r="Z80" s="181"/>
      <c r="AA80" s="181"/>
      <c r="AB80" s="181"/>
      <c r="AC80" s="2419"/>
      <c r="AD80" s="2419"/>
      <c r="AE80" s="2418"/>
      <c r="AF80" s="2418"/>
      <c r="AG80" s="1646" t="s">
        <v>5488</v>
      </c>
      <c r="AH80" s="2418"/>
      <c r="AI80" s="2419"/>
      <c r="AJ80" s="2419"/>
      <c r="AK80" s="2419"/>
      <c r="AL80" s="2419"/>
      <c r="AM80" s="2419"/>
      <c r="AN80" s="2339"/>
      <c r="AO80" s="2339"/>
      <c r="AP80" s="2339"/>
      <c r="AQ80" s="2419"/>
      <c r="AR80" s="2419"/>
      <c r="AS80" s="2419"/>
      <c r="AT80" s="24"/>
      <c r="AV80" s="193"/>
      <c r="AW80" s="193"/>
      <c r="AX80" s="193"/>
      <c r="AY80" s="193"/>
      <c r="AZ80" s="373"/>
      <c r="BA80" s="373"/>
      <c r="BB80" s="373"/>
      <c r="BC80" s="2128"/>
      <c r="BD80" s="2128"/>
      <c r="BE80" s="2128"/>
      <c r="BF80" s="2128"/>
      <c r="BG80" s="2128"/>
      <c r="BH80" s="2128"/>
      <c r="BI80" s="2128"/>
      <c r="BJ80" s="2128"/>
      <c r="BK80" s="2128"/>
      <c r="BL80" s="2128"/>
      <c r="BM80" s="2128"/>
      <c r="BN80" s="373"/>
      <c r="BO80" s="373"/>
      <c r="BP80" s="373"/>
      <c r="BQ80" s="193"/>
      <c r="BR80" s="193"/>
      <c r="BS80" s="193"/>
      <c r="BT80" s="193"/>
    </row>
    <row r="81" ht="45.0" customHeight="1">
      <c r="A81" s="2419"/>
      <c r="B81" s="2419"/>
      <c r="C81" s="2419"/>
      <c r="D81" s="2339"/>
      <c r="E81" s="2339"/>
      <c r="F81" s="2339"/>
      <c r="G81" s="2419"/>
      <c r="H81" s="2419"/>
      <c r="I81" s="2419"/>
      <c r="J81" s="2419"/>
      <c r="K81" s="2419"/>
      <c r="L81" s="2419"/>
      <c r="M81" s="2419"/>
      <c r="N81" s="2419"/>
      <c r="O81" s="2419"/>
      <c r="P81" s="2419"/>
      <c r="Q81" s="2419"/>
      <c r="R81" s="2339"/>
      <c r="S81" s="2339"/>
      <c r="T81" s="2339"/>
      <c r="U81" s="181"/>
      <c r="V81" s="181"/>
      <c r="W81" s="181"/>
      <c r="X81" s="181"/>
      <c r="Y81" s="181"/>
      <c r="Z81" s="2339"/>
      <c r="AA81" s="2339"/>
      <c r="AB81" s="2339"/>
      <c r="AC81" s="2419"/>
      <c r="AD81" s="2419"/>
      <c r="AE81" s="2419"/>
      <c r="AF81" s="2419"/>
      <c r="AG81" s="2418"/>
      <c r="AH81" s="2419"/>
      <c r="AI81" s="2419"/>
      <c r="AJ81" s="2419"/>
      <c r="AK81" s="2419"/>
      <c r="AL81" s="2419"/>
      <c r="AM81" s="2419"/>
      <c r="AN81" s="2339"/>
      <c r="AO81" s="2339"/>
      <c r="AP81" s="2339"/>
      <c r="AQ81" s="2419"/>
      <c r="AR81" s="2419"/>
      <c r="AS81" s="2419"/>
      <c r="AT81" s="24"/>
      <c r="AV81" s="193"/>
      <c r="AW81" s="193"/>
      <c r="AX81" s="193"/>
      <c r="AY81" s="193"/>
      <c r="AZ81" s="193"/>
      <c r="BA81" s="193"/>
      <c r="BB81" s="373"/>
      <c r="BC81" s="373"/>
      <c r="BD81" s="373"/>
      <c r="BE81" s="2128"/>
      <c r="BF81" s="2128"/>
      <c r="BG81" s="2128"/>
      <c r="BH81" s="2128"/>
      <c r="BI81" s="2128"/>
      <c r="BJ81" s="2128"/>
      <c r="BK81" s="2128"/>
      <c r="BL81" s="373"/>
      <c r="BM81" s="373"/>
      <c r="BN81" s="373"/>
      <c r="BO81" s="193"/>
      <c r="BP81" s="193"/>
      <c r="BQ81" s="193"/>
      <c r="BR81" s="193"/>
      <c r="BS81" s="193"/>
      <c r="BT81" s="193"/>
    </row>
    <row r="82" ht="45.0" customHeight="1">
      <c r="A82" s="1545"/>
      <c r="B82" s="2417"/>
      <c r="C82" s="2417"/>
      <c r="D82" s="2339"/>
      <c r="E82" s="2339"/>
      <c r="F82" s="2339"/>
      <c r="G82" s="2417"/>
      <c r="H82" s="2417"/>
      <c r="I82" s="2417"/>
      <c r="J82" s="2417"/>
      <c r="K82" s="2417"/>
      <c r="L82" s="2417"/>
      <c r="M82" s="2417"/>
      <c r="N82" s="2417"/>
      <c r="O82" s="2417"/>
      <c r="P82" s="2417"/>
      <c r="Q82" s="2417"/>
      <c r="R82" s="2339"/>
      <c r="S82" s="2340"/>
      <c r="T82" s="2339"/>
      <c r="U82" s="2061"/>
      <c r="V82" s="2061"/>
      <c r="W82" s="181"/>
      <c r="X82" s="181"/>
      <c r="Y82" s="181"/>
      <c r="Z82" s="2339"/>
      <c r="AA82" s="2339"/>
      <c r="AB82" s="2339"/>
      <c r="AC82" s="2417"/>
      <c r="AD82" s="2417"/>
      <c r="AE82" s="2417"/>
      <c r="AF82" s="2417"/>
      <c r="AG82" s="2417"/>
      <c r="AH82" s="2417"/>
      <c r="AI82" s="2417"/>
      <c r="AJ82" s="2417"/>
      <c r="AK82" s="1545"/>
      <c r="AL82" s="2417"/>
      <c r="AM82" s="2417"/>
      <c r="AN82" s="2339"/>
      <c r="AO82" s="2339"/>
      <c r="AP82" s="2339"/>
      <c r="AQ82" s="2417"/>
      <c r="AR82" s="2417"/>
      <c r="AS82" s="2417"/>
      <c r="AT82" s="24"/>
      <c r="AV82" s="193"/>
      <c r="AW82" s="193"/>
      <c r="AX82" s="193"/>
      <c r="AY82" s="193"/>
      <c r="AZ82" s="193"/>
      <c r="BA82" s="193"/>
      <c r="BB82" s="193"/>
      <c r="BC82" s="193"/>
      <c r="BD82" s="373"/>
      <c r="BE82" s="373"/>
      <c r="BF82" s="373"/>
      <c r="BG82" s="373"/>
      <c r="BH82" s="373"/>
      <c r="BI82" s="373"/>
      <c r="BJ82" s="373"/>
      <c r="BK82" s="373"/>
      <c r="BL82" s="373"/>
      <c r="BM82" s="193"/>
      <c r="BN82" s="193"/>
      <c r="BO82" s="193"/>
      <c r="BP82" s="193"/>
      <c r="BQ82" s="193"/>
      <c r="BR82" s="193"/>
      <c r="BS82" s="193"/>
      <c r="BT82" s="193"/>
    </row>
    <row r="83" ht="45.0" customHeight="1">
      <c r="A83" s="2416"/>
      <c r="B83" s="2416"/>
      <c r="C83" s="1870"/>
      <c r="D83" s="1870"/>
      <c r="E83" s="1870"/>
      <c r="F83" s="2339"/>
      <c r="G83" s="2416"/>
      <c r="H83" s="2416"/>
      <c r="I83" s="2416"/>
      <c r="J83" s="2416"/>
      <c r="K83" s="2416"/>
      <c r="L83" s="2416"/>
      <c r="M83" s="2416"/>
      <c r="N83" s="2416"/>
      <c r="O83" s="2416"/>
      <c r="P83" s="2340"/>
      <c r="Q83" s="2340"/>
      <c r="R83" s="2340"/>
      <c r="S83" s="2340"/>
      <c r="T83" s="2339"/>
      <c r="U83" s="2061"/>
      <c r="V83" s="2061"/>
      <c r="W83" s="181"/>
      <c r="X83" s="181"/>
      <c r="Y83" s="181"/>
      <c r="Z83" s="2339"/>
      <c r="AA83" s="2339"/>
      <c r="AB83" s="2339"/>
      <c r="AC83" s="2339"/>
      <c r="AD83" s="2339"/>
      <c r="AE83" s="2416"/>
      <c r="AF83" s="2416"/>
      <c r="AG83" s="2416"/>
      <c r="AH83" s="2416"/>
      <c r="AI83" s="2416"/>
      <c r="AJ83" s="2416"/>
      <c r="AK83" s="2416"/>
      <c r="AL83" s="2416"/>
      <c r="AM83" s="2416"/>
      <c r="AN83" s="2339"/>
      <c r="AO83" s="2339"/>
      <c r="AP83" s="2339"/>
      <c r="AQ83" s="2416"/>
      <c r="AR83" s="2416"/>
      <c r="AS83" s="2416"/>
      <c r="AT83" s="24"/>
      <c r="AV83" s="193"/>
      <c r="AW83" s="193"/>
      <c r="AX83" s="193"/>
      <c r="AY83" s="193"/>
      <c r="AZ83" s="193"/>
      <c r="BA83" s="193"/>
      <c r="BB83" s="193"/>
      <c r="BC83" s="193"/>
      <c r="BD83" s="193"/>
      <c r="BE83" s="193"/>
      <c r="BF83" s="193"/>
      <c r="BG83" s="193"/>
      <c r="BH83" s="2404" t="s">
        <v>5963</v>
      </c>
      <c r="BI83" s="193"/>
      <c r="BJ83" s="193"/>
      <c r="BK83" s="193"/>
      <c r="BL83" s="193"/>
      <c r="BM83" s="193"/>
      <c r="BN83" s="193"/>
      <c r="BO83" s="193"/>
      <c r="BP83" s="193"/>
      <c r="BQ83" s="193"/>
      <c r="BR83" s="193"/>
      <c r="BS83" s="193"/>
      <c r="BT83" s="193"/>
    </row>
    <row r="84" ht="45.0" customHeight="1">
      <c r="A84" s="2339"/>
      <c r="B84" s="2339"/>
      <c r="C84" s="1870"/>
      <c r="D84" s="1870"/>
      <c r="E84" s="1870"/>
      <c r="F84" s="2339"/>
      <c r="G84" s="2339"/>
      <c r="H84" s="2339"/>
      <c r="I84" s="2339"/>
      <c r="J84" s="2339"/>
      <c r="K84" s="2339"/>
      <c r="L84" s="2339"/>
      <c r="M84" s="2339"/>
      <c r="N84" s="2339"/>
      <c r="O84" s="2340"/>
      <c r="P84" s="2340"/>
      <c r="Q84" s="2340"/>
      <c r="R84" s="2340"/>
      <c r="S84" s="2340"/>
      <c r="T84" s="2339"/>
      <c r="U84" s="2066" t="s">
        <v>5942</v>
      </c>
      <c r="V84" s="2061"/>
      <c r="W84" s="181"/>
      <c r="X84" s="181"/>
      <c r="Y84" s="181"/>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373"/>
      <c r="AU84" s="193"/>
      <c r="AV84" s="193"/>
      <c r="AW84" s="193"/>
      <c r="AX84" s="193"/>
      <c r="AY84" s="193"/>
      <c r="AZ84" s="193"/>
      <c r="BA84" s="193"/>
      <c r="BB84" s="193"/>
      <c r="BC84" s="193"/>
      <c r="BD84" s="193"/>
      <c r="BE84" s="193"/>
      <c r="BF84" s="193"/>
      <c r="BG84" s="193"/>
      <c r="BH84" s="193"/>
      <c r="BI84" s="193"/>
      <c r="BJ84" s="193"/>
      <c r="BK84" s="193"/>
      <c r="BL84" s="193"/>
      <c r="BM84" s="193"/>
      <c r="BN84" s="193"/>
      <c r="BO84" s="193"/>
      <c r="BP84" s="193"/>
      <c r="BQ84" s="193"/>
      <c r="BR84" s="193"/>
      <c r="BS84" s="193"/>
      <c r="BT84" s="193"/>
      <c r="BU84" s="193"/>
    </row>
    <row r="85" ht="45.0" customHeight="1">
      <c r="A85" s="2416"/>
      <c r="B85" s="2418"/>
      <c r="C85" s="1870"/>
      <c r="D85" s="1870"/>
      <c r="E85" s="1870"/>
      <c r="F85" s="2339"/>
      <c r="G85" s="2416"/>
      <c r="H85" s="2416"/>
      <c r="I85" s="2416"/>
      <c r="J85" s="2416"/>
      <c r="K85" s="2416"/>
      <c r="L85" s="2416"/>
      <c r="M85" s="2416"/>
      <c r="N85" s="2416"/>
      <c r="O85" s="2416"/>
      <c r="P85" s="2340"/>
      <c r="Q85" s="2340"/>
      <c r="R85" s="2340"/>
      <c r="S85" s="2340"/>
      <c r="T85" s="2339"/>
      <c r="U85" s="181"/>
      <c r="V85" s="181"/>
      <c r="W85" s="181"/>
      <c r="X85" s="181"/>
      <c r="Y85" s="181"/>
      <c r="Z85" s="2339"/>
      <c r="AA85" s="1545"/>
      <c r="AB85" s="1545"/>
      <c r="AC85" s="1545"/>
      <c r="AD85" s="1545"/>
      <c r="AE85" s="2339"/>
      <c r="AF85" s="2339"/>
      <c r="AG85" s="2339"/>
      <c r="AH85" s="1545"/>
      <c r="AI85" s="1545"/>
      <c r="AJ85" s="1545"/>
      <c r="AK85" s="1545"/>
      <c r="AL85" s="2339"/>
      <c r="AM85" s="2339"/>
      <c r="AN85" s="2339"/>
      <c r="AO85" s="2339"/>
      <c r="AP85" s="2339"/>
      <c r="AQ85" s="2416"/>
      <c r="AR85" s="2416"/>
      <c r="AS85" s="2416"/>
      <c r="AT85" s="24"/>
      <c r="AV85" s="193"/>
      <c r="AW85" s="193"/>
      <c r="AX85" s="193"/>
      <c r="AY85" s="193"/>
      <c r="AZ85" s="193"/>
      <c r="BA85" s="193"/>
      <c r="BB85" s="193"/>
      <c r="BC85" s="193"/>
      <c r="BD85" s="193"/>
      <c r="BE85" s="193"/>
      <c r="BF85" s="193"/>
      <c r="BG85" s="193"/>
      <c r="BH85" s="193"/>
      <c r="BI85" s="193"/>
      <c r="BJ85" s="193"/>
      <c r="BK85" s="193"/>
      <c r="BL85" s="193"/>
      <c r="BM85" s="193"/>
      <c r="BN85" s="193"/>
      <c r="BO85" s="193"/>
      <c r="BP85" s="193"/>
      <c r="BQ85" s="193"/>
      <c r="BR85" s="193"/>
      <c r="BS85" s="193"/>
      <c r="BT85" s="193"/>
    </row>
    <row r="86" ht="45.0" customHeight="1">
      <c r="A86" s="2417"/>
      <c r="B86" s="2418"/>
      <c r="C86" s="2418"/>
      <c r="D86" s="1870"/>
      <c r="E86" s="2339"/>
      <c r="F86" s="2339"/>
      <c r="G86" s="2417"/>
      <c r="H86" s="2417"/>
      <c r="I86" s="1545"/>
      <c r="J86" s="2417"/>
      <c r="K86" s="2417"/>
      <c r="L86" s="2417"/>
      <c r="M86" s="2417"/>
      <c r="N86" s="2417"/>
      <c r="O86" s="2417"/>
      <c r="P86" s="2417"/>
      <c r="Q86" s="2417"/>
      <c r="R86" s="2339"/>
      <c r="S86" s="2340"/>
      <c r="T86" s="2339"/>
      <c r="U86" s="181"/>
      <c r="V86" s="181"/>
      <c r="W86" s="181"/>
      <c r="X86" s="181"/>
      <c r="Y86" s="181"/>
      <c r="Z86" s="2339"/>
      <c r="AA86" s="1545"/>
      <c r="AB86" s="15"/>
      <c r="AC86" s="15"/>
      <c r="AD86" s="1545"/>
      <c r="AE86" s="2420"/>
      <c r="AF86" s="2420"/>
      <c r="AG86" s="2420"/>
      <c r="AH86" s="1545"/>
      <c r="AI86" s="15"/>
      <c r="AJ86" s="15"/>
      <c r="AK86" s="1545"/>
      <c r="AL86" s="2339"/>
      <c r="AM86" s="2340"/>
      <c r="AN86" s="2340"/>
      <c r="AO86" s="2339"/>
      <c r="AP86" s="2339"/>
      <c r="AQ86" s="2417"/>
      <c r="AR86" s="2417"/>
      <c r="AS86" s="1545"/>
      <c r="AT86" s="24"/>
      <c r="AV86" s="193"/>
      <c r="AW86" s="193"/>
      <c r="AX86" s="193"/>
      <c r="AY86" s="193"/>
      <c r="AZ86" s="193"/>
      <c r="BA86" s="193"/>
      <c r="BB86" s="193"/>
      <c r="BC86" s="193"/>
      <c r="BD86" s="373"/>
      <c r="BE86" s="373"/>
      <c r="BF86" s="373"/>
      <c r="BG86" s="373"/>
      <c r="BH86" s="373"/>
      <c r="BI86" s="373"/>
      <c r="BJ86" s="373"/>
      <c r="BK86" s="373"/>
      <c r="BL86" s="373"/>
      <c r="BM86" s="193"/>
      <c r="BN86" s="193"/>
      <c r="BO86" s="193"/>
      <c r="BP86" s="193"/>
      <c r="BQ86" s="193"/>
      <c r="BR86" s="193"/>
      <c r="BS86" s="193"/>
      <c r="BT86" s="193"/>
    </row>
    <row r="87" ht="45.0" customHeight="1">
      <c r="A87" s="2419"/>
      <c r="B87" s="2419"/>
      <c r="C87" s="2418"/>
      <c r="D87" s="2339"/>
      <c r="E87" s="2339"/>
      <c r="F87" s="2339"/>
      <c r="G87" s="2419"/>
      <c r="H87" s="2419"/>
      <c r="I87" s="2419"/>
      <c r="J87" s="2419"/>
      <c r="K87" s="2419"/>
      <c r="L87" s="2419"/>
      <c r="M87" s="2418"/>
      <c r="N87" s="111" t="s">
        <v>5642</v>
      </c>
      <c r="O87" s="2419"/>
      <c r="P87" s="2419"/>
      <c r="Q87" s="2419"/>
      <c r="R87" s="2339"/>
      <c r="S87" s="2339"/>
      <c r="T87" s="2339"/>
      <c r="U87" s="181"/>
      <c r="V87" s="181"/>
      <c r="W87" s="181"/>
      <c r="X87" s="181"/>
      <c r="Y87" s="181"/>
      <c r="Z87" s="2339"/>
      <c r="AA87" s="1545"/>
      <c r="AB87" s="1576" t="s">
        <v>5482</v>
      </c>
      <c r="AC87" s="15"/>
      <c r="AD87" s="1545"/>
      <c r="AE87" s="2420"/>
      <c r="AF87" s="2420"/>
      <c r="AG87" s="2420"/>
      <c r="AH87" s="1545"/>
      <c r="AI87" s="15"/>
      <c r="AJ87" s="15"/>
      <c r="AK87" s="1545"/>
      <c r="AL87" s="2339"/>
      <c r="AM87" s="2340"/>
      <c r="AN87" s="2340"/>
      <c r="AO87" s="2339"/>
      <c r="AP87" s="2339"/>
      <c r="AQ87" s="2419"/>
      <c r="AR87" s="2419"/>
      <c r="AS87" s="2419"/>
      <c r="AT87" s="24"/>
      <c r="AV87" s="193"/>
      <c r="AW87" s="193"/>
      <c r="AX87" s="193"/>
      <c r="AY87" s="193"/>
      <c r="AZ87" s="193"/>
      <c r="BA87" s="193"/>
      <c r="BB87" s="373"/>
      <c r="BC87" s="373"/>
      <c r="BD87" s="373"/>
      <c r="BE87" s="2128"/>
      <c r="BF87" s="2128"/>
      <c r="BG87" s="2128"/>
      <c r="BH87" s="2128"/>
      <c r="BI87" s="2128"/>
      <c r="BJ87" s="2128"/>
      <c r="BK87" s="2128"/>
      <c r="BL87" s="373"/>
      <c r="BM87" s="373"/>
      <c r="BN87" s="373"/>
      <c r="BO87" s="193"/>
      <c r="BP87" s="193"/>
      <c r="BQ87" s="193"/>
      <c r="BR87" s="193"/>
      <c r="BS87" s="193"/>
      <c r="BT87" s="193"/>
    </row>
    <row r="88" ht="45.0" customHeight="1">
      <c r="A88" s="2419"/>
      <c r="B88" s="2419"/>
      <c r="C88" s="2419"/>
      <c r="D88" s="2339"/>
      <c r="E88" s="2339"/>
      <c r="F88" s="2060" t="s">
        <v>5951</v>
      </c>
      <c r="G88" s="2419"/>
      <c r="H88" s="2419"/>
      <c r="I88" s="2419"/>
      <c r="J88" s="2419"/>
      <c r="K88" s="2419"/>
      <c r="L88" s="1386" t="s">
        <v>5831</v>
      </c>
      <c r="M88" s="2418"/>
      <c r="N88" s="2418"/>
      <c r="O88" s="2419"/>
      <c r="P88" s="2419"/>
      <c r="Q88" s="2419"/>
      <c r="R88" s="190" t="s">
        <v>5928</v>
      </c>
      <c r="S88" s="181"/>
      <c r="T88" s="181"/>
      <c r="U88" s="181"/>
      <c r="V88" s="181"/>
      <c r="W88" s="181"/>
      <c r="X88" s="181"/>
      <c r="Y88" s="181"/>
      <c r="Z88" s="2339"/>
      <c r="AA88" s="1545"/>
      <c r="AB88" s="1545"/>
      <c r="AC88" s="1545"/>
      <c r="AD88" s="1545"/>
      <c r="AE88" s="2421"/>
      <c r="AF88" s="2421"/>
      <c r="AG88" s="2421"/>
      <c r="AH88" s="1545"/>
      <c r="AI88" s="1545"/>
      <c r="AJ88" s="1545"/>
      <c r="AK88" s="1545"/>
      <c r="AL88" s="2339"/>
      <c r="AM88" s="2339"/>
      <c r="AN88" s="2339"/>
      <c r="AO88" s="2339"/>
      <c r="AP88" s="2339"/>
      <c r="AQ88" s="2419"/>
      <c r="AR88" s="2419"/>
      <c r="AS88" s="2419"/>
      <c r="AT88" s="24"/>
      <c r="AV88" s="193"/>
      <c r="AW88" s="193"/>
      <c r="AX88" s="193"/>
      <c r="AY88" s="193"/>
      <c r="AZ88" s="373"/>
      <c r="BA88" s="373"/>
      <c r="BB88" s="373"/>
      <c r="BC88" s="2128"/>
      <c r="BD88" s="2128"/>
      <c r="BE88" s="2128"/>
      <c r="BF88" s="2128"/>
      <c r="BG88" s="2128"/>
      <c r="BH88" s="2128"/>
      <c r="BI88" s="2128"/>
      <c r="BJ88" s="2128"/>
      <c r="BK88" s="2128"/>
      <c r="BL88" s="2128"/>
      <c r="BM88" s="2128"/>
      <c r="BN88" s="373"/>
      <c r="BO88" s="373"/>
      <c r="BP88" s="373"/>
      <c r="BQ88" s="193"/>
      <c r="BR88" s="193"/>
      <c r="BS88" s="193"/>
      <c r="BT88" s="193"/>
    </row>
    <row r="89" ht="45.0" customHeight="1">
      <c r="A89" s="2419"/>
      <c r="B89" s="2419"/>
      <c r="C89" s="2419"/>
      <c r="D89" s="2121" t="s">
        <v>5533</v>
      </c>
      <c r="E89" s="2339"/>
      <c r="F89" s="2060" t="s">
        <v>5951</v>
      </c>
      <c r="G89" s="2419"/>
      <c r="H89" s="2419"/>
      <c r="I89" s="2419"/>
      <c r="J89" s="2419"/>
      <c r="K89" s="2419"/>
      <c r="L89" s="2419"/>
      <c r="M89" s="2419"/>
      <c r="N89" s="2419"/>
      <c r="O89" s="2419"/>
      <c r="P89" s="2419"/>
      <c r="Q89" s="2419"/>
      <c r="R89" s="2339"/>
      <c r="S89" s="2339"/>
      <c r="T89" s="2339"/>
      <c r="U89" s="181"/>
      <c r="V89" s="181"/>
      <c r="W89" s="181"/>
      <c r="X89" s="181"/>
      <c r="Y89" s="181"/>
      <c r="Z89" s="2339"/>
      <c r="AA89" s="2339"/>
      <c r="AB89" s="2420"/>
      <c r="AC89" s="2420"/>
      <c r="AD89" s="2421"/>
      <c r="AE89" s="2421"/>
      <c r="AF89" s="2422" t="s">
        <v>5964</v>
      </c>
      <c r="AG89" s="2421"/>
      <c r="AH89" s="2421"/>
      <c r="AI89" s="2420"/>
      <c r="AJ89" s="2420"/>
      <c r="AK89" s="2339"/>
      <c r="AL89" s="2339"/>
      <c r="AM89" s="2339"/>
      <c r="AN89" s="2340"/>
      <c r="AO89" s="2340"/>
      <c r="AP89" s="2339"/>
      <c r="AQ89" s="2418"/>
      <c r="AR89" s="2419"/>
      <c r="AS89" s="2419"/>
      <c r="AT89" s="24"/>
      <c r="AV89" s="193"/>
      <c r="AW89" s="193"/>
      <c r="AX89" s="193"/>
      <c r="AY89" s="373"/>
      <c r="AZ89" s="373"/>
      <c r="BA89" s="2128"/>
      <c r="BB89" s="2128"/>
      <c r="BC89" s="2128"/>
      <c r="BD89" s="2128"/>
      <c r="BE89" s="2128"/>
      <c r="BF89" s="2128"/>
      <c r="BG89" s="2128"/>
      <c r="BH89" s="2423"/>
      <c r="BI89" s="2128"/>
      <c r="BJ89" s="2128"/>
      <c r="BK89" s="2128"/>
      <c r="BL89" s="2128"/>
      <c r="BM89" s="2128"/>
      <c r="BN89" s="2128"/>
      <c r="BO89" s="2128"/>
      <c r="BP89" s="373"/>
      <c r="BQ89" s="373"/>
      <c r="BR89" s="193"/>
      <c r="BS89" s="193"/>
      <c r="BT89" s="193"/>
    </row>
    <row r="90" ht="45.0" customHeight="1">
      <c r="A90" s="1545"/>
      <c r="B90" s="2417"/>
      <c r="C90" s="2417"/>
      <c r="D90" s="2339"/>
      <c r="E90" s="2339"/>
      <c r="F90" s="1576" t="s">
        <v>5965</v>
      </c>
      <c r="G90" s="2417"/>
      <c r="H90" s="2417"/>
      <c r="I90" s="2417"/>
      <c r="J90" s="2417"/>
      <c r="K90" s="2417"/>
      <c r="L90" s="2417"/>
      <c r="M90" s="2417"/>
      <c r="N90" s="2417"/>
      <c r="O90" s="2417"/>
      <c r="P90" s="2417"/>
      <c r="Q90" s="2417"/>
      <c r="R90" s="2339"/>
      <c r="S90" s="2340"/>
      <c r="T90" s="2339"/>
      <c r="U90" s="181"/>
      <c r="V90" s="181"/>
      <c r="W90" s="181"/>
      <c r="X90" s="181"/>
      <c r="Y90" s="181"/>
      <c r="Z90" s="2339"/>
      <c r="AA90" s="2339"/>
      <c r="AB90" s="2420"/>
      <c r="AC90" s="2420"/>
      <c r="AD90" s="181"/>
      <c r="AE90" s="181"/>
      <c r="AF90" s="181"/>
      <c r="AG90" s="181"/>
      <c r="AH90" s="181"/>
      <c r="AI90" s="2420"/>
      <c r="AJ90" s="2420"/>
      <c r="AK90" s="2339"/>
      <c r="AL90" s="2339"/>
      <c r="AM90" s="2339"/>
      <c r="AN90" s="2340"/>
      <c r="AO90" s="2340"/>
      <c r="AP90" s="2339"/>
      <c r="AQ90" s="2418"/>
      <c r="AR90" s="2418"/>
      <c r="AS90" s="1646" t="s">
        <v>5488</v>
      </c>
      <c r="AT90" s="2424"/>
      <c r="AU90" s="13"/>
      <c r="AV90" s="2079"/>
      <c r="AW90" s="2079"/>
      <c r="AX90" s="520"/>
      <c r="AY90" s="520"/>
      <c r="AZ90" s="2409"/>
      <c r="BA90" s="2409"/>
      <c r="BB90" s="2409"/>
      <c r="BC90" s="2409"/>
      <c r="BD90" s="2409"/>
      <c r="BE90" s="2409"/>
      <c r="BF90" s="2409"/>
      <c r="BG90" s="2409"/>
      <c r="BH90" s="2425"/>
      <c r="BI90" s="2409"/>
      <c r="BJ90" s="2409"/>
      <c r="BK90" s="2409"/>
      <c r="BL90" s="2409"/>
      <c r="BM90" s="2409"/>
      <c r="BN90" s="2409"/>
      <c r="BO90" s="2409"/>
      <c r="BP90" s="2409"/>
      <c r="BQ90" s="520"/>
      <c r="BR90" s="520"/>
      <c r="BS90" s="2079"/>
      <c r="BT90" s="2079"/>
      <c r="BU90" s="13"/>
    </row>
    <row r="91" ht="45.0" customHeight="1">
      <c r="A91" s="2416"/>
      <c r="B91" s="2416"/>
      <c r="C91" s="2416"/>
      <c r="D91" s="2339"/>
      <c r="E91" s="2339"/>
      <c r="F91" s="2339"/>
      <c r="G91" s="2416"/>
      <c r="H91" s="2416"/>
      <c r="I91" s="2416"/>
      <c r="J91" s="2416"/>
      <c r="K91" s="2416"/>
      <c r="L91" s="2416"/>
      <c r="M91" s="2416"/>
      <c r="N91" s="2416"/>
      <c r="O91" s="2416"/>
      <c r="P91" s="2340"/>
      <c r="Q91" s="2340"/>
      <c r="R91" s="2340"/>
      <c r="S91" s="2340"/>
      <c r="T91" s="2339"/>
      <c r="U91" s="181"/>
      <c r="V91" s="181"/>
      <c r="W91" s="181"/>
      <c r="X91" s="181"/>
      <c r="Y91" s="181"/>
      <c r="Z91" s="181"/>
      <c r="AA91" s="181"/>
      <c r="AB91" s="181"/>
      <c r="AC91" s="181"/>
      <c r="AD91" s="181"/>
      <c r="AE91" s="181"/>
      <c r="AF91" s="181"/>
      <c r="AG91" s="181"/>
      <c r="AH91" s="181"/>
      <c r="AI91" s="181"/>
      <c r="AJ91" s="2420"/>
      <c r="AK91" s="2420"/>
      <c r="AL91" s="2339"/>
      <c r="AM91" s="2339"/>
      <c r="AN91" s="2339"/>
      <c r="AO91" s="2339"/>
      <c r="AP91" s="1870"/>
      <c r="AQ91" s="1870"/>
      <c r="AR91" s="2418"/>
      <c r="AS91" s="2418"/>
      <c r="AT91" s="24"/>
      <c r="AV91" s="193"/>
      <c r="AW91" s="193"/>
      <c r="AX91" s="373"/>
      <c r="AY91" s="2128"/>
      <c r="AZ91" s="2128"/>
      <c r="BA91" s="2423"/>
      <c r="BB91" s="2423"/>
      <c r="BC91" s="2128"/>
      <c r="BD91" s="2128"/>
      <c r="BE91" s="2128"/>
      <c r="BF91" s="2128"/>
      <c r="BG91" s="2128"/>
      <c r="BH91" s="2052"/>
      <c r="BI91" s="2128"/>
      <c r="BJ91" s="2128"/>
      <c r="BK91" s="2128"/>
      <c r="BL91" s="2128"/>
      <c r="BM91" s="2128"/>
      <c r="BN91" s="2423"/>
      <c r="BO91" s="2423"/>
      <c r="BP91" s="2128"/>
      <c r="BQ91" s="2128"/>
      <c r="BR91" s="373"/>
      <c r="BS91" s="193"/>
      <c r="BT91" s="193"/>
    </row>
    <row r="92" ht="45.0" customHeight="1">
      <c r="A92" s="2339"/>
      <c r="B92" s="2339"/>
      <c r="C92" s="2339"/>
      <c r="D92" s="2339"/>
      <c r="E92" s="2339"/>
      <c r="F92" s="2339"/>
      <c r="G92" s="2339"/>
      <c r="H92" s="2339"/>
      <c r="I92" s="2339"/>
      <c r="J92" s="2339"/>
      <c r="K92" s="2339"/>
      <c r="L92" s="2339"/>
      <c r="M92" s="2339"/>
      <c r="N92" s="2339"/>
      <c r="O92" s="2340"/>
      <c r="P92" s="2340"/>
      <c r="Q92" s="2340"/>
      <c r="R92" s="2340"/>
      <c r="S92" s="2340"/>
      <c r="T92" s="2339"/>
      <c r="U92" s="181"/>
      <c r="V92" s="181"/>
      <c r="W92" s="181"/>
      <c r="X92" s="181"/>
      <c r="Y92" s="181"/>
      <c r="Z92" s="181"/>
      <c r="AA92" s="181"/>
      <c r="AB92" s="181"/>
      <c r="AC92" s="181"/>
      <c r="AD92" s="181"/>
      <c r="AE92" s="181"/>
      <c r="AF92" s="181"/>
      <c r="AG92" s="181"/>
      <c r="AH92" s="181"/>
      <c r="AI92" s="181"/>
      <c r="AJ92" s="2420"/>
      <c r="AK92" s="2420"/>
      <c r="AL92" s="2339"/>
      <c r="AM92" s="2339"/>
      <c r="AN92" s="2339"/>
      <c r="AO92" s="2339"/>
      <c r="AP92" s="1870"/>
      <c r="AQ92" s="1870"/>
      <c r="AR92" s="1870"/>
      <c r="AS92" s="1870"/>
      <c r="AT92" s="349"/>
      <c r="AU92" s="41"/>
      <c r="AV92" s="2079"/>
      <c r="AW92" s="520"/>
      <c r="AX92" s="520"/>
      <c r="AY92" s="2409"/>
      <c r="AZ92" s="2409"/>
      <c r="BA92" s="2425"/>
      <c r="BB92" s="2425"/>
      <c r="BC92" s="2426"/>
      <c r="BD92" s="2426"/>
      <c r="BE92" s="2068"/>
      <c r="BF92" s="2409"/>
      <c r="BG92" s="2409"/>
      <c r="BH92" s="2065"/>
      <c r="BI92" s="2409"/>
      <c r="BJ92" s="2409"/>
      <c r="BK92" s="2068"/>
      <c r="BL92" s="2426"/>
      <c r="BM92" s="2426"/>
      <c r="BN92" s="2425"/>
      <c r="BO92" s="2425"/>
      <c r="BP92" s="2409"/>
      <c r="BQ92" s="2409"/>
      <c r="BR92" s="520"/>
      <c r="BS92" s="520"/>
      <c r="BT92" s="2079"/>
      <c r="BU92" s="41"/>
    </row>
    <row r="93" ht="45.0" customHeight="1">
      <c r="A93" s="2416"/>
      <c r="B93" s="2416"/>
      <c r="C93" s="2416"/>
      <c r="D93" s="2339"/>
      <c r="E93" s="2339"/>
      <c r="F93" s="2339"/>
      <c r="G93" s="2416"/>
      <c r="H93" s="2416"/>
      <c r="I93" s="2416"/>
      <c r="J93" s="2416"/>
      <c r="K93" s="2416"/>
      <c r="L93" s="2416"/>
      <c r="M93" s="2416"/>
      <c r="N93" s="2416"/>
      <c r="O93" s="2416"/>
      <c r="P93" s="2340"/>
      <c r="Q93" s="2340"/>
      <c r="R93" s="2340"/>
      <c r="S93" s="2340"/>
      <c r="T93" s="2339"/>
      <c r="U93" s="181"/>
      <c r="V93" s="181"/>
      <c r="W93" s="181"/>
      <c r="X93" s="181"/>
      <c r="Y93" s="181"/>
      <c r="Z93" s="2339"/>
      <c r="AA93" s="2339"/>
      <c r="AB93" s="2420"/>
      <c r="AC93" s="2420"/>
      <c r="AD93" s="181"/>
      <c r="AE93" s="181"/>
      <c r="AF93" s="181"/>
      <c r="AG93" s="181"/>
      <c r="AH93" s="181"/>
      <c r="AI93" s="181"/>
      <c r="AJ93" s="181"/>
      <c r="AK93" s="2420"/>
      <c r="AL93" s="2420"/>
      <c r="AM93" s="2339"/>
      <c r="AN93" s="2339"/>
      <c r="AO93" s="2339"/>
      <c r="AP93" s="2339"/>
      <c r="AQ93" s="1870"/>
      <c r="AR93" s="1870"/>
      <c r="AS93" s="2418"/>
      <c r="AT93" s="24"/>
      <c r="AV93" s="193"/>
      <c r="AW93" s="373"/>
      <c r="AX93" s="2128"/>
      <c r="AY93" s="2128"/>
      <c r="AZ93" s="2128"/>
      <c r="BA93" s="2128"/>
      <c r="BB93" s="2052"/>
      <c r="BC93" s="2357" t="s">
        <v>5410</v>
      </c>
      <c r="BD93" s="2427"/>
      <c r="BE93" s="2065"/>
      <c r="BF93" s="2065"/>
      <c r="BG93" s="2052"/>
      <c r="BH93" s="2065"/>
      <c r="BI93" s="2052"/>
      <c r="BJ93" s="2065"/>
      <c r="BK93" s="2065"/>
      <c r="BL93" s="2427"/>
      <c r="BM93" s="2357" t="s">
        <v>5410</v>
      </c>
      <c r="BN93" s="2052"/>
      <c r="BO93" s="2128"/>
      <c r="BP93" s="2128"/>
      <c r="BQ93" s="2128"/>
      <c r="BR93" s="2128"/>
      <c r="BS93" s="373"/>
      <c r="BT93" s="193"/>
    </row>
    <row r="94" ht="45.0" customHeight="1">
      <c r="A94" s="2417"/>
      <c r="B94" s="2417"/>
      <c r="C94" s="2417"/>
      <c r="D94" s="2339"/>
      <c r="E94" s="2339"/>
      <c r="F94" s="2339"/>
      <c r="G94" s="2417"/>
      <c r="H94" s="2417"/>
      <c r="I94" s="1545"/>
      <c r="J94" s="2417"/>
      <c r="K94" s="2417"/>
      <c r="L94" s="2417"/>
      <c r="M94" s="2417"/>
      <c r="N94" s="2417"/>
      <c r="O94" s="2417"/>
      <c r="P94" s="2417"/>
      <c r="Q94" s="2417"/>
      <c r="R94" s="2339"/>
      <c r="S94" s="2340"/>
      <c r="T94" s="2339"/>
      <c r="U94" s="181"/>
      <c r="V94" s="181"/>
      <c r="W94" s="181"/>
      <c r="X94" s="181"/>
      <c r="Y94" s="181"/>
      <c r="Z94" s="2339"/>
      <c r="AA94" s="2339"/>
      <c r="AB94" s="2420"/>
      <c r="AC94" s="2420"/>
      <c r="AD94" s="181"/>
      <c r="AE94" s="181"/>
      <c r="AF94" s="181"/>
      <c r="AG94" s="181"/>
      <c r="AH94" s="181"/>
      <c r="AI94" s="181"/>
      <c r="AJ94" s="181"/>
      <c r="AK94" s="2420"/>
      <c r="AL94" s="2420"/>
      <c r="AM94" s="2339"/>
      <c r="AN94" s="2339"/>
      <c r="AO94" s="2339"/>
      <c r="AP94" s="2339"/>
      <c r="AQ94" s="1870"/>
      <c r="AR94" s="2418"/>
      <c r="AS94" s="2418"/>
      <c r="AT94" s="24"/>
      <c r="AV94" s="373"/>
      <c r="AW94" s="373"/>
      <c r="AX94" s="2128"/>
      <c r="AY94" s="2128"/>
      <c r="AZ94" s="2128"/>
      <c r="BA94" s="2128"/>
      <c r="BB94" s="2052"/>
      <c r="BC94" s="2427"/>
      <c r="BD94" s="2427"/>
      <c r="BE94" s="2427"/>
      <c r="BF94" s="2427"/>
      <c r="BG94" s="2065"/>
      <c r="BH94" s="2065"/>
      <c r="BI94" s="2065"/>
      <c r="BJ94" s="2427"/>
      <c r="BK94" s="2427"/>
      <c r="BL94" s="2427"/>
      <c r="BM94" s="2427"/>
      <c r="BN94" s="2052"/>
      <c r="BO94" s="2128"/>
      <c r="BP94" s="2128"/>
      <c r="BQ94" s="2128"/>
      <c r="BR94" s="2128"/>
      <c r="BS94" s="373"/>
      <c r="BT94" s="373"/>
    </row>
    <row r="95" ht="45.0" customHeight="1">
      <c r="A95" s="2419"/>
      <c r="B95" s="2419"/>
      <c r="C95" s="2419"/>
      <c r="D95" s="2339"/>
      <c r="E95" s="2339"/>
      <c r="F95" s="2339"/>
      <c r="G95" s="2419"/>
      <c r="H95" s="2419"/>
      <c r="I95" s="2419"/>
      <c r="J95" s="2419"/>
      <c r="K95" s="2419"/>
      <c r="L95" s="2419"/>
      <c r="M95" s="2419"/>
      <c r="N95" s="2419"/>
      <c r="O95" s="2419"/>
      <c r="P95" s="2419"/>
      <c r="Q95" s="2419"/>
      <c r="R95" s="2339"/>
      <c r="S95" s="2339"/>
      <c r="T95" s="2339"/>
      <c r="U95" s="181"/>
      <c r="V95" s="181"/>
      <c r="W95" s="2428" t="s">
        <v>5966</v>
      </c>
      <c r="X95" s="181"/>
      <c r="Y95" s="181"/>
      <c r="Z95" s="2339"/>
      <c r="AA95" s="1545"/>
      <c r="AB95" s="1545"/>
      <c r="AC95" s="1545"/>
      <c r="AD95" s="1545"/>
      <c r="AE95" s="2060" t="s">
        <v>5951</v>
      </c>
      <c r="AF95" s="2060" t="s">
        <v>5951</v>
      </c>
      <c r="AG95" s="181"/>
      <c r="AH95" s="181"/>
      <c r="AI95" s="181"/>
      <c r="AJ95" s="1545"/>
      <c r="AK95" s="1545"/>
      <c r="AL95" s="1545"/>
      <c r="AM95" s="1545"/>
      <c r="AN95" s="2339"/>
      <c r="AO95" s="2339"/>
      <c r="AP95" s="2339"/>
      <c r="AQ95" s="2418"/>
      <c r="AR95" s="2418"/>
      <c r="AS95" s="2419"/>
      <c r="AT95" s="24"/>
      <c r="AV95" s="373"/>
      <c r="AW95" s="2128"/>
      <c r="AX95" s="2128"/>
      <c r="AY95" s="2128"/>
      <c r="AZ95" s="2128"/>
      <c r="BA95" s="2128"/>
      <c r="BB95" s="2065"/>
      <c r="BC95" s="2065"/>
      <c r="BD95" s="2427"/>
      <c r="BE95" s="2429" t="s">
        <v>5324</v>
      </c>
      <c r="BF95" s="2427"/>
      <c r="BG95" s="2427"/>
      <c r="BH95" s="2427"/>
      <c r="BI95" s="2427"/>
      <c r="BJ95" s="2427"/>
      <c r="BK95" s="2429" t="s">
        <v>5324</v>
      </c>
      <c r="BL95" s="2427"/>
      <c r="BM95" s="2065"/>
      <c r="BN95" s="2065"/>
      <c r="BO95" s="2128"/>
      <c r="BP95" s="2128"/>
      <c r="BQ95" s="2128"/>
      <c r="BR95" s="2128"/>
      <c r="BS95" s="2128"/>
      <c r="BT95" s="373"/>
    </row>
    <row r="96" ht="45.0" customHeight="1">
      <c r="A96" s="2419"/>
      <c r="B96" s="2419"/>
      <c r="C96" s="2419"/>
      <c r="D96" s="2339"/>
      <c r="E96" s="2339"/>
      <c r="F96" s="1870"/>
      <c r="G96" s="2418"/>
      <c r="H96" s="2418"/>
      <c r="I96" s="2418"/>
      <c r="J96" s="2418"/>
      <c r="K96" s="2418"/>
      <c r="L96" s="2419"/>
      <c r="M96" s="2419"/>
      <c r="N96" s="2419"/>
      <c r="O96" s="2419"/>
      <c r="P96" s="2419"/>
      <c r="Q96" s="2419"/>
      <c r="R96" s="181"/>
      <c r="S96" s="181"/>
      <c r="T96" s="181"/>
      <c r="U96" s="181"/>
      <c r="V96" s="181"/>
      <c r="W96" s="181"/>
      <c r="X96" s="2052"/>
      <c r="Y96" s="2052"/>
      <c r="Z96" s="2339"/>
      <c r="AA96" s="1545"/>
      <c r="AB96" s="15"/>
      <c r="AC96" s="15"/>
      <c r="AD96" s="1545"/>
      <c r="AE96" s="2420"/>
      <c r="AF96" s="2420"/>
      <c r="AG96" s="2420"/>
      <c r="AH96" s="2420"/>
      <c r="AI96" s="2420"/>
      <c r="AJ96" s="1545"/>
      <c r="AK96" s="15"/>
      <c r="AL96" s="15"/>
      <c r="AM96" s="1545"/>
      <c r="AN96" s="2339"/>
      <c r="AO96" s="2339"/>
      <c r="AP96" s="2339"/>
      <c r="AQ96" s="2418"/>
      <c r="AR96" s="2419"/>
      <c r="AS96" s="2419"/>
      <c r="AT96" s="24"/>
      <c r="AV96" s="373"/>
      <c r="AW96" s="2128"/>
      <c r="AX96" s="2128"/>
      <c r="AY96" s="2128"/>
      <c r="AZ96" s="2128"/>
      <c r="BA96" s="2128"/>
      <c r="BB96" s="2128"/>
      <c r="BC96" s="2065"/>
      <c r="BD96" s="2427"/>
      <c r="BE96" s="2427"/>
      <c r="BF96" s="2427"/>
      <c r="BG96" s="2427"/>
      <c r="BH96" s="2427"/>
      <c r="BI96" s="2427"/>
      <c r="BJ96" s="2427"/>
      <c r="BK96" s="2427"/>
      <c r="BL96" s="2427"/>
      <c r="BM96" s="2065"/>
      <c r="BN96" s="2128"/>
      <c r="BO96" s="2128"/>
      <c r="BP96" s="2128"/>
      <c r="BQ96" s="2128"/>
      <c r="BR96" s="2128"/>
      <c r="BS96" s="2128"/>
      <c r="BT96" s="373"/>
    </row>
    <row r="97" ht="45.0" customHeight="1">
      <c r="A97" s="2419"/>
      <c r="B97" s="2419"/>
      <c r="C97" s="2419"/>
      <c r="D97" s="2339"/>
      <c r="E97" s="2339"/>
      <c r="F97" s="1870"/>
      <c r="G97" s="1870"/>
      <c r="H97" s="1870"/>
      <c r="I97" s="1870"/>
      <c r="J97" s="1870"/>
      <c r="K97" s="2418"/>
      <c r="L97" s="2418"/>
      <c r="M97" s="1646" t="s">
        <v>5488</v>
      </c>
      <c r="N97" s="2419"/>
      <c r="O97" s="2419"/>
      <c r="P97" s="2419"/>
      <c r="Q97" s="2419"/>
      <c r="R97" s="2339"/>
      <c r="S97" s="2339"/>
      <c r="T97" s="2339"/>
      <c r="U97" s="181"/>
      <c r="V97" s="181"/>
      <c r="W97" s="181"/>
      <c r="X97" s="2052"/>
      <c r="Y97" s="2052"/>
      <c r="Z97" s="2339"/>
      <c r="AA97" s="1545"/>
      <c r="AB97" s="15"/>
      <c r="AC97" s="15"/>
      <c r="AD97" s="1545"/>
      <c r="AE97" s="2420"/>
      <c r="AF97" s="2420"/>
      <c r="AG97" s="2420"/>
      <c r="AH97" s="2420"/>
      <c r="AI97" s="2420"/>
      <c r="AJ97" s="1545"/>
      <c r="AK97" s="15"/>
      <c r="AL97" s="15"/>
      <c r="AM97" s="1545"/>
      <c r="AN97" s="2339"/>
      <c r="AO97" s="2339"/>
      <c r="AP97" s="2339"/>
      <c r="AQ97" s="2419"/>
      <c r="AR97" s="2419"/>
      <c r="AS97" s="2419"/>
      <c r="AT97" s="24"/>
      <c r="AV97" s="373"/>
      <c r="AW97" s="2128"/>
      <c r="AX97" s="2128"/>
      <c r="AY97" s="2128"/>
      <c r="AZ97" s="2128"/>
      <c r="BA97" s="2128"/>
      <c r="BB97" s="2128"/>
      <c r="BC97" s="2052"/>
      <c r="BD97" s="2065"/>
      <c r="BE97" s="2427"/>
      <c r="BF97" s="2430"/>
      <c r="BG97" s="2431"/>
      <c r="BH97" s="2431"/>
      <c r="BI97" s="2431"/>
      <c r="BJ97" s="2430"/>
      <c r="BK97" s="2427"/>
      <c r="BL97" s="2065"/>
      <c r="BM97" s="2052"/>
      <c r="BN97" s="2128"/>
      <c r="BO97" s="2128"/>
      <c r="BP97" s="2128"/>
      <c r="BQ97" s="2128"/>
      <c r="BR97" s="2128"/>
      <c r="BS97" s="2128"/>
      <c r="BT97" s="373"/>
    </row>
    <row r="98" ht="45.0" customHeight="1">
      <c r="A98" s="1545"/>
      <c r="B98" s="2417"/>
      <c r="C98" s="2417"/>
      <c r="D98" s="2339"/>
      <c r="E98" s="2339"/>
      <c r="F98" s="2339"/>
      <c r="G98" s="1870"/>
      <c r="H98" s="1870"/>
      <c r="I98" s="1386" t="s">
        <v>5831</v>
      </c>
      <c r="J98" s="1870"/>
      <c r="K98" s="1870"/>
      <c r="L98" s="2418"/>
      <c r="M98" s="2418"/>
      <c r="N98" s="2417"/>
      <c r="O98" s="2417"/>
      <c r="P98" s="2417"/>
      <c r="Q98" s="2417"/>
      <c r="R98" s="2339"/>
      <c r="S98" s="2339"/>
      <c r="T98" s="2339"/>
      <c r="U98" s="181"/>
      <c r="V98" s="181"/>
      <c r="W98" s="181"/>
      <c r="X98" s="2060" t="s">
        <v>5942</v>
      </c>
      <c r="Y98" s="2052"/>
      <c r="Z98" s="2339"/>
      <c r="AA98" s="1545"/>
      <c r="AB98" s="1545"/>
      <c r="AC98" s="1545"/>
      <c r="AD98" s="1545"/>
      <c r="AE98" s="2340"/>
      <c r="AF98" s="2340"/>
      <c r="AG98" s="2340"/>
      <c r="AH98" s="2340"/>
      <c r="AI98" s="2340"/>
      <c r="AJ98" s="1545"/>
      <c r="AK98" s="1545"/>
      <c r="AL98" s="1545"/>
      <c r="AM98" s="1545"/>
      <c r="AN98" s="2339"/>
      <c r="AO98" s="2339"/>
      <c r="AP98" s="2339"/>
      <c r="AQ98" s="2417"/>
      <c r="AR98" s="2417"/>
      <c r="AS98" s="2417"/>
      <c r="AT98" s="24"/>
      <c r="AV98" s="373"/>
      <c r="AW98" s="2128"/>
      <c r="AX98" s="2128"/>
      <c r="AY98" s="2423"/>
      <c r="AZ98" s="2423"/>
      <c r="BA98" s="2052"/>
      <c r="BB98" s="2065"/>
      <c r="BC98" s="2065"/>
      <c r="BD98" s="2065"/>
      <c r="BE98" s="2430"/>
      <c r="BF98" s="2427"/>
      <c r="BG98" s="2431"/>
      <c r="BH98" s="2432" t="s">
        <v>5967</v>
      </c>
      <c r="BI98" s="2431"/>
      <c r="BJ98" s="2427"/>
      <c r="BK98" s="2430"/>
      <c r="BL98" s="2065"/>
      <c r="BM98" s="2065"/>
      <c r="BN98" s="2065"/>
      <c r="BO98" s="2052"/>
      <c r="BP98" s="2423"/>
      <c r="BQ98" s="2423"/>
      <c r="BR98" s="2128"/>
      <c r="BS98" s="2128"/>
      <c r="BT98" s="373"/>
    </row>
    <row r="99" ht="45.0" customHeight="1">
      <c r="A99" s="2416"/>
      <c r="B99" s="2416"/>
      <c r="C99" s="2416"/>
      <c r="D99" s="2339"/>
      <c r="E99" s="2339"/>
      <c r="F99" s="2339"/>
      <c r="G99" s="2339"/>
      <c r="H99" s="1870"/>
      <c r="I99" s="1870"/>
      <c r="J99" s="2339"/>
      <c r="K99" s="1870"/>
      <c r="L99" s="1870"/>
      <c r="M99" s="2416"/>
      <c r="N99" s="2416"/>
      <c r="O99" s="2416"/>
      <c r="P99" s="2339"/>
      <c r="Q99" s="2339"/>
      <c r="R99" s="2339"/>
      <c r="S99" s="2339"/>
      <c r="T99" s="2339"/>
      <c r="U99" s="181"/>
      <c r="V99" s="181"/>
      <c r="W99" s="181"/>
      <c r="X99" s="181"/>
      <c r="Y99" s="181"/>
      <c r="Z99" s="2339"/>
      <c r="AA99" s="2339"/>
      <c r="AB99" s="2339"/>
      <c r="AC99" s="2339"/>
      <c r="AD99" s="2340"/>
      <c r="AE99" s="2340"/>
      <c r="AF99" s="2340"/>
      <c r="AG99" s="2340"/>
      <c r="AH99" s="2340"/>
      <c r="AI99" s="2340"/>
      <c r="AJ99" s="2340"/>
      <c r="AK99" s="2339"/>
      <c r="AL99" s="2339"/>
      <c r="AM99" s="2339"/>
      <c r="AN99" s="2339"/>
      <c r="AO99" s="2339"/>
      <c r="AP99" s="2339"/>
      <c r="AQ99" s="2416"/>
      <c r="AR99" s="2416"/>
      <c r="AS99" s="2416"/>
      <c r="AT99" s="24"/>
      <c r="AV99" s="373"/>
      <c r="AW99" s="2128"/>
      <c r="AX99" s="2128"/>
      <c r="AY99" s="2128"/>
      <c r="AZ99" s="2128"/>
      <c r="BA99" s="2128"/>
      <c r="BB99" s="2128"/>
      <c r="BC99" s="2052"/>
      <c r="BD99" s="2065"/>
      <c r="BE99" s="2427"/>
      <c r="BF99" s="2430"/>
      <c r="BG99" s="2431"/>
      <c r="BH99" s="2431"/>
      <c r="BI99" s="2431"/>
      <c r="BJ99" s="2430"/>
      <c r="BK99" s="2427"/>
      <c r="BL99" s="2065"/>
      <c r="BM99" s="2052"/>
      <c r="BN99" s="2128"/>
      <c r="BO99" s="2128"/>
      <c r="BP99" s="2128"/>
      <c r="BQ99" s="2128"/>
      <c r="BR99" s="2128"/>
      <c r="BS99" s="2128"/>
      <c r="BT99" s="373"/>
    </row>
    <row r="100" ht="45.0" customHeight="1">
      <c r="A100" s="2339"/>
      <c r="B100" s="2339"/>
      <c r="C100" s="2339"/>
      <c r="D100" s="2339"/>
      <c r="E100" s="2339"/>
      <c r="F100" s="2339"/>
      <c r="G100" s="2339"/>
      <c r="H100" s="2339"/>
      <c r="I100" s="2339"/>
      <c r="J100" s="2339"/>
      <c r="K100" s="2339"/>
      <c r="L100" s="2339"/>
      <c r="M100" s="2339"/>
      <c r="N100" s="2339"/>
      <c r="O100" s="2339"/>
      <c r="P100" s="2339"/>
      <c r="Q100" s="2339"/>
      <c r="R100" s="2339"/>
      <c r="S100" s="2339"/>
      <c r="T100" s="2339"/>
      <c r="U100" s="181"/>
      <c r="V100" s="1446" t="s">
        <v>3847</v>
      </c>
      <c r="W100" s="1446" t="s">
        <v>3870</v>
      </c>
      <c r="X100" s="181"/>
      <c r="Y100" s="181"/>
      <c r="Z100" s="2339"/>
      <c r="AA100" s="2339"/>
      <c r="AB100" s="2339"/>
      <c r="AC100" s="2339"/>
      <c r="AD100" s="2339"/>
      <c r="AE100" s="2339"/>
      <c r="AF100" s="2339"/>
      <c r="AG100" s="2339"/>
      <c r="AH100" s="2339"/>
      <c r="AI100" s="2339"/>
      <c r="AJ100" s="2339"/>
      <c r="AK100" s="2339"/>
      <c r="AL100" s="2339"/>
      <c r="AM100" s="2339"/>
      <c r="AN100" s="2339"/>
      <c r="AO100" s="2339"/>
      <c r="AP100" s="2339"/>
      <c r="AQ100" s="2339"/>
      <c r="AR100" s="2339"/>
      <c r="AS100" s="2339"/>
      <c r="AT100" s="373"/>
      <c r="AU100" s="193"/>
      <c r="AV100" s="373"/>
      <c r="AW100" s="2128"/>
      <c r="AX100" s="2128"/>
      <c r="AY100" s="2128"/>
      <c r="AZ100" s="2128"/>
      <c r="BA100" s="2128"/>
      <c r="BB100" s="2128"/>
      <c r="BC100" s="2065"/>
      <c r="BD100" s="2427"/>
      <c r="BE100" s="2427"/>
      <c r="BF100" s="2427"/>
      <c r="BG100" s="2427"/>
      <c r="BH100" s="2427"/>
      <c r="BI100" s="2427"/>
      <c r="BJ100" s="2427"/>
      <c r="BK100" s="2427"/>
      <c r="BL100" s="2427"/>
      <c r="BM100" s="2065"/>
      <c r="BN100" s="2128"/>
      <c r="BO100" s="2128"/>
      <c r="BP100" s="2128"/>
      <c r="BQ100" s="2128"/>
      <c r="BR100" s="2128"/>
      <c r="BS100" s="2128"/>
      <c r="BT100" s="373"/>
      <c r="BU100" s="193"/>
    </row>
    <row r="101" ht="45.0" customHeight="1">
      <c r="A101" s="2339"/>
      <c r="B101" s="2339"/>
      <c r="C101" s="2339"/>
      <c r="D101" s="2339"/>
      <c r="E101" s="2339"/>
      <c r="F101" s="2339"/>
      <c r="G101" s="1576" t="s">
        <v>5968</v>
      </c>
      <c r="H101" s="1576" t="s">
        <v>5969</v>
      </c>
      <c r="I101" s="2339"/>
      <c r="J101" s="2339"/>
      <c r="K101" s="2339"/>
      <c r="L101" s="2339"/>
      <c r="M101" s="2339"/>
      <c r="N101" s="2339"/>
      <c r="O101" s="2339"/>
      <c r="P101" s="2339"/>
      <c r="Q101" s="2339"/>
      <c r="R101" s="2339"/>
      <c r="S101" s="2339"/>
      <c r="T101" s="2339"/>
      <c r="U101" s="181"/>
      <c r="V101" s="181"/>
      <c r="W101" s="181"/>
      <c r="X101" s="181"/>
      <c r="Y101" s="181"/>
      <c r="Z101" s="2339"/>
      <c r="AA101" s="2339"/>
      <c r="AB101" s="2339"/>
      <c r="AC101" s="2339"/>
      <c r="AD101" s="2339"/>
      <c r="AE101" s="2339"/>
      <c r="AF101" s="2339"/>
      <c r="AG101" s="2339"/>
      <c r="AH101" s="2339"/>
      <c r="AI101" s="2339"/>
      <c r="AJ101" s="2339"/>
      <c r="AK101" s="1576" t="s">
        <v>5968</v>
      </c>
      <c r="AL101" s="1576" t="s">
        <v>5969</v>
      </c>
      <c r="AM101" s="1446" t="s">
        <v>3939</v>
      </c>
      <c r="AN101" s="2339"/>
      <c r="AO101" s="2339"/>
      <c r="AP101" s="2339"/>
      <c r="AQ101" s="2339"/>
      <c r="AR101" s="2339"/>
      <c r="AS101" s="2339"/>
      <c r="AT101" s="373"/>
      <c r="AU101" s="193"/>
      <c r="AV101" s="373"/>
      <c r="AW101" s="2128"/>
      <c r="AX101" s="2128"/>
      <c r="AY101" s="2128"/>
      <c r="AZ101" s="2128"/>
      <c r="BA101" s="2128"/>
      <c r="BB101" s="2065"/>
      <c r="BC101" s="2065"/>
      <c r="BD101" s="2427"/>
      <c r="BE101" s="2429" t="s">
        <v>5324</v>
      </c>
      <c r="BF101" s="2427"/>
      <c r="BG101" s="2427"/>
      <c r="BH101" s="2427"/>
      <c r="BI101" s="2427"/>
      <c r="BJ101" s="2427"/>
      <c r="BK101" s="2429" t="s">
        <v>5324</v>
      </c>
      <c r="BL101" s="2427"/>
      <c r="BM101" s="2065"/>
      <c r="BN101" s="2065"/>
      <c r="BO101" s="2128"/>
      <c r="BP101" s="2128"/>
      <c r="BQ101" s="2128"/>
      <c r="BR101" s="2128"/>
      <c r="BS101" s="2128"/>
      <c r="BT101" s="373"/>
      <c r="BU101" s="193"/>
    </row>
    <row r="102" ht="45.0" customHeight="1">
      <c r="A102" s="2341"/>
      <c r="B102" s="2341"/>
      <c r="C102" s="2341"/>
      <c r="D102" s="2341"/>
      <c r="E102" s="2339"/>
      <c r="F102" s="2339"/>
      <c r="G102" s="2339"/>
      <c r="H102" s="2339"/>
      <c r="I102" s="2339"/>
      <c r="J102" s="2339"/>
      <c r="K102" s="2339"/>
      <c r="L102" s="2339"/>
      <c r="M102" s="2339"/>
      <c r="N102" s="2339"/>
      <c r="O102" s="2341"/>
      <c r="P102" s="2341"/>
      <c r="Q102" s="2341"/>
      <c r="R102" s="2341"/>
      <c r="S102" s="2341"/>
      <c r="T102" s="2339"/>
      <c r="U102" s="181"/>
      <c r="V102" s="181"/>
      <c r="W102" s="181"/>
      <c r="X102" s="181"/>
      <c r="Y102" s="181"/>
      <c r="Z102" s="2339"/>
      <c r="AA102" s="2341"/>
      <c r="AB102" s="2341"/>
      <c r="AC102" s="2341"/>
      <c r="AD102" s="2341"/>
      <c r="AE102" s="2341"/>
      <c r="AF102" s="2339"/>
      <c r="AG102" s="2339"/>
      <c r="AH102" s="2339"/>
      <c r="AI102" s="2339"/>
      <c r="AJ102" s="2339"/>
      <c r="AK102" s="2339"/>
      <c r="AL102" s="2339"/>
      <c r="AM102" s="2339"/>
      <c r="AN102" s="2339"/>
      <c r="AO102" s="2339"/>
      <c r="AP102" s="2341"/>
      <c r="AQ102" s="2341"/>
      <c r="AR102" s="2341"/>
      <c r="AS102" s="2341"/>
      <c r="AT102" s="24"/>
      <c r="AV102" s="373"/>
      <c r="AW102" s="373"/>
      <c r="AX102" s="2128"/>
      <c r="AY102" s="2128"/>
      <c r="AZ102" s="2128"/>
      <c r="BA102" s="2128"/>
      <c r="BB102" s="2052"/>
      <c r="BC102" s="2427"/>
      <c r="BD102" s="2427"/>
      <c r="BE102" s="2427"/>
      <c r="BF102" s="2427"/>
      <c r="BG102" s="2065"/>
      <c r="BH102" s="2374"/>
      <c r="BI102" s="2065"/>
      <c r="BJ102" s="2427"/>
      <c r="BK102" s="2427"/>
      <c r="BL102" s="2427"/>
      <c r="BM102" s="2427"/>
      <c r="BN102" s="2052"/>
      <c r="BO102" s="2128"/>
      <c r="BP102" s="2128"/>
      <c r="BQ102" s="2128"/>
      <c r="BR102" s="2128"/>
      <c r="BS102" s="373"/>
      <c r="BT102" s="373"/>
    </row>
    <row r="103" ht="45.0" customHeight="1">
      <c r="A103" s="2342"/>
      <c r="B103" s="2342"/>
      <c r="C103" s="2342"/>
      <c r="D103" s="2341"/>
      <c r="E103" s="2341"/>
      <c r="F103" s="2341"/>
      <c r="G103" s="2341"/>
      <c r="H103" s="2341"/>
      <c r="I103" s="2341"/>
      <c r="J103" s="2341"/>
      <c r="K103" s="2341"/>
      <c r="L103" s="2341"/>
      <c r="M103" s="2341"/>
      <c r="N103" s="2341"/>
      <c r="O103" s="2341"/>
      <c r="P103" s="2342"/>
      <c r="Q103" s="2342"/>
      <c r="R103" s="2342"/>
      <c r="S103" s="2341"/>
      <c r="T103" s="2061"/>
      <c r="U103" s="2061"/>
      <c r="V103" s="2061"/>
      <c r="W103" s="181"/>
      <c r="X103" s="2061"/>
      <c r="Y103" s="2061"/>
      <c r="Z103" s="2061"/>
      <c r="AA103" s="2341"/>
      <c r="AB103" s="2342"/>
      <c r="AC103" s="2342"/>
      <c r="AD103" s="2342"/>
      <c r="AE103" s="2341"/>
      <c r="AF103" s="2341"/>
      <c r="AG103" s="2341"/>
      <c r="AH103" s="2341"/>
      <c r="AI103" s="2341"/>
      <c r="AJ103" s="2341"/>
      <c r="AK103" s="2341"/>
      <c r="AL103" s="2341"/>
      <c r="AM103" s="2341"/>
      <c r="AN103" s="2341"/>
      <c r="AO103" s="2341"/>
      <c r="AP103" s="2341"/>
      <c r="AQ103" s="2342"/>
      <c r="AR103" s="2342"/>
      <c r="AS103" s="2342"/>
      <c r="AT103" s="24"/>
      <c r="AV103" s="193"/>
      <c r="AW103" s="373"/>
      <c r="AX103" s="2128"/>
      <c r="AY103" s="2128"/>
      <c r="AZ103" s="2128"/>
      <c r="BA103" s="2128"/>
      <c r="BB103" s="2052"/>
      <c r="BC103" s="2357" t="s">
        <v>5410</v>
      </c>
      <c r="BD103" s="2427"/>
      <c r="BE103" s="2065"/>
      <c r="BF103" s="2065"/>
      <c r="BG103" s="2052"/>
      <c r="BH103" s="2369"/>
      <c r="BI103" s="2052"/>
      <c r="BJ103" s="2065"/>
      <c r="BK103" s="2065"/>
      <c r="BL103" s="2427"/>
      <c r="BM103" s="2357" t="s">
        <v>5410</v>
      </c>
      <c r="BN103" s="2052"/>
      <c r="BO103" s="2128"/>
      <c r="BP103" s="2128"/>
      <c r="BQ103" s="2128"/>
      <c r="BR103" s="2128"/>
      <c r="BS103" s="373"/>
      <c r="BT103" s="193"/>
    </row>
    <row r="104" ht="45.0" customHeight="1">
      <c r="A104" s="2341"/>
      <c r="B104" s="2341"/>
      <c r="C104" s="1576" t="s">
        <v>5970</v>
      </c>
      <c r="D104" s="2342"/>
      <c r="E104" s="2342"/>
      <c r="F104" s="2342"/>
      <c r="G104" s="1576" t="s">
        <v>5971</v>
      </c>
      <c r="H104" s="2342"/>
      <c r="I104" s="2342"/>
      <c r="J104" s="2342"/>
      <c r="K104" s="2342"/>
      <c r="L104" s="1446" t="s">
        <v>5972</v>
      </c>
      <c r="M104" s="2342"/>
      <c r="N104" s="2342"/>
      <c r="O104" s="2342"/>
      <c r="P104" s="2342"/>
      <c r="Q104" s="2358" t="s">
        <v>5555</v>
      </c>
      <c r="R104" s="2342"/>
      <c r="S104" s="2341"/>
      <c r="T104" s="2061"/>
      <c r="U104" s="2061"/>
      <c r="V104" s="2061"/>
      <c r="W104" s="190" t="s">
        <v>5973</v>
      </c>
      <c r="X104" s="2061"/>
      <c r="Y104" s="2061"/>
      <c r="Z104" s="2061"/>
      <c r="AA104" s="2341"/>
      <c r="AB104" s="2342"/>
      <c r="AC104" s="2358" t="s">
        <v>5555</v>
      </c>
      <c r="AD104" s="2342"/>
      <c r="AE104" s="2342"/>
      <c r="AF104" s="2342"/>
      <c r="AG104" s="2342"/>
      <c r="AH104" s="2342"/>
      <c r="AI104" s="2342"/>
      <c r="AJ104" s="2342"/>
      <c r="AK104" s="2342"/>
      <c r="AL104" s="2342"/>
      <c r="AM104" s="1576" t="s">
        <v>5971</v>
      </c>
      <c r="AN104" s="2342"/>
      <c r="AO104" s="2342"/>
      <c r="AP104" s="2342"/>
      <c r="AQ104" s="1576" t="s">
        <v>5970</v>
      </c>
      <c r="AR104" s="2341"/>
      <c r="AS104" s="2341"/>
      <c r="AT104" s="24"/>
      <c r="AV104" s="193"/>
      <c r="AW104" s="373"/>
      <c r="AX104" s="373"/>
      <c r="AY104" s="2128"/>
      <c r="AZ104" s="2128"/>
      <c r="BA104" s="2423"/>
      <c r="BB104" s="2423"/>
      <c r="BC104" s="2052"/>
      <c r="BD104" s="2052"/>
      <c r="BE104" s="2065"/>
      <c r="BF104" s="2128"/>
      <c r="BG104" s="2128"/>
      <c r="BH104" s="2350"/>
      <c r="BI104" s="2128"/>
      <c r="BJ104" s="2128"/>
      <c r="BK104" s="2065"/>
      <c r="BL104" s="2052"/>
      <c r="BM104" s="2052"/>
      <c r="BN104" s="2423"/>
      <c r="BO104" s="2423"/>
      <c r="BP104" s="2128"/>
      <c r="BQ104" s="2128"/>
      <c r="BR104" s="373"/>
      <c r="BS104" s="373"/>
      <c r="BT104" s="193"/>
    </row>
    <row r="105" ht="45.0" customHeight="1">
      <c r="A105" s="2340"/>
      <c r="B105" s="2341"/>
      <c r="C105" s="2341"/>
      <c r="D105" s="2341"/>
      <c r="E105" s="2341"/>
      <c r="F105" s="2341"/>
      <c r="G105" s="2341"/>
      <c r="H105" s="2341"/>
      <c r="I105" s="2341"/>
      <c r="J105" s="2341"/>
      <c r="K105" s="2341"/>
      <c r="L105" s="2341"/>
      <c r="M105" s="2341"/>
      <c r="N105" s="2341"/>
      <c r="O105" s="2341"/>
      <c r="P105" s="1576" t="s">
        <v>5970</v>
      </c>
      <c r="Q105" s="1576" t="s">
        <v>5971</v>
      </c>
      <c r="R105" s="1576" t="s">
        <v>5970</v>
      </c>
      <c r="S105" s="2341"/>
      <c r="T105" s="2061"/>
      <c r="U105" s="2061"/>
      <c r="V105" s="2061"/>
      <c r="W105" s="181"/>
      <c r="X105" s="2061"/>
      <c r="Y105" s="2061"/>
      <c r="Z105" s="2061"/>
      <c r="AA105" s="2341"/>
      <c r="AB105" s="1576" t="s">
        <v>5970</v>
      </c>
      <c r="AC105" s="1576" t="s">
        <v>5971</v>
      </c>
      <c r="AD105" s="1576" t="s">
        <v>5970</v>
      </c>
      <c r="AE105" s="2341"/>
      <c r="AF105" s="2341"/>
      <c r="AG105" s="2341"/>
      <c r="AH105" s="2341"/>
      <c r="AI105" s="2341"/>
      <c r="AJ105" s="2341"/>
      <c r="AK105" s="2341"/>
      <c r="AL105" s="2341"/>
      <c r="AM105" s="2341"/>
      <c r="AN105" s="2341"/>
      <c r="AO105" s="2341"/>
      <c r="AP105" s="2341"/>
      <c r="AQ105" s="2341"/>
      <c r="AR105" s="2341"/>
      <c r="AS105" s="2340"/>
      <c r="AT105" s="373"/>
      <c r="AU105" s="193"/>
      <c r="AV105" s="193"/>
      <c r="AW105" s="193"/>
      <c r="AX105" s="373"/>
      <c r="AY105" s="2128"/>
      <c r="AZ105" s="2128"/>
      <c r="BA105" s="2423"/>
      <c r="BB105" s="2423"/>
      <c r="BC105" s="2128"/>
      <c r="BD105" s="2128"/>
      <c r="BE105" s="2128"/>
      <c r="BF105" s="2128"/>
      <c r="BG105" s="2128"/>
      <c r="BH105" s="2081"/>
      <c r="BI105" s="2128"/>
      <c r="BJ105" s="2128"/>
      <c r="BK105" s="2128"/>
      <c r="BL105" s="2128"/>
      <c r="BM105" s="2128"/>
      <c r="BN105" s="2423"/>
      <c r="BO105" s="2423"/>
      <c r="BP105" s="2128"/>
      <c r="BQ105" s="2128"/>
      <c r="BR105" s="373"/>
      <c r="BS105" s="193"/>
      <c r="BT105" s="193"/>
      <c r="BU105" s="193"/>
    </row>
    <row r="106" ht="45.0" customHeight="1">
      <c r="A106" s="2340"/>
      <c r="B106" s="2340"/>
      <c r="C106" s="2339"/>
      <c r="D106" s="2340"/>
      <c r="E106" s="2340"/>
      <c r="F106" s="2340"/>
      <c r="G106" s="2339"/>
      <c r="H106" s="2340"/>
      <c r="I106" s="2340"/>
      <c r="J106" s="2340"/>
      <c r="K106" s="2339"/>
      <c r="L106" s="2340"/>
      <c r="M106" s="2340"/>
      <c r="N106" s="2340"/>
      <c r="O106" s="2341"/>
      <c r="P106" s="2341"/>
      <c r="Q106" s="2341"/>
      <c r="R106" s="2341"/>
      <c r="S106" s="2341"/>
      <c r="T106" s="2339"/>
      <c r="U106" s="1576" t="s">
        <v>5939</v>
      </c>
      <c r="V106" s="181"/>
      <c r="W106" s="181"/>
      <c r="X106" s="181"/>
      <c r="Y106" s="1576" t="s">
        <v>5939</v>
      </c>
      <c r="Z106" s="2339"/>
      <c r="AA106" s="2341"/>
      <c r="AB106" s="2341"/>
      <c r="AC106" s="2341"/>
      <c r="AD106" s="2341"/>
      <c r="AE106" s="2341"/>
      <c r="AF106" s="2340"/>
      <c r="AG106" s="2340"/>
      <c r="AH106" s="2340"/>
      <c r="AI106" s="2339"/>
      <c r="AJ106" s="2340"/>
      <c r="AK106" s="2340"/>
      <c r="AL106" s="2340"/>
      <c r="AM106" s="2339"/>
      <c r="AN106" s="2340"/>
      <c r="AO106" s="2340"/>
      <c r="AP106" s="2340"/>
      <c r="AQ106" s="2339"/>
      <c r="AR106" s="2340"/>
      <c r="AS106" s="2340"/>
      <c r="AT106" s="373"/>
      <c r="AU106" s="193"/>
      <c r="AV106" s="193"/>
      <c r="AW106" s="193"/>
      <c r="AX106" s="373"/>
      <c r="AY106" s="373"/>
      <c r="AZ106" s="2128"/>
      <c r="BA106" s="2128"/>
      <c r="BB106" s="2128"/>
      <c r="BC106" s="2128"/>
      <c r="BD106" s="2128"/>
      <c r="BE106" s="2128"/>
      <c r="BF106" s="2128"/>
      <c r="BG106" s="2128"/>
      <c r="BH106" s="2128"/>
      <c r="BI106" s="2128"/>
      <c r="BJ106" s="2128"/>
      <c r="BK106" s="2128"/>
      <c r="BL106" s="2128"/>
      <c r="BM106" s="2128"/>
      <c r="BN106" s="2128"/>
      <c r="BO106" s="2128"/>
      <c r="BP106" s="2128"/>
      <c r="BQ106" s="373"/>
      <c r="BR106" s="373"/>
      <c r="BS106" s="193"/>
      <c r="BT106" s="193"/>
      <c r="BU106" s="193"/>
    </row>
    <row r="107" ht="45.0" customHeight="1">
      <c r="A107" s="2339"/>
      <c r="B107" s="2339"/>
      <c r="C107" s="2339"/>
      <c r="D107" s="2339"/>
      <c r="E107" s="2339"/>
      <c r="F107" s="2339"/>
      <c r="G107" s="2339"/>
      <c r="H107" s="2339"/>
      <c r="I107" s="2339"/>
      <c r="J107" s="2339"/>
      <c r="K107" s="2339"/>
      <c r="L107" s="2339"/>
      <c r="M107" s="2339"/>
      <c r="N107" s="2339"/>
      <c r="O107" s="2339"/>
      <c r="P107" s="2340"/>
      <c r="Q107" s="2340"/>
      <c r="R107" s="2340"/>
      <c r="S107" s="2339"/>
      <c r="T107" s="2339"/>
      <c r="U107" s="181"/>
      <c r="V107" s="181"/>
      <c r="W107" s="181"/>
      <c r="X107" s="181"/>
      <c r="Y107" s="181"/>
      <c r="Z107" s="2339"/>
      <c r="AA107" s="2339"/>
      <c r="AB107" s="2340"/>
      <c r="AC107" s="2340"/>
      <c r="AD107" s="2340"/>
      <c r="AE107" s="2339"/>
      <c r="AF107" s="2339"/>
      <c r="AG107" s="2339"/>
      <c r="AH107" s="2339"/>
      <c r="AI107" s="2339"/>
      <c r="AJ107" s="2339"/>
      <c r="AK107" s="2339"/>
      <c r="AL107" s="2339"/>
      <c r="AM107" s="2339"/>
      <c r="AN107" s="2339"/>
      <c r="AO107" s="2339"/>
      <c r="AP107" s="2339"/>
      <c r="AQ107" s="2339"/>
      <c r="AR107" s="2339"/>
      <c r="AS107" s="2339"/>
      <c r="AT107" s="373"/>
      <c r="AU107" s="193"/>
      <c r="AV107" s="193"/>
      <c r="AW107" s="193"/>
      <c r="AX107" s="193"/>
      <c r="AY107" s="373"/>
      <c r="AZ107" s="373"/>
      <c r="BA107" s="2128"/>
      <c r="BB107" s="2128"/>
      <c r="BC107" s="2128"/>
      <c r="BD107" s="2128"/>
      <c r="BE107" s="2128"/>
      <c r="BF107" s="2128"/>
      <c r="BG107" s="2128"/>
      <c r="BH107" s="2128"/>
      <c r="BI107" s="2128"/>
      <c r="BJ107" s="2128"/>
      <c r="BK107" s="2128"/>
      <c r="BL107" s="2128"/>
      <c r="BM107" s="2128"/>
      <c r="BN107" s="2128"/>
      <c r="BO107" s="2128"/>
      <c r="BP107" s="373"/>
      <c r="BQ107" s="373"/>
      <c r="BR107" s="193"/>
      <c r="BS107" s="193"/>
      <c r="BT107" s="193"/>
      <c r="BU107" s="193"/>
    </row>
    <row r="108" ht="45.0" customHeight="1">
      <c r="A108" s="2339"/>
      <c r="B108" s="2339"/>
      <c r="C108" s="1870"/>
      <c r="D108" s="2339"/>
      <c r="E108" s="2339"/>
      <c r="F108" s="2339"/>
      <c r="G108" s="2339"/>
      <c r="H108" s="2339"/>
      <c r="I108" s="2339"/>
      <c r="J108" s="342"/>
      <c r="K108" s="342"/>
      <c r="L108" s="342"/>
      <c r="M108" s="2339"/>
      <c r="N108" s="2339"/>
      <c r="O108" s="2339"/>
      <c r="P108" s="2339"/>
      <c r="Q108" s="2339"/>
      <c r="R108" s="2339"/>
      <c r="S108" s="2339"/>
      <c r="T108" s="342"/>
      <c r="U108" s="2189" t="s">
        <v>5974</v>
      </c>
      <c r="V108" s="342"/>
      <c r="W108" s="181"/>
      <c r="X108" s="181"/>
      <c r="Y108" s="181"/>
      <c r="Z108" s="2339"/>
      <c r="AA108" s="2339"/>
      <c r="AB108" s="2339"/>
      <c r="AC108" s="2339"/>
      <c r="AD108" s="2339"/>
      <c r="AE108" s="2339"/>
      <c r="AF108" s="2339"/>
      <c r="AG108" s="2339"/>
      <c r="AH108" s="2339"/>
      <c r="AI108" s="2339"/>
      <c r="AJ108" s="2339"/>
      <c r="AK108" s="2339"/>
      <c r="AL108" s="2339"/>
      <c r="AM108" s="2339"/>
      <c r="AN108" s="2339"/>
      <c r="AO108" s="2339"/>
      <c r="AP108" s="2339"/>
      <c r="AQ108" s="2339"/>
      <c r="AR108" s="342"/>
      <c r="AS108" s="342"/>
      <c r="AT108" s="373"/>
      <c r="AU108" s="193"/>
      <c r="AV108" s="193"/>
      <c r="AW108" s="193"/>
      <c r="AX108" s="193"/>
      <c r="AY108" s="193"/>
      <c r="AZ108" s="373"/>
      <c r="BA108" s="373"/>
      <c r="BB108" s="373"/>
      <c r="BC108" s="2128"/>
      <c r="BD108" s="2128"/>
      <c r="BE108" s="2128"/>
      <c r="BF108" s="2128"/>
      <c r="BG108" s="2128"/>
      <c r="BH108" s="2128"/>
      <c r="BI108" s="2128"/>
      <c r="BJ108" s="2128"/>
      <c r="BK108" s="2128"/>
      <c r="BL108" s="2128"/>
      <c r="BM108" s="2128"/>
      <c r="BN108" s="373"/>
      <c r="BO108" s="373"/>
      <c r="BP108" s="373"/>
      <c r="BQ108" s="193"/>
      <c r="BR108" s="193"/>
      <c r="BS108" s="193"/>
      <c r="BT108" s="193"/>
      <c r="BU108" s="193"/>
    </row>
    <row r="109" ht="45.0" customHeight="1">
      <c r="A109" s="2339"/>
      <c r="B109" s="1870"/>
      <c r="C109" s="1870"/>
      <c r="D109" s="1870"/>
      <c r="E109" s="2339"/>
      <c r="F109" s="342"/>
      <c r="G109" s="342"/>
      <c r="H109" s="342"/>
      <c r="I109" s="2339"/>
      <c r="J109" s="2339"/>
      <c r="K109" s="2339"/>
      <c r="L109" s="2339"/>
      <c r="M109" s="2339"/>
      <c r="N109" s="2339"/>
      <c r="O109" s="2339"/>
      <c r="P109" s="2339"/>
      <c r="Q109" s="2339"/>
      <c r="R109" s="2339"/>
      <c r="S109" s="2339"/>
      <c r="T109" s="2339"/>
      <c r="U109" s="181"/>
      <c r="V109" s="181"/>
      <c r="W109" s="181"/>
      <c r="X109" s="181"/>
      <c r="Y109" s="181"/>
      <c r="Z109" s="2339"/>
      <c r="AA109" s="342"/>
      <c r="AB109" s="342"/>
      <c r="AC109" s="342"/>
      <c r="AD109" s="2339"/>
      <c r="AE109" s="2339"/>
      <c r="AF109" s="2339"/>
      <c r="AG109" s="2339"/>
      <c r="AH109" s="2339"/>
      <c r="AI109" s="2339"/>
      <c r="AJ109" s="2339"/>
      <c r="AK109" s="1870"/>
      <c r="AL109" s="1870"/>
      <c r="AM109" s="2339"/>
      <c r="AN109" s="342"/>
      <c r="AO109" s="342"/>
      <c r="AP109" s="342"/>
      <c r="AQ109" s="2339"/>
      <c r="AR109" s="2339"/>
      <c r="AS109" s="2339"/>
      <c r="AT109" s="373"/>
      <c r="AU109" s="193"/>
      <c r="AV109" s="193"/>
      <c r="AW109" s="193"/>
      <c r="AX109" s="193"/>
      <c r="AY109" s="193"/>
      <c r="AZ109" s="193"/>
      <c r="BA109" s="193"/>
      <c r="BB109" s="373"/>
      <c r="BC109" s="373"/>
      <c r="BD109" s="373"/>
      <c r="BE109" s="2128"/>
      <c r="BF109" s="2128"/>
      <c r="BG109" s="2128"/>
      <c r="BH109" s="2128"/>
      <c r="BI109" s="2128"/>
      <c r="BJ109" s="2128"/>
      <c r="BK109" s="2128"/>
      <c r="BL109" s="373"/>
      <c r="BM109" s="373"/>
      <c r="BN109" s="373"/>
      <c r="BO109" s="193"/>
      <c r="BP109" s="193"/>
      <c r="BQ109" s="193"/>
      <c r="BR109" s="193"/>
      <c r="BS109" s="193"/>
      <c r="BT109" s="193"/>
      <c r="BU109" s="193"/>
    </row>
    <row r="110" ht="45.0" customHeight="1">
      <c r="A110" s="2339"/>
      <c r="B110" s="2339"/>
      <c r="C110" s="1870"/>
      <c r="D110" s="1870"/>
      <c r="E110" s="2339"/>
      <c r="F110" s="2339"/>
      <c r="G110" s="2339"/>
      <c r="H110" s="2339"/>
      <c r="I110" s="2339"/>
      <c r="J110" s="1870"/>
      <c r="K110" s="1870"/>
      <c r="L110" s="1870"/>
      <c r="M110" s="2339"/>
      <c r="N110" s="2339"/>
      <c r="O110" s="342"/>
      <c r="P110" s="342"/>
      <c r="Q110" s="342"/>
      <c r="R110" s="2339"/>
      <c r="S110" s="1446" t="s">
        <v>5975</v>
      </c>
      <c r="T110" s="2339"/>
      <c r="U110" s="181"/>
      <c r="V110" s="181"/>
      <c r="W110" s="181"/>
      <c r="X110" s="181"/>
      <c r="Y110" s="181"/>
      <c r="Z110" s="2339"/>
      <c r="AA110" s="2339"/>
      <c r="AB110" s="2339"/>
      <c r="AC110" s="2339"/>
      <c r="AD110" s="1870"/>
      <c r="AE110" s="1870"/>
      <c r="AF110" s="1870"/>
      <c r="AG110" s="2339"/>
      <c r="AH110" s="342"/>
      <c r="AI110" s="342"/>
      <c r="AJ110" s="342"/>
      <c r="AK110" s="1870"/>
      <c r="AL110" s="2339"/>
      <c r="AM110" s="2339"/>
      <c r="AN110" s="2339"/>
      <c r="AO110" s="2339"/>
      <c r="AP110" s="2339"/>
      <c r="AQ110" s="1870"/>
      <c r="AR110" s="1870"/>
      <c r="AS110" s="2339"/>
      <c r="AT110" s="373"/>
      <c r="AU110" s="193"/>
      <c r="AV110" s="193"/>
      <c r="AW110" s="193"/>
      <c r="AX110" s="193"/>
      <c r="AY110" s="193"/>
      <c r="AZ110" s="193"/>
      <c r="BA110" s="193"/>
      <c r="BB110" s="193"/>
      <c r="BC110" s="193"/>
      <c r="BD110" s="373"/>
      <c r="BE110" s="373"/>
      <c r="BF110" s="373"/>
      <c r="BG110" s="373"/>
      <c r="BH110" s="373"/>
      <c r="BI110" s="373"/>
      <c r="BJ110" s="373"/>
      <c r="BK110" s="373"/>
      <c r="BL110" s="373"/>
      <c r="BM110" s="193"/>
      <c r="BN110" s="193"/>
      <c r="BO110" s="193"/>
      <c r="BP110" s="193"/>
      <c r="BQ110" s="193"/>
      <c r="BR110" s="193"/>
      <c r="BS110" s="193"/>
      <c r="BT110" s="193"/>
      <c r="BU110" s="193"/>
    </row>
    <row r="111" ht="45.0" customHeight="1">
      <c r="A111" s="342"/>
      <c r="B111" s="342"/>
      <c r="C111" s="2339"/>
      <c r="D111" s="2339"/>
      <c r="E111" s="2339"/>
      <c r="F111" s="2339"/>
      <c r="G111" s="2339"/>
      <c r="H111" s="2339"/>
      <c r="I111" s="1870"/>
      <c r="J111" s="1870"/>
      <c r="K111" s="1870"/>
      <c r="L111" s="1870"/>
      <c r="M111" s="1870"/>
      <c r="N111" s="2339"/>
      <c r="O111" s="2339"/>
      <c r="P111" s="2339"/>
      <c r="Q111" s="2339"/>
      <c r="R111" s="2156" t="s">
        <v>5976</v>
      </c>
      <c r="S111" s="2339"/>
      <c r="T111" s="2156" t="s">
        <v>5977</v>
      </c>
      <c r="U111" s="181"/>
      <c r="V111" s="181"/>
      <c r="W111" s="181"/>
      <c r="X111" s="181"/>
      <c r="Y111" s="181"/>
      <c r="Z111" s="2339"/>
      <c r="AA111" s="2339"/>
      <c r="AB111" s="2339"/>
      <c r="AC111" s="1870"/>
      <c r="AD111" s="1870"/>
      <c r="AE111" s="1870"/>
      <c r="AF111" s="1870"/>
      <c r="AG111" s="2339"/>
      <c r="AH111" s="2339"/>
      <c r="AI111" s="2339"/>
      <c r="AJ111" s="2339"/>
      <c r="AK111" s="2339"/>
      <c r="AL111" s="2339"/>
      <c r="AM111" s="2339"/>
      <c r="AN111" s="2339"/>
      <c r="AO111" s="2339"/>
      <c r="AP111" s="1870"/>
      <c r="AQ111" s="1870"/>
      <c r="AR111" s="1870"/>
      <c r="AS111" s="1870"/>
      <c r="AT111" s="349"/>
      <c r="AU111" s="41"/>
      <c r="AV111" s="2079"/>
      <c r="AW111" s="2079"/>
      <c r="AX111" s="2079"/>
      <c r="AY111" s="2079"/>
      <c r="AZ111" s="2079"/>
      <c r="BA111" s="2079"/>
      <c r="BB111" s="2079"/>
      <c r="BC111" s="2079"/>
      <c r="BD111" s="2079"/>
      <c r="BE111" s="2079"/>
      <c r="BF111" s="2079"/>
      <c r="BG111" s="2079"/>
      <c r="BH111" s="2433" t="s">
        <v>5978</v>
      </c>
      <c r="BI111" s="2079"/>
      <c r="BJ111" s="2079"/>
      <c r="BK111" s="2079"/>
      <c r="BL111" s="2079"/>
      <c r="BM111" s="2079"/>
      <c r="BN111" s="2079"/>
      <c r="BO111" s="2079"/>
      <c r="BP111" s="2079"/>
      <c r="BQ111" s="2079"/>
      <c r="BR111" s="2079"/>
      <c r="BS111" s="2079"/>
      <c r="BT111" s="2079"/>
      <c r="BU111" s="41"/>
    </row>
    <row r="112" ht="45.0" customHeight="1">
      <c r="A112" s="2339"/>
      <c r="B112" s="2339"/>
      <c r="C112" s="2339"/>
      <c r="D112" s="2339"/>
      <c r="E112" s="2339"/>
      <c r="F112" s="2339"/>
      <c r="G112" s="2339"/>
      <c r="H112" s="2339"/>
      <c r="I112" s="2339"/>
      <c r="J112" s="2339"/>
      <c r="K112" s="1870"/>
      <c r="L112" s="1870"/>
      <c r="M112" s="2339"/>
      <c r="N112" s="2339"/>
      <c r="O112" s="2339"/>
      <c r="P112" s="2339"/>
      <c r="Q112" s="2339"/>
      <c r="R112" s="2339"/>
      <c r="S112" s="2339"/>
      <c r="T112" s="2339"/>
      <c r="U112" s="181"/>
      <c r="V112" s="181"/>
      <c r="W112" s="181"/>
      <c r="X112" s="181"/>
      <c r="Y112" s="181"/>
      <c r="Z112" s="2339"/>
      <c r="AA112" s="2339"/>
      <c r="AB112" s="2339"/>
      <c r="AC112" s="2339"/>
      <c r="AD112" s="2339"/>
      <c r="AE112" s="1870"/>
      <c r="AF112" s="2339"/>
      <c r="AG112" s="2339"/>
      <c r="AH112" s="2339"/>
      <c r="AI112" s="2339"/>
      <c r="AJ112" s="2339"/>
      <c r="AK112" s="2339"/>
      <c r="AL112" s="2339"/>
      <c r="AM112" s="2339"/>
      <c r="AN112" s="2339"/>
      <c r="AO112" s="2339"/>
      <c r="AP112" s="1870"/>
      <c r="AQ112" s="1870"/>
      <c r="AR112" s="1870"/>
      <c r="AS112" s="2339"/>
      <c r="AT112" s="37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c r="BU112" s="193"/>
    </row>
    <row r="113" ht="45.0" customHeight="1">
      <c r="A113" s="2339"/>
      <c r="B113" s="2339"/>
      <c r="C113" s="2339"/>
      <c r="D113" s="2339"/>
      <c r="E113" s="2339"/>
      <c r="F113" s="2339"/>
      <c r="G113" s="2339"/>
      <c r="H113" s="2339"/>
      <c r="I113" s="2339"/>
      <c r="J113" s="2339"/>
      <c r="K113" s="1870"/>
      <c r="L113" s="2339"/>
      <c r="M113" s="2339"/>
      <c r="N113" s="2339"/>
      <c r="O113" s="2339"/>
      <c r="P113" s="2339"/>
      <c r="Q113" s="2339"/>
      <c r="R113" s="2339"/>
      <c r="S113" s="2339"/>
      <c r="T113" s="2339"/>
      <c r="U113" s="181"/>
      <c r="V113" s="181"/>
      <c r="W113" s="181"/>
      <c r="X113" s="181"/>
      <c r="Y113" s="181"/>
      <c r="Z113" s="2339"/>
      <c r="AA113" s="2339"/>
      <c r="AB113" s="2339"/>
      <c r="AC113" s="2339"/>
      <c r="AD113" s="2339"/>
      <c r="AE113" s="2339"/>
      <c r="AF113" s="2339"/>
      <c r="AG113" s="2339"/>
      <c r="AH113" s="2339"/>
      <c r="AI113" s="2339"/>
      <c r="AJ113" s="2339"/>
      <c r="AK113" s="2339"/>
      <c r="AL113" s="2339"/>
      <c r="AM113" s="2339"/>
      <c r="AN113" s="2339"/>
      <c r="AO113" s="2339"/>
      <c r="AP113" s="2339"/>
      <c r="AQ113" s="2339"/>
      <c r="AR113" s="1870"/>
      <c r="AS113" s="2339"/>
      <c r="AT113" s="37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c r="BU113" s="193"/>
    </row>
    <row r="114" ht="45.0" customHeight="1">
      <c r="A114" s="2339"/>
      <c r="B114" s="2339"/>
      <c r="C114" s="2339"/>
      <c r="D114" s="2339"/>
      <c r="E114" s="2339"/>
      <c r="F114" s="2339"/>
      <c r="G114" s="2339"/>
      <c r="H114" s="2339"/>
      <c r="I114" s="2339"/>
      <c r="J114" s="2339"/>
      <c r="K114" s="2339"/>
      <c r="L114" s="2339"/>
      <c r="M114" s="2339"/>
      <c r="N114" s="2339"/>
      <c r="O114" s="2339"/>
      <c r="P114" s="2339"/>
      <c r="Q114" s="1870"/>
      <c r="R114" s="1870"/>
      <c r="S114" s="1870"/>
      <c r="T114" s="2339"/>
      <c r="U114" s="181"/>
      <c r="V114" s="181"/>
      <c r="W114" s="181"/>
      <c r="X114" s="181"/>
      <c r="Y114" s="181"/>
      <c r="Z114" s="2339"/>
      <c r="AA114" s="2339"/>
      <c r="AB114" s="2339"/>
      <c r="AC114" s="2339"/>
      <c r="AD114" s="2339"/>
      <c r="AE114" s="2339"/>
      <c r="AF114" s="2339"/>
      <c r="AG114" s="2339"/>
      <c r="AH114" s="2339"/>
      <c r="AI114" s="2339"/>
      <c r="AJ114" s="2339"/>
      <c r="AK114" s="2339"/>
      <c r="AL114" s="2339"/>
      <c r="AM114" s="2339"/>
      <c r="AN114" s="2339"/>
      <c r="AO114" s="2339"/>
      <c r="AP114" s="2339"/>
      <c r="AQ114" s="2339"/>
      <c r="AR114" s="2339"/>
      <c r="AS114" s="2339"/>
      <c r="AT114" s="373"/>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c r="BO114" s="193"/>
      <c r="BP114" s="193"/>
      <c r="BQ114" s="193"/>
      <c r="BR114" s="193"/>
      <c r="BS114" s="193"/>
      <c r="BT114" s="193"/>
      <c r="BU114" s="193"/>
    </row>
    <row r="115" ht="45.0" customHeight="1">
      <c r="A115" s="2339"/>
      <c r="B115" s="2339"/>
      <c r="C115" s="2339"/>
      <c r="D115" s="2339"/>
      <c r="E115" s="2339"/>
      <c r="F115" s="2339"/>
      <c r="G115" s="2339"/>
      <c r="H115" s="2339"/>
      <c r="I115" s="2339"/>
      <c r="J115" s="2339"/>
      <c r="K115" s="2339"/>
      <c r="L115" s="2339"/>
      <c r="M115" s="2339"/>
      <c r="N115" s="2339"/>
      <c r="O115" s="2339"/>
      <c r="P115" s="2339"/>
      <c r="Q115" s="1870"/>
      <c r="R115" s="1870"/>
      <c r="S115" s="2339"/>
      <c r="T115" s="2339"/>
      <c r="U115" s="181"/>
      <c r="V115" s="181"/>
      <c r="W115" s="1550"/>
      <c r="X115" s="181"/>
      <c r="Y115" s="181"/>
      <c r="Z115" s="2339"/>
      <c r="AA115" s="2339"/>
      <c r="AB115" s="2339"/>
      <c r="AC115" s="2339"/>
      <c r="AD115" s="2339"/>
      <c r="AE115" s="2339"/>
      <c r="AF115" s="2339"/>
      <c r="AG115" s="2339"/>
      <c r="AH115" s="2339"/>
      <c r="AI115" s="2339"/>
      <c r="AJ115" s="2339"/>
      <c r="AK115" s="2339"/>
      <c r="AL115" s="2339"/>
      <c r="AM115" s="2339"/>
      <c r="AN115" s="2339"/>
      <c r="AO115" s="2339"/>
      <c r="AP115" s="2339"/>
      <c r="AQ115" s="2339"/>
      <c r="AR115" s="2339"/>
      <c r="AS115" s="2339"/>
      <c r="AT115" s="37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3"/>
      <c r="BO115" s="193"/>
      <c r="BP115" s="193"/>
      <c r="BQ115" s="193"/>
      <c r="BR115" s="193"/>
      <c r="BS115" s="193"/>
      <c r="BT115" s="193"/>
      <c r="BU115" s="193"/>
    </row>
  </sheetData>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workbookViewId="0"/>
  </sheetViews>
  <sheetFormatPr customHeight="1" defaultColWidth="12.63" defaultRowHeight="15.75"/>
  <cols>
    <col customWidth="1" min="1" max="25" width="7.63"/>
  </cols>
  <sheetData>
    <row r="1" ht="45.0" customHeight="1">
      <c r="A1" s="2434" t="s">
        <v>5979</v>
      </c>
      <c r="B1" s="373"/>
      <c r="C1" s="373"/>
      <c r="D1" s="373"/>
      <c r="E1" s="373"/>
      <c r="F1" s="373"/>
      <c r="G1" s="373"/>
      <c r="H1" s="373"/>
      <c r="I1" s="373"/>
      <c r="J1" s="373"/>
      <c r="K1" s="373"/>
      <c r="L1" s="373"/>
      <c r="M1" s="373"/>
      <c r="N1" s="373"/>
      <c r="O1" s="373"/>
      <c r="P1" s="373"/>
      <c r="Q1" s="373"/>
      <c r="R1" s="373"/>
      <c r="S1" s="373"/>
      <c r="T1" s="373"/>
      <c r="U1" s="373"/>
      <c r="V1" s="373"/>
      <c r="W1" s="373"/>
      <c r="X1" s="373"/>
      <c r="Y1" s="373"/>
    </row>
    <row r="2" ht="45.0" customHeight="1">
      <c r="A2" s="373"/>
      <c r="B2" s="373"/>
      <c r="C2" s="373"/>
      <c r="D2" s="373"/>
      <c r="E2" s="373"/>
      <c r="F2" s="373"/>
      <c r="G2" s="373"/>
      <c r="H2" s="373"/>
      <c r="I2" s="373"/>
      <c r="J2" s="373"/>
      <c r="K2" s="2049"/>
      <c r="L2" s="2049"/>
      <c r="M2" s="2049"/>
      <c r="N2" s="2049"/>
      <c r="O2" s="2049"/>
      <c r="P2" s="373"/>
      <c r="Q2" s="373"/>
      <c r="R2" s="373"/>
      <c r="S2" s="373"/>
      <c r="T2" s="373"/>
      <c r="U2" s="373"/>
      <c r="V2" s="373"/>
      <c r="W2" s="373"/>
      <c r="X2" s="373"/>
      <c r="Y2" s="373"/>
    </row>
    <row r="3" ht="45.0" customHeight="1">
      <c r="A3" s="373"/>
      <c r="B3" s="373"/>
      <c r="C3" s="373"/>
      <c r="D3" s="373"/>
      <c r="E3" s="373"/>
      <c r="F3" s="373"/>
      <c r="G3" s="373"/>
      <c r="H3" s="2049"/>
      <c r="I3" s="2049"/>
      <c r="J3" s="2049"/>
      <c r="K3" s="2435"/>
      <c r="L3" s="2435"/>
      <c r="M3" s="2435"/>
      <c r="N3" s="2435"/>
      <c r="O3" s="2435"/>
      <c r="P3" s="2049"/>
      <c r="Q3" s="2049"/>
      <c r="R3" s="2049"/>
      <c r="S3" s="373"/>
      <c r="T3" s="373"/>
      <c r="U3" s="373"/>
      <c r="V3" s="373"/>
      <c r="W3" s="373"/>
      <c r="X3" s="373"/>
      <c r="Y3" s="373"/>
    </row>
    <row r="4" ht="45.0" customHeight="1">
      <c r="A4" s="373"/>
      <c r="B4" s="373"/>
      <c r="C4" s="2436" t="s">
        <v>5980</v>
      </c>
      <c r="D4" s="373"/>
      <c r="E4" s="373"/>
      <c r="F4" s="2049"/>
      <c r="G4" s="2049"/>
      <c r="H4" s="2435"/>
      <c r="I4" s="2435"/>
      <c r="J4" s="2435"/>
      <c r="K4" s="2437"/>
      <c r="L4" s="2065"/>
      <c r="M4" s="2065"/>
      <c r="N4" s="2065"/>
      <c r="O4" s="2437"/>
      <c r="P4" s="2435"/>
      <c r="Q4" s="2435"/>
      <c r="R4" s="2435"/>
      <c r="S4" s="2049"/>
      <c r="T4" s="2049"/>
      <c r="U4" s="373"/>
      <c r="V4" s="373"/>
      <c r="W4" s="373"/>
      <c r="X4" s="373"/>
      <c r="Y4" s="373"/>
    </row>
    <row r="5" ht="45.0" customHeight="1">
      <c r="A5" s="373"/>
      <c r="B5" s="373"/>
      <c r="C5" s="373"/>
      <c r="D5" s="373"/>
      <c r="E5" s="2049"/>
      <c r="F5" s="2435"/>
      <c r="G5" s="2435"/>
      <c r="H5" s="2065"/>
      <c r="I5" s="2065"/>
      <c r="J5" s="2065"/>
      <c r="K5" s="2437"/>
      <c r="L5" s="2065"/>
      <c r="M5" s="2065"/>
      <c r="N5" s="2065"/>
      <c r="O5" s="2437"/>
      <c r="P5" s="2065"/>
      <c r="Q5" s="2065"/>
      <c r="R5" s="2065"/>
      <c r="S5" s="2435"/>
      <c r="T5" s="2435"/>
      <c r="U5" s="2049"/>
      <c r="V5" s="373"/>
      <c r="W5" s="373"/>
      <c r="X5" s="373"/>
      <c r="Y5" s="373"/>
    </row>
    <row r="6" ht="45.0" customHeight="1">
      <c r="A6" s="373"/>
      <c r="B6" s="373"/>
      <c r="C6" s="373"/>
      <c r="D6" s="2049"/>
      <c r="E6" s="2435"/>
      <c r="F6" s="2065"/>
      <c r="G6" s="2065"/>
      <c r="H6" s="2065"/>
      <c r="I6" s="2065"/>
      <c r="J6" s="2065"/>
      <c r="K6" s="2437"/>
      <c r="L6" s="2065"/>
      <c r="M6" s="2126" t="s">
        <v>5321</v>
      </c>
      <c r="N6" s="2065"/>
      <c r="O6" s="2437"/>
      <c r="P6" s="2065"/>
      <c r="Q6" s="2065"/>
      <c r="R6" s="2065"/>
      <c r="S6" s="2065"/>
      <c r="T6" s="2065"/>
      <c r="U6" s="2435"/>
      <c r="V6" s="2049"/>
      <c r="W6" s="373"/>
      <c r="X6" s="373"/>
      <c r="Y6" s="373"/>
    </row>
    <row r="7" ht="45.0" customHeight="1">
      <c r="A7" s="373"/>
      <c r="B7" s="373"/>
      <c r="C7" s="373"/>
      <c r="D7" s="2049"/>
      <c r="E7" s="2435"/>
      <c r="F7" s="2065"/>
      <c r="G7" s="2126" t="s">
        <v>5321</v>
      </c>
      <c r="H7" s="2065"/>
      <c r="I7" s="2065"/>
      <c r="J7" s="2065"/>
      <c r="K7" s="2437"/>
      <c r="L7" s="2065"/>
      <c r="M7" s="2065"/>
      <c r="N7" s="2065"/>
      <c r="O7" s="2437"/>
      <c r="P7" s="2065"/>
      <c r="Q7" s="2065"/>
      <c r="R7" s="2438" t="s">
        <v>5198</v>
      </c>
      <c r="S7" s="2126" t="s">
        <v>5321</v>
      </c>
      <c r="T7" s="2065"/>
      <c r="U7" s="2435"/>
      <c r="V7" s="2049"/>
      <c r="W7" s="373"/>
      <c r="X7" s="373"/>
      <c r="Y7" s="373"/>
    </row>
    <row r="8" ht="45.0" customHeight="1">
      <c r="A8" s="373"/>
      <c r="B8" s="373"/>
      <c r="C8" s="2049"/>
      <c r="D8" s="2435"/>
      <c r="E8" s="2065"/>
      <c r="F8" s="2065"/>
      <c r="G8" s="2065"/>
      <c r="H8" s="2065"/>
      <c r="I8" s="2065"/>
      <c r="J8" s="2065"/>
      <c r="K8" s="2437"/>
      <c r="L8" s="2437"/>
      <c r="M8" s="2437"/>
      <c r="N8" s="2437"/>
      <c r="O8" s="2437"/>
      <c r="P8" s="2065"/>
      <c r="Q8" s="2065"/>
      <c r="R8" s="2065"/>
      <c r="S8" s="2065"/>
      <c r="T8" s="2065"/>
      <c r="U8" s="1452" t="s">
        <v>5159</v>
      </c>
      <c r="V8" s="2435"/>
      <c r="W8" s="2049"/>
      <c r="X8" s="373"/>
      <c r="Y8" s="373"/>
    </row>
    <row r="9" ht="45.0" customHeight="1">
      <c r="A9" s="373"/>
      <c r="B9" s="373"/>
      <c r="C9" s="2049"/>
      <c r="D9" s="2435"/>
      <c r="E9" s="2065"/>
      <c r="F9" s="2197" t="s">
        <v>5981</v>
      </c>
      <c r="G9" s="1446" t="s">
        <v>1807</v>
      </c>
      <c r="H9" s="2065"/>
      <c r="I9" s="2126" t="s">
        <v>5321</v>
      </c>
      <c r="J9" s="2065"/>
      <c r="K9" s="2065"/>
      <c r="L9" s="2065"/>
      <c r="M9" s="2437"/>
      <c r="N9" s="2065"/>
      <c r="O9" s="2065"/>
      <c r="P9" s="2065"/>
      <c r="Q9" s="2126" t="s">
        <v>5321</v>
      </c>
      <c r="R9" s="2065"/>
      <c r="S9" s="1452" t="s">
        <v>5159</v>
      </c>
      <c r="T9" s="1452" t="s">
        <v>5159</v>
      </c>
      <c r="U9" s="1452" t="s">
        <v>5159</v>
      </c>
      <c r="V9" s="2435"/>
      <c r="W9" s="2049"/>
      <c r="X9" s="373"/>
      <c r="Y9" s="373"/>
    </row>
    <row r="10" ht="45.0" customHeight="1">
      <c r="A10" s="373"/>
      <c r="B10" s="373"/>
      <c r="C10" s="2049"/>
      <c r="D10" s="2435"/>
      <c r="E10" s="2065"/>
      <c r="F10" s="2197" t="s">
        <v>5981</v>
      </c>
      <c r="G10" s="2197" t="s">
        <v>5981</v>
      </c>
      <c r="H10" s="2197" t="s">
        <v>5981</v>
      </c>
      <c r="I10" s="2065"/>
      <c r="J10" s="2065"/>
      <c r="K10" s="2065"/>
      <c r="L10" s="2065"/>
      <c r="M10" s="2437"/>
      <c r="N10" s="2065"/>
      <c r="O10" s="2065"/>
      <c r="P10" s="2065"/>
      <c r="Q10" s="2065"/>
      <c r="R10" s="2065"/>
      <c r="S10" s="2065"/>
      <c r="T10" s="1452" t="s">
        <v>5159</v>
      </c>
      <c r="U10" s="1452" t="s">
        <v>5159</v>
      </c>
      <c r="V10" s="2435"/>
      <c r="W10" s="2049"/>
      <c r="X10" s="373"/>
      <c r="Y10" s="373"/>
    </row>
    <row r="11" ht="45.0" customHeight="1">
      <c r="A11" s="373"/>
      <c r="B11" s="2049"/>
      <c r="C11" s="2435"/>
      <c r="D11" s="2437"/>
      <c r="E11" s="2437"/>
      <c r="F11" s="2437"/>
      <c r="G11" s="2197" t="s">
        <v>5981</v>
      </c>
      <c r="H11" s="2437"/>
      <c r="I11" s="2065"/>
      <c r="J11" s="2065"/>
      <c r="K11" s="2066"/>
      <c r="L11" s="2066"/>
      <c r="M11" s="2184" t="s">
        <v>5820</v>
      </c>
      <c r="N11" s="2066"/>
      <c r="O11" s="2066"/>
      <c r="P11" s="2065"/>
      <c r="Q11" s="2065"/>
      <c r="R11" s="2437"/>
      <c r="S11" s="2437"/>
      <c r="T11" s="2437"/>
      <c r="U11" s="2437"/>
      <c r="V11" s="2437"/>
      <c r="W11" s="2435"/>
      <c r="X11" s="2049"/>
      <c r="Y11" s="373"/>
    </row>
    <row r="12" ht="45.0" customHeight="1">
      <c r="A12" s="373"/>
      <c r="B12" s="2049"/>
      <c r="C12" s="2435"/>
      <c r="D12" s="2065"/>
      <c r="E12" s="2065"/>
      <c r="F12" s="2065"/>
      <c r="G12" s="2065"/>
      <c r="H12" s="2437"/>
      <c r="I12" s="2065"/>
      <c r="J12" s="2065"/>
      <c r="K12" s="2066"/>
      <c r="L12" s="2065"/>
      <c r="M12" s="2065"/>
      <c r="N12" s="1446" t="s">
        <v>3852</v>
      </c>
      <c r="O12" s="2065"/>
      <c r="P12" s="2065"/>
      <c r="Q12" s="2065"/>
      <c r="R12" s="2437"/>
      <c r="S12" s="2065"/>
      <c r="T12" s="2065"/>
      <c r="U12" s="2065"/>
      <c r="V12" s="2065"/>
      <c r="W12" s="2435"/>
      <c r="X12" s="2049"/>
      <c r="Y12" s="373"/>
    </row>
    <row r="13" ht="45.0" customHeight="1">
      <c r="A13" s="373"/>
      <c r="B13" s="2049"/>
      <c r="C13" s="2435"/>
      <c r="D13" s="2065"/>
      <c r="E13" s="2065"/>
      <c r="F13" s="2126" t="s">
        <v>5321</v>
      </c>
      <c r="G13" s="2065"/>
      <c r="H13" s="2437"/>
      <c r="I13" s="2437"/>
      <c r="J13" s="2437"/>
      <c r="K13" s="2066" t="s">
        <v>5264</v>
      </c>
      <c r="L13" s="2065"/>
      <c r="M13" s="1452" t="s">
        <v>5159</v>
      </c>
      <c r="N13" s="2065"/>
      <c r="O13" s="2066"/>
      <c r="P13" s="2437"/>
      <c r="Q13" s="2439" t="s">
        <v>5982</v>
      </c>
      <c r="R13" s="2437"/>
      <c r="S13" s="2065"/>
      <c r="T13" s="2126" t="s">
        <v>5321</v>
      </c>
      <c r="U13" s="2065"/>
      <c r="V13" s="2065"/>
      <c r="W13" s="2435"/>
      <c r="X13" s="2049"/>
      <c r="Y13" s="373"/>
    </row>
    <row r="14" ht="45.0" customHeight="1">
      <c r="A14" s="373"/>
      <c r="B14" s="2049"/>
      <c r="C14" s="2435"/>
      <c r="D14" s="2065"/>
      <c r="E14" s="2065"/>
      <c r="F14" s="2065"/>
      <c r="G14" s="2065"/>
      <c r="H14" s="2437"/>
      <c r="I14" s="2065"/>
      <c r="J14" s="2065"/>
      <c r="K14" s="2066"/>
      <c r="L14" s="2065"/>
      <c r="M14" s="2065"/>
      <c r="N14" s="2065"/>
      <c r="O14" s="2066"/>
      <c r="P14" s="2065"/>
      <c r="Q14" s="2065"/>
      <c r="R14" s="2437"/>
      <c r="S14" s="2065"/>
      <c r="T14" s="2065"/>
      <c r="U14" s="2065"/>
      <c r="V14" s="2065"/>
      <c r="W14" s="2435"/>
      <c r="X14" s="2049"/>
      <c r="Y14" s="373"/>
    </row>
    <row r="15" ht="45.0" customHeight="1">
      <c r="A15" s="373"/>
      <c r="B15" s="2049"/>
      <c r="C15" s="2435"/>
      <c r="D15" s="2437"/>
      <c r="E15" s="2437"/>
      <c r="F15" s="2437"/>
      <c r="G15" s="2437"/>
      <c r="H15" s="2437"/>
      <c r="I15" s="2065"/>
      <c r="J15" s="2065"/>
      <c r="K15" s="2066"/>
      <c r="L15" s="2440" t="s">
        <v>5983</v>
      </c>
      <c r="M15" s="2066" t="s">
        <v>5984</v>
      </c>
      <c r="N15" s="2066"/>
      <c r="O15" s="2066"/>
      <c r="P15" s="2065"/>
      <c r="Q15" s="2065"/>
      <c r="R15" s="2437"/>
      <c r="S15" s="2437"/>
      <c r="T15" s="2437"/>
      <c r="U15" s="2437"/>
      <c r="V15" s="2437"/>
      <c r="W15" s="2435"/>
      <c r="X15" s="2049"/>
      <c r="Y15" s="373"/>
    </row>
    <row r="16" ht="45.0" customHeight="1">
      <c r="A16" s="373"/>
      <c r="B16" s="373"/>
      <c r="C16" s="2049"/>
      <c r="D16" s="2435"/>
      <c r="E16" s="2065"/>
      <c r="F16" s="2065"/>
      <c r="G16" s="2065"/>
      <c r="H16" s="2065"/>
      <c r="I16" s="2065"/>
      <c r="J16" s="2065"/>
      <c r="K16" s="1446" t="s">
        <v>5985</v>
      </c>
      <c r="L16" s="2065"/>
      <c r="M16" s="2437"/>
      <c r="N16" s="2065"/>
      <c r="O16" s="2065"/>
      <c r="P16" s="2065"/>
      <c r="Q16" s="2065"/>
      <c r="R16" s="2065"/>
      <c r="S16" s="2065"/>
      <c r="T16" s="2065"/>
      <c r="U16" s="2065"/>
      <c r="V16" s="2435"/>
      <c r="W16" s="2049"/>
      <c r="X16" s="373"/>
      <c r="Y16" s="373"/>
    </row>
    <row r="17" ht="45.0" customHeight="1">
      <c r="A17" s="373"/>
      <c r="B17" s="373"/>
      <c r="C17" s="2049"/>
      <c r="D17" s="2435"/>
      <c r="E17" s="2065"/>
      <c r="F17" s="2065"/>
      <c r="G17" s="2065"/>
      <c r="H17" s="2065"/>
      <c r="I17" s="2126" t="s">
        <v>5321</v>
      </c>
      <c r="J17" s="2065"/>
      <c r="K17" s="2065"/>
      <c r="L17" s="2065"/>
      <c r="M17" s="2437"/>
      <c r="N17" s="2065"/>
      <c r="O17" s="2065"/>
      <c r="P17" s="2065"/>
      <c r="Q17" s="2126" t="s">
        <v>5321</v>
      </c>
      <c r="R17" s="2065"/>
      <c r="S17" s="2065"/>
      <c r="T17" s="2065"/>
      <c r="U17" s="2065"/>
      <c r="V17" s="2435"/>
      <c r="W17" s="2049"/>
      <c r="X17" s="373"/>
      <c r="Y17" s="373"/>
    </row>
    <row r="18" ht="45.0" customHeight="1">
      <c r="A18" s="373"/>
      <c r="B18" s="373"/>
      <c r="C18" s="2049"/>
      <c r="D18" s="2435"/>
      <c r="E18" s="2065"/>
      <c r="F18" s="2065"/>
      <c r="G18" s="2065"/>
      <c r="H18" s="2065"/>
      <c r="I18" s="2065"/>
      <c r="J18" s="2065"/>
      <c r="K18" s="2437"/>
      <c r="L18" s="2437"/>
      <c r="M18" s="2437"/>
      <c r="N18" s="2437"/>
      <c r="O18" s="2437"/>
      <c r="P18" s="2065"/>
      <c r="Q18" s="2065"/>
      <c r="R18" s="2065"/>
      <c r="S18" s="2065"/>
      <c r="T18" s="2065"/>
      <c r="U18" s="2065"/>
      <c r="V18" s="2435"/>
      <c r="W18" s="2049"/>
      <c r="X18" s="2436" t="s">
        <v>5986</v>
      </c>
      <c r="Y18" s="373"/>
    </row>
    <row r="19" ht="45.0" customHeight="1">
      <c r="A19" s="373"/>
      <c r="B19" s="373"/>
      <c r="C19" s="373"/>
      <c r="D19" s="2049"/>
      <c r="E19" s="2435"/>
      <c r="F19" s="2065"/>
      <c r="G19" s="2126" t="s">
        <v>5321</v>
      </c>
      <c r="H19" s="2065"/>
      <c r="I19" s="2065"/>
      <c r="J19" s="2065"/>
      <c r="K19" s="2437"/>
      <c r="L19" s="2081"/>
      <c r="M19" s="2441" t="s">
        <v>5987</v>
      </c>
      <c r="N19" s="2081"/>
      <c r="O19" s="2437"/>
      <c r="P19" s="2065"/>
      <c r="Q19" s="2065"/>
      <c r="R19" s="2065"/>
      <c r="S19" s="2126" t="s">
        <v>5321</v>
      </c>
      <c r="T19" s="2065"/>
      <c r="U19" s="2435"/>
      <c r="V19" s="2049"/>
      <c r="W19" s="373"/>
      <c r="X19" s="373"/>
      <c r="Y19" s="373"/>
    </row>
    <row r="20" ht="45.0" customHeight="1">
      <c r="A20" s="373"/>
      <c r="B20" s="373"/>
      <c r="C20" s="373"/>
      <c r="D20" s="2049"/>
      <c r="E20" s="2435"/>
      <c r="F20" s="2065"/>
      <c r="G20" s="2065"/>
      <c r="H20" s="2065"/>
      <c r="I20" s="2065"/>
      <c r="J20" s="2065"/>
      <c r="K20" s="2437"/>
      <c r="L20" s="2081"/>
      <c r="M20" s="2126" t="s">
        <v>5321</v>
      </c>
      <c r="N20" s="1446" t="s">
        <v>5212</v>
      </c>
      <c r="O20" s="2437"/>
      <c r="P20" s="2065"/>
      <c r="Q20" s="2065"/>
      <c r="R20" s="2065"/>
      <c r="S20" s="2065"/>
      <c r="T20" s="2065"/>
      <c r="U20" s="2435"/>
      <c r="V20" s="2049"/>
      <c r="W20" s="373"/>
      <c r="X20" s="373"/>
      <c r="Y20" s="373"/>
    </row>
    <row r="21" ht="45.0" customHeight="1">
      <c r="A21" s="373"/>
      <c r="B21" s="373"/>
      <c r="C21" s="373"/>
      <c r="D21" s="373"/>
      <c r="E21" s="2049"/>
      <c r="F21" s="2435"/>
      <c r="G21" s="2435"/>
      <c r="H21" s="2065"/>
      <c r="I21" s="2065"/>
      <c r="J21" s="2065"/>
      <c r="K21" s="2437"/>
      <c r="L21" s="2081"/>
      <c r="M21" s="2081"/>
      <c r="N21" s="2081"/>
      <c r="O21" s="2437"/>
      <c r="P21" s="2065"/>
      <c r="Q21" s="2065"/>
      <c r="R21" s="2065"/>
      <c r="S21" s="2435"/>
      <c r="T21" s="2435"/>
      <c r="U21" s="2049"/>
      <c r="V21" s="373"/>
      <c r="W21" s="373"/>
      <c r="X21" s="373"/>
      <c r="Y21" s="373"/>
    </row>
    <row r="22" ht="45.0" customHeight="1">
      <c r="A22" s="373"/>
      <c r="B22" s="373"/>
      <c r="C22" s="373"/>
      <c r="D22" s="373"/>
      <c r="E22" s="373"/>
      <c r="F22" s="2049"/>
      <c r="G22" s="2049"/>
      <c r="H22" s="2435"/>
      <c r="I22" s="2435"/>
      <c r="J22" s="2435"/>
      <c r="K22" s="2437"/>
      <c r="L22" s="2065"/>
      <c r="M22" s="2065"/>
      <c r="N22" s="2065"/>
      <c r="O22" s="2437"/>
      <c r="P22" s="2435"/>
      <c r="Q22" s="2435"/>
      <c r="R22" s="2435"/>
      <c r="S22" s="2049"/>
      <c r="T22" s="2049"/>
      <c r="U22" s="373"/>
      <c r="V22" s="373"/>
      <c r="W22" s="373"/>
      <c r="X22" s="373"/>
      <c r="Y22" s="373"/>
    </row>
    <row r="23" ht="45.0" customHeight="1">
      <c r="A23" s="373"/>
      <c r="B23" s="373"/>
      <c r="C23" s="373"/>
      <c r="D23" s="373"/>
      <c r="E23" s="373"/>
      <c r="F23" s="373"/>
      <c r="G23" s="373"/>
      <c r="H23" s="2049"/>
      <c r="I23" s="2049"/>
      <c r="J23" s="2049"/>
      <c r="K23" s="2435"/>
      <c r="L23" s="2435"/>
      <c r="M23" s="2435"/>
      <c r="N23" s="2435"/>
      <c r="O23" s="2435"/>
      <c r="P23" s="2049"/>
      <c r="Q23" s="2049"/>
      <c r="R23" s="2049"/>
      <c r="S23" s="373"/>
      <c r="T23" s="373"/>
      <c r="U23" s="373"/>
      <c r="V23" s="373"/>
      <c r="W23" s="373"/>
      <c r="X23" s="373"/>
      <c r="Y23" s="373"/>
    </row>
    <row r="24" ht="45.0" customHeight="1">
      <c r="A24" s="373"/>
      <c r="B24" s="373"/>
      <c r="C24" s="373"/>
      <c r="D24" s="373"/>
      <c r="E24" s="373"/>
      <c r="F24" s="2436" t="s">
        <v>5988</v>
      </c>
      <c r="G24" s="373"/>
      <c r="H24" s="373"/>
      <c r="I24" s="373"/>
      <c r="J24" s="373"/>
      <c r="K24" s="2049"/>
      <c r="L24" s="2049"/>
      <c r="M24" s="2049"/>
      <c r="N24" s="2049"/>
      <c r="O24" s="2049"/>
      <c r="P24" s="373"/>
      <c r="Q24" s="373"/>
      <c r="R24" s="373"/>
      <c r="S24" s="373"/>
      <c r="T24" s="373"/>
      <c r="U24" s="373"/>
      <c r="V24" s="373"/>
      <c r="W24" s="373"/>
      <c r="X24" s="373"/>
      <c r="Y24" s="373"/>
    </row>
    <row r="25" ht="45.0" customHeight="1">
      <c r="A25" s="373"/>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row>
  </sheetData>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cols>
    <col customWidth="1" min="1" max="25" width="3.88"/>
  </cols>
  <sheetData>
    <row r="1" ht="22.5" customHeight="1">
      <c r="M1" s="11" t="s">
        <v>16</v>
      </c>
    </row>
    <row r="2" ht="22.5" customHeight="1">
      <c r="A2" s="12" t="s">
        <v>17</v>
      </c>
      <c r="E2" s="13" t="s">
        <v>18</v>
      </c>
    </row>
    <row r="3" ht="22.5" customHeight="1">
      <c r="A3" s="13" t="s">
        <v>19</v>
      </c>
    </row>
    <row r="4" ht="22.5" customHeight="1">
      <c r="A4" s="13" t="s">
        <v>20</v>
      </c>
    </row>
    <row r="5" ht="22.5" customHeight="1">
      <c r="A5" s="13" t="s">
        <v>21</v>
      </c>
    </row>
    <row r="6" ht="22.5" customHeight="1">
      <c r="A6" s="13" t="s">
        <v>22</v>
      </c>
    </row>
    <row r="7" ht="22.5" customHeight="1">
      <c r="B7" s="13" t="s">
        <v>23</v>
      </c>
    </row>
    <row r="8" ht="22.5" customHeight="1">
      <c r="B8" s="13" t="s">
        <v>24</v>
      </c>
    </row>
    <row r="9" ht="22.5" customHeight="1">
      <c r="B9" s="13" t="s">
        <v>25</v>
      </c>
    </row>
    <row r="10" ht="22.5" customHeight="1">
      <c r="A10" s="13" t="s">
        <v>26</v>
      </c>
    </row>
    <row r="11" ht="22.5" customHeight="1">
      <c r="A11" s="13" t="s">
        <v>27</v>
      </c>
    </row>
    <row r="12" ht="22.5" customHeight="1">
      <c r="A12" s="13"/>
      <c r="B12" s="13" t="s">
        <v>28</v>
      </c>
    </row>
    <row r="13" ht="22.5" customHeight="1">
      <c r="A13" s="13" t="s">
        <v>29</v>
      </c>
    </row>
    <row r="14" ht="22.5" customHeight="1">
      <c r="B14" s="13" t="s">
        <v>30</v>
      </c>
    </row>
    <row r="15" ht="22.5" customHeight="1">
      <c r="B15" s="13" t="s">
        <v>31</v>
      </c>
    </row>
    <row r="16" ht="22.5" customHeight="1">
      <c r="B16" s="13" t="s">
        <v>32</v>
      </c>
    </row>
    <row r="17" ht="22.5" customHeight="1">
      <c r="A17" s="13" t="s">
        <v>33</v>
      </c>
    </row>
    <row r="18" ht="22.5" customHeight="1"/>
    <row r="19" ht="22.5" customHeight="1">
      <c r="A19" s="14" t="s">
        <v>19</v>
      </c>
      <c r="B19" s="15"/>
      <c r="C19" s="15"/>
      <c r="D19" s="15"/>
      <c r="E19" s="15"/>
      <c r="F19" s="15"/>
      <c r="G19" s="15"/>
      <c r="H19" s="15"/>
      <c r="I19" s="15"/>
      <c r="J19" s="15"/>
      <c r="K19" s="15"/>
      <c r="L19" s="15"/>
      <c r="M19" s="15"/>
      <c r="N19" s="15"/>
      <c r="O19" s="15"/>
      <c r="P19" s="15"/>
      <c r="Q19" s="15"/>
      <c r="R19" s="15"/>
      <c r="S19" s="15"/>
      <c r="T19" s="15"/>
      <c r="U19" s="15"/>
      <c r="V19" s="15"/>
      <c r="W19" s="15"/>
      <c r="X19" s="15"/>
      <c r="Y19" s="15"/>
    </row>
    <row r="20" ht="22.5" customHeight="1">
      <c r="A20" s="13" t="s">
        <v>34</v>
      </c>
    </row>
    <row r="21" ht="22.5" customHeight="1">
      <c r="A21" s="16" t="s">
        <v>35</v>
      </c>
    </row>
    <row r="22" ht="22.5" customHeight="1"/>
    <row r="23" ht="22.5" customHeight="1">
      <c r="A23" s="16" t="s">
        <v>36</v>
      </c>
    </row>
    <row r="24" ht="22.5" customHeight="1"/>
    <row r="25" ht="22.5" customHeight="1">
      <c r="A25" s="17" t="s">
        <v>37</v>
      </c>
    </row>
    <row r="26" ht="22.5" customHeight="1">
      <c r="A26" s="18" t="s">
        <v>38</v>
      </c>
    </row>
    <row r="27" ht="22.5" customHeight="1"/>
    <row r="28" ht="22.5" customHeight="1">
      <c r="A28" s="19" t="s">
        <v>20</v>
      </c>
      <c r="B28" s="15"/>
      <c r="C28" s="15"/>
      <c r="D28" s="15"/>
      <c r="E28" s="15"/>
      <c r="F28" s="15"/>
      <c r="G28" s="15"/>
      <c r="H28" s="15"/>
      <c r="I28" s="15"/>
      <c r="J28" s="15"/>
      <c r="K28" s="15"/>
      <c r="L28" s="15"/>
      <c r="M28" s="15"/>
      <c r="N28" s="15"/>
      <c r="O28" s="15"/>
      <c r="P28" s="15"/>
      <c r="Q28" s="15"/>
      <c r="R28" s="15"/>
      <c r="S28" s="15"/>
      <c r="T28" s="15"/>
      <c r="U28" s="15"/>
      <c r="V28" s="15"/>
      <c r="W28" s="15"/>
      <c r="X28" s="15"/>
      <c r="Y28" s="15"/>
    </row>
    <row r="29" ht="22.5" customHeight="1">
      <c r="A29" s="16" t="s">
        <v>39</v>
      </c>
    </row>
    <row r="30" ht="22.5" customHeight="1">
      <c r="A30" s="13" t="s">
        <v>40</v>
      </c>
    </row>
    <row r="31" ht="22.5" customHeight="1">
      <c r="A31" s="12" t="s">
        <v>41</v>
      </c>
    </row>
    <row r="32" ht="22.5" customHeight="1">
      <c r="B32" s="20" t="s">
        <v>42</v>
      </c>
      <c r="C32" s="21"/>
      <c r="D32" s="21"/>
      <c r="E32" s="21"/>
      <c r="F32" s="21"/>
      <c r="G32" s="21"/>
      <c r="H32" s="21"/>
      <c r="I32" s="21"/>
      <c r="J32" s="21"/>
      <c r="K32" s="21"/>
      <c r="L32" s="22" t="s">
        <v>43</v>
      </c>
      <c r="N32" s="20" t="s">
        <v>44</v>
      </c>
      <c r="O32" s="21"/>
      <c r="P32" s="21"/>
      <c r="Q32" s="21"/>
      <c r="R32" s="21"/>
      <c r="S32" s="21"/>
      <c r="T32" s="21"/>
      <c r="U32" s="21"/>
      <c r="V32" s="21"/>
      <c r="W32" s="21"/>
      <c r="X32" s="22" t="s">
        <v>43</v>
      </c>
    </row>
    <row r="33" ht="22.5" customHeight="1">
      <c r="B33" s="21"/>
      <c r="C33" s="23"/>
      <c r="D33" s="23"/>
      <c r="E33" s="23"/>
      <c r="F33" s="23"/>
      <c r="G33" s="24"/>
      <c r="H33" s="15"/>
      <c r="I33" s="24"/>
      <c r="J33" s="23"/>
      <c r="K33" s="23"/>
      <c r="L33" s="21"/>
      <c r="N33" s="21"/>
      <c r="O33" s="23"/>
      <c r="P33" s="23"/>
      <c r="Q33" s="24"/>
      <c r="R33" s="15"/>
      <c r="S33" s="15"/>
      <c r="T33" s="15"/>
      <c r="U33" s="24"/>
      <c r="V33" s="23"/>
      <c r="W33" s="25"/>
      <c r="X33" s="21"/>
    </row>
    <row r="34" ht="22.5" customHeight="1">
      <c r="B34" s="21"/>
      <c r="C34" s="23"/>
      <c r="D34" s="26"/>
      <c r="E34" s="23"/>
      <c r="F34" s="23"/>
      <c r="G34" s="24"/>
      <c r="H34" s="27" t="s">
        <v>45</v>
      </c>
      <c r="I34" s="24"/>
      <c r="J34" s="23"/>
      <c r="K34" s="23"/>
      <c r="L34" s="21"/>
      <c r="N34" s="21"/>
      <c r="O34" s="23"/>
      <c r="P34" s="25"/>
      <c r="Q34" s="15"/>
      <c r="R34" s="15"/>
      <c r="S34" s="27" t="s">
        <v>45</v>
      </c>
      <c r="T34" s="15"/>
      <c r="U34" s="24"/>
      <c r="V34" s="23"/>
      <c r="W34" s="23"/>
      <c r="X34" s="21"/>
    </row>
    <row r="35" ht="22.5" customHeight="1">
      <c r="B35" s="21"/>
      <c r="C35" s="23"/>
      <c r="D35" s="23"/>
      <c r="E35" s="23"/>
      <c r="F35" s="23"/>
      <c r="G35" s="24"/>
      <c r="H35" s="15"/>
      <c r="I35" s="24"/>
      <c r="J35" s="23"/>
      <c r="K35" s="23"/>
      <c r="L35" s="21"/>
      <c r="N35" s="21"/>
      <c r="O35" s="23"/>
      <c r="P35" s="23"/>
      <c r="Q35" s="24"/>
      <c r="R35" s="15"/>
      <c r="S35" s="15"/>
      <c r="T35" s="15"/>
      <c r="U35" s="24"/>
      <c r="V35" s="23"/>
      <c r="W35" s="23"/>
      <c r="X35" s="21"/>
    </row>
    <row r="36" ht="22.5" customHeight="1">
      <c r="B36" s="21"/>
      <c r="C36" s="23"/>
      <c r="D36" s="23"/>
      <c r="E36" s="23"/>
      <c r="F36" s="23"/>
      <c r="G36" s="24"/>
      <c r="H36" s="24"/>
      <c r="I36" s="24"/>
      <c r="J36" s="23"/>
      <c r="K36" s="23"/>
      <c r="L36" s="21"/>
      <c r="N36" s="21"/>
      <c r="O36" s="23"/>
      <c r="P36" s="23"/>
      <c r="Q36" s="24"/>
      <c r="R36" s="15"/>
      <c r="S36" s="27" t="s">
        <v>45</v>
      </c>
      <c r="T36" s="15"/>
      <c r="U36" s="24"/>
      <c r="V36" s="23"/>
      <c r="W36" s="23"/>
      <c r="X36" s="21"/>
    </row>
    <row r="37" ht="22.5" customHeight="1">
      <c r="B37" s="21"/>
      <c r="C37" s="26"/>
      <c r="D37" s="23"/>
      <c r="E37" s="23"/>
      <c r="F37" s="23"/>
      <c r="G37" s="28"/>
      <c r="H37" s="28"/>
      <c r="I37" s="28"/>
      <c r="J37" s="23"/>
      <c r="K37" s="29"/>
      <c r="L37" s="21"/>
      <c r="M37" s="30"/>
      <c r="N37" s="21"/>
      <c r="O37" s="29"/>
      <c r="P37" s="23"/>
      <c r="Q37" s="24"/>
      <c r="R37" s="15"/>
      <c r="S37" s="15"/>
      <c r="T37" s="15"/>
      <c r="U37" s="24"/>
      <c r="V37" s="23"/>
      <c r="W37" s="23"/>
      <c r="X37" s="21"/>
    </row>
    <row r="38" ht="22.5" customHeight="1">
      <c r="B38" s="21"/>
      <c r="C38" s="23"/>
      <c r="D38" s="31" t="s">
        <v>46</v>
      </c>
      <c r="E38" s="23"/>
      <c r="F38" s="23"/>
      <c r="G38" s="24"/>
      <c r="H38" s="24"/>
      <c r="I38" s="24"/>
      <c r="J38" s="23"/>
      <c r="K38" s="23"/>
      <c r="L38" s="21"/>
      <c r="N38" s="21"/>
      <c r="O38" s="23"/>
      <c r="P38" s="23"/>
      <c r="Q38" s="24"/>
      <c r="R38" s="15"/>
      <c r="S38" s="27" t="s">
        <v>45</v>
      </c>
      <c r="T38" s="15"/>
      <c r="U38" s="24"/>
      <c r="V38" s="32"/>
      <c r="W38" s="23"/>
      <c r="X38" s="21"/>
    </row>
    <row r="39" ht="22.5" customHeight="1">
      <c r="B39" s="21"/>
      <c r="C39" s="23"/>
      <c r="D39" s="23"/>
      <c r="E39" s="23"/>
      <c r="F39" s="23"/>
      <c r="G39" s="24"/>
      <c r="H39" s="15"/>
      <c r="I39" s="24"/>
      <c r="J39" s="23"/>
      <c r="K39" s="23"/>
      <c r="L39" s="21"/>
      <c r="N39" s="21"/>
      <c r="O39" s="23"/>
      <c r="P39" s="23"/>
      <c r="Q39" s="24"/>
      <c r="R39" s="15"/>
      <c r="S39" s="15"/>
      <c r="T39" s="15"/>
      <c r="U39" s="24"/>
      <c r="V39" s="33"/>
      <c r="W39" s="23"/>
      <c r="X39" s="21"/>
    </row>
    <row r="40" ht="22.5" customHeight="1">
      <c r="B40" s="21"/>
      <c r="C40" s="23"/>
      <c r="D40" s="23"/>
      <c r="E40" s="26"/>
      <c r="F40" s="23"/>
      <c r="G40" s="24"/>
      <c r="H40" s="15"/>
      <c r="I40" s="24"/>
      <c r="J40" s="23"/>
      <c r="K40" s="23"/>
      <c r="L40" s="21"/>
      <c r="N40" s="21"/>
      <c r="O40" s="23"/>
      <c r="P40" s="23"/>
      <c r="Q40" s="24"/>
      <c r="R40" s="15"/>
      <c r="S40" s="27" t="s">
        <v>45</v>
      </c>
      <c r="T40" s="15"/>
      <c r="U40" s="15"/>
      <c r="V40" s="34"/>
      <c r="W40" s="23"/>
      <c r="X40" s="21"/>
    </row>
    <row r="41" ht="22.5" customHeight="1">
      <c r="B41" s="21"/>
      <c r="C41" s="23"/>
      <c r="D41" s="23"/>
      <c r="E41" s="23"/>
      <c r="F41" s="23"/>
      <c r="G41" s="24"/>
      <c r="H41" s="15"/>
      <c r="I41" s="24"/>
      <c r="J41" s="23"/>
      <c r="K41" s="23"/>
      <c r="L41" s="21"/>
      <c r="N41" s="21"/>
      <c r="O41" s="23"/>
      <c r="P41" s="23"/>
      <c r="Q41" s="24"/>
      <c r="R41" s="15"/>
      <c r="S41" s="15"/>
      <c r="T41" s="15"/>
      <c r="U41" s="24"/>
      <c r="V41" s="23"/>
      <c r="W41" s="23"/>
      <c r="X41" s="21"/>
    </row>
    <row r="42" ht="22.5" customHeight="1">
      <c r="B42" s="21"/>
      <c r="C42" s="21"/>
      <c r="D42" s="21"/>
      <c r="E42" s="21"/>
      <c r="F42" s="21"/>
      <c r="G42" s="21"/>
      <c r="H42" s="21"/>
      <c r="I42" s="21"/>
      <c r="J42" s="21"/>
      <c r="K42" s="21"/>
      <c r="L42" s="21"/>
      <c r="N42" s="21"/>
      <c r="O42" s="21"/>
      <c r="P42" s="21"/>
      <c r="Q42" s="21"/>
      <c r="R42" s="21"/>
      <c r="S42" s="21"/>
      <c r="T42" s="21"/>
      <c r="U42" s="21"/>
      <c r="V42" s="21"/>
      <c r="W42" s="21"/>
      <c r="X42" s="21"/>
    </row>
    <row r="43" ht="22.5" customHeight="1">
      <c r="A43" s="16" t="s">
        <v>47</v>
      </c>
    </row>
    <row r="44" ht="22.5" customHeight="1"/>
    <row r="45" ht="22.5" customHeight="1">
      <c r="A45" s="16" t="s">
        <v>48</v>
      </c>
    </row>
    <row r="46" ht="22.5" customHeight="1"/>
    <row r="47" ht="22.5" customHeight="1">
      <c r="A47" s="19" t="s">
        <v>21</v>
      </c>
      <c r="B47" s="15"/>
      <c r="C47" s="15"/>
      <c r="D47" s="15"/>
      <c r="E47" s="15"/>
      <c r="F47" s="15"/>
      <c r="G47" s="15"/>
      <c r="H47" s="15"/>
      <c r="I47" s="15"/>
      <c r="J47" s="15"/>
      <c r="K47" s="15"/>
      <c r="L47" s="15"/>
      <c r="M47" s="15"/>
      <c r="N47" s="15"/>
      <c r="O47" s="15"/>
      <c r="P47" s="15"/>
      <c r="Q47" s="15"/>
      <c r="R47" s="15"/>
      <c r="S47" s="15"/>
      <c r="T47" s="15"/>
      <c r="U47" s="15"/>
      <c r="V47" s="15"/>
      <c r="W47" s="15"/>
      <c r="X47" s="15"/>
      <c r="Y47" s="15"/>
    </row>
    <row r="48" ht="22.5" customHeight="1">
      <c r="A48" s="35" t="s">
        <v>49</v>
      </c>
    </row>
    <row r="49" ht="22.5" customHeight="1">
      <c r="A49" s="36"/>
      <c r="B49" s="37"/>
      <c r="C49" s="37"/>
      <c r="D49" s="37"/>
      <c r="E49" s="37"/>
      <c r="F49" s="37"/>
      <c r="G49" s="37"/>
      <c r="H49" s="37"/>
      <c r="I49" s="37"/>
      <c r="J49" s="37"/>
      <c r="K49" s="37"/>
      <c r="L49" s="37"/>
      <c r="M49" s="37"/>
      <c r="N49" s="37"/>
      <c r="O49" s="37"/>
      <c r="P49" s="37"/>
      <c r="Q49" s="37"/>
      <c r="R49" s="37"/>
      <c r="S49" s="38" t="s">
        <v>50</v>
      </c>
      <c r="T49" s="39" t="s">
        <v>51</v>
      </c>
      <c r="U49" s="38" t="s">
        <v>52</v>
      </c>
      <c r="V49" s="39" t="s">
        <v>53</v>
      </c>
      <c r="W49" s="38" t="s">
        <v>54</v>
      </c>
      <c r="X49" s="39" t="s">
        <v>55</v>
      </c>
      <c r="Y49" s="37"/>
    </row>
    <row r="50" ht="22.5" customHeight="1">
      <c r="A50" s="37"/>
      <c r="B50" s="40" t="s">
        <v>56</v>
      </c>
      <c r="C50" s="40"/>
      <c r="D50" s="40"/>
      <c r="E50" s="41" t="s">
        <v>57</v>
      </c>
      <c r="F50" s="37"/>
      <c r="G50" s="37"/>
      <c r="H50" s="41" t="s">
        <v>58</v>
      </c>
      <c r="I50" s="36"/>
      <c r="J50" s="37"/>
      <c r="K50" s="41" t="s">
        <v>59</v>
      </c>
      <c r="L50" s="37"/>
      <c r="M50" s="37"/>
      <c r="N50" s="37" t="s">
        <v>60</v>
      </c>
      <c r="O50" s="37"/>
      <c r="P50" s="37"/>
      <c r="Q50" s="37"/>
      <c r="R50" s="37"/>
      <c r="S50" s="42">
        <v>4.0</v>
      </c>
      <c r="T50" s="39">
        <v>0.0</v>
      </c>
      <c r="U50" s="43">
        <v>10.0</v>
      </c>
      <c r="V50" s="44">
        <v>4.0</v>
      </c>
      <c r="W50" s="43">
        <v>3.0</v>
      </c>
      <c r="X50" s="44">
        <v>5.0</v>
      </c>
      <c r="Y50" s="36"/>
    </row>
    <row r="51" ht="22.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row>
    <row r="52" ht="22.5" customHeight="1">
      <c r="A52" s="37" t="s">
        <v>61</v>
      </c>
      <c r="B52" s="37"/>
      <c r="C52" s="37"/>
      <c r="D52" s="37"/>
      <c r="E52" s="37"/>
      <c r="F52" s="37"/>
      <c r="G52" s="37"/>
      <c r="H52" s="37"/>
      <c r="I52" s="37"/>
      <c r="J52" s="37"/>
      <c r="K52" s="37"/>
      <c r="L52" s="37"/>
      <c r="M52" s="37"/>
      <c r="N52" s="37"/>
      <c r="O52" s="37"/>
      <c r="P52" s="37"/>
      <c r="Q52" s="37"/>
      <c r="R52" s="37"/>
      <c r="S52" s="37"/>
      <c r="T52" s="37"/>
      <c r="U52" s="37"/>
      <c r="V52" s="37"/>
      <c r="W52" s="37"/>
      <c r="X52" s="37"/>
      <c r="Y52" s="37"/>
    </row>
    <row r="53" ht="22.5" customHeight="1">
      <c r="A53" s="45" t="s">
        <v>62</v>
      </c>
    </row>
    <row r="54" ht="22.5" customHeight="1">
      <c r="A54" s="36"/>
      <c r="B54" s="46" t="s">
        <v>63</v>
      </c>
      <c r="C54" s="37"/>
      <c r="D54" s="37"/>
      <c r="E54" s="37"/>
      <c r="F54" s="37"/>
      <c r="G54" s="37"/>
      <c r="H54" s="37"/>
      <c r="I54" s="37"/>
      <c r="J54" s="37"/>
      <c r="K54" s="37"/>
      <c r="L54" s="37"/>
      <c r="M54" s="37"/>
      <c r="N54" s="37"/>
      <c r="O54" s="37"/>
      <c r="P54" s="37"/>
      <c r="Q54" s="37"/>
      <c r="R54" s="37"/>
      <c r="S54" s="37"/>
      <c r="T54" s="37"/>
      <c r="U54" s="37"/>
      <c r="V54" s="37"/>
      <c r="W54" s="37"/>
      <c r="X54" s="37"/>
      <c r="Y54" s="37"/>
    </row>
    <row r="55" ht="22.5" customHeight="1">
      <c r="A55" s="37"/>
      <c r="B55" s="47" t="s">
        <v>64</v>
      </c>
      <c r="C55" s="37"/>
      <c r="D55" s="37"/>
      <c r="E55" s="37"/>
      <c r="F55" s="37"/>
      <c r="G55" s="37"/>
      <c r="H55" s="37"/>
      <c r="I55" s="37"/>
      <c r="J55" s="37"/>
      <c r="K55" s="37"/>
      <c r="L55" s="37"/>
      <c r="M55" s="37"/>
      <c r="N55" s="37"/>
      <c r="O55" s="37"/>
      <c r="P55" s="37"/>
      <c r="Q55" s="37"/>
      <c r="R55" s="37"/>
      <c r="S55" s="37"/>
      <c r="T55" s="37"/>
      <c r="U55" s="37"/>
      <c r="V55" s="37"/>
      <c r="W55" s="37"/>
      <c r="X55" s="37"/>
      <c r="Y55" s="37"/>
    </row>
    <row r="56" ht="22.5" customHeight="1">
      <c r="A56" s="41" t="s">
        <v>65</v>
      </c>
      <c r="B56" s="36"/>
      <c r="C56" s="37"/>
      <c r="D56" s="37"/>
      <c r="E56" s="37"/>
      <c r="F56" s="37"/>
      <c r="G56" s="37"/>
      <c r="H56" s="37"/>
      <c r="I56" s="37"/>
      <c r="J56" s="37"/>
      <c r="K56" s="37"/>
      <c r="L56" s="37"/>
      <c r="M56" s="37"/>
      <c r="N56" s="37"/>
      <c r="O56" s="37"/>
      <c r="P56" s="37"/>
      <c r="Q56" s="37"/>
      <c r="R56" s="37"/>
      <c r="S56" s="37"/>
      <c r="T56" s="37"/>
      <c r="U56" s="37"/>
      <c r="V56" s="37"/>
      <c r="W56" s="37"/>
      <c r="X56" s="37"/>
      <c r="Y56" s="37"/>
    </row>
    <row r="57" ht="22.5" customHeight="1">
      <c r="A57" s="36"/>
      <c r="B57" s="46" t="s">
        <v>66</v>
      </c>
      <c r="C57" s="37"/>
      <c r="D57" s="37"/>
      <c r="E57" s="37"/>
      <c r="F57" s="37"/>
      <c r="G57" s="37"/>
      <c r="H57" s="37"/>
      <c r="I57" s="37"/>
      <c r="J57" s="37"/>
      <c r="K57" s="37"/>
      <c r="L57" s="37"/>
      <c r="M57" s="37"/>
      <c r="N57" s="37"/>
      <c r="O57" s="37"/>
      <c r="P57" s="37"/>
      <c r="Q57" s="37"/>
      <c r="R57" s="37"/>
      <c r="S57" s="37"/>
      <c r="T57" s="37"/>
      <c r="U57" s="37"/>
      <c r="V57" s="37"/>
      <c r="W57" s="37"/>
      <c r="X57" s="37"/>
      <c r="Y57" s="37"/>
    </row>
    <row r="58" ht="22.5" customHeight="1">
      <c r="A58" s="36"/>
      <c r="B58" s="46" t="s">
        <v>67</v>
      </c>
      <c r="C58" s="37"/>
      <c r="D58" s="37"/>
      <c r="E58" s="37"/>
      <c r="F58" s="37"/>
      <c r="G58" s="37"/>
      <c r="H58" s="37"/>
      <c r="I58" s="37"/>
      <c r="J58" s="37"/>
      <c r="K58" s="37"/>
      <c r="L58" s="37"/>
      <c r="M58" s="37"/>
      <c r="N58" s="37"/>
      <c r="O58" s="37"/>
      <c r="P58" s="37"/>
      <c r="Q58" s="37"/>
      <c r="R58" s="37"/>
      <c r="S58" s="37"/>
      <c r="T58" s="37"/>
      <c r="U58" s="37"/>
      <c r="V58" s="37"/>
      <c r="W58" s="37"/>
      <c r="X58" s="37"/>
      <c r="Y58" s="37"/>
    </row>
    <row r="59" ht="22.5" customHeight="1">
      <c r="A59" s="41" t="s">
        <v>68</v>
      </c>
      <c r="B59" s="36"/>
      <c r="C59" s="37"/>
      <c r="D59" s="37"/>
      <c r="E59" s="37"/>
      <c r="F59" s="37"/>
      <c r="G59" s="37"/>
      <c r="H59" s="37"/>
      <c r="I59" s="37"/>
      <c r="J59" s="37"/>
      <c r="K59" s="37"/>
      <c r="L59" s="37"/>
      <c r="M59" s="37"/>
      <c r="N59" s="37"/>
      <c r="O59" s="37"/>
      <c r="P59" s="37"/>
      <c r="Q59" s="37"/>
      <c r="R59" s="37"/>
      <c r="S59" s="37"/>
      <c r="T59" s="37"/>
      <c r="U59" s="37"/>
      <c r="V59" s="37"/>
      <c r="W59" s="37"/>
      <c r="X59" s="37"/>
      <c r="Y59" s="37"/>
    </row>
    <row r="60" ht="22.5" customHeight="1">
      <c r="A60" s="41" t="s">
        <v>69</v>
      </c>
      <c r="B60" s="37"/>
      <c r="C60" s="37"/>
      <c r="D60" s="37"/>
      <c r="E60" s="37"/>
      <c r="F60" s="37"/>
      <c r="G60" s="37"/>
      <c r="H60" s="37"/>
      <c r="I60" s="37"/>
      <c r="J60" s="37"/>
      <c r="K60" s="37"/>
      <c r="L60" s="37"/>
      <c r="M60" s="37"/>
      <c r="N60" s="37"/>
      <c r="O60" s="37"/>
      <c r="P60" s="37"/>
      <c r="Q60" s="37"/>
      <c r="R60" s="37"/>
      <c r="S60" s="37"/>
      <c r="T60" s="37"/>
      <c r="U60" s="37"/>
      <c r="V60" s="37"/>
      <c r="W60" s="37"/>
      <c r="X60" s="37"/>
      <c r="Y60" s="37"/>
    </row>
    <row r="61" ht="22.5" customHeight="1">
      <c r="A61" s="36"/>
      <c r="B61" s="48" t="s">
        <v>70</v>
      </c>
      <c r="C61" s="37"/>
      <c r="D61" s="37"/>
      <c r="E61" s="37"/>
      <c r="F61" s="37"/>
      <c r="G61" s="37"/>
      <c r="H61" s="37"/>
      <c r="I61" s="37"/>
      <c r="J61" s="37"/>
      <c r="K61" s="37"/>
      <c r="L61" s="37"/>
      <c r="M61" s="37"/>
      <c r="N61" s="37"/>
      <c r="O61" s="37"/>
      <c r="P61" s="37"/>
      <c r="Q61" s="37"/>
      <c r="R61" s="37"/>
      <c r="S61" s="37"/>
      <c r="T61" s="37"/>
      <c r="U61" s="37"/>
      <c r="V61" s="37"/>
      <c r="W61" s="37"/>
      <c r="X61" s="37"/>
      <c r="Y61" s="37"/>
    </row>
    <row r="62" ht="22.5" customHeight="1">
      <c r="A62" s="37"/>
      <c r="B62" s="47" t="s">
        <v>71</v>
      </c>
      <c r="C62" s="37"/>
      <c r="D62" s="37"/>
      <c r="E62" s="37"/>
      <c r="F62" s="37"/>
      <c r="G62" s="37"/>
      <c r="H62" s="37"/>
      <c r="I62" s="37"/>
      <c r="J62" s="37"/>
      <c r="K62" s="37"/>
      <c r="L62" s="37"/>
      <c r="M62" s="37"/>
      <c r="N62" s="37"/>
      <c r="O62" s="37"/>
      <c r="P62" s="37"/>
      <c r="Q62" s="37"/>
      <c r="R62" s="37"/>
      <c r="S62" s="37"/>
      <c r="T62" s="37"/>
      <c r="U62" s="37"/>
      <c r="V62" s="37"/>
      <c r="W62" s="37"/>
      <c r="X62" s="37"/>
      <c r="Y62" s="37"/>
    </row>
    <row r="63" ht="22.5" customHeight="1">
      <c r="A63" s="41" t="s">
        <v>72</v>
      </c>
      <c r="B63" s="36"/>
      <c r="C63" s="37"/>
      <c r="D63" s="37"/>
      <c r="E63" s="37"/>
      <c r="F63" s="37"/>
      <c r="G63" s="37"/>
      <c r="H63" s="37"/>
      <c r="I63" s="37"/>
      <c r="J63" s="37"/>
      <c r="K63" s="37"/>
      <c r="L63" s="37"/>
      <c r="M63" s="37"/>
      <c r="N63" s="37"/>
      <c r="O63" s="37"/>
      <c r="P63" s="37"/>
      <c r="Q63" s="37"/>
      <c r="R63" s="37"/>
      <c r="S63" s="37"/>
      <c r="T63" s="37"/>
      <c r="U63" s="37"/>
      <c r="V63" s="37"/>
      <c r="W63" s="37"/>
      <c r="X63" s="37"/>
      <c r="Y63" s="37"/>
    </row>
    <row r="64" ht="22.5" customHeight="1">
      <c r="A64" s="41" t="s">
        <v>73</v>
      </c>
      <c r="B64" s="37"/>
      <c r="C64" s="37"/>
      <c r="D64" s="37"/>
      <c r="E64" s="37"/>
      <c r="F64" s="37"/>
      <c r="G64" s="37"/>
      <c r="H64" s="37"/>
      <c r="I64" s="37"/>
      <c r="J64" s="37"/>
      <c r="K64" s="37"/>
      <c r="L64" s="37"/>
      <c r="M64" s="37"/>
      <c r="N64" s="37"/>
      <c r="O64" s="37"/>
      <c r="P64" s="37"/>
      <c r="Q64" s="37"/>
      <c r="R64" s="37"/>
      <c r="S64" s="37"/>
      <c r="T64" s="37"/>
      <c r="U64" s="37"/>
      <c r="V64" s="37"/>
      <c r="W64" s="37"/>
      <c r="X64" s="37"/>
      <c r="Y64" s="37"/>
    </row>
    <row r="65" ht="22.5" customHeight="1">
      <c r="A65" s="41" t="s">
        <v>74</v>
      </c>
      <c r="B65" s="37"/>
      <c r="C65" s="37"/>
      <c r="D65" s="37"/>
      <c r="E65" s="37"/>
      <c r="F65" s="37"/>
      <c r="G65" s="37"/>
      <c r="H65" s="37"/>
      <c r="I65" s="37"/>
      <c r="J65" s="37"/>
      <c r="K65" s="37"/>
      <c r="L65" s="37"/>
      <c r="M65" s="37"/>
      <c r="N65" s="37"/>
      <c r="O65" s="37"/>
      <c r="P65" s="37"/>
      <c r="Q65" s="37"/>
      <c r="R65" s="37"/>
      <c r="S65" s="37"/>
      <c r="T65" s="37"/>
      <c r="U65" s="37"/>
      <c r="V65" s="37"/>
      <c r="W65" s="37"/>
      <c r="X65" s="37"/>
      <c r="Y65" s="37"/>
    </row>
    <row r="66" ht="22.5" customHeight="1">
      <c r="A66" s="49" t="s">
        <v>75</v>
      </c>
      <c r="B66" s="37"/>
      <c r="C66" s="37"/>
      <c r="D66" s="37"/>
      <c r="E66" s="37"/>
      <c r="F66" s="37"/>
      <c r="G66" s="37"/>
      <c r="H66" s="37"/>
      <c r="I66" s="37"/>
      <c r="J66" s="37"/>
      <c r="K66" s="37"/>
      <c r="L66" s="37"/>
      <c r="M66" s="37"/>
      <c r="N66" s="37"/>
      <c r="O66" s="37"/>
      <c r="P66" s="37"/>
      <c r="Q66" s="37"/>
      <c r="R66" s="37"/>
      <c r="S66" s="37"/>
      <c r="T66" s="37"/>
      <c r="U66" s="37"/>
      <c r="V66" s="37"/>
      <c r="W66" s="37"/>
      <c r="X66" s="37"/>
      <c r="Y66" s="37"/>
    </row>
    <row r="67" ht="22.5" customHeight="1">
      <c r="A67" s="41" t="s">
        <v>76</v>
      </c>
      <c r="B67" s="37"/>
      <c r="C67" s="37"/>
      <c r="D67" s="37"/>
      <c r="E67" s="37"/>
      <c r="F67" s="37"/>
      <c r="G67" s="37"/>
      <c r="H67" s="37"/>
      <c r="I67" s="37"/>
      <c r="J67" s="37"/>
      <c r="K67" s="37"/>
      <c r="L67" s="37"/>
      <c r="M67" s="37"/>
      <c r="N67" s="37"/>
      <c r="O67" s="37"/>
      <c r="P67" s="37"/>
      <c r="Q67" s="37"/>
      <c r="R67" s="37"/>
      <c r="S67" s="37"/>
      <c r="T67" s="37"/>
      <c r="U67" s="37"/>
      <c r="V67" s="37"/>
      <c r="W67" s="37"/>
      <c r="X67" s="37"/>
      <c r="Y67" s="37"/>
    </row>
    <row r="68" ht="22.5" customHeight="1">
      <c r="A68" s="49" t="s">
        <v>77</v>
      </c>
      <c r="B68" s="37"/>
      <c r="C68" s="37"/>
      <c r="D68" s="37"/>
      <c r="E68" s="37"/>
      <c r="F68" s="37"/>
      <c r="G68" s="37"/>
      <c r="H68" s="37"/>
      <c r="I68" s="37"/>
      <c r="J68" s="37"/>
      <c r="K68" s="37"/>
      <c r="L68" s="37"/>
      <c r="M68" s="37"/>
      <c r="N68" s="37"/>
      <c r="O68" s="37"/>
      <c r="P68" s="37"/>
      <c r="Q68" s="37"/>
      <c r="R68" s="37"/>
      <c r="S68" s="37"/>
      <c r="T68" s="37"/>
      <c r="U68" s="37"/>
      <c r="V68" s="37"/>
      <c r="W68" s="37"/>
      <c r="X68" s="37"/>
      <c r="Y68" s="37"/>
    </row>
    <row r="69" ht="22.5" customHeight="1">
      <c r="A69" s="36"/>
      <c r="B69" s="37"/>
      <c r="C69" s="37"/>
      <c r="D69" s="37"/>
      <c r="E69" s="37"/>
      <c r="F69" s="37"/>
      <c r="G69" s="37"/>
      <c r="H69" s="37"/>
      <c r="I69" s="37"/>
      <c r="J69" s="37"/>
      <c r="K69" s="37"/>
      <c r="L69" s="37"/>
      <c r="M69" s="37"/>
      <c r="N69" s="37"/>
      <c r="O69" s="37"/>
      <c r="P69" s="37"/>
      <c r="Q69" s="37"/>
      <c r="R69" s="37"/>
      <c r="S69" s="37"/>
      <c r="T69" s="37"/>
      <c r="U69" s="37"/>
      <c r="V69" s="37"/>
      <c r="W69" s="37"/>
      <c r="X69" s="37"/>
      <c r="Y69" s="37"/>
    </row>
    <row r="70" ht="22.5" customHeight="1">
      <c r="A70" s="37" t="s">
        <v>78</v>
      </c>
      <c r="B70" s="37"/>
      <c r="C70" s="37"/>
      <c r="D70" s="37"/>
      <c r="E70" s="37"/>
      <c r="F70" s="37"/>
      <c r="G70" s="37"/>
      <c r="H70" s="37"/>
      <c r="I70" s="37"/>
      <c r="J70" s="37"/>
      <c r="K70" s="37"/>
      <c r="L70" s="37"/>
      <c r="M70" s="37"/>
      <c r="N70" s="37"/>
      <c r="O70" s="37"/>
      <c r="P70" s="37"/>
      <c r="Q70" s="37"/>
      <c r="R70" s="37"/>
      <c r="S70" s="37"/>
      <c r="T70" s="37"/>
      <c r="U70" s="37"/>
      <c r="V70" s="37"/>
      <c r="W70" s="37"/>
      <c r="X70" s="37"/>
      <c r="Y70" s="37"/>
    </row>
    <row r="71" ht="22.5" customHeight="1">
      <c r="A71" s="13" t="s">
        <v>79</v>
      </c>
      <c r="B71" s="37"/>
      <c r="C71" s="37"/>
      <c r="D71" s="37"/>
      <c r="E71" s="37"/>
      <c r="F71" s="37"/>
      <c r="G71" s="37"/>
      <c r="H71" s="37"/>
      <c r="I71" s="37"/>
      <c r="J71" s="37"/>
      <c r="K71" s="37"/>
      <c r="L71" s="37"/>
      <c r="M71" s="37"/>
      <c r="N71" s="37"/>
      <c r="O71" s="37"/>
      <c r="P71" s="37"/>
      <c r="Q71" s="37"/>
      <c r="R71" s="37"/>
      <c r="S71" s="37"/>
      <c r="T71" s="37"/>
      <c r="U71" s="37"/>
      <c r="V71" s="37"/>
      <c r="W71" s="37"/>
      <c r="X71" s="37"/>
      <c r="Y71" s="37"/>
    </row>
    <row r="72" ht="22.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row>
    <row r="73" ht="22.5" customHeight="1">
      <c r="A73" s="35" t="s">
        <v>80</v>
      </c>
    </row>
    <row r="74" ht="22.5" customHeight="1"/>
    <row r="75" ht="22.5" customHeight="1">
      <c r="C75" s="12" t="s">
        <v>81</v>
      </c>
      <c r="D75" s="12" t="s">
        <v>82</v>
      </c>
      <c r="E75" s="12" t="s">
        <v>83</v>
      </c>
      <c r="F75" s="12" t="s">
        <v>84</v>
      </c>
      <c r="G75" s="12" t="s">
        <v>85</v>
      </c>
      <c r="H75" s="12" t="s">
        <v>86</v>
      </c>
      <c r="I75" s="12" t="s">
        <v>87</v>
      </c>
      <c r="J75" s="12" t="s">
        <v>7</v>
      </c>
      <c r="K75" s="12" t="s">
        <v>10</v>
      </c>
      <c r="L75" s="12" t="s">
        <v>88</v>
      </c>
      <c r="M75" s="12" t="s">
        <v>89</v>
      </c>
      <c r="N75" s="12" t="s">
        <v>90</v>
      </c>
      <c r="O75" s="12" t="s">
        <v>9</v>
      </c>
      <c r="P75" s="12" t="s">
        <v>91</v>
      </c>
      <c r="Q75" s="12" t="s">
        <v>92</v>
      </c>
      <c r="R75" s="12" t="s">
        <v>93</v>
      </c>
      <c r="S75" s="12" t="s">
        <v>94</v>
      </c>
    </row>
    <row r="76" ht="22.5" customHeight="1">
      <c r="B76" s="12">
        <v>1.0</v>
      </c>
      <c r="C76" s="50" t="s">
        <v>95</v>
      </c>
      <c r="D76" s="24"/>
      <c r="E76" s="24"/>
      <c r="F76" s="24"/>
      <c r="G76" s="24"/>
      <c r="H76" s="24"/>
      <c r="I76" s="24"/>
      <c r="J76" s="24"/>
      <c r="K76" s="24"/>
      <c r="L76" s="24"/>
      <c r="M76" s="24"/>
      <c r="N76" s="24"/>
      <c r="O76" s="24"/>
      <c r="P76" s="24"/>
      <c r="Q76" s="24"/>
      <c r="R76" s="24"/>
      <c r="S76" s="51" t="s">
        <v>96</v>
      </c>
    </row>
    <row r="77" ht="22.5" customHeight="1">
      <c r="B77" s="12">
        <v>2.0</v>
      </c>
      <c r="C77" s="24"/>
      <c r="D77" s="52"/>
      <c r="E77" s="52"/>
      <c r="H77" s="24"/>
      <c r="I77" s="24"/>
      <c r="M77" s="24"/>
      <c r="N77" s="24"/>
      <c r="Q77" s="52"/>
      <c r="R77" s="52"/>
      <c r="S77" s="24"/>
    </row>
    <row r="78" ht="22.5" customHeight="1">
      <c r="B78" s="12">
        <v>3.0</v>
      </c>
      <c r="C78" s="24"/>
      <c r="F78" s="53" t="s">
        <v>97</v>
      </c>
      <c r="P78" s="53" t="s">
        <v>97</v>
      </c>
      <c r="S78" s="24"/>
    </row>
    <row r="79" ht="22.5" customHeight="1">
      <c r="B79" s="12">
        <v>4.0</v>
      </c>
      <c r="C79" s="24"/>
      <c r="F79" s="54"/>
      <c r="G79" s="54"/>
      <c r="H79" s="53" t="s">
        <v>97</v>
      </c>
      <c r="L79" s="55"/>
      <c r="M79" s="53" t="s">
        <v>97</v>
      </c>
      <c r="O79" s="54"/>
      <c r="P79" s="54"/>
      <c r="S79" s="24"/>
    </row>
    <row r="80" ht="22.5" customHeight="1">
      <c r="B80" s="12">
        <v>5.0</v>
      </c>
      <c r="C80" s="24"/>
      <c r="D80" s="55"/>
      <c r="I80" s="55"/>
      <c r="L80" s="55"/>
      <c r="M80" s="55"/>
      <c r="R80" s="55"/>
      <c r="S80" s="24"/>
    </row>
    <row r="81" ht="22.5" customHeight="1">
      <c r="B81" s="12">
        <v>6.0</v>
      </c>
      <c r="C81" s="24"/>
      <c r="D81" s="55"/>
      <c r="E81" s="13"/>
      <c r="H81" s="55"/>
      <c r="I81" s="55"/>
      <c r="K81" s="30"/>
      <c r="Q81" s="53" t="s">
        <v>97</v>
      </c>
      <c r="R81" s="55"/>
      <c r="S81" s="24"/>
      <c r="Y81" s="56" t="s">
        <v>98</v>
      </c>
    </row>
    <row r="82" ht="22.5" customHeight="1">
      <c r="B82" s="12">
        <v>7.0</v>
      </c>
      <c r="C82" s="24"/>
      <c r="D82" s="55"/>
      <c r="F82" s="55"/>
      <c r="G82" s="55"/>
      <c r="H82" s="55"/>
      <c r="I82" s="24"/>
      <c r="M82" s="55"/>
      <c r="N82" s="55"/>
      <c r="O82" s="24"/>
      <c r="S82" s="24"/>
      <c r="Y82" s="56" t="s">
        <v>99</v>
      </c>
    </row>
    <row r="83" ht="22.5" customHeight="1">
      <c r="B83" s="12">
        <v>8.0</v>
      </c>
      <c r="C83" s="24"/>
      <c r="G83" s="55"/>
      <c r="H83" s="55"/>
      <c r="N83" s="55"/>
      <c r="O83" s="55"/>
      <c r="P83" s="55"/>
      <c r="S83" s="24"/>
      <c r="Y83" s="56" t="s">
        <v>100</v>
      </c>
    </row>
    <row r="84" ht="22.5" customHeight="1">
      <c r="B84" s="12">
        <v>9.0</v>
      </c>
      <c r="C84" s="24"/>
      <c r="E84" s="24"/>
      <c r="S84" s="24"/>
    </row>
    <row r="85" ht="22.5" customHeight="1">
      <c r="B85" s="12">
        <v>10.0</v>
      </c>
      <c r="C85" s="24"/>
      <c r="G85" s="24"/>
      <c r="H85" s="54"/>
      <c r="I85" s="54"/>
      <c r="J85" s="24"/>
      <c r="K85" s="28"/>
      <c r="L85" s="24"/>
      <c r="M85" s="54"/>
      <c r="N85" s="54"/>
      <c r="O85" s="24"/>
      <c r="S85" s="24"/>
    </row>
    <row r="86" ht="22.5" customHeight="1">
      <c r="B86" s="12">
        <v>11.0</v>
      </c>
      <c r="C86" s="24"/>
      <c r="D86" s="55"/>
      <c r="E86" s="13"/>
      <c r="G86" s="54"/>
      <c r="O86" s="54"/>
      <c r="S86" s="24"/>
    </row>
    <row r="87" ht="22.5" customHeight="1">
      <c r="B87" s="12">
        <v>12.0</v>
      </c>
      <c r="C87" s="24"/>
      <c r="D87" s="55"/>
      <c r="E87" s="55"/>
      <c r="G87" s="54"/>
      <c r="I87" s="29"/>
      <c r="M87" s="29"/>
      <c r="O87" s="54"/>
      <c r="R87" s="55"/>
      <c r="S87" s="24"/>
    </row>
    <row r="88" ht="22.5" customHeight="1">
      <c r="B88" s="12">
        <v>13.0</v>
      </c>
      <c r="C88" s="24"/>
      <c r="D88" s="55"/>
      <c r="E88" s="55"/>
      <c r="G88" s="24"/>
      <c r="I88" s="29"/>
      <c r="K88" s="24"/>
      <c r="M88" s="29"/>
      <c r="O88" s="24"/>
      <c r="Q88" s="55"/>
      <c r="R88" s="55"/>
      <c r="S88" s="24"/>
    </row>
    <row r="89" ht="22.5" customHeight="1">
      <c r="B89" s="12">
        <v>14.0</v>
      </c>
      <c r="C89" s="24"/>
      <c r="D89" s="52"/>
      <c r="E89" s="55"/>
      <c r="K89" s="24"/>
      <c r="O89" s="28"/>
      <c r="Q89" s="55"/>
      <c r="R89" s="52"/>
      <c r="S89" s="24"/>
    </row>
    <row r="90" ht="22.5" customHeight="1">
      <c r="B90" s="12">
        <v>15.0</v>
      </c>
      <c r="C90" s="57" t="s">
        <v>101</v>
      </c>
      <c r="D90" s="24"/>
      <c r="E90" s="24"/>
      <c r="F90" s="24"/>
      <c r="G90" s="24"/>
      <c r="H90" s="24"/>
      <c r="I90" s="24"/>
      <c r="J90" s="24"/>
      <c r="K90" s="24"/>
      <c r="L90" s="24"/>
      <c r="M90" s="24"/>
      <c r="N90" s="24"/>
      <c r="O90" s="24"/>
      <c r="P90" s="24"/>
      <c r="Q90" s="24"/>
      <c r="R90" s="24"/>
      <c r="S90" s="58" t="s">
        <v>102</v>
      </c>
    </row>
    <row r="91" ht="22.5" customHeight="1"/>
    <row r="92" ht="22.5" customHeight="1">
      <c r="A92" s="16" t="s">
        <v>103</v>
      </c>
    </row>
    <row r="93" ht="22.5" customHeight="1">
      <c r="A93" s="13"/>
    </row>
    <row r="94" ht="22.5" customHeight="1">
      <c r="A94" s="13" t="s">
        <v>104</v>
      </c>
    </row>
    <row r="95" ht="22.5" customHeight="1"/>
    <row r="96" ht="22.5" customHeight="1">
      <c r="H96" s="59">
        <v>2.0</v>
      </c>
      <c r="P96" s="59">
        <v>2.0</v>
      </c>
      <c r="Q96" s="59">
        <v>2.0</v>
      </c>
      <c r="R96" s="59">
        <v>2.0</v>
      </c>
      <c r="S96" s="59">
        <v>2.0</v>
      </c>
      <c r="T96" s="59">
        <v>2.0</v>
      </c>
    </row>
    <row r="97" ht="22.5" customHeight="1">
      <c r="G97" s="59">
        <v>2.0</v>
      </c>
      <c r="H97" s="59">
        <v>1.0</v>
      </c>
      <c r="I97" s="59">
        <v>2.0</v>
      </c>
      <c r="L97" s="13"/>
      <c r="P97" s="59">
        <v>2.0</v>
      </c>
      <c r="Q97" s="59">
        <v>1.0</v>
      </c>
      <c r="R97" s="59">
        <v>1.0</v>
      </c>
      <c r="S97" s="59">
        <v>1.0</v>
      </c>
      <c r="T97" s="59">
        <v>2.0</v>
      </c>
    </row>
    <row r="98" ht="22.5" customHeight="1">
      <c r="F98" s="59">
        <v>2.0</v>
      </c>
      <c r="G98" s="59">
        <v>1.0</v>
      </c>
      <c r="H98" s="60"/>
      <c r="I98" s="59">
        <v>1.0</v>
      </c>
      <c r="J98" s="59">
        <v>2.0</v>
      </c>
      <c r="P98" s="59">
        <v>2.0</v>
      </c>
      <c r="Q98" s="59">
        <v>1.0</v>
      </c>
      <c r="R98" s="60"/>
      <c r="S98" s="59">
        <v>1.0</v>
      </c>
      <c r="T98" s="59">
        <v>2.0</v>
      </c>
    </row>
    <row r="99" ht="22.5" customHeight="1">
      <c r="G99" s="59">
        <v>2.0</v>
      </c>
      <c r="H99" s="59">
        <v>1.0</v>
      </c>
      <c r="I99" s="59">
        <v>2.0</v>
      </c>
      <c r="P99" s="59">
        <v>2.0</v>
      </c>
      <c r="Q99" s="59">
        <v>1.0</v>
      </c>
      <c r="R99" s="59">
        <v>1.0</v>
      </c>
      <c r="S99" s="59">
        <v>1.0</v>
      </c>
      <c r="T99" s="59">
        <v>2.0</v>
      </c>
    </row>
    <row r="100" ht="22.5" customHeight="1">
      <c r="H100" s="59">
        <v>2.0</v>
      </c>
      <c r="P100" s="59">
        <v>2.0</v>
      </c>
      <c r="Q100" s="59">
        <v>2.0</v>
      </c>
      <c r="R100" s="59">
        <v>2.0</v>
      </c>
      <c r="S100" s="59">
        <v>2.0</v>
      </c>
      <c r="T100" s="59">
        <v>2.0</v>
      </c>
    </row>
    <row r="101" ht="22.5" customHeight="1">
      <c r="H101" s="61" t="s">
        <v>105</v>
      </c>
      <c r="R101" s="61" t="s">
        <v>106</v>
      </c>
    </row>
    <row r="102" ht="22.5" customHeight="1">
      <c r="H102" s="61" t="s">
        <v>107</v>
      </c>
      <c r="R102" s="61" t="s">
        <v>107</v>
      </c>
    </row>
    <row r="103" ht="22.5" customHeight="1"/>
    <row r="104" ht="22.5" customHeight="1">
      <c r="A104" s="13" t="s">
        <v>108</v>
      </c>
    </row>
    <row r="105" ht="22.5" customHeight="1">
      <c r="A105" s="13"/>
    </row>
    <row r="106" ht="22.5" customHeight="1">
      <c r="A106" s="13" t="s">
        <v>109</v>
      </c>
    </row>
    <row r="107" ht="22.5" customHeight="1"/>
    <row r="108" ht="22.5" customHeight="1">
      <c r="A108" s="19" t="s">
        <v>22</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row>
    <row r="109" ht="22.5" customHeight="1">
      <c r="A109" s="13" t="s">
        <v>110</v>
      </c>
    </row>
    <row r="110" ht="22.5" customHeight="1"/>
    <row r="111" ht="22.5" customHeight="1">
      <c r="I111" s="62" t="s">
        <v>111</v>
      </c>
      <c r="K111" s="63" t="s">
        <v>112</v>
      </c>
      <c r="M111" s="62" t="s">
        <v>113</v>
      </c>
      <c r="O111" s="63" t="s">
        <v>112</v>
      </c>
      <c r="Q111" s="62" t="s">
        <v>114</v>
      </c>
    </row>
    <row r="112" ht="22.5" customHeight="1"/>
    <row r="113" ht="22.5" customHeight="1">
      <c r="A113" s="13" t="s">
        <v>115</v>
      </c>
    </row>
    <row r="114" ht="22.5" customHeight="1">
      <c r="A114" s="13" t="s">
        <v>116</v>
      </c>
    </row>
    <row r="115" ht="22.5" customHeight="1">
      <c r="A115" s="13" t="s">
        <v>117</v>
      </c>
    </row>
    <row r="116" ht="22.5" customHeight="1"/>
    <row r="117" ht="22.5" customHeight="1">
      <c r="A117" s="13" t="s">
        <v>118</v>
      </c>
    </row>
    <row r="118" ht="22.5" customHeight="1">
      <c r="A118" s="13"/>
    </row>
    <row r="119" ht="22.5" customHeight="1">
      <c r="A119" s="13" t="s">
        <v>119</v>
      </c>
    </row>
    <row r="120" ht="22.5" customHeight="1">
      <c r="A120" s="13"/>
      <c r="G120" s="62" t="s">
        <v>120</v>
      </c>
      <c r="I120" s="63" t="s">
        <v>112</v>
      </c>
      <c r="K120" s="62" t="s">
        <v>121</v>
      </c>
      <c r="M120" s="63" t="s">
        <v>112</v>
      </c>
      <c r="O120" s="62" t="s">
        <v>122</v>
      </c>
      <c r="Q120" s="63" t="s">
        <v>112</v>
      </c>
      <c r="S120" s="62" t="s">
        <v>123</v>
      </c>
    </row>
    <row r="121" ht="22.5" customHeight="1">
      <c r="A121" s="16" t="s">
        <v>124</v>
      </c>
    </row>
    <row r="122" ht="22.5" customHeight="1"/>
    <row r="123" ht="22.5" customHeight="1">
      <c r="A123" s="17" t="s">
        <v>125</v>
      </c>
    </row>
    <row r="124" ht="22.5" customHeight="1">
      <c r="A124" s="18" t="s">
        <v>126</v>
      </c>
    </row>
    <row r="125" ht="22.5" customHeight="1"/>
    <row r="126" ht="22.5" customHeight="1">
      <c r="A126" s="14" t="s">
        <v>23</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row>
    <row r="127" ht="22.5" customHeight="1">
      <c r="A127" s="16" t="s">
        <v>127</v>
      </c>
    </row>
    <row r="128" ht="22.5" customHeight="1">
      <c r="A128" s="13"/>
    </row>
    <row r="129" ht="22.5" customHeight="1">
      <c r="A129" s="13" t="s">
        <v>128</v>
      </c>
    </row>
    <row r="130" ht="22.5" customHeight="1"/>
    <row r="131" ht="22.5" customHeight="1">
      <c r="A131" s="16" t="s">
        <v>129</v>
      </c>
    </row>
    <row r="132" ht="22.5" customHeight="1"/>
    <row r="133" ht="22.5" customHeight="1">
      <c r="A133" s="16" t="s">
        <v>130</v>
      </c>
    </row>
    <row r="134" ht="22.5" customHeight="1"/>
    <row r="135" ht="22.5" customHeight="1">
      <c r="J135" s="12" t="s">
        <v>81</v>
      </c>
      <c r="K135" s="12" t="s">
        <v>82</v>
      </c>
      <c r="L135" s="12" t="s">
        <v>83</v>
      </c>
      <c r="M135" s="12" t="s">
        <v>84</v>
      </c>
      <c r="N135" s="12" t="s">
        <v>85</v>
      </c>
      <c r="O135" s="12" t="s">
        <v>86</v>
      </c>
      <c r="P135" s="12" t="s">
        <v>87</v>
      </c>
    </row>
    <row r="136" ht="22.5" customHeight="1">
      <c r="I136" s="12">
        <v>1.0</v>
      </c>
      <c r="J136" s="50"/>
      <c r="K136" s="24"/>
      <c r="L136" s="24"/>
      <c r="M136" s="24"/>
      <c r="N136" s="24"/>
      <c r="O136" s="24"/>
      <c r="P136" s="24"/>
    </row>
    <row r="137" ht="22.5" customHeight="1">
      <c r="I137" s="12">
        <v>2.0</v>
      </c>
      <c r="J137" s="24"/>
      <c r="P137" s="24"/>
    </row>
    <row r="138" ht="22.5" customHeight="1">
      <c r="I138" s="12">
        <v>3.0</v>
      </c>
      <c r="J138" s="24"/>
      <c r="L138" s="64"/>
      <c r="M138" s="64"/>
      <c r="N138" s="64"/>
      <c r="P138" s="24"/>
    </row>
    <row r="139" ht="22.5" customHeight="1">
      <c r="I139" s="12">
        <v>4.0</v>
      </c>
      <c r="J139" s="24"/>
      <c r="K139" s="65" t="s">
        <v>131</v>
      </c>
      <c r="L139" s="64"/>
      <c r="M139" s="53" t="s">
        <v>97</v>
      </c>
      <c r="N139" s="64"/>
      <c r="O139" s="30"/>
      <c r="P139" s="24"/>
    </row>
    <row r="140" ht="22.5" customHeight="1">
      <c r="I140" s="12">
        <v>5.0</v>
      </c>
      <c r="J140" s="24"/>
      <c r="L140" s="64"/>
      <c r="M140" s="64"/>
      <c r="N140" s="64"/>
      <c r="P140" s="24"/>
    </row>
    <row r="141" ht="22.5" customHeight="1">
      <c r="I141" s="12">
        <v>6.0</v>
      </c>
      <c r="J141" s="24"/>
      <c r="L141" s="13"/>
      <c r="P141" s="24"/>
    </row>
    <row r="142" ht="22.5" customHeight="1">
      <c r="I142" s="12">
        <v>7.0</v>
      </c>
      <c r="J142" s="24"/>
      <c r="K142" s="24"/>
      <c r="L142" s="24"/>
      <c r="M142" s="24"/>
      <c r="N142" s="24"/>
      <c r="O142" s="24"/>
      <c r="P142" s="24"/>
    </row>
    <row r="143" ht="22.5" customHeight="1"/>
    <row r="144" ht="22.5" customHeight="1">
      <c r="A144" s="16" t="s">
        <v>132</v>
      </c>
    </row>
    <row r="145" ht="22.5" customHeight="1"/>
    <row r="146" ht="22.5" customHeight="1">
      <c r="A146" s="13" t="s">
        <v>133</v>
      </c>
    </row>
    <row r="147" ht="22.5" customHeight="1"/>
    <row r="148" ht="22.5" customHeight="1">
      <c r="J148" s="12" t="s">
        <v>81</v>
      </c>
      <c r="K148" s="12" t="s">
        <v>82</v>
      </c>
      <c r="L148" s="12" t="s">
        <v>83</v>
      </c>
      <c r="M148" s="12" t="s">
        <v>84</v>
      </c>
      <c r="N148" s="12" t="s">
        <v>85</v>
      </c>
      <c r="O148" s="12" t="s">
        <v>86</v>
      </c>
      <c r="P148" s="12" t="s">
        <v>87</v>
      </c>
    </row>
    <row r="149" ht="22.5" customHeight="1">
      <c r="I149" s="12">
        <v>1.0</v>
      </c>
      <c r="J149" s="50"/>
      <c r="K149" s="24"/>
      <c r="L149" s="24"/>
      <c r="M149" s="24"/>
      <c r="N149" s="24"/>
      <c r="O149" s="24"/>
      <c r="P149" s="24"/>
    </row>
    <row r="150" ht="22.5" customHeight="1">
      <c r="I150" s="12">
        <v>2.0</v>
      </c>
      <c r="J150" s="24"/>
      <c r="L150" s="24"/>
      <c r="M150" s="66"/>
      <c r="N150" s="66"/>
      <c r="O150" s="66"/>
      <c r="P150" s="24"/>
    </row>
    <row r="151" ht="22.5" customHeight="1">
      <c r="I151" s="12">
        <v>3.0</v>
      </c>
      <c r="J151" s="24"/>
      <c r="L151" s="24"/>
      <c r="M151" s="66"/>
      <c r="N151" s="66"/>
      <c r="O151" s="66"/>
      <c r="P151" s="24"/>
    </row>
    <row r="152" ht="22.5" customHeight="1">
      <c r="I152" s="12">
        <v>4.0</v>
      </c>
      <c r="J152" s="24"/>
      <c r="M152" s="24"/>
      <c r="N152" s="66"/>
      <c r="O152" s="66"/>
      <c r="P152" s="24"/>
    </row>
    <row r="153" ht="22.5" customHeight="1">
      <c r="I153" s="12">
        <v>5.0</v>
      </c>
      <c r="J153" s="24"/>
      <c r="N153" s="24"/>
      <c r="O153" s="66"/>
      <c r="P153" s="24"/>
    </row>
    <row r="154" ht="22.5" customHeight="1">
      <c r="I154" s="12">
        <v>6.0</v>
      </c>
      <c r="J154" s="24"/>
      <c r="K154" s="65" t="s">
        <v>131</v>
      </c>
      <c r="N154" s="24"/>
      <c r="O154" s="66"/>
      <c r="P154" s="24"/>
    </row>
    <row r="155" ht="22.5" customHeight="1">
      <c r="I155" s="12">
        <v>7.0</v>
      </c>
      <c r="J155" s="24"/>
      <c r="K155" s="24"/>
      <c r="L155" s="24"/>
      <c r="M155" s="24"/>
      <c r="N155" s="24"/>
      <c r="O155" s="24"/>
      <c r="P155" s="24"/>
    </row>
    <row r="156" ht="22.5" customHeight="1"/>
    <row r="157" ht="22.5" customHeight="1">
      <c r="A157" s="16" t="s">
        <v>134</v>
      </c>
    </row>
    <row r="158" ht="22.5" customHeight="1">
      <c r="A158" s="13"/>
    </row>
    <row r="159" ht="22.5" customHeight="1">
      <c r="A159" s="16" t="s">
        <v>135</v>
      </c>
    </row>
    <row r="160" ht="22.5" customHeight="1">
      <c r="A160" s="13"/>
    </row>
    <row r="161" ht="22.5" customHeight="1">
      <c r="A161" s="13"/>
      <c r="J161" s="12" t="s">
        <v>81</v>
      </c>
      <c r="K161" s="12" t="s">
        <v>82</v>
      </c>
      <c r="L161" s="12" t="s">
        <v>83</v>
      </c>
      <c r="M161" s="12" t="s">
        <v>84</v>
      </c>
      <c r="N161" s="12" t="s">
        <v>85</v>
      </c>
      <c r="O161" s="12" t="s">
        <v>86</v>
      </c>
      <c r="P161" s="12" t="s">
        <v>87</v>
      </c>
    </row>
    <row r="162" ht="22.5" customHeight="1">
      <c r="A162" s="13"/>
      <c r="I162" s="12">
        <v>1.0</v>
      </c>
      <c r="J162" s="50"/>
      <c r="K162" s="24"/>
      <c r="L162" s="24"/>
      <c r="M162" s="24"/>
      <c r="N162" s="24"/>
      <c r="O162" s="24"/>
      <c r="P162" s="24"/>
    </row>
    <row r="163" ht="22.5" customHeight="1">
      <c r="A163" s="13"/>
      <c r="I163" s="12">
        <v>2.0</v>
      </c>
      <c r="J163" s="24"/>
      <c r="K163" s="24"/>
      <c r="L163" s="67"/>
      <c r="O163" s="24"/>
      <c r="P163" s="24"/>
    </row>
    <row r="164" ht="22.5" customHeight="1">
      <c r="A164" s="13"/>
      <c r="I164" s="12">
        <v>3.0</v>
      </c>
      <c r="J164" s="24"/>
      <c r="K164" s="67"/>
      <c r="L164" s="66"/>
      <c r="M164" s="66"/>
      <c r="N164" s="66"/>
      <c r="P164" s="24"/>
    </row>
    <row r="165" ht="22.5" customHeight="1">
      <c r="A165" s="13"/>
      <c r="I165" s="12">
        <v>4.0</v>
      </c>
      <c r="J165" s="24"/>
      <c r="K165" s="65" t="s">
        <v>131</v>
      </c>
      <c r="L165" s="66"/>
      <c r="M165" s="53" t="s">
        <v>97</v>
      </c>
      <c r="N165" s="66"/>
      <c r="P165" s="24"/>
    </row>
    <row r="166" ht="22.5" customHeight="1">
      <c r="A166" s="13"/>
      <c r="I166" s="12">
        <v>5.0</v>
      </c>
      <c r="J166" s="24"/>
      <c r="L166" s="66"/>
      <c r="M166" s="66"/>
      <c r="N166" s="66"/>
      <c r="P166" s="24"/>
    </row>
    <row r="167" ht="22.5" customHeight="1">
      <c r="A167" s="13"/>
      <c r="I167" s="12">
        <v>6.0</v>
      </c>
      <c r="J167" s="24"/>
      <c r="K167" s="24"/>
      <c r="O167" s="24"/>
      <c r="P167" s="24"/>
    </row>
    <row r="168" ht="22.5" customHeight="1">
      <c r="A168" s="13"/>
      <c r="I168" s="12">
        <v>7.0</v>
      </c>
      <c r="J168" s="24"/>
      <c r="K168" s="24"/>
      <c r="L168" s="24"/>
      <c r="M168" s="24"/>
      <c r="N168" s="24"/>
      <c r="O168" s="24"/>
      <c r="P168" s="24"/>
    </row>
    <row r="169" ht="22.5" customHeight="1">
      <c r="A169" s="13"/>
    </row>
    <row r="170" ht="22.5" customHeight="1">
      <c r="A170" s="16" t="s">
        <v>136</v>
      </c>
    </row>
    <row r="171" ht="22.5" customHeight="1">
      <c r="A171" s="13"/>
    </row>
    <row r="172" ht="22.5" customHeight="1">
      <c r="A172" s="16" t="s">
        <v>137</v>
      </c>
    </row>
    <row r="173" ht="22.5" customHeight="1"/>
    <row r="174" ht="22.5" customHeight="1">
      <c r="A174" s="14" t="s">
        <v>24</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row>
    <row r="175" ht="22.5" customHeight="1">
      <c r="A175" s="13" t="s">
        <v>138</v>
      </c>
      <c r="V175" s="68"/>
    </row>
    <row r="176" ht="22.5" customHeight="1">
      <c r="A176" s="13" t="s">
        <v>139</v>
      </c>
    </row>
    <row r="177" ht="22.5" customHeight="1">
      <c r="A177" s="13" t="s">
        <v>140</v>
      </c>
    </row>
    <row r="178" ht="22.5" customHeight="1">
      <c r="A178" s="13"/>
      <c r="B178" s="16" t="s">
        <v>141</v>
      </c>
    </row>
    <row r="179" ht="22.5" customHeight="1">
      <c r="B179" s="16" t="s">
        <v>142</v>
      </c>
    </row>
    <row r="180" ht="22.5" customHeight="1">
      <c r="A180" s="16" t="s">
        <v>143</v>
      </c>
    </row>
    <row r="181" ht="22.5" customHeight="1">
      <c r="A181" s="16" t="s">
        <v>144</v>
      </c>
    </row>
    <row r="182" ht="22.5" customHeight="1">
      <c r="A182" s="16" t="s">
        <v>145</v>
      </c>
    </row>
    <row r="183" ht="22.5" customHeight="1">
      <c r="A183" s="69" t="s">
        <v>146</v>
      </c>
    </row>
    <row r="184" ht="22.5" customHeight="1">
      <c r="A184" s="16" t="s">
        <v>147</v>
      </c>
    </row>
    <row r="185" ht="22.5" customHeight="1">
      <c r="A185" s="16" t="s">
        <v>148</v>
      </c>
    </row>
    <row r="186" ht="22.5" customHeight="1"/>
    <row r="187" ht="22.5" customHeight="1">
      <c r="A187" s="16" t="s">
        <v>149</v>
      </c>
    </row>
    <row r="188" ht="22.5" customHeight="1"/>
    <row r="189" ht="22.5" customHeight="1">
      <c r="A189" s="16" t="s">
        <v>150</v>
      </c>
    </row>
    <row r="190" ht="22.5" customHeight="1"/>
    <row r="191" ht="22.5" customHeight="1">
      <c r="J191" s="12" t="s">
        <v>81</v>
      </c>
      <c r="K191" s="12" t="s">
        <v>82</v>
      </c>
      <c r="L191" s="12" t="s">
        <v>83</v>
      </c>
      <c r="M191" s="12" t="s">
        <v>84</v>
      </c>
      <c r="N191" s="12" t="s">
        <v>85</v>
      </c>
      <c r="O191" s="12" t="s">
        <v>86</v>
      </c>
      <c r="P191" s="12" t="s">
        <v>87</v>
      </c>
    </row>
    <row r="192" ht="22.5" customHeight="1">
      <c r="I192" s="12">
        <v>1.0</v>
      </c>
      <c r="J192" s="50"/>
      <c r="K192" s="24"/>
      <c r="L192" s="24"/>
      <c r="M192" s="24"/>
      <c r="N192" s="24"/>
      <c r="O192" s="24"/>
      <c r="P192" s="24"/>
    </row>
    <row r="193" ht="22.5" customHeight="1">
      <c r="I193" s="12">
        <v>2.0</v>
      </c>
      <c r="J193" s="24"/>
      <c r="K193" s="24"/>
      <c r="L193" s="24"/>
      <c r="M193" s="53" t="s">
        <v>97</v>
      </c>
      <c r="P193" s="24"/>
    </row>
    <row r="194" ht="22.5" customHeight="1">
      <c r="I194" s="12">
        <v>3.0</v>
      </c>
      <c r="J194" s="24"/>
      <c r="K194" s="24"/>
      <c r="L194" s="24"/>
      <c r="P194" s="24"/>
    </row>
    <row r="195" ht="22.5" customHeight="1">
      <c r="I195" s="12">
        <v>4.0</v>
      </c>
      <c r="J195" s="24"/>
      <c r="K195" s="65" t="s">
        <v>131</v>
      </c>
      <c r="M195" s="70" t="s">
        <v>97</v>
      </c>
      <c r="O195" s="70" t="s">
        <v>97</v>
      </c>
      <c r="P195" s="24"/>
    </row>
    <row r="196" ht="22.5" customHeight="1">
      <c r="I196" s="12">
        <v>5.0</v>
      </c>
      <c r="J196" s="24"/>
      <c r="P196" s="24"/>
    </row>
    <row r="197" ht="22.5" customHeight="1">
      <c r="I197" s="12">
        <v>6.0</v>
      </c>
      <c r="J197" s="24"/>
      <c r="K197" s="24"/>
      <c r="L197" s="24"/>
      <c r="M197" s="24"/>
      <c r="N197" s="53" t="s">
        <v>97</v>
      </c>
      <c r="P197" s="24"/>
    </row>
    <row r="198" ht="22.5" customHeight="1">
      <c r="I198" s="12">
        <v>7.0</v>
      </c>
      <c r="J198" s="24"/>
      <c r="K198" s="24"/>
      <c r="L198" s="24"/>
      <c r="M198" s="24"/>
      <c r="N198" s="24"/>
      <c r="O198" s="24"/>
      <c r="P198" s="24"/>
    </row>
    <row r="199" ht="22.5" customHeight="1"/>
    <row r="200" ht="22.5" customHeight="1">
      <c r="A200" s="16" t="s">
        <v>151</v>
      </c>
    </row>
    <row r="201" ht="22.5" customHeight="1"/>
    <row r="202" ht="22.5" customHeight="1">
      <c r="A202" s="12" t="s">
        <v>152</v>
      </c>
    </row>
    <row r="203" ht="22.5" customHeight="1">
      <c r="M203" s="71" t="s">
        <v>153</v>
      </c>
    </row>
    <row r="204" ht="22.5" customHeight="1">
      <c r="M204" s="72" t="s">
        <v>154</v>
      </c>
    </row>
    <row r="205" ht="22.5" customHeight="1">
      <c r="A205" s="13" t="s">
        <v>155</v>
      </c>
    </row>
    <row r="206" ht="22.5" customHeight="1">
      <c r="E206" s="62" t="s">
        <v>156</v>
      </c>
      <c r="M206" s="62" t="s">
        <v>157</v>
      </c>
      <c r="U206" s="62" t="s">
        <v>158</v>
      </c>
    </row>
    <row r="207" ht="22.5" customHeight="1">
      <c r="E207" s="62" t="s">
        <v>159</v>
      </c>
      <c r="M207" s="62" t="s">
        <v>160</v>
      </c>
      <c r="U207" s="62" t="s">
        <v>161</v>
      </c>
    </row>
    <row r="208" ht="22.5" customHeight="1"/>
    <row r="209" ht="22.5" customHeight="1">
      <c r="A209" s="14" t="s">
        <v>25</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row>
    <row r="210" ht="22.5" customHeight="1">
      <c r="A210" s="73" t="s">
        <v>162</v>
      </c>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row>
    <row r="211" ht="22.5" customHeight="1">
      <c r="A211" s="74" t="s">
        <v>163</v>
      </c>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row>
    <row r="212" ht="22.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row>
    <row r="213" ht="22.5" customHeight="1">
      <c r="A213" s="75" t="s">
        <v>164</v>
      </c>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row>
    <row r="214" ht="22.5" customHeight="1">
      <c r="A214" s="16" t="s">
        <v>165</v>
      </c>
    </row>
    <row r="215" ht="22.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row>
    <row r="216" ht="22.5" customHeight="1">
      <c r="A216" s="16" t="s">
        <v>166</v>
      </c>
    </row>
    <row r="217" ht="22.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row>
    <row r="218" ht="22.5" customHeight="1">
      <c r="A218" s="75" t="s">
        <v>167</v>
      </c>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ht="22.5" customHeight="1">
      <c r="A219" s="16" t="s">
        <v>168</v>
      </c>
    </row>
    <row r="220" ht="22.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row>
    <row r="221" ht="22.5" customHeight="1">
      <c r="A221" s="75" t="s">
        <v>169</v>
      </c>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ht="22.5" customHeight="1">
      <c r="A222" s="16" t="s">
        <v>170</v>
      </c>
    </row>
    <row r="223" ht="22.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row>
    <row r="224" ht="22.5" customHeight="1">
      <c r="A224" s="75" t="s">
        <v>171</v>
      </c>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ht="22.5" customHeight="1">
      <c r="A225" s="16" t="s">
        <v>172</v>
      </c>
    </row>
    <row r="226" ht="22.5" customHeight="1"/>
    <row r="227" ht="22.5" customHeight="1">
      <c r="A227" s="16" t="s">
        <v>173</v>
      </c>
    </row>
    <row r="228" ht="22.5" customHeight="1"/>
    <row r="229" ht="22.5" customHeight="1">
      <c r="A229" s="75" t="s">
        <v>174</v>
      </c>
    </row>
    <row r="230" ht="22.5" customHeight="1">
      <c r="A230" s="16" t="s">
        <v>175</v>
      </c>
    </row>
    <row r="231" ht="22.5" customHeight="1"/>
    <row r="232" ht="22.5" customHeight="1">
      <c r="A232" s="12" t="s">
        <v>176</v>
      </c>
    </row>
    <row r="233" ht="22.5" customHeight="1">
      <c r="A233" s="16" t="s">
        <v>177</v>
      </c>
    </row>
    <row r="234" ht="22.5" customHeight="1">
      <c r="B234" s="76" t="s">
        <v>178</v>
      </c>
    </row>
    <row r="235" ht="22.5" customHeight="1">
      <c r="A235" s="16" t="s">
        <v>179</v>
      </c>
    </row>
    <row r="236" ht="22.5" customHeight="1">
      <c r="A236" s="13" t="s">
        <v>180</v>
      </c>
    </row>
    <row r="237" ht="22.5" customHeight="1">
      <c r="A237" s="74"/>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ht="22.5" customHeight="1">
      <c r="A238" s="12" t="s">
        <v>181</v>
      </c>
    </row>
    <row r="239" ht="22.5" customHeight="1">
      <c r="A239" s="16" t="s">
        <v>182</v>
      </c>
    </row>
    <row r="240" ht="22.5" customHeight="1">
      <c r="A240" s="74"/>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ht="22.5" customHeight="1">
      <c r="A241" s="73" t="s">
        <v>183</v>
      </c>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ht="22.5" customHeight="1">
      <c r="A242" s="74" t="s">
        <v>184</v>
      </c>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ht="22.5" customHeight="1">
      <c r="A243" s="74"/>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ht="22.5" customHeight="1">
      <c r="A244" s="75" t="s">
        <v>185</v>
      </c>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ht="22.5" customHeight="1">
      <c r="A245" s="16" t="s">
        <v>186</v>
      </c>
    </row>
    <row r="246" ht="22.5" customHeight="1">
      <c r="A246" s="74"/>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ht="22.5" customHeight="1">
      <c r="A247" s="75" t="s">
        <v>187</v>
      </c>
    </row>
    <row r="248" ht="22.5" customHeight="1">
      <c r="A248" s="16" t="s">
        <v>188</v>
      </c>
    </row>
    <row r="249" ht="22.5" customHeight="1">
      <c r="A249" s="74"/>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ht="22.5" customHeight="1">
      <c r="A250" s="73" t="s">
        <v>189</v>
      </c>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ht="22.5" customHeight="1">
      <c r="A251" s="74" t="s">
        <v>190</v>
      </c>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ht="22.5" customHeight="1">
      <c r="A252" s="74"/>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ht="22.5" customHeight="1">
      <c r="A253" s="75" t="s">
        <v>191</v>
      </c>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ht="22.5" customHeight="1">
      <c r="A254" s="16" t="s">
        <v>192</v>
      </c>
    </row>
    <row r="255" ht="22.5" customHeight="1">
      <c r="A255" s="74"/>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ht="22.5" customHeight="1">
      <c r="A256" s="16" t="s">
        <v>193</v>
      </c>
    </row>
    <row r="257" ht="22.5" customHeight="1">
      <c r="A257" s="74"/>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ht="22.5" customHeight="1">
      <c r="A258" s="75" t="s">
        <v>194</v>
      </c>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ht="22.5" customHeight="1">
      <c r="A259" s="16" t="s">
        <v>195</v>
      </c>
    </row>
    <row r="260" ht="22.5" customHeight="1">
      <c r="A260" s="74"/>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ht="22.5" customHeight="1">
      <c r="A261" s="16" t="s">
        <v>196</v>
      </c>
    </row>
    <row r="262" ht="22.5" customHeight="1">
      <c r="A262" s="74"/>
      <c r="B262" s="74" t="s">
        <v>197</v>
      </c>
      <c r="C262" s="74"/>
      <c r="D262" s="74"/>
      <c r="E262" s="74"/>
      <c r="F262" s="74"/>
      <c r="G262" s="74"/>
      <c r="H262" s="74"/>
      <c r="I262" s="74"/>
      <c r="J262" s="74"/>
      <c r="K262" s="74"/>
      <c r="L262" s="74"/>
      <c r="M262" s="74"/>
      <c r="N262" s="74"/>
      <c r="O262" s="74"/>
      <c r="P262" s="74"/>
      <c r="Q262" s="74"/>
      <c r="R262" s="74"/>
      <c r="S262" s="74"/>
      <c r="T262" s="74"/>
      <c r="U262" s="74"/>
      <c r="V262" s="74"/>
      <c r="W262" s="74"/>
      <c r="X262" s="74"/>
      <c r="Y262" s="74"/>
    </row>
    <row r="263" ht="22.5" customHeight="1">
      <c r="A263" s="74"/>
      <c r="B263" s="74" t="s">
        <v>198</v>
      </c>
      <c r="C263" s="74"/>
      <c r="D263" s="74"/>
      <c r="E263" s="74"/>
      <c r="F263" s="74"/>
      <c r="G263" s="74"/>
      <c r="H263" s="74"/>
      <c r="I263" s="74"/>
      <c r="J263" s="74"/>
      <c r="K263" s="74"/>
      <c r="L263" s="74"/>
      <c r="M263" s="74"/>
      <c r="N263" s="74"/>
      <c r="O263" s="74"/>
      <c r="P263" s="74"/>
      <c r="Q263" s="74"/>
      <c r="R263" s="74"/>
      <c r="S263" s="74"/>
      <c r="T263" s="74"/>
      <c r="U263" s="74"/>
      <c r="V263" s="74"/>
      <c r="W263" s="74"/>
      <c r="X263" s="74"/>
      <c r="Y263" s="74"/>
    </row>
    <row r="264" ht="22.5" customHeight="1">
      <c r="A264" s="74"/>
      <c r="B264" s="74" t="s">
        <v>199</v>
      </c>
      <c r="C264" s="74"/>
      <c r="D264" s="74"/>
      <c r="E264" s="74"/>
      <c r="F264" s="74"/>
      <c r="G264" s="74"/>
      <c r="H264" s="74"/>
      <c r="I264" s="74"/>
      <c r="J264" s="74"/>
      <c r="K264" s="74"/>
      <c r="L264" s="74"/>
      <c r="M264" s="74"/>
      <c r="N264" s="74"/>
      <c r="O264" s="74"/>
      <c r="P264" s="74"/>
      <c r="Q264" s="74"/>
      <c r="R264" s="74"/>
      <c r="S264" s="74"/>
      <c r="T264" s="74"/>
      <c r="U264" s="74"/>
      <c r="V264" s="74"/>
      <c r="W264" s="74"/>
      <c r="X264" s="74"/>
      <c r="Y264" s="74"/>
    </row>
    <row r="265" ht="22.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row>
    <row r="266" ht="22.5" customHeight="1">
      <c r="A266" s="16" t="s">
        <v>200</v>
      </c>
    </row>
    <row r="267" ht="22.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row>
    <row r="268" ht="22.5" customHeight="1">
      <c r="A268" s="16" t="s">
        <v>201</v>
      </c>
    </row>
    <row r="269" ht="22.5" customHeight="1">
      <c r="A269" s="74"/>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ht="22.5" customHeight="1">
      <c r="A270" s="73" t="s">
        <v>202</v>
      </c>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ht="22.5" customHeight="1">
      <c r="A271" s="74" t="s">
        <v>203</v>
      </c>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row>
    <row r="272" ht="22.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ht="22.5" customHeight="1">
      <c r="A273" s="75" t="s">
        <v>204</v>
      </c>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ht="22.5" customHeight="1">
      <c r="A274" s="16" t="s">
        <v>205</v>
      </c>
    </row>
    <row r="275" ht="22.5" customHeight="1"/>
    <row r="276" ht="22.5" customHeight="1">
      <c r="A276" s="75" t="s">
        <v>206</v>
      </c>
    </row>
    <row r="277" ht="22.5" customHeight="1">
      <c r="A277" s="16" t="s">
        <v>207</v>
      </c>
    </row>
    <row r="278" ht="22.5" customHeight="1"/>
    <row r="279" ht="22.5" customHeight="1">
      <c r="A279" s="73" t="s">
        <v>208</v>
      </c>
    </row>
    <row r="280" ht="22.5" customHeight="1">
      <c r="A280" s="16" t="s">
        <v>209</v>
      </c>
    </row>
    <row r="281" ht="22.5" customHeight="1"/>
    <row r="282" ht="22.5" customHeight="1">
      <c r="A282" s="74" t="s">
        <v>210</v>
      </c>
    </row>
    <row r="283" ht="22.5" customHeight="1">
      <c r="B283" s="13" t="s">
        <v>211</v>
      </c>
    </row>
    <row r="284" ht="22.5" customHeight="1">
      <c r="B284" s="13" t="s">
        <v>212</v>
      </c>
    </row>
    <row r="285" ht="22.5" customHeight="1">
      <c r="B285" s="13" t="s">
        <v>213</v>
      </c>
    </row>
    <row r="286" ht="22.5" customHeight="1"/>
    <row r="287" ht="22.5" customHeight="1">
      <c r="A287" s="13" t="s">
        <v>214</v>
      </c>
    </row>
    <row r="288" ht="22.5" customHeight="1">
      <c r="B288" s="74" t="s">
        <v>215</v>
      </c>
    </row>
    <row r="289" ht="22.5" customHeight="1">
      <c r="B289" s="16" t="s">
        <v>216</v>
      </c>
    </row>
    <row r="290" ht="22.5" customHeight="1">
      <c r="B290" s="16" t="s">
        <v>217</v>
      </c>
    </row>
    <row r="291" ht="22.5" customHeight="1">
      <c r="B291" s="16" t="s">
        <v>218</v>
      </c>
    </row>
    <row r="292" ht="22.5" customHeight="1"/>
    <row r="293" ht="22.5" customHeight="1">
      <c r="A293" s="13" t="s">
        <v>219</v>
      </c>
    </row>
    <row r="294" ht="22.5" customHeight="1"/>
    <row r="295" ht="22.5" customHeight="1">
      <c r="A295" s="14" t="s">
        <v>26</v>
      </c>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row>
    <row r="296" ht="22.5" customHeight="1">
      <c r="A296" s="13" t="s">
        <v>220</v>
      </c>
    </row>
    <row r="297" ht="22.5" customHeight="1">
      <c r="A297" s="13" t="s">
        <v>221</v>
      </c>
    </row>
    <row r="298" ht="22.5" customHeight="1">
      <c r="B298" s="16" t="s">
        <v>222</v>
      </c>
    </row>
    <row r="299" ht="22.5" customHeight="1">
      <c r="A299" s="13" t="s">
        <v>223</v>
      </c>
    </row>
    <row r="300" ht="22.5" customHeight="1">
      <c r="A300" s="13"/>
      <c r="B300" s="13" t="s">
        <v>224</v>
      </c>
    </row>
    <row r="301" ht="22.5" customHeight="1">
      <c r="A301" s="13" t="s">
        <v>225</v>
      </c>
    </row>
    <row r="302" ht="22.5" customHeight="1">
      <c r="A302" s="13" t="s">
        <v>226</v>
      </c>
    </row>
    <row r="303" ht="22.5" customHeight="1">
      <c r="B303" s="13" t="s">
        <v>227</v>
      </c>
    </row>
    <row r="304" ht="22.5" customHeight="1">
      <c r="A304" s="13" t="s">
        <v>228</v>
      </c>
    </row>
    <row r="305" ht="22.5" customHeight="1"/>
    <row r="306" ht="22.5" customHeight="1">
      <c r="A306" s="13" t="s">
        <v>229</v>
      </c>
    </row>
    <row r="307" ht="22.5" customHeight="1">
      <c r="A307" s="77" t="s">
        <v>230</v>
      </c>
    </row>
    <row r="308" ht="22.5" customHeight="1">
      <c r="A308" s="13" t="s">
        <v>231</v>
      </c>
    </row>
    <row r="309" ht="22.5" customHeight="1">
      <c r="A309" s="78" t="s">
        <v>232</v>
      </c>
    </row>
    <row r="310" ht="22.5" customHeight="1">
      <c r="A310" s="79" t="s">
        <v>233</v>
      </c>
    </row>
    <row r="311" ht="22.5" customHeight="1">
      <c r="A311" s="80" t="s">
        <v>234</v>
      </c>
    </row>
    <row r="312" ht="22.5" customHeight="1">
      <c r="A312" s="81" t="s">
        <v>235</v>
      </c>
    </row>
    <row r="313" ht="22.5" customHeight="1">
      <c r="A313" s="82" t="s">
        <v>236</v>
      </c>
    </row>
    <row r="314" ht="22.5" customHeight="1">
      <c r="A314" s="16" t="s">
        <v>237</v>
      </c>
    </row>
    <row r="315" ht="22.5" customHeight="1">
      <c r="A315" s="83" t="s">
        <v>238</v>
      </c>
    </row>
    <row r="316" ht="22.5" customHeight="1">
      <c r="A316" s="57" t="s">
        <v>239</v>
      </c>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row>
    <row r="317" ht="22.5" customHeight="1">
      <c r="A317" s="13" t="s">
        <v>240</v>
      </c>
    </row>
    <row r="318" ht="22.5" customHeight="1"/>
    <row r="319" ht="22.5" customHeight="1">
      <c r="A319" s="16" t="s">
        <v>241</v>
      </c>
    </row>
    <row r="320" ht="22.5" customHeight="1">
      <c r="A320" s="12" t="s">
        <v>242</v>
      </c>
    </row>
    <row r="321" ht="22.5" customHeight="1">
      <c r="A321" s="16" t="s">
        <v>243</v>
      </c>
    </row>
    <row r="322" ht="22.5" customHeight="1">
      <c r="A322" s="12" t="s">
        <v>244</v>
      </c>
    </row>
    <row r="323" ht="22.5" customHeight="1">
      <c r="A323" s="16" t="s">
        <v>245</v>
      </c>
    </row>
    <row r="324" ht="22.5" customHeight="1">
      <c r="A324" s="12" t="s">
        <v>246</v>
      </c>
    </row>
    <row r="325" ht="22.5" customHeight="1">
      <c r="A325" s="16" t="s">
        <v>247</v>
      </c>
    </row>
    <row r="326" ht="22.5" customHeight="1"/>
    <row r="327" ht="22.5" customHeight="1">
      <c r="A327" s="16" t="s">
        <v>248</v>
      </c>
    </row>
    <row r="328" ht="22.5" customHeight="1"/>
    <row r="329" ht="22.5" customHeight="1">
      <c r="A329" s="16" t="s">
        <v>249</v>
      </c>
    </row>
    <row r="330" ht="22.5" customHeight="1"/>
    <row r="331" ht="22.5" customHeight="1">
      <c r="A331" s="12" t="s">
        <v>250</v>
      </c>
    </row>
    <row r="332" ht="22.5" customHeight="1">
      <c r="A332" s="16" t="s">
        <v>251</v>
      </c>
    </row>
    <row r="333" ht="22.5" customHeight="1"/>
    <row r="334" ht="22.5" customHeight="1">
      <c r="A334" s="14" t="s">
        <v>252</v>
      </c>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row>
    <row r="335" ht="22.5" customHeight="1">
      <c r="A335" s="16" t="s">
        <v>253</v>
      </c>
    </row>
    <row r="336" ht="22.5" customHeight="1"/>
    <row r="337" ht="22.5" customHeight="1">
      <c r="A337" s="12" t="s">
        <v>254</v>
      </c>
    </row>
    <row r="338" ht="22.5" customHeight="1">
      <c r="A338" s="16" t="s">
        <v>255</v>
      </c>
    </row>
    <row r="339" ht="22.5" customHeight="1">
      <c r="A339" s="12" t="s">
        <v>256</v>
      </c>
    </row>
    <row r="340" ht="22.5" customHeight="1">
      <c r="A340" s="16" t="s">
        <v>257</v>
      </c>
    </row>
    <row r="341" ht="22.5" customHeight="1">
      <c r="A341" s="12" t="s">
        <v>258</v>
      </c>
    </row>
    <row r="342" ht="22.5" customHeight="1">
      <c r="A342" s="16" t="s">
        <v>259</v>
      </c>
    </row>
    <row r="343" ht="22.5" customHeight="1">
      <c r="A343" s="12" t="s">
        <v>260</v>
      </c>
    </row>
    <row r="344" ht="22.5" customHeight="1">
      <c r="A344" s="16" t="s">
        <v>261</v>
      </c>
    </row>
    <row r="345" ht="22.5" customHeight="1">
      <c r="A345" s="12" t="s">
        <v>262</v>
      </c>
    </row>
    <row r="346" ht="22.5" customHeight="1">
      <c r="A346" s="16" t="s">
        <v>263</v>
      </c>
    </row>
    <row r="347" ht="22.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ht="22.5" customHeight="1">
      <c r="A348" s="14" t="s">
        <v>28</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row>
    <row r="349" ht="22.5" customHeight="1">
      <c r="A349" s="16" t="s">
        <v>264</v>
      </c>
    </row>
    <row r="350" ht="22.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ht="22.5" customHeight="1">
      <c r="A351" s="16" t="s">
        <v>265</v>
      </c>
    </row>
    <row r="352" ht="22.5" customHeight="1">
      <c r="A352" s="16" t="s">
        <v>266</v>
      </c>
    </row>
    <row r="353" ht="22.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ht="22.5" customHeight="1">
      <c r="A354" s="14" t="s">
        <v>29</v>
      </c>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row>
    <row r="355" ht="22.5" customHeight="1">
      <c r="A355" s="16" t="s">
        <v>267</v>
      </c>
    </row>
    <row r="356" ht="22.5" customHeight="1"/>
    <row r="357" ht="22.5" customHeight="1">
      <c r="A357" s="14" t="s">
        <v>30</v>
      </c>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row>
    <row r="358" ht="22.5" customHeight="1">
      <c r="A358" s="16" t="s">
        <v>268</v>
      </c>
    </row>
    <row r="359" ht="22.5" customHeight="1"/>
    <row r="360" ht="22.5" customHeight="1">
      <c r="A360" s="16" t="s">
        <v>269</v>
      </c>
    </row>
    <row r="361" ht="22.5" customHeight="1"/>
    <row r="362" ht="22.5" customHeight="1">
      <c r="A362" s="16" t="s">
        <v>270</v>
      </c>
    </row>
    <row r="363" ht="22.5" customHeight="1"/>
    <row r="364" ht="22.5" customHeight="1">
      <c r="A364" s="84" t="s">
        <v>271</v>
      </c>
    </row>
    <row r="365" ht="22.5" customHeight="1">
      <c r="A365" s="85" t="s">
        <v>272</v>
      </c>
    </row>
    <row r="366" ht="22.5" customHeight="1">
      <c r="A366" s="49" t="s">
        <v>273</v>
      </c>
    </row>
    <row r="367" ht="22.5" customHeight="1">
      <c r="A367" s="86" t="s">
        <v>274</v>
      </c>
    </row>
    <row r="368" ht="22.5" customHeight="1">
      <c r="A368" s="49" t="s">
        <v>275</v>
      </c>
    </row>
    <row r="369" ht="22.5" customHeight="1">
      <c r="A369" s="49" t="s">
        <v>276</v>
      </c>
    </row>
    <row r="370" ht="22.5" customHeight="1">
      <c r="A370" s="49" t="s">
        <v>277</v>
      </c>
    </row>
    <row r="371" ht="22.5" customHeight="1">
      <c r="A371" s="86" t="s">
        <v>278</v>
      </c>
    </row>
    <row r="372" ht="22.5" customHeight="1">
      <c r="A372" s="13" t="s">
        <v>279</v>
      </c>
    </row>
    <row r="373" ht="22.5" customHeight="1">
      <c r="A373" s="49" t="s">
        <v>280</v>
      </c>
    </row>
    <row r="374" ht="22.5" customHeight="1">
      <c r="A374" s="49" t="s">
        <v>281</v>
      </c>
    </row>
    <row r="375" ht="22.5" customHeight="1">
      <c r="A375" s="49" t="s">
        <v>282</v>
      </c>
    </row>
    <row r="376" ht="22.5" customHeight="1">
      <c r="A376" s="87" t="s">
        <v>283</v>
      </c>
    </row>
    <row r="377" ht="22.5" customHeight="1">
      <c r="A377" s="49" t="s">
        <v>284</v>
      </c>
    </row>
    <row r="378" ht="22.5" customHeight="1">
      <c r="A378" s="49" t="s">
        <v>285</v>
      </c>
    </row>
    <row r="379" ht="22.5" customHeight="1">
      <c r="A379" s="49" t="s">
        <v>286</v>
      </c>
    </row>
    <row r="380" ht="22.5" customHeight="1">
      <c r="A380" s="49" t="s">
        <v>287</v>
      </c>
    </row>
    <row r="381" ht="22.5" customHeight="1">
      <c r="A381" s="88" t="s">
        <v>288</v>
      </c>
    </row>
    <row r="382" ht="22.5" customHeight="1">
      <c r="A382" s="86" t="s">
        <v>289</v>
      </c>
    </row>
    <row r="383" ht="22.5" customHeight="1">
      <c r="A383" s="41" t="s">
        <v>290</v>
      </c>
    </row>
    <row r="384" ht="22.5" customHeight="1">
      <c r="A384" s="41" t="s">
        <v>291</v>
      </c>
    </row>
    <row r="385" ht="22.5" customHeight="1">
      <c r="A385" s="41" t="s">
        <v>292</v>
      </c>
    </row>
    <row r="386" ht="22.5" customHeight="1">
      <c r="A386" s="41" t="s">
        <v>293</v>
      </c>
    </row>
    <row r="387" ht="22.5" customHeight="1">
      <c r="A387" s="88" t="s">
        <v>294</v>
      </c>
    </row>
    <row r="388" ht="22.5" customHeight="1">
      <c r="A388" s="49" t="s">
        <v>295</v>
      </c>
    </row>
    <row r="389" ht="22.5" customHeight="1">
      <c r="A389" s="41"/>
    </row>
    <row r="390" ht="22.5" customHeight="1">
      <c r="A390" s="84" t="s">
        <v>296</v>
      </c>
    </row>
    <row r="391" ht="22.5" customHeight="1">
      <c r="A391" s="85" t="s">
        <v>272</v>
      </c>
    </row>
    <row r="392" ht="22.5" customHeight="1">
      <c r="A392" s="49" t="s">
        <v>297</v>
      </c>
    </row>
    <row r="393" ht="22.5" customHeight="1">
      <c r="A393" s="36"/>
    </row>
    <row r="394" ht="22.5" customHeight="1">
      <c r="A394" s="89" t="s">
        <v>298</v>
      </c>
    </row>
    <row r="395" ht="22.5" customHeight="1">
      <c r="A395" s="85" t="s">
        <v>272</v>
      </c>
    </row>
    <row r="396" ht="22.5" customHeight="1">
      <c r="A396" s="49" t="s">
        <v>299</v>
      </c>
    </row>
    <row r="397" ht="22.5" customHeight="1">
      <c r="A397" s="49" t="s">
        <v>300</v>
      </c>
    </row>
    <row r="398" ht="22.5" customHeight="1">
      <c r="A398" s="49" t="s">
        <v>301</v>
      </c>
    </row>
    <row r="399" ht="22.5" customHeight="1">
      <c r="A399" s="49" t="s">
        <v>302</v>
      </c>
    </row>
    <row r="400" ht="22.5" customHeight="1">
      <c r="A400" s="49" t="s">
        <v>303</v>
      </c>
    </row>
    <row r="401" ht="22.5" customHeight="1">
      <c r="A401" s="49" t="s">
        <v>304</v>
      </c>
    </row>
    <row r="402" ht="22.5" customHeight="1">
      <c r="A402" s="49" t="s">
        <v>305</v>
      </c>
    </row>
    <row r="403" ht="22.5" customHeight="1">
      <c r="A403" s="88" t="s">
        <v>288</v>
      </c>
    </row>
    <row r="404" ht="22.5" customHeight="1">
      <c r="A404" s="49" t="s">
        <v>306</v>
      </c>
    </row>
    <row r="405" ht="22.5" customHeight="1">
      <c r="A405" s="36"/>
    </row>
    <row r="406" ht="22.5" customHeight="1">
      <c r="A406" s="90" t="s">
        <v>307</v>
      </c>
    </row>
    <row r="407" ht="22.5" customHeight="1">
      <c r="A407" s="85" t="s">
        <v>272</v>
      </c>
    </row>
    <row r="408" ht="22.5" customHeight="1">
      <c r="A408" s="49" t="s">
        <v>308</v>
      </c>
    </row>
    <row r="409" ht="22.5" customHeight="1">
      <c r="A409" s="49" t="s">
        <v>309</v>
      </c>
    </row>
    <row r="410" ht="22.5" customHeight="1">
      <c r="A410" s="49" t="s">
        <v>310</v>
      </c>
    </row>
    <row r="411" ht="22.5" customHeight="1">
      <c r="A411" s="49" t="s">
        <v>311</v>
      </c>
    </row>
    <row r="412" ht="22.5" customHeight="1">
      <c r="A412" s="49" t="s">
        <v>312</v>
      </c>
    </row>
    <row r="413" ht="22.5" customHeight="1">
      <c r="A413" s="49" t="s">
        <v>313</v>
      </c>
    </row>
    <row r="414" ht="22.5" customHeight="1">
      <c r="A414" s="49" t="s">
        <v>314</v>
      </c>
    </row>
    <row r="415" ht="22.5" customHeight="1">
      <c r="A415" s="49" t="s">
        <v>315</v>
      </c>
    </row>
    <row r="416" ht="22.5" customHeight="1">
      <c r="A416" s="13" t="s">
        <v>316</v>
      </c>
    </row>
    <row r="417" ht="22.5" customHeight="1">
      <c r="A417" s="49" t="s">
        <v>317</v>
      </c>
      <c r="O417" s="49"/>
    </row>
    <row r="418" ht="22.5" customHeight="1">
      <c r="A418" s="49" t="s">
        <v>318</v>
      </c>
    </row>
    <row r="419" ht="22.5" customHeight="1">
      <c r="A419" s="91" t="s">
        <v>288</v>
      </c>
    </row>
    <row r="420" ht="22.5" customHeight="1">
      <c r="A420" s="49" t="s">
        <v>319</v>
      </c>
    </row>
    <row r="421" ht="22.5" customHeight="1">
      <c r="A421" s="49" t="s">
        <v>320</v>
      </c>
    </row>
    <row r="422" ht="22.5" customHeight="1"/>
    <row r="423" ht="22.5" customHeight="1">
      <c r="A423" s="89" t="s">
        <v>321</v>
      </c>
    </row>
    <row r="424" ht="22.5" customHeight="1">
      <c r="A424" s="85" t="s">
        <v>272</v>
      </c>
    </row>
    <row r="425" ht="22.5" customHeight="1">
      <c r="A425" s="49" t="s">
        <v>322</v>
      </c>
    </row>
    <row r="426" ht="22.5" customHeight="1">
      <c r="A426" s="13" t="s">
        <v>323</v>
      </c>
    </row>
    <row r="427" ht="22.5" customHeight="1">
      <c r="A427" s="13" t="s">
        <v>324</v>
      </c>
    </row>
    <row r="428" ht="22.5" customHeight="1">
      <c r="A428" s="91" t="s">
        <v>288</v>
      </c>
    </row>
    <row r="429" ht="22.5" customHeight="1">
      <c r="A429" s="13" t="s">
        <v>325</v>
      </c>
    </row>
    <row r="430" ht="22.5" customHeight="1"/>
    <row r="431" ht="22.5" customHeight="1">
      <c r="A431" s="84" t="s">
        <v>326</v>
      </c>
    </row>
    <row r="432" ht="22.5" customHeight="1">
      <c r="A432" s="85" t="s">
        <v>272</v>
      </c>
    </row>
    <row r="433" ht="22.5" customHeight="1">
      <c r="A433" s="49" t="s">
        <v>327</v>
      </c>
    </row>
    <row r="434" ht="22.5" customHeight="1">
      <c r="A434" s="49" t="s">
        <v>328</v>
      </c>
    </row>
    <row r="435" ht="22.5" customHeight="1">
      <c r="A435" s="49" t="s">
        <v>329</v>
      </c>
    </row>
    <row r="436" ht="22.5" customHeight="1">
      <c r="A436" s="49" t="s">
        <v>330</v>
      </c>
    </row>
    <row r="437" ht="22.5" customHeight="1">
      <c r="A437" s="49" t="s">
        <v>331</v>
      </c>
    </row>
    <row r="438" ht="22.5" customHeight="1">
      <c r="A438" s="49" t="s">
        <v>332</v>
      </c>
    </row>
    <row r="439" ht="22.5" customHeight="1">
      <c r="A439" s="49" t="s">
        <v>333</v>
      </c>
    </row>
    <row r="440" ht="22.5" customHeight="1">
      <c r="A440" s="49" t="s">
        <v>334</v>
      </c>
    </row>
    <row r="441" ht="22.5" customHeight="1">
      <c r="A441" s="49" t="s">
        <v>335</v>
      </c>
    </row>
    <row r="442" ht="22.5" customHeight="1">
      <c r="A442" s="49" t="s">
        <v>336</v>
      </c>
    </row>
    <row r="443" ht="22.5" customHeight="1">
      <c r="A443" s="91" t="s">
        <v>288</v>
      </c>
    </row>
    <row r="444" ht="22.5" customHeight="1">
      <c r="A444" s="49" t="s">
        <v>337</v>
      </c>
    </row>
    <row r="445" ht="22.5" customHeight="1">
      <c r="A445" s="49" t="s">
        <v>338</v>
      </c>
    </row>
    <row r="446" ht="22.5" customHeight="1"/>
    <row r="447" ht="22.5" customHeight="1">
      <c r="A447" s="14" t="s">
        <v>31</v>
      </c>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row>
    <row r="448" ht="22.5" customHeight="1">
      <c r="A448" s="16" t="s">
        <v>339</v>
      </c>
    </row>
    <row r="449" ht="22.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row>
    <row r="450" ht="22.5" customHeight="1">
      <c r="A450" s="74"/>
      <c r="B450" s="75" t="s">
        <v>340</v>
      </c>
      <c r="C450" s="74"/>
      <c r="D450" s="74"/>
      <c r="E450" s="74"/>
      <c r="F450" s="74"/>
      <c r="G450" s="74"/>
      <c r="H450" s="74"/>
      <c r="I450" s="74"/>
      <c r="J450" s="74"/>
      <c r="K450" s="74"/>
      <c r="L450" s="74"/>
      <c r="M450" s="74"/>
      <c r="N450" s="74"/>
      <c r="O450" s="74"/>
      <c r="P450" s="74"/>
      <c r="Q450" s="74"/>
      <c r="R450" s="74"/>
      <c r="S450" s="74"/>
      <c r="T450" s="74"/>
      <c r="U450" s="74"/>
      <c r="V450" s="74"/>
      <c r="W450" s="74"/>
      <c r="X450" s="74"/>
      <c r="Y450" s="74"/>
    </row>
    <row r="451" ht="22.5" customHeight="1">
      <c r="A451" s="74" t="s">
        <v>341</v>
      </c>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row>
    <row r="452" ht="22.5" customHeight="1">
      <c r="A452" s="92"/>
      <c r="B452" s="12" t="s">
        <v>342</v>
      </c>
    </row>
    <row r="453" ht="22.5" customHeight="1">
      <c r="A453" s="13" t="s">
        <v>343</v>
      </c>
    </row>
    <row r="454" ht="22.5" customHeight="1">
      <c r="A454" s="93"/>
      <c r="B454" s="12" t="s">
        <v>344</v>
      </c>
    </row>
    <row r="455" ht="22.5" customHeight="1">
      <c r="A455" s="13" t="s">
        <v>345</v>
      </c>
    </row>
    <row r="456" ht="22.5" customHeight="1">
      <c r="A456" s="94"/>
      <c r="B456" s="12" t="s">
        <v>346</v>
      </c>
    </row>
    <row r="457" ht="22.5" customHeight="1">
      <c r="A457" s="13" t="s">
        <v>347</v>
      </c>
    </row>
    <row r="458" ht="22.5" customHeight="1">
      <c r="A458" s="95"/>
      <c r="B458" s="12" t="s">
        <v>348</v>
      </c>
    </row>
    <row r="459" ht="22.5" customHeight="1">
      <c r="A459" s="12" t="s">
        <v>349</v>
      </c>
      <c r="B459" s="12"/>
    </row>
    <row r="460" ht="22.5" customHeight="1">
      <c r="A460" s="96"/>
      <c r="B460" s="12" t="s">
        <v>350</v>
      </c>
    </row>
    <row r="461" ht="22.5" customHeight="1">
      <c r="A461" s="13" t="s">
        <v>351</v>
      </c>
    </row>
    <row r="462" ht="22.5" customHeight="1">
      <c r="A462" s="97"/>
      <c r="B462" s="98"/>
      <c r="C462" s="99"/>
      <c r="D462" s="100"/>
      <c r="E462" s="12" t="s">
        <v>352</v>
      </c>
    </row>
    <row r="463" ht="22.5" customHeight="1">
      <c r="A463" s="13" t="s">
        <v>353</v>
      </c>
    </row>
    <row r="464" ht="22.5" customHeight="1">
      <c r="A464" s="101"/>
      <c r="B464" s="102"/>
      <c r="C464" s="103"/>
      <c r="D464" s="104"/>
      <c r="E464" s="12" t="s">
        <v>354</v>
      </c>
    </row>
    <row r="465" ht="22.5" customHeight="1">
      <c r="A465" s="16" t="s">
        <v>355</v>
      </c>
    </row>
    <row r="466" ht="22.5" customHeight="1">
      <c r="A466" s="105" t="s">
        <v>356</v>
      </c>
      <c r="B466" s="12" t="s">
        <v>357</v>
      </c>
    </row>
    <row r="467" ht="22.5" customHeight="1">
      <c r="A467" s="16" t="s">
        <v>358</v>
      </c>
    </row>
    <row r="468" ht="22.5" customHeight="1">
      <c r="A468" s="106" t="s">
        <v>356</v>
      </c>
      <c r="B468" s="12" t="s">
        <v>359</v>
      </c>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ht="22.5" customHeight="1">
      <c r="A469" s="107" t="s">
        <v>360</v>
      </c>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ht="22.5" customHeight="1">
      <c r="A470" s="108"/>
      <c r="B470" s="109" t="s">
        <v>361</v>
      </c>
    </row>
    <row r="471" ht="22.5" customHeight="1">
      <c r="A471" s="13" t="s">
        <v>362</v>
      </c>
    </row>
    <row r="472" ht="22.5" customHeight="1">
      <c r="A472" s="110"/>
      <c r="B472" s="12" t="s">
        <v>363</v>
      </c>
    </row>
    <row r="473" ht="22.5" customHeight="1">
      <c r="A473" s="16" t="s">
        <v>364</v>
      </c>
    </row>
    <row r="474" ht="22.5" customHeight="1">
      <c r="A474" s="111"/>
      <c r="B474" s="12" t="s">
        <v>365</v>
      </c>
    </row>
    <row r="475" ht="22.5" customHeight="1">
      <c r="A475" s="13" t="s">
        <v>366</v>
      </c>
    </row>
    <row r="476" ht="22.5" customHeight="1">
      <c r="A476" s="112"/>
      <c r="B476" s="12" t="s">
        <v>367</v>
      </c>
    </row>
    <row r="477" ht="22.5" customHeight="1">
      <c r="A477" s="16" t="s">
        <v>368</v>
      </c>
    </row>
    <row r="478" ht="22.5" customHeight="1">
      <c r="A478" s="113"/>
      <c r="B478" s="12" t="s">
        <v>369</v>
      </c>
    </row>
    <row r="479" ht="22.5" customHeight="1">
      <c r="A479" s="16" t="s">
        <v>370</v>
      </c>
    </row>
    <row r="480" ht="22.5" customHeight="1">
      <c r="A480" s="114"/>
      <c r="B480" s="12" t="s">
        <v>371</v>
      </c>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ht="22.5" customHeight="1">
      <c r="A481" s="16" t="s">
        <v>372</v>
      </c>
    </row>
    <row r="482" ht="22.5" customHeight="1">
      <c r="A482" s="115" t="s">
        <v>373</v>
      </c>
      <c r="B482" s="12" t="s">
        <v>374</v>
      </c>
    </row>
    <row r="483" ht="22.5" customHeight="1">
      <c r="A483" s="16" t="s">
        <v>375</v>
      </c>
    </row>
    <row r="484" ht="22.5" customHeight="1"/>
    <row r="485" ht="22.5" customHeight="1">
      <c r="A485" s="13" t="s">
        <v>376</v>
      </c>
    </row>
    <row r="486" ht="22.5" customHeight="1">
      <c r="A486" s="116"/>
      <c r="B486" s="12" t="s">
        <v>377</v>
      </c>
    </row>
    <row r="487" ht="22.5" customHeight="1">
      <c r="A487" s="16" t="s">
        <v>378</v>
      </c>
    </row>
    <row r="488" ht="22.5" customHeight="1">
      <c r="A488" s="117"/>
      <c r="B488" s="12" t="s">
        <v>379</v>
      </c>
    </row>
    <row r="489" ht="22.5" customHeight="1">
      <c r="A489" s="16" t="s">
        <v>380</v>
      </c>
    </row>
    <row r="490" ht="22.5" customHeight="1">
      <c r="A490" s="118" t="s">
        <v>381</v>
      </c>
      <c r="B490" s="12" t="s">
        <v>382</v>
      </c>
    </row>
    <row r="491" ht="22.5" customHeight="1">
      <c r="A491" s="16" t="s">
        <v>383</v>
      </c>
    </row>
    <row r="492" ht="22.5" customHeight="1">
      <c r="A492" s="13"/>
    </row>
    <row r="493" ht="22.5" customHeight="1">
      <c r="A493" s="13" t="s">
        <v>384</v>
      </c>
    </row>
    <row r="494" ht="22.5" customHeight="1">
      <c r="A494" s="119"/>
      <c r="B494" s="120"/>
      <c r="C494" s="121"/>
      <c r="D494" s="122"/>
      <c r="E494" s="12" t="s">
        <v>385</v>
      </c>
    </row>
    <row r="495" ht="22.5" customHeight="1">
      <c r="A495" s="16" t="s">
        <v>386</v>
      </c>
    </row>
    <row r="496" ht="22.5" customHeight="1">
      <c r="A496" s="93" t="s">
        <v>387</v>
      </c>
      <c r="B496" s="12" t="s">
        <v>388</v>
      </c>
    </row>
    <row r="497" ht="22.5" customHeight="1">
      <c r="A497" s="16" t="s">
        <v>389</v>
      </c>
    </row>
    <row r="498" ht="22.5" customHeight="1">
      <c r="A498" s="13"/>
    </row>
    <row r="499" ht="22.5" customHeight="1">
      <c r="A499" s="13" t="s">
        <v>390</v>
      </c>
    </row>
    <row r="500" ht="22.5" customHeight="1">
      <c r="A500" s="123"/>
      <c r="B500" s="12" t="s">
        <v>391</v>
      </c>
    </row>
    <row r="501" ht="22.5" customHeight="1">
      <c r="A501" s="16" t="s">
        <v>392</v>
      </c>
    </row>
    <row r="502" ht="22.5" customHeight="1">
      <c r="A502" s="13"/>
    </row>
    <row r="503" ht="22.5" customHeight="1">
      <c r="A503" s="14" t="s">
        <v>32</v>
      </c>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row>
    <row r="504" ht="22.5" customHeight="1">
      <c r="A504" s="16" t="s">
        <v>393</v>
      </c>
    </row>
    <row r="505" ht="22.5" customHeight="1">
      <c r="A505" s="13"/>
    </row>
    <row r="506" ht="22.5" customHeight="1">
      <c r="A506" s="124" t="s">
        <v>394</v>
      </c>
    </row>
    <row r="507" ht="22.5" customHeight="1">
      <c r="A507" s="12" t="s">
        <v>395</v>
      </c>
    </row>
    <row r="508" ht="22.5" customHeight="1">
      <c r="A508" s="13" t="s">
        <v>396</v>
      </c>
    </row>
    <row r="509" ht="22.5" customHeight="1">
      <c r="A509" s="13" t="s">
        <v>397</v>
      </c>
    </row>
    <row r="510" ht="22.5" customHeight="1">
      <c r="A510" s="125"/>
      <c r="B510" s="126"/>
      <c r="C510" s="126"/>
      <c r="D510" s="126"/>
      <c r="E510" s="126"/>
    </row>
    <row r="511" ht="22.5" customHeight="1">
      <c r="A511" s="125"/>
      <c r="B511" s="126"/>
      <c r="C511" s="126"/>
      <c r="D511" s="126"/>
      <c r="E511" s="126"/>
    </row>
    <row r="512" ht="22.5" customHeight="1">
      <c r="A512" s="125"/>
      <c r="B512" s="126"/>
      <c r="C512" s="127"/>
      <c r="D512" s="125">
        <v>1.0</v>
      </c>
      <c r="E512" s="125">
        <v>2.0</v>
      </c>
    </row>
    <row r="513" ht="22.5" customHeight="1">
      <c r="A513" s="125"/>
      <c r="B513" s="126"/>
      <c r="C513" s="126"/>
      <c r="D513" s="126"/>
      <c r="E513" s="126"/>
    </row>
    <row r="514" ht="22.5" customHeight="1">
      <c r="A514" s="125"/>
      <c r="B514" s="126"/>
      <c r="C514" s="126"/>
      <c r="D514" s="126"/>
      <c r="E514" s="126"/>
    </row>
    <row r="515" ht="22.5" customHeight="1">
      <c r="A515" s="13"/>
    </row>
    <row r="516" ht="22.5" customHeight="1">
      <c r="A516" s="12" t="s">
        <v>398</v>
      </c>
    </row>
    <row r="517" ht="22.5" customHeight="1">
      <c r="A517" s="13" t="s">
        <v>399</v>
      </c>
    </row>
    <row r="518" ht="22.5" customHeight="1">
      <c r="A518" s="13" t="s">
        <v>400</v>
      </c>
    </row>
    <row r="519" ht="22.5" customHeight="1">
      <c r="A519" s="13"/>
      <c r="D519" s="126"/>
    </row>
    <row r="520" ht="22.5" customHeight="1">
      <c r="A520" s="13"/>
      <c r="C520" s="126"/>
      <c r="D520" s="126"/>
    </row>
    <row r="521" ht="22.5" customHeight="1">
      <c r="A521" s="13"/>
      <c r="B521" s="126"/>
      <c r="C521" s="126"/>
      <c r="D521" s="126"/>
    </row>
    <row r="522" ht="22.5" customHeight="1">
      <c r="A522" s="128"/>
      <c r="B522" s="125">
        <v>1.0</v>
      </c>
      <c r="C522" s="125">
        <v>2.0</v>
      </c>
      <c r="D522" s="125">
        <v>3.0</v>
      </c>
      <c r="F522" s="63" t="s">
        <v>401</v>
      </c>
      <c r="H522" s="128"/>
      <c r="I522" s="126"/>
      <c r="J522" s="126"/>
      <c r="K522" s="126"/>
    </row>
    <row r="523" ht="22.5" customHeight="1">
      <c r="A523" s="13"/>
      <c r="B523" s="126"/>
      <c r="C523" s="126"/>
      <c r="D523" s="126"/>
      <c r="H523" s="126"/>
      <c r="I523" s="125">
        <v>1.0</v>
      </c>
      <c r="J523" s="126"/>
      <c r="K523" s="126"/>
    </row>
    <row r="524" ht="22.5" customHeight="1">
      <c r="A524" s="13"/>
      <c r="C524" s="126"/>
      <c r="D524" s="126"/>
      <c r="H524" s="126"/>
      <c r="I524" s="126"/>
      <c r="J524" s="125">
        <v>2.0</v>
      </c>
      <c r="K524" s="126"/>
    </row>
    <row r="525" ht="22.5" customHeight="1">
      <c r="A525" s="13"/>
      <c r="D525" s="126"/>
      <c r="H525" s="126"/>
      <c r="I525" s="126"/>
      <c r="J525" s="126"/>
      <c r="K525" s="125">
        <v>3.0</v>
      </c>
    </row>
    <row r="526" ht="22.5" customHeight="1">
      <c r="A526" s="13"/>
    </row>
    <row r="527" ht="22.5" customHeight="1">
      <c r="A527" s="12" t="s">
        <v>402</v>
      </c>
    </row>
    <row r="528" ht="22.5" customHeight="1">
      <c r="A528" s="13" t="s">
        <v>403</v>
      </c>
    </row>
    <row r="529" ht="22.5" customHeight="1">
      <c r="A529" s="13" t="s">
        <v>404</v>
      </c>
    </row>
    <row r="530" ht="22.5" customHeight="1">
      <c r="A530" s="13"/>
    </row>
    <row r="531" ht="22.5" customHeight="1">
      <c r="A531" s="128"/>
      <c r="B531" s="125">
        <v>1.0</v>
      </c>
      <c r="C531" s="125">
        <v>2.0</v>
      </c>
      <c r="D531" s="125">
        <v>3.0</v>
      </c>
      <c r="E531" s="125">
        <v>4.0</v>
      </c>
      <c r="F531" s="125">
        <v>5.0</v>
      </c>
      <c r="G531" s="125">
        <v>6.0</v>
      </c>
      <c r="H531" s="125">
        <v>7.0</v>
      </c>
    </row>
    <row r="532" ht="22.5" customHeight="1">
      <c r="A532" s="13"/>
    </row>
    <row r="533" ht="22.5" customHeight="1">
      <c r="A533" s="13"/>
      <c r="B533" s="126"/>
      <c r="C533" s="126"/>
      <c r="D533" s="126"/>
      <c r="E533" s="126"/>
      <c r="F533" s="126"/>
      <c r="G533" s="126"/>
      <c r="H533" s="126"/>
    </row>
    <row r="534" ht="22.5" customHeight="1">
      <c r="A534" s="128"/>
      <c r="B534" s="125">
        <v>1.0</v>
      </c>
      <c r="C534" s="125">
        <v>2.0</v>
      </c>
      <c r="D534" s="125">
        <v>3.0</v>
      </c>
      <c r="E534" s="125">
        <v>4.0</v>
      </c>
      <c r="F534" s="125">
        <v>5.0</v>
      </c>
      <c r="G534" s="125">
        <v>6.0</v>
      </c>
      <c r="H534" s="125">
        <v>7.0</v>
      </c>
    </row>
    <row r="535" ht="22.5" customHeight="1">
      <c r="A535" s="13"/>
      <c r="B535" s="126"/>
      <c r="C535" s="126"/>
      <c r="D535" s="126"/>
      <c r="E535" s="126"/>
      <c r="F535" s="126"/>
      <c r="G535" s="126"/>
      <c r="H535" s="126"/>
    </row>
    <row r="536" ht="22.5" customHeight="1">
      <c r="A536" s="13"/>
    </row>
    <row r="537" ht="22.5" customHeight="1">
      <c r="A537" s="128"/>
      <c r="B537" s="126"/>
    </row>
    <row r="538" ht="22.5" customHeight="1">
      <c r="A538" s="126"/>
      <c r="B538" s="125">
        <v>1.0</v>
      </c>
      <c r="C538" s="126"/>
    </row>
    <row r="539" ht="22.5" customHeight="1">
      <c r="A539" s="13"/>
      <c r="B539" s="126"/>
      <c r="C539" s="125">
        <v>2.0</v>
      </c>
      <c r="D539" s="126"/>
    </row>
    <row r="540" ht="22.5" customHeight="1">
      <c r="A540" s="13"/>
      <c r="C540" s="126"/>
      <c r="D540" s="125">
        <v>3.0</v>
      </c>
      <c r="E540" s="126"/>
    </row>
    <row r="541" ht="22.5" customHeight="1">
      <c r="A541" s="13"/>
      <c r="D541" s="126"/>
      <c r="E541" s="125">
        <v>4.0</v>
      </c>
      <c r="F541" s="126"/>
    </row>
    <row r="542" ht="22.5" customHeight="1">
      <c r="A542" s="13"/>
      <c r="E542" s="126"/>
      <c r="F542" s="125">
        <v>5.0</v>
      </c>
      <c r="G542" s="126"/>
    </row>
    <row r="543" ht="22.5" customHeight="1">
      <c r="A543" s="13"/>
      <c r="F543" s="126"/>
      <c r="G543" s="125">
        <v>6.0</v>
      </c>
      <c r="H543" s="126"/>
    </row>
    <row r="544" ht="22.5" customHeight="1">
      <c r="A544" s="13"/>
      <c r="G544" s="126"/>
      <c r="H544" s="125">
        <v>7.0</v>
      </c>
    </row>
    <row r="545" ht="22.5" customHeight="1">
      <c r="A545" s="13"/>
    </row>
    <row r="546" ht="22.5" customHeight="1">
      <c r="A546" s="12" t="s">
        <v>405</v>
      </c>
    </row>
    <row r="547" ht="22.5" customHeight="1">
      <c r="A547" s="16" t="s">
        <v>406</v>
      </c>
    </row>
    <row r="548" ht="22.5" customHeight="1">
      <c r="A548" s="13"/>
    </row>
    <row r="549" ht="22.5" customHeight="1">
      <c r="A549" s="124" t="s">
        <v>407</v>
      </c>
    </row>
    <row r="550" ht="22.5" customHeight="1">
      <c r="A550" s="129" t="s">
        <v>408</v>
      </c>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row>
    <row r="551" ht="22.5" customHeight="1">
      <c r="A551" s="45" t="s">
        <v>409</v>
      </c>
    </row>
    <row r="552" ht="22.5" customHeight="1">
      <c r="A552" s="36"/>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row>
    <row r="553" ht="22.5" customHeight="1">
      <c r="A553" s="129" t="s">
        <v>410</v>
      </c>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row>
    <row r="554" ht="22.5" customHeight="1">
      <c r="A554" s="45" t="s">
        <v>411</v>
      </c>
    </row>
    <row r="555" ht="22.5" customHeight="1">
      <c r="A555" s="36"/>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row>
    <row r="556" ht="22.5" customHeight="1">
      <c r="A556" s="12" t="s">
        <v>412</v>
      </c>
    </row>
    <row r="557" ht="22.5" customHeight="1">
      <c r="A557" s="16" t="s">
        <v>413</v>
      </c>
    </row>
    <row r="558" ht="22.5" customHeight="1">
      <c r="A558" s="13"/>
    </row>
    <row r="559" ht="22.5" customHeight="1">
      <c r="A559" s="12" t="s">
        <v>414</v>
      </c>
    </row>
    <row r="560" ht="22.5" customHeight="1">
      <c r="A560" s="16" t="s">
        <v>415</v>
      </c>
    </row>
    <row r="561" ht="22.5" customHeight="1">
      <c r="A561" s="12"/>
    </row>
    <row r="562" ht="22.5" customHeight="1">
      <c r="A562" s="12" t="s">
        <v>416</v>
      </c>
    </row>
    <row r="563" ht="22.5" customHeight="1">
      <c r="A563" s="16" t="s">
        <v>417</v>
      </c>
    </row>
    <row r="564" ht="22.5" customHeight="1">
      <c r="A564" s="12"/>
    </row>
    <row r="565" ht="22.5" customHeight="1">
      <c r="A565" s="12" t="s">
        <v>418</v>
      </c>
    </row>
    <row r="566" ht="22.5" customHeight="1">
      <c r="A566" s="13" t="s">
        <v>419</v>
      </c>
    </row>
    <row r="567" ht="22.5" customHeight="1">
      <c r="A567" s="12"/>
    </row>
    <row r="568" ht="22.5" customHeight="1">
      <c r="A568" s="12" t="s">
        <v>420</v>
      </c>
    </row>
    <row r="569" ht="22.5" customHeight="1">
      <c r="A569" s="13" t="s">
        <v>421</v>
      </c>
    </row>
    <row r="570" ht="22.5" customHeight="1">
      <c r="A570" s="12"/>
    </row>
    <row r="571" ht="22.5" customHeight="1">
      <c r="A571" s="12" t="s">
        <v>422</v>
      </c>
    </row>
    <row r="572" ht="22.5" customHeight="1">
      <c r="A572" s="16" t="s">
        <v>423</v>
      </c>
    </row>
    <row r="573" ht="22.5" customHeight="1">
      <c r="A573" s="13"/>
    </row>
    <row r="574" ht="22.5" customHeight="1">
      <c r="A574" s="12" t="s">
        <v>424</v>
      </c>
    </row>
    <row r="575" ht="22.5" customHeight="1">
      <c r="A575" s="13" t="s">
        <v>425</v>
      </c>
    </row>
    <row r="576" ht="22.5" customHeight="1">
      <c r="A576" s="13"/>
    </row>
    <row r="577" ht="22.5" customHeight="1">
      <c r="A577" s="12" t="s">
        <v>426</v>
      </c>
    </row>
    <row r="578" ht="22.5" customHeight="1">
      <c r="A578" s="13" t="s">
        <v>427</v>
      </c>
    </row>
    <row r="579" ht="22.5" customHeight="1">
      <c r="A579" s="13"/>
    </row>
    <row r="580" ht="22.5" customHeight="1">
      <c r="A580" s="12" t="s">
        <v>428</v>
      </c>
    </row>
    <row r="581" ht="22.5" customHeight="1">
      <c r="A581" s="13" t="s">
        <v>429</v>
      </c>
    </row>
    <row r="582" ht="22.5" customHeight="1">
      <c r="A582" s="13"/>
    </row>
    <row r="583" ht="22.5" customHeight="1">
      <c r="A583" s="12" t="s">
        <v>430</v>
      </c>
    </row>
    <row r="584" ht="22.5" customHeight="1">
      <c r="A584" s="13" t="s">
        <v>431</v>
      </c>
    </row>
    <row r="585" ht="22.5" customHeight="1">
      <c r="A585" s="13"/>
    </row>
    <row r="586" ht="22.5" customHeight="1">
      <c r="A586" s="12" t="s">
        <v>432</v>
      </c>
    </row>
    <row r="587" ht="22.5" customHeight="1">
      <c r="A587" s="16" t="s">
        <v>433</v>
      </c>
    </row>
    <row r="588" ht="22.5" customHeight="1">
      <c r="A588" s="13"/>
    </row>
    <row r="589" ht="22.5" customHeight="1">
      <c r="A589" s="124" t="s">
        <v>434</v>
      </c>
    </row>
    <row r="590" ht="22.5" customHeight="1">
      <c r="A590" s="12" t="s">
        <v>435</v>
      </c>
    </row>
    <row r="591" ht="22.5" customHeight="1">
      <c r="A591" s="16" t="s">
        <v>436</v>
      </c>
    </row>
    <row r="592" ht="22.5" customHeight="1">
      <c r="A592" s="13"/>
    </row>
    <row r="593" ht="22.5" customHeight="1">
      <c r="A593" s="130" t="s">
        <v>437</v>
      </c>
    </row>
    <row r="594" ht="22.5" customHeight="1">
      <c r="A594" s="45" t="s">
        <v>438</v>
      </c>
      <c r="Y594" s="131"/>
    </row>
    <row r="595" ht="22.5" customHeight="1">
      <c r="A595" s="13"/>
    </row>
    <row r="596" ht="22.5" customHeight="1">
      <c r="A596" s="130" t="s">
        <v>439</v>
      </c>
    </row>
    <row r="597" ht="22.5" customHeight="1">
      <c r="A597" s="16" t="s">
        <v>440</v>
      </c>
    </row>
    <row r="598" ht="22.5" customHeight="1">
      <c r="A598" s="13"/>
    </row>
    <row r="599" ht="22.5" customHeight="1">
      <c r="A599" s="124" t="s">
        <v>441</v>
      </c>
    </row>
    <row r="600" ht="22.5" customHeight="1">
      <c r="A600" s="129" t="s">
        <v>442</v>
      </c>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row>
    <row r="601" ht="22.5" customHeight="1">
      <c r="A601" s="45" t="s">
        <v>443</v>
      </c>
    </row>
    <row r="602" ht="22.5" customHeight="1">
      <c r="A602" s="13"/>
    </row>
    <row r="603" ht="22.5" customHeight="1">
      <c r="A603" s="129" t="s">
        <v>444</v>
      </c>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row>
    <row r="604" ht="22.5" customHeight="1">
      <c r="A604" s="45" t="s">
        <v>445</v>
      </c>
    </row>
    <row r="605" ht="22.5" customHeight="1">
      <c r="A605" s="13"/>
    </row>
    <row r="606" ht="22.5" customHeight="1">
      <c r="A606" s="129" t="s">
        <v>446</v>
      </c>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row>
    <row r="607" ht="22.5" customHeight="1">
      <c r="A607" s="45" t="s">
        <v>447</v>
      </c>
    </row>
    <row r="608" ht="22.5" customHeight="1">
      <c r="A608" s="13"/>
    </row>
    <row r="609" ht="22.5" customHeight="1">
      <c r="A609" s="129" t="s">
        <v>448</v>
      </c>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row>
    <row r="610" ht="22.5" customHeight="1">
      <c r="A610" s="45" t="s">
        <v>449</v>
      </c>
    </row>
    <row r="611" ht="22.5" customHeight="1">
      <c r="A611" s="13"/>
    </row>
    <row r="612" ht="22.5" customHeight="1">
      <c r="A612" s="14" t="s">
        <v>33</v>
      </c>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row>
    <row r="613" ht="22.5" customHeight="1">
      <c r="A613" s="13" t="s">
        <v>450</v>
      </c>
    </row>
    <row r="614" ht="22.5" customHeight="1"/>
    <row r="615" ht="22.5" customHeight="1">
      <c r="A615" s="12" t="s">
        <v>451</v>
      </c>
    </row>
    <row r="616" ht="22.5" customHeight="1">
      <c r="A616" s="16" t="s">
        <v>452</v>
      </c>
    </row>
    <row r="617" ht="22.5" customHeight="1"/>
    <row r="618" ht="22.5" customHeight="1">
      <c r="A618" s="12" t="s">
        <v>453</v>
      </c>
    </row>
    <row r="619" ht="22.5" customHeight="1">
      <c r="A619" s="16" t="s">
        <v>454</v>
      </c>
    </row>
    <row r="620" ht="22.5" customHeight="1"/>
    <row r="621" ht="22.5" customHeight="1">
      <c r="A621" s="12" t="s">
        <v>455</v>
      </c>
    </row>
    <row r="622" ht="22.5" customHeight="1">
      <c r="A622" s="16" t="s">
        <v>456</v>
      </c>
    </row>
    <row r="623" ht="22.5" customHeight="1"/>
    <row r="624" ht="22.5" customHeight="1">
      <c r="A624" s="12" t="s">
        <v>457</v>
      </c>
    </row>
    <row r="625" ht="22.5" customHeight="1">
      <c r="A625" s="16" t="s">
        <v>458</v>
      </c>
    </row>
    <row r="626" ht="22.5" customHeight="1"/>
    <row r="627" ht="22.5" customHeight="1">
      <c r="A627" s="12" t="s">
        <v>459</v>
      </c>
    </row>
    <row r="628" ht="22.5" customHeight="1">
      <c r="A628" s="13" t="s">
        <v>460</v>
      </c>
    </row>
    <row r="629" ht="22.5" customHeight="1"/>
    <row r="630" ht="22.5" customHeight="1">
      <c r="A630" s="12" t="s">
        <v>461</v>
      </c>
    </row>
    <row r="631" ht="22.5" customHeight="1">
      <c r="A631" s="13" t="s">
        <v>462</v>
      </c>
    </row>
    <row r="632" ht="22.5" customHeight="1"/>
    <row r="633" ht="22.5" customHeight="1"/>
    <row r="634" ht="22.5" customHeight="1"/>
    <row r="635" ht="22.5" customHeight="1"/>
    <row r="636" ht="22.5" customHeight="1"/>
    <row r="637" ht="22.5" customHeight="1"/>
    <row r="638" ht="22.5" customHeight="1"/>
    <row r="639" ht="22.5" customHeight="1"/>
    <row r="640" ht="22.5" customHeight="1"/>
    <row r="641" ht="22.5" customHeight="1"/>
    <row r="642" ht="22.5" customHeight="1"/>
    <row r="643" ht="22.5" customHeight="1"/>
    <row r="644" ht="22.5" customHeight="1"/>
    <row r="645" ht="22.5" customHeight="1"/>
    <row r="646" ht="22.5" customHeight="1"/>
    <row r="647" ht="22.5" customHeight="1"/>
    <row r="648" ht="22.5" customHeight="1"/>
    <row r="649" ht="22.5" customHeight="1"/>
    <row r="650" ht="22.5" customHeight="1"/>
    <row r="651" ht="22.5" customHeight="1"/>
    <row r="652" ht="22.5" customHeight="1"/>
    <row r="653" ht="22.5" customHeight="1"/>
    <row r="654" ht="22.5" customHeight="1"/>
    <row r="655" ht="22.5" customHeight="1"/>
    <row r="656" ht="22.5" customHeight="1"/>
    <row r="657" ht="22.5" customHeight="1"/>
    <row r="658" ht="22.5" customHeight="1"/>
    <row r="659" ht="22.5" customHeight="1"/>
    <row r="660" ht="22.5" customHeight="1"/>
    <row r="661" ht="22.5" customHeight="1"/>
    <row r="662" ht="22.5" customHeight="1"/>
    <row r="663" ht="22.5" customHeight="1"/>
    <row r="664" ht="22.5" customHeight="1"/>
    <row r="665" ht="22.5" customHeight="1"/>
    <row r="666" ht="22.5" customHeight="1"/>
    <row r="667" ht="22.5" customHeight="1"/>
    <row r="668" ht="22.5" customHeight="1"/>
    <row r="669" ht="22.5" customHeight="1"/>
    <row r="670" ht="22.5" customHeight="1"/>
    <row r="671" ht="22.5" customHeight="1"/>
    <row r="672" ht="22.5" customHeight="1"/>
    <row r="673" ht="22.5" customHeight="1"/>
    <row r="674" ht="22.5" customHeight="1"/>
    <row r="675" ht="22.5" customHeight="1"/>
    <row r="676" ht="22.5" customHeight="1"/>
    <row r="677" ht="22.5" customHeight="1"/>
    <row r="678" ht="22.5" customHeight="1"/>
    <row r="679" ht="22.5" customHeight="1"/>
    <row r="680" ht="22.5" customHeight="1"/>
    <row r="681" ht="22.5" customHeight="1"/>
    <row r="682" ht="22.5" customHeight="1"/>
    <row r="683" ht="22.5" customHeight="1"/>
    <row r="684" ht="22.5" customHeight="1"/>
    <row r="685" ht="22.5" customHeight="1"/>
    <row r="686" ht="22.5" customHeight="1"/>
    <row r="687" ht="22.5" customHeight="1"/>
    <row r="688" ht="22.5" customHeight="1"/>
    <row r="689" ht="22.5" customHeight="1"/>
    <row r="690" ht="22.5" customHeight="1"/>
    <row r="691" ht="22.5" customHeight="1"/>
    <row r="692" ht="22.5" customHeight="1"/>
    <row r="693" ht="22.5" customHeight="1"/>
    <row r="694" ht="22.5" customHeight="1"/>
    <row r="695" ht="22.5" customHeight="1"/>
    <row r="696" ht="22.5" customHeight="1"/>
    <row r="697" ht="22.5" customHeight="1"/>
    <row r="698" ht="22.5" customHeight="1"/>
    <row r="699" ht="22.5" customHeight="1"/>
    <row r="700" ht="22.5" customHeight="1"/>
    <row r="701" ht="22.5" customHeight="1"/>
    <row r="702" ht="22.5" customHeight="1"/>
    <row r="703" ht="22.5" customHeight="1"/>
    <row r="704" ht="22.5" customHeight="1"/>
    <row r="705" ht="22.5" customHeight="1"/>
    <row r="706" ht="22.5" customHeight="1"/>
    <row r="707" ht="22.5" customHeight="1"/>
    <row r="708" ht="22.5" customHeight="1"/>
    <row r="709" ht="22.5" customHeight="1"/>
    <row r="710" ht="22.5" customHeight="1"/>
    <row r="711" ht="22.5" customHeight="1"/>
    <row r="712" ht="22.5" customHeight="1"/>
    <row r="713" ht="22.5" customHeight="1"/>
    <row r="714" ht="22.5" customHeight="1"/>
    <row r="715" ht="22.5" customHeight="1"/>
    <row r="716" ht="22.5" customHeight="1"/>
    <row r="717" ht="22.5" customHeight="1"/>
    <row r="718" ht="22.5" customHeight="1"/>
    <row r="719" ht="22.5" customHeight="1"/>
    <row r="720" ht="22.5" customHeight="1"/>
    <row r="721" ht="22.5" customHeight="1"/>
    <row r="722" ht="22.5" customHeight="1"/>
    <row r="723" ht="22.5" customHeight="1"/>
    <row r="724" ht="22.5" customHeight="1"/>
    <row r="725" ht="22.5" customHeight="1"/>
    <row r="726" ht="22.5" customHeight="1"/>
    <row r="727" ht="22.5" customHeight="1"/>
    <row r="728" ht="22.5" customHeight="1"/>
    <row r="729" ht="22.5" customHeight="1"/>
    <row r="730" ht="22.5" customHeight="1"/>
    <row r="731" ht="22.5" customHeight="1"/>
    <row r="732" ht="22.5" customHeight="1"/>
    <row r="733" ht="22.5" customHeight="1"/>
    <row r="734" ht="22.5" customHeight="1"/>
    <row r="735" ht="22.5" customHeight="1"/>
    <row r="736" ht="22.5" customHeight="1"/>
    <row r="737" ht="22.5" customHeight="1"/>
    <row r="738" ht="22.5" customHeight="1"/>
    <row r="739" ht="22.5" customHeight="1"/>
    <row r="740" ht="22.5" customHeight="1"/>
    <row r="741" ht="22.5" customHeight="1"/>
    <row r="742" ht="22.5" customHeight="1"/>
    <row r="743" ht="22.5" customHeight="1"/>
    <row r="744" ht="22.5" customHeight="1"/>
    <row r="745" ht="22.5" customHeight="1"/>
    <row r="746" ht="22.5" customHeight="1"/>
    <row r="747" ht="22.5" customHeight="1"/>
    <row r="748" ht="22.5" customHeight="1"/>
    <row r="749" ht="22.5" customHeight="1"/>
    <row r="750" ht="22.5" customHeight="1"/>
    <row r="751" ht="22.5" customHeight="1"/>
    <row r="752" ht="22.5" customHeight="1"/>
    <row r="753" ht="22.5" customHeight="1"/>
    <row r="754" ht="22.5" customHeight="1"/>
    <row r="755" ht="22.5" customHeight="1"/>
    <row r="756" ht="22.5" customHeight="1"/>
    <row r="757" ht="22.5" customHeight="1"/>
    <row r="758" ht="22.5" customHeight="1"/>
    <row r="759" ht="22.5" customHeight="1"/>
    <row r="760" ht="22.5" customHeight="1"/>
    <row r="761" ht="22.5" customHeight="1"/>
    <row r="762" ht="22.5" customHeight="1"/>
    <row r="763" ht="22.5" customHeight="1"/>
    <row r="764" ht="22.5" customHeight="1"/>
    <row r="765" ht="22.5" customHeight="1"/>
    <row r="766" ht="22.5" customHeight="1"/>
    <row r="767" ht="22.5" customHeight="1"/>
    <row r="768" ht="22.5" customHeight="1"/>
    <row r="769" ht="22.5" customHeight="1"/>
    <row r="770" ht="22.5" customHeight="1"/>
    <row r="771" ht="22.5" customHeight="1"/>
    <row r="772" ht="22.5" customHeight="1"/>
    <row r="773" ht="22.5" customHeight="1"/>
    <row r="774" ht="22.5" customHeight="1"/>
    <row r="775" ht="22.5" customHeight="1"/>
    <row r="776" ht="22.5" customHeight="1"/>
    <row r="777" ht="22.5" customHeight="1"/>
    <row r="778" ht="22.5" customHeight="1"/>
    <row r="779" ht="22.5" customHeight="1"/>
    <row r="780" ht="22.5" customHeight="1"/>
    <row r="781" ht="22.5" customHeight="1"/>
    <row r="782" ht="22.5" customHeight="1"/>
    <row r="783" ht="22.5" customHeight="1"/>
    <row r="784" ht="22.5" customHeight="1"/>
    <row r="785" ht="22.5" customHeight="1"/>
    <row r="786" ht="22.5" customHeight="1"/>
    <row r="787" ht="22.5" customHeight="1"/>
    <row r="788" ht="22.5" customHeight="1"/>
    <row r="789" ht="22.5" customHeight="1"/>
    <row r="790" ht="22.5" customHeight="1"/>
    <row r="791" ht="22.5" customHeight="1"/>
    <row r="792" ht="22.5" customHeight="1"/>
    <row r="793" ht="22.5" customHeight="1"/>
    <row r="794" ht="22.5" customHeight="1"/>
    <row r="795" ht="22.5" customHeight="1"/>
    <row r="796" ht="22.5" customHeight="1"/>
    <row r="797" ht="22.5" customHeight="1"/>
    <row r="798" ht="22.5" customHeight="1"/>
    <row r="799" ht="22.5" customHeight="1"/>
    <row r="800" ht="22.5" customHeight="1"/>
    <row r="801" ht="22.5" customHeight="1"/>
    <row r="802" ht="22.5" customHeight="1"/>
    <row r="803" ht="22.5" customHeight="1"/>
    <row r="804" ht="22.5" customHeight="1"/>
    <row r="805" ht="22.5" customHeight="1"/>
    <row r="806" ht="22.5" customHeight="1"/>
    <row r="807" ht="22.5" customHeight="1"/>
    <row r="808" ht="22.5" customHeight="1"/>
    <row r="809" ht="22.5" customHeight="1"/>
    <row r="810" ht="22.5" customHeight="1"/>
    <row r="811" ht="22.5" customHeight="1"/>
    <row r="812" ht="22.5" customHeight="1"/>
    <row r="813" ht="22.5" customHeight="1"/>
    <row r="814" ht="22.5" customHeight="1"/>
    <row r="815" ht="22.5" customHeight="1"/>
    <row r="816" ht="22.5" customHeight="1"/>
    <row r="817" ht="22.5" customHeight="1"/>
    <row r="818" ht="22.5" customHeight="1"/>
    <row r="819" ht="22.5" customHeight="1"/>
    <row r="820" ht="22.5" customHeight="1"/>
    <row r="821" ht="22.5" customHeight="1"/>
    <row r="822" ht="22.5" customHeight="1"/>
    <row r="823" ht="22.5" customHeight="1"/>
    <row r="824" ht="22.5" customHeight="1"/>
    <row r="825" ht="22.5" customHeight="1"/>
    <row r="826" ht="22.5" customHeight="1"/>
    <row r="827" ht="22.5" customHeight="1"/>
    <row r="828" ht="22.5" customHeight="1"/>
    <row r="829" ht="22.5" customHeight="1"/>
    <row r="830" ht="22.5" customHeight="1"/>
    <row r="831" ht="22.5" customHeight="1"/>
    <row r="832" ht="22.5" customHeight="1"/>
    <row r="833" ht="22.5" customHeight="1"/>
    <row r="834" ht="22.5" customHeight="1"/>
    <row r="835" ht="22.5" customHeight="1"/>
    <row r="836" ht="22.5" customHeight="1"/>
    <row r="837" ht="22.5" customHeight="1"/>
    <row r="838" ht="22.5" customHeight="1"/>
    <row r="839" ht="22.5" customHeight="1"/>
    <row r="840" ht="22.5" customHeight="1"/>
    <row r="841" ht="22.5" customHeight="1"/>
    <row r="842" ht="22.5" customHeight="1"/>
    <row r="843" ht="22.5" customHeight="1"/>
    <row r="844" ht="22.5" customHeight="1"/>
    <row r="845" ht="22.5" customHeight="1"/>
    <row r="846" ht="22.5" customHeight="1"/>
    <row r="847" ht="22.5" customHeight="1"/>
    <row r="848" ht="22.5" customHeight="1"/>
    <row r="849" ht="22.5" customHeight="1"/>
    <row r="850" ht="22.5" customHeight="1"/>
    <row r="851" ht="22.5" customHeight="1"/>
    <row r="852" ht="22.5" customHeight="1"/>
    <row r="853" ht="22.5" customHeight="1"/>
    <row r="854" ht="22.5" customHeight="1"/>
    <row r="855" ht="22.5" customHeight="1"/>
    <row r="856" ht="22.5" customHeight="1"/>
    <row r="857" ht="22.5" customHeight="1"/>
    <row r="858" ht="22.5" customHeight="1"/>
    <row r="859" ht="22.5" customHeight="1"/>
    <row r="860" ht="22.5" customHeight="1"/>
    <row r="861" ht="22.5" customHeight="1"/>
    <row r="862" ht="22.5" customHeight="1"/>
    <row r="863" ht="22.5" customHeight="1"/>
    <row r="864" ht="22.5" customHeight="1"/>
    <row r="865" ht="22.5" customHeight="1"/>
    <row r="866" ht="22.5" customHeight="1"/>
    <row r="867" ht="22.5" customHeight="1"/>
    <row r="868" ht="22.5" customHeight="1"/>
    <row r="869" ht="22.5" customHeight="1"/>
    <row r="870" ht="22.5" customHeight="1"/>
    <row r="871" ht="22.5" customHeight="1"/>
    <row r="872" ht="22.5" customHeight="1"/>
    <row r="873" ht="22.5" customHeight="1"/>
    <row r="874" ht="22.5" customHeight="1"/>
    <row r="875" ht="22.5" customHeight="1"/>
    <row r="876" ht="22.5" customHeight="1"/>
    <row r="877" ht="22.5" customHeight="1"/>
    <row r="878" ht="22.5" customHeight="1"/>
    <row r="879" ht="22.5" customHeight="1"/>
    <row r="880" ht="22.5" customHeight="1"/>
    <row r="881" ht="22.5" customHeight="1"/>
    <row r="882" ht="22.5" customHeight="1"/>
    <row r="883" ht="22.5" customHeight="1"/>
    <row r="884" ht="22.5" customHeight="1"/>
    <row r="885" ht="22.5" customHeight="1"/>
    <row r="886" ht="22.5" customHeight="1"/>
    <row r="887" ht="22.5" customHeight="1"/>
    <row r="888" ht="22.5" customHeight="1"/>
    <row r="889" ht="22.5" customHeight="1"/>
    <row r="890" ht="22.5" customHeight="1"/>
    <row r="891" ht="22.5" customHeight="1"/>
    <row r="892" ht="22.5" customHeight="1"/>
    <row r="893" ht="22.5" customHeight="1"/>
    <row r="894" ht="22.5" customHeight="1"/>
    <row r="895" ht="22.5" customHeight="1"/>
    <row r="896" ht="22.5" customHeight="1"/>
    <row r="897" ht="22.5" customHeight="1"/>
    <row r="898" ht="22.5" customHeight="1"/>
    <row r="899" ht="22.5" customHeight="1"/>
    <row r="900" ht="22.5" customHeight="1"/>
    <row r="901" ht="22.5" customHeight="1"/>
    <row r="902" ht="22.5" customHeight="1"/>
    <row r="903" ht="22.5" customHeight="1"/>
    <row r="904" ht="22.5" customHeight="1"/>
    <row r="905" ht="22.5" customHeight="1"/>
    <row r="906" ht="22.5" customHeight="1"/>
    <row r="907" ht="22.5" customHeight="1"/>
    <row r="908" ht="22.5" customHeight="1"/>
    <row r="909" ht="22.5" customHeight="1"/>
    <row r="910" ht="22.5" customHeight="1"/>
    <row r="911" ht="22.5" customHeight="1"/>
    <row r="912" ht="22.5" customHeight="1"/>
    <row r="913" ht="22.5" customHeight="1"/>
    <row r="914" ht="22.5" customHeight="1"/>
    <row r="915" ht="22.5" customHeight="1"/>
    <row r="916" ht="22.5" customHeight="1"/>
    <row r="917" ht="22.5" customHeight="1"/>
    <row r="918" ht="22.5" customHeight="1"/>
    <row r="919" ht="22.5" customHeight="1"/>
    <row r="920" ht="22.5" customHeight="1"/>
    <row r="921" ht="22.5" customHeight="1"/>
    <row r="922" ht="22.5" customHeight="1"/>
    <row r="923" ht="22.5" customHeight="1"/>
    <row r="924" ht="22.5" customHeight="1"/>
    <row r="925" ht="22.5" customHeight="1"/>
    <row r="926" ht="22.5" customHeight="1"/>
    <row r="927" ht="22.5" customHeight="1"/>
    <row r="928" ht="22.5" customHeight="1"/>
    <row r="929" ht="22.5" customHeight="1"/>
    <row r="930" ht="22.5" customHeight="1"/>
    <row r="931" ht="22.5" customHeight="1"/>
    <row r="932" ht="22.5" customHeight="1"/>
    <row r="933" ht="22.5" customHeight="1"/>
    <row r="934" ht="22.5" customHeight="1"/>
    <row r="935" ht="22.5" customHeight="1"/>
    <row r="936" ht="22.5" customHeight="1"/>
    <row r="937" ht="22.5" customHeight="1"/>
    <row r="938" ht="22.5" customHeight="1"/>
    <row r="939" ht="22.5" customHeight="1"/>
    <row r="940" ht="22.5" customHeight="1"/>
    <row r="941" ht="22.5" customHeight="1"/>
    <row r="942" ht="22.5" customHeight="1"/>
    <row r="943" ht="22.5" customHeight="1"/>
    <row r="944" ht="22.5" customHeight="1"/>
    <row r="945" ht="22.5" customHeight="1"/>
    <row r="946" ht="22.5" customHeight="1"/>
    <row r="947" ht="22.5" customHeight="1"/>
    <row r="948" ht="22.5" customHeight="1"/>
    <row r="949" ht="22.5" customHeight="1"/>
    <row r="950" ht="22.5" customHeight="1"/>
    <row r="951" ht="22.5" customHeight="1"/>
    <row r="952" ht="22.5" customHeight="1"/>
    <row r="953" ht="22.5" customHeight="1"/>
    <row r="954" ht="22.5" customHeight="1"/>
    <row r="955" ht="22.5" customHeight="1"/>
    <row r="956" ht="22.5" customHeight="1"/>
    <row r="957" ht="22.5" customHeight="1"/>
    <row r="958" ht="22.5" customHeight="1"/>
    <row r="959" ht="22.5" customHeight="1"/>
    <row r="960" ht="22.5" customHeight="1"/>
    <row r="961" ht="22.5" customHeight="1"/>
    <row r="962" ht="22.5" customHeight="1"/>
    <row r="963" ht="22.5" customHeight="1"/>
    <row r="964" ht="22.5" customHeight="1"/>
    <row r="965" ht="22.5" customHeight="1"/>
    <row r="966" ht="22.5" customHeight="1"/>
    <row r="967" ht="22.5" customHeight="1"/>
    <row r="968" ht="22.5" customHeight="1"/>
    <row r="969" ht="22.5" customHeight="1"/>
    <row r="970" ht="22.5" customHeight="1"/>
    <row r="971" ht="22.5" customHeight="1"/>
    <row r="972" ht="22.5" customHeight="1"/>
    <row r="973" ht="22.5" customHeight="1"/>
    <row r="974" ht="22.5" customHeight="1"/>
    <row r="975" ht="22.5" customHeight="1"/>
    <row r="976" ht="22.5" customHeight="1"/>
    <row r="977" ht="22.5" customHeight="1"/>
    <row r="978" ht="22.5" customHeight="1"/>
    <row r="979" ht="22.5" customHeight="1"/>
    <row r="980" ht="22.5" customHeight="1"/>
    <row r="981" ht="22.5" customHeight="1"/>
    <row r="982" ht="22.5" customHeight="1"/>
    <row r="983" ht="22.5" customHeight="1"/>
    <row r="984" ht="22.5" customHeight="1"/>
    <row r="985" ht="22.5" customHeight="1"/>
    <row r="986" ht="22.5" customHeight="1"/>
    <row r="987" ht="22.5" customHeight="1"/>
    <row r="988" ht="22.5" customHeight="1"/>
    <row r="989" ht="22.5" customHeight="1"/>
    <row r="990" ht="22.5" customHeight="1"/>
    <row r="991" ht="22.5" customHeight="1"/>
    <row r="992" ht="22.5" customHeight="1"/>
    <row r="993" ht="22.5" customHeight="1"/>
    <row r="994" ht="22.5" customHeight="1"/>
    <row r="995" ht="22.5" customHeight="1"/>
    <row r="996" ht="22.5" customHeight="1"/>
    <row r="997" ht="22.5" customHeight="1"/>
    <row r="998" ht="22.5" customHeight="1"/>
    <row r="999" ht="22.5" customHeight="1"/>
    <row r="1000" ht="22.5" customHeight="1"/>
    <row r="1001" ht="22.5" customHeight="1"/>
    <row r="1002" ht="22.5" customHeight="1"/>
    <row r="1003" ht="22.5" customHeight="1"/>
    <row r="1004" ht="22.5" customHeight="1"/>
    <row r="1005" ht="22.5" customHeight="1"/>
    <row r="1006" ht="22.5" customHeight="1"/>
    <row r="1007" ht="22.5" customHeight="1"/>
    <row r="1008" ht="22.5" customHeight="1"/>
    <row r="1009" ht="22.5" customHeight="1"/>
    <row r="1010" ht="22.5" customHeight="1"/>
    <row r="1011" ht="22.5" customHeight="1"/>
    <row r="1012" ht="22.5" customHeight="1"/>
    <row r="1013" ht="22.5" customHeight="1"/>
    <row r="1014" ht="22.5" customHeight="1"/>
    <row r="1015" ht="22.5" customHeight="1"/>
    <row r="1016" ht="22.5" customHeight="1"/>
    <row r="1017" ht="22.5" customHeight="1"/>
    <row r="1018" ht="22.5" customHeight="1"/>
    <row r="1019" ht="22.5" customHeight="1"/>
    <row r="1020" ht="22.5" customHeight="1"/>
    <row r="1021" ht="22.5" customHeight="1"/>
    <row r="1022" ht="22.5" customHeight="1"/>
    <row r="1023" ht="22.5" customHeight="1"/>
    <row r="1024" ht="22.5" customHeight="1"/>
    <row r="1025" ht="22.5" customHeight="1"/>
    <row r="1026" ht="22.5" customHeight="1"/>
    <row r="1027" ht="22.5" customHeight="1"/>
    <row r="1028" ht="22.5" customHeight="1"/>
    <row r="1029" ht="22.5" customHeight="1"/>
    <row r="1030" ht="22.5" customHeight="1"/>
    <row r="1031" ht="22.5" customHeight="1"/>
    <row r="1032" ht="22.5" customHeight="1"/>
    <row r="1033" ht="22.5" customHeight="1"/>
    <row r="1034" ht="22.5" customHeight="1"/>
    <row r="1035" ht="22.5" customHeight="1"/>
    <row r="1036" ht="22.5" customHeight="1"/>
    <row r="1037" ht="22.5" customHeight="1"/>
    <row r="1038" ht="22.5" customHeight="1"/>
    <row r="1039" ht="22.5" customHeight="1"/>
    <row r="1040" ht="22.5" customHeight="1"/>
    <row r="1041" ht="22.5" customHeight="1"/>
    <row r="1042" ht="22.5" customHeight="1"/>
    <row r="1043" ht="22.5" customHeight="1"/>
    <row r="1044" ht="22.5" customHeight="1"/>
    <row r="1045" ht="22.5" customHeight="1"/>
    <row r="1046" ht="22.5" customHeight="1"/>
    <row r="1047" ht="22.5" customHeight="1"/>
    <row r="1048" ht="22.5" customHeight="1"/>
    <row r="1049" ht="22.5" customHeight="1"/>
    <row r="1050" ht="22.5" customHeight="1"/>
    <row r="1051" ht="22.5" customHeight="1"/>
    <row r="1052" ht="22.5" customHeight="1"/>
    <row r="1053" ht="22.5" customHeight="1"/>
    <row r="1054" ht="22.5" customHeight="1"/>
    <row r="1055" ht="22.5" customHeight="1"/>
    <row r="1056" ht="22.5" customHeight="1"/>
    <row r="1057" ht="22.5" customHeight="1"/>
    <row r="1058" ht="22.5" customHeight="1"/>
    <row r="1059" ht="22.5" customHeight="1"/>
    <row r="1060" ht="22.5" customHeight="1"/>
    <row r="1061" ht="22.5" customHeight="1"/>
    <row r="1062" ht="22.5" customHeight="1"/>
    <row r="1063" ht="22.5" customHeight="1"/>
    <row r="1064" ht="22.5" customHeight="1"/>
    <row r="1065" ht="22.5" customHeight="1"/>
    <row r="1066" ht="22.5" customHeight="1"/>
    <row r="1067" ht="22.5" customHeight="1"/>
    <row r="1068" ht="22.5" customHeight="1"/>
    <row r="1069" ht="22.5" customHeight="1"/>
    <row r="1070" ht="22.5" customHeight="1"/>
    <row r="1071" ht="22.5" customHeight="1"/>
    <row r="1072" ht="22.5" customHeight="1"/>
    <row r="1073" ht="22.5" customHeight="1"/>
    <row r="1074" ht="22.5" customHeight="1"/>
    <row r="1075" ht="22.5" customHeight="1"/>
    <row r="1076" ht="22.5" customHeight="1"/>
    <row r="1077" ht="22.5" customHeight="1"/>
    <row r="1078" ht="22.5" customHeight="1"/>
    <row r="1079" ht="22.5" customHeight="1"/>
    <row r="1080" ht="22.5" customHeight="1"/>
    <row r="1081" ht="22.5" customHeight="1"/>
    <row r="1082" ht="22.5" customHeight="1"/>
    <row r="1083" ht="22.5" customHeight="1"/>
    <row r="1084" ht="22.5" customHeight="1"/>
    <row r="1085" ht="22.5" customHeight="1"/>
    <row r="1086" ht="22.5" customHeight="1"/>
    <row r="1087" ht="22.5" customHeight="1"/>
    <row r="1088" ht="22.5" customHeight="1"/>
    <row r="1089" ht="22.5" customHeight="1"/>
    <row r="1090" ht="22.5" customHeight="1"/>
    <row r="1091" ht="22.5" customHeight="1"/>
    <row r="1092" ht="22.5" customHeight="1"/>
    <row r="1093" ht="22.5" customHeight="1"/>
    <row r="1094" ht="22.5" customHeight="1"/>
    <row r="1095" ht="22.5" customHeight="1"/>
    <row r="1096" ht="22.5" customHeight="1"/>
    <row r="1097" ht="22.5" customHeight="1"/>
    <row r="1098" ht="22.5" customHeight="1"/>
    <row r="1099" ht="22.5" customHeight="1"/>
    <row r="1100" ht="22.5" customHeight="1"/>
    <row r="1101" ht="22.5" customHeight="1"/>
    <row r="1102" ht="22.5" customHeight="1"/>
    <row r="1103" ht="22.5" customHeight="1"/>
    <row r="1104" ht="22.5" customHeight="1"/>
    <row r="1105" ht="22.5" customHeight="1"/>
    <row r="1106" ht="22.5" customHeight="1"/>
    <row r="1107" ht="22.5" customHeight="1"/>
    <row r="1108" ht="22.5" customHeight="1"/>
    <row r="1109" ht="22.5" customHeight="1"/>
    <row r="1110" ht="22.5" customHeight="1"/>
    <row r="1111" ht="22.5" customHeight="1"/>
    <row r="1112" ht="22.5" customHeight="1"/>
    <row r="1113" ht="22.5" customHeight="1"/>
    <row r="1114" ht="22.5" customHeight="1"/>
    <row r="1115" ht="22.5" customHeight="1"/>
    <row r="1116" ht="22.5" customHeight="1"/>
    <row r="1117" ht="22.5" customHeight="1"/>
    <row r="1118" ht="22.5" customHeight="1"/>
    <row r="1119" ht="22.5" customHeight="1"/>
    <row r="1120" ht="22.5" customHeight="1"/>
    <row r="1121" ht="22.5" customHeight="1"/>
    <row r="1122" ht="22.5" customHeight="1"/>
    <row r="1123" ht="22.5" customHeight="1"/>
    <row r="1124" ht="22.5" customHeight="1"/>
    <row r="1125" ht="22.5" customHeight="1"/>
    <row r="1126" ht="22.5" customHeight="1"/>
    <row r="1127" ht="22.5" customHeight="1"/>
    <row r="1128" ht="22.5" customHeight="1"/>
    <row r="1129" ht="22.5" customHeight="1"/>
    <row r="1130" ht="22.5" customHeight="1"/>
    <row r="1131" ht="22.5" customHeight="1"/>
    <row r="1132" ht="22.5" customHeight="1"/>
    <row r="1133" ht="22.5" customHeight="1"/>
    <row r="1134" ht="22.5" customHeight="1"/>
    <row r="1135" ht="22.5" customHeight="1"/>
    <row r="1136" ht="22.5" customHeight="1"/>
    <row r="1137" ht="22.5" customHeight="1"/>
    <row r="1138" ht="22.5" customHeight="1"/>
    <row r="1139" ht="22.5" customHeight="1"/>
    <row r="1140" ht="22.5" customHeight="1"/>
    <row r="1141" ht="22.5" customHeight="1"/>
    <row r="1142" ht="22.5" customHeight="1"/>
    <row r="1143" ht="22.5" customHeight="1"/>
    <row r="1144" ht="22.5" customHeight="1"/>
    <row r="1145" ht="22.5" customHeight="1"/>
    <row r="1146" ht="22.5" customHeight="1"/>
    <row r="1147" ht="22.5" customHeight="1"/>
    <row r="1148" ht="22.5" customHeight="1"/>
    <row r="1149" ht="22.5" customHeight="1"/>
    <row r="1150" ht="22.5" customHeight="1"/>
    <row r="1151" ht="22.5" customHeight="1"/>
    <row r="1152" ht="22.5" customHeight="1"/>
    <row r="1153" ht="22.5" customHeight="1"/>
    <row r="1154" ht="22.5" customHeight="1"/>
    <row r="1155" ht="22.5" customHeight="1"/>
    <row r="1156" ht="22.5" customHeight="1"/>
    <row r="1157" ht="22.5" customHeight="1"/>
    <row r="1158" ht="22.5" customHeight="1"/>
    <row r="1159" ht="22.5" customHeight="1"/>
    <row r="1160" ht="22.5" customHeight="1"/>
    <row r="1161" ht="22.5" customHeight="1"/>
    <row r="1162" ht="22.5" customHeight="1"/>
    <row r="1163" ht="22.5" customHeight="1"/>
    <row r="1164" ht="22.5" customHeight="1"/>
    <row r="1165" ht="22.5" customHeight="1"/>
    <row r="1166" ht="22.5" customHeight="1"/>
    <row r="1167" ht="22.5" customHeight="1"/>
    <row r="1168" ht="22.5" customHeight="1"/>
    <row r="1169" ht="22.5" customHeight="1"/>
    <row r="1170" ht="22.5" customHeight="1"/>
    <row r="1171" ht="22.5" customHeight="1"/>
    <row r="1172" ht="22.5" customHeight="1"/>
    <row r="1173" ht="22.5" customHeight="1"/>
    <row r="1174" ht="22.5" customHeight="1"/>
    <row r="1175" ht="22.5" customHeight="1"/>
    <row r="1176" ht="22.5" customHeight="1"/>
    <row r="1177" ht="22.5" customHeight="1"/>
    <row r="1178" ht="22.5" customHeight="1"/>
    <row r="1179" ht="22.5" customHeight="1"/>
    <row r="1180" ht="22.5" customHeight="1"/>
    <row r="1181" ht="22.5" customHeight="1"/>
    <row r="1182" ht="22.5" customHeight="1"/>
    <row r="1183" ht="22.5" customHeight="1"/>
    <row r="1184" ht="22.5" customHeight="1"/>
    <row r="1185" ht="22.5" customHeight="1"/>
    <row r="1186" ht="22.5" customHeight="1"/>
    <row r="1187" ht="22.5" customHeight="1"/>
    <row r="1188" ht="22.5" customHeight="1"/>
    <row r="1189" ht="22.5" customHeight="1"/>
    <row r="1190" ht="22.5" customHeight="1"/>
    <row r="1191" ht="22.5" customHeight="1"/>
    <row r="1192" ht="22.5" customHeight="1"/>
    <row r="1193" ht="22.5" customHeight="1"/>
    <row r="1194" ht="22.5" customHeight="1"/>
    <row r="1195" ht="22.5" customHeight="1"/>
    <row r="1196" ht="22.5" customHeight="1"/>
    <row r="1197" ht="22.5" customHeight="1"/>
    <row r="1198" ht="22.5" customHeight="1"/>
    <row r="1199" ht="22.5" customHeight="1"/>
    <row r="1200" ht="22.5" customHeight="1"/>
    <row r="1201" ht="22.5" customHeight="1"/>
    <row r="1202" ht="22.5" customHeight="1"/>
    <row r="1203" ht="22.5" customHeight="1"/>
    <row r="1204" ht="22.5" customHeight="1"/>
    <row r="1205" ht="22.5" customHeight="1"/>
    <row r="1206" ht="22.5" customHeight="1"/>
    <row r="1207" ht="22.5" customHeight="1"/>
    <row r="1208" ht="22.5" customHeight="1"/>
    <row r="1209" ht="22.5" customHeight="1"/>
    <row r="1210" ht="22.5" customHeight="1"/>
    <row r="1211" ht="22.5" customHeight="1"/>
    <row r="1212" ht="22.5" customHeight="1"/>
    <row r="1213" ht="22.5" customHeight="1"/>
    <row r="1214" ht="22.5" customHeight="1"/>
    <row r="1215" ht="22.5" customHeight="1"/>
    <row r="1216" ht="22.5" customHeight="1"/>
    <row r="1217" ht="22.5" customHeight="1"/>
    <row r="1218" ht="22.5" customHeight="1"/>
    <row r="1219" ht="22.5" customHeight="1"/>
    <row r="1220" ht="22.5" customHeight="1"/>
    <row r="1221" ht="22.5" customHeight="1"/>
    <row r="1222" ht="22.5" customHeight="1"/>
    <row r="1223" ht="22.5" customHeight="1"/>
    <row r="1224" ht="22.5" customHeight="1"/>
    <row r="1225" ht="22.5" customHeight="1"/>
    <row r="1226" ht="22.5" customHeight="1"/>
    <row r="1227" ht="22.5" customHeight="1"/>
    <row r="1228" ht="22.5" customHeight="1"/>
    <row r="1229" ht="22.5" customHeight="1"/>
    <row r="1230" ht="22.5" customHeight="1"/>
    <row r="1231" ht="22.5" customHeight="1"/>
    <row r="1232" ht="22.5" customHeight="1"/>
    <row r="1233" ht="22.5" customHeight="1"/>
    <row r="1234" ht="22.5" customHeight="1"/>
    <row r="1235" ht="22.5" customHeight="1"/>
    <row r="1236" ht="22.5" customHeight="1"/>
    <row r="1237" ht="22.5" customHeight="1"/>
    <row r="1238" ht="22.5" customHeight="1"/>
    <row r="1239" ht="22.5" customHeight="1"/>
    <row r="1240" ht="22.5" customHeight="1"/>
    <row r="1241" ht="22.5" customHeight="1"/>
    <row r="1242" ht="22.5" customHeight="1"/>
    <row r="1243" ht="22.5" customHeight="1"/>
    <row r="1244" ht="22.5" customHeight="1"/>
    <row r="1245" ht="22.5" customHeight="1"/>
    <row r="1246" ht="22.5" customHeight="1"/>
    <row r="1247" ht="22.5" customHeight="1"/>
    <row r="1248" ht="22.5" customHeight="1"/>
    <row r="1249" ht="22.5" customHeight="1"/>
    <row r="1250" ht="22.5" customHeight="1"/>
    <row r="1251" ht="22.5" customHeight="1"/>
    <row r="1252" ht="22.5" customHeight="1"/>
    <row r="1253" ht="22.5" customHeight="1"/>
    <row r="1254" ht="22.5" customHeight="1"/>
    <row r="1255" ht="22.5" customHeight="1"/>
    <row r="1256" ht="22.5" customHeight="1"/>
    <row r="1257" ht="22.5" customHeight="1"/>
    <row r="1258" ht="22.5" customHeight="1"/>
    <row r="1259" ht="22.5" customHeight="1"/>
    <row r="1260" ht="22.5" customHeight="1"/>
    <row r="1261" ht="22.5" customHeight="1"/>
    <row r="1262" ht="22.5" customHeight="1"/>
    <row r="1263" ht="22.5" customHeight="1"/>
    <row r="1264" ht="22.5" customHeight="1"/>
    <row r="1265" ht="22.5" customHeight="1"/>
    <row r="1266" ht="22.5" customHeight="1"/>
    <row r="1267" ht="22.5" customHeight="1"/>
    <row r="1268" ht="22.5" customHeight="1"/>
    <row r="1269" ht="22.5" customHeight="1"/>
    <row r="1270" ht="22.5" customHeight="1"/>
    <row r="1271" ht="22.5" customHeight="1"/>
    <row r="1272" ht="22.5" customHeight="1"/>
    <row r="1273" ht="22.5" customHeight="1"/>
    <row r="1274" ht="22.5" customHeight="1"/>
    <row r="1275" ht="22.5" customHeight="1"/>
    <row r="1276" ht="22.5" customHeight="1"/>
    <row r="1277" ht="22.5" customHeight="1"/>
    <row r="1278" ht="22.5" customHeight="1"/>
    <row r="1279" ht="22.5" customHeight="1"/>
    <row r="1280" ht="22.5" customHeight="1"/>
    <row r="1281" ht="22.5" customHeight="1"/>
    <row r="1282" ht="22.5" customHeight="1"/>
    <row r="1283" ht="22.5" customHeight="1"/>
    <row r="1284" ht="22.5" customHeight="1"/>
    <row r="1285" ht="22.5" customHeight="1"/>
    <row r="1286" ht="22.5" customHeight="1"/>
    <row r="1287" ht="22.5" customHeight="1"/>
    <row r="1288" ht="22.5" customHeight="1"/>
    <row r="1289" ht="22.5" customHeight="1"/>
    <row r="1290" ht="22.5" customHeight="1"/>
    <row r="1291" ht="22.5" customHeight="1"/>
    <row r="1292" ht="22.5" customHeight="1"/>
    <row r="1293" ht="22.5" customHeight="1"/>
    <row r="1294" ht="22.5" customHeight="1"/>
    <row r="1295" ht="22.5" customHeight="1"/>
    <row r="1296" ht="22.5" customHeight="1"/>
    <row r="1297" ht="22.5" customHeight="1"/>
    <row r="1298" ht="22.5" customHeight="1"/>
    <row r="1299" ht="22.5" customHeight="1"/>
    <row r="1300" ht="22.5" customHeight="1"/>
    <row r="1301" ht="22.5" customHeight="1"/>
    <row r="1302" ht="22.5" customHeight="1"/>
    <row r="1303" ht="22.5" customHeight="1"/>
    <row r="1304" ht="22.5" customHeight="1"/>
    <row r="1305" ht="22.5" customHeight="1"/>
    <row r="1306" ht="22.5" customHeight="1"/>
    <row r="1307" ht="22.5" customHeight="1"/>
    <row r="1308" ht="22.5" customHeight="1"/>
    <row r="1309" ht="22.5" customHeight="1"/>
    <row r="1310" ht="22.5" customHeight="1"/>
    <row r="1311" ht="22.5" customHeight="1"/>
    <row r="1312" ht="22.5" customHeight="1"/>
    <row r="1313" ht="22.5" customHeight="1"/>
    <row r="1314" ht="22.5" customHeight="1"/>
    <row r="1315" ht="22.5" customHeight="1"/>
    <row r="1316" ht="22.5" customHeight="1"/>
    <row r="1317" ht="22.5" customHeight="1"/>
    <row r="1318" ht="22.5" customHeight="1"/>
    <row r="1319" ht="22.5" customHeight="1"/>
    <row r="1320" ht="22.5" customHeight="1">
      <c r="A1320" s="13" t="s">
        <v>463</v>
      </c>
    </row>
    <row r="1321" ht="22.5" customHeight="1">
      <c r="A1321" s="14" t="s">
        <v>464</v>
      </c>
      <c r="B1321" s="15"/>
      <c r="C1321" s="15"/>
      <c r="D1321" s="15"/>
      <c r="E1321" s="15"/>
      <c r="F1321" s="15"/>
      <c r="G1321" s="15"/>
      <c r="H1321" s="15"/>
      <c r="I1321" s="15"/>
      <c r="J1321" s="15"/>
      <c r="K1321" s="15"/>
      <c r="L1321" s="15"/>
      <c r="M1321" s="15"/>
      <c r="N1321" s="15"/>
      <c r="O1321" s="15"/>
      <c r="P1321" s="15"/>
      <c r="Q1321" s="15"/>
      <c r="R1321" s="15"/>
      <c r="S1321" s="15"/>
      <c r="T1321" s="15"/>
      <c r="U1321" s="15"/>
      <c r="V1321" s="15"/>
      <c r="W1321" s="15"/>
      <c r="X1321" s="15"/>
      <c r="Y1321" s="15"/>
    </row>
    <row r="1322" ht="22.5" customHeight="1">
      <c r="A1322" s="13" t="s">
        <v>465</v>
      </c>
    </row>
    <row r="1323" ht="22.5" customHeight="1"/>
    <row r="1324" ht="22.5" customHeight="1">
      <c r="A1324" s="17">
        <v>-5.0</v>
      </c>
      <c r="B1324" s="13" t="s">
        <v>466</v>
      </c>
    </row>
    <row r="1325" ht="22.5" customHeight="1">
      <c r="A1325" s="17">
        <v>-1.0</v>
      </c>
      <c r="B1325" s="13" t="s">
        <v>467</v>
      </c>
    </row>
    <row r="1326" ht="22.5" customHeight="1">
      <c r="A1326" s="17">
        <v>-1.0</v>
      </c>
      <c r="B1326" s="13" t="s">
        <v>468</v>
      </c>
    </row>
    <row r="1327" ht="22.5" customHeight="1">
      <c r="A1327" s="132">
        <v>1.0</v>
      </c>
      <c r="B1327" s="13" t="s">
        <v>469</v>
      </c>
    </row>
    <row r="1328" ht="22.5" customHeight="1">
      <c r="A1328" s="132">
        <v>3.0</v>
      </c>
      <c r="B1328" s="13" t="s">
        <v>470</v>
      </c>
    </row>
    <row r="1329" ht="22.5" customHeight="1"/>
    <row r="1330" ht="22.5" customHeight="1"/>
    <row r="1331" ht="22.5" customHeight="1"/>
    <row r="1332" ht="22.5" customHeight="1"/>
    <row r="1333" ht="22.5" customHeight="1">
      <c r="Y1333" s="133" t="s">
        <v>471</v>
      </c>
    </row>
    <row r="1334" ht="22.5" customHeight="1">
      <c r="A1334" s="134" t="s">
        <v>472</v>
      </c>
      <c r="Y1334" s="133" t="s">
        <v>473</v>
      </c>
    </row>
  </sheetData>
  <mergeCells count="109">
    <mergeCell ref="A21:Y21"/>
    <mergeCell ref="A23:Y23"/>
    <mergeCell ref="A29:Y29"/>
    <mergeCell ref="A43:Y43"/>
    <mergeCell ref="A45:Y45"/>
    <mergeCell ref="A48:Y48"/>
    <mergeCell ref="A53:Y53"/>
    <mergeCell ref="A73:Y73"/>
    <mergeCell ref="A92:Y92"/>
    <mergeCell ref="A121:Y121"/>
    <mergeCell ref="A127:Y127"/>
    <mergeCell ref="A131:Y131"/>
    <mergeCell ref="A133:Y133"/>
    <mergeCell ref="A144:Y144"/>
    <mergeCell ref="A157:Y157"/>
    <mergeCell ref="A159:Y159"/>
    <mergeCell ref="A170:Y170"/>
    <mergeCell ref="A172:Y172"/>
    <mergeCell ref="B178:Y178"/>
    <mergeCell ref="B179:Y179"/>
    <mergeCell ref="A180:Y180"/>
    <mergeCell ref="A181:Y181"/>
    <mergeCell ref="A182:Y182"/>
    <mergeCell ref="A183:Y183"/>
    <mergeCell ref="A184:Y184"/>
    <mergeCell ref="A185:Y185"/>
    <mergeCell ref="A187:Y187"/>
    <mergeCell ref="A189:Y189"/>
    <mergeCell ref="A200:Y200"/>
    <mergeCell ref="A214:Y214"/>
    <mergeCell ref="A216:Y216"/>
    <mergeCell ref="A219:Y219"/>
    <mergeCell ref="A222:Y222"/>
    <mergeCell ref="A225:Y225"/>
    <mergeCell ref="A227:Y227"/>
    <mergeCell ref="A230:Y230"/>
    <mergeCell ref="A233:Y233"/>
    <mergeCell ref="A235:Y235"/>
    <mergeCell ref="A239:Y239"/>
    <mergeCell ref="A245:Y245"/>
    <mergeCell ref="A248:Y248"/>
    <mergeCell ref="A254:Y254"/>
    <mergeCell ref="A256:Y256"/>
    <mergeCell ref="A259:Y259"/>
    <mergeCell ref="A261:Y261"/>
    <mergeCell ref="A266:Y266"/>
    <mergeCell ref="A268:Y268"/>
    <mergeCell ref="A274:Y274"/>
    <mergeCell ref="A277:Y277"/>
    <mergeCell ref="A551:Y551"/>
    <mergeCell ref="A554:Y554"/>
    <mergeCell ref="A557:Y557"/>
    <mergeCell ref="A560:Y560"/>
    <mergeCell ref="A563:Y563"/>
    <mergeCell ref="A572:Y572"/>
    <mergeCell ref="A587:Y587"/>
    <mergeCell ref="A591:Y591"/>
    <mergeCell ref="A594:Y594"/>
    <mergeCell ref="A597:Y597"/>
    <mergeCell ref="A601:Y601"/>
    <mergeCell ref="A604:Y604"/>
    <mergeCell ref="A607:Y607"/>
    <mergeCell ref="A610:Y610"/>
    <mergeCell ref="A280:Y280"/>
    <mergeCell ref="B289:Y289"/>
    <mergeCell ref="B290:Y290"/>
    <mergeCell ref="B291:Y291"/>
    <mergeCell ref="B298:Y298"/>
    <mergeCell ref="A314:Y314"/>
    <mergeCell ref="A319:Y319"/>
    <mergeCell ref="A321:Y321"/>
    <mergeCell ref="A323:Y323"/>
    <mergeCell ref="A325:Y325"/>
    <mergeCell ref="A327:Y327"/>
    <mergeCell ref="A329:Y329"/>
    <mergeCell ref="A332:Y332"/>
    <mergeCell ref="A335:Y335"/>
    <mergeCell ref="A338:Y338"/>
    <mergeCell ref="A340:Y340"/>
    <mergeCell ref="A342:Y342"/>
    <mergeCell ref="A344:Y344"/>
    <mergeCell ref="A346:Y346"/>
    <mergeCell ref="A349:Y349"/>
    <mergeCell ref="A351:Y351"/>
    <mergeCell ref="A352:Y352"/>
    <mergeCell ref="A355:Y355"/>
    <mergeCell ref="A358:Y358"/>
    <mergeCell ref="A360:Y360"/>
    <mergeCell ref="A362:Y362"/>
    <mergeCell ref="A448:Y448"/>
    <mergeCell ref="A465:Y465"/>
    <mergeCell ref="A467:Y467"/>
    <mergeCell ref="A473:Y473"/>
    <mergeCell ref="A477:Y477"/>
    <mergeCell ref="A479:Y479"/>
    <mergeCell ref="A481:Y481"/>
    <mergeCell ref="A483:Y483"/>
    <mergeCell ref="A487:Y487"/>
    <mergeCell ref="A489:Y489"/>
    <mergeCell ref="A491:Y491"/>
    <mergeCell ref="A495:Y495"/>
    <mergeCell ref="A497:Y497"/>
    <mergeCell ref="A501:Y501"/>
    <mergeCell ref="A504:Y504"/>
    <mergeCell ref="A547:Y547"/>
    <mergeCell ref="A616:Y616"/>
    <mergeCell ref="A619:Y619"/>
    <mergeCell ref="A622:Y622"/>
    <mergeCell ref="A625:Y625"/>
  </mergeCells>
  <hyperlinks>
    <hyperlink r:id="rId2" ref="A26"/>
    <hyperlink r:id="rId3" ref="A124"/>
  </hyperlinks>
  <drawing r:id="rId4"/>
  <legacyDrawing r:id="rId5"/>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sheetData>
    <row r="3">
      <c r="C3" s="61" t="s">
        <v>5123</v>
      </c>
    </row>
    <row r="4">
      <c r="C4" s="71" t="s">
        <v>5989</v>
      </c>
    </row>
  </sheetData>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sheetData>
    <row r="1">
      <c r="A1" s="2442" t="s">
        <v>5990</v>
      </c>
    </row>
    <row r="2">
      <c r="A2" s="12" t="s">
        <v>5991</v>
      </c>
    </row>
    <row r="3">
      <c r="A3" s="12" t="s">
        <v>5992</v>
      </c>
    </row>
    <row r="5">
      <c r="A5" s="2443" t="str">
        <f>"You have "&amp;Inventory!B6&amp;" credits to spend at this moment in time."</f>
        <v>You have 3831 credits to spend at this moment in time.</v>
      </c>
    </row>
    <row r="7">
      <c r="A7" s="13" t="s">
        <v>5993</v>
      </c>
    </row>
    <row r="8">
      <c r="A8" s="13" t="s">
        <v>5994</v>
      </c>
    </row>
    <row r="10">
      <c r="A10" s="2444" t="s">
        <v>4258</v>
      </c>
      <c r="B10" s="2445"/>
      <c r="C10" s="2445"/>
      <c r="D10" s="2445"/>
      <c r="E10" s="2445"/>
      <c r="F10" s="2445"/>
      <c r="G10" s="2445"/>
      <c r="H10" s="2445"/>
      <c r="I10" s="2445"/>
      <c r="J10" s="2445"/>
      <c r="K10" s="2445"/>
      <c r="L10" s="2445"/>
      <c r="M10" s="2445"/>
    </row>
    <row r="12">
      <c r="A12" s="2446" t="s">
        <v>4315</v>
      </c>
    </row>
    <row r="13">
      <c r="A13" s="218" t="s">
        <v>4325</v>
      </c>
      <c r="B13" s="170"/>
      <c r="C13" s="170"/>
      <c r="D13" s="170"/>
      <c r="E13" s="170"/>
      <c r="F13" s="2447" t="s">
        <v>5995</v>
      </c>
      <c r="G13" s="140" t="s">
        <v>556</v>
      </c>
      <c r="H13" s="218" t="s">
        <v>4327</v>
      </c>
      <c r="I13" s="170"/>
      <c r="J13" s="170"/>
      <c r="K13" s="170"/>
      <c r="L13" s="170"/>
      <c r="M13" s="2447" t="s">
        <v>5995</v>
      </c>
    </row>
    <row r="14">
      <c r="A14" s="211" t="s">
        <v>4329</v>
      </c>
      <c r="B14" s="212"/>
      <c r="C14" s="212"/>
      <c r="D14" s="212"/>
      <c r="E14" s="212"/>
      <c r="F14" s="154"/>
      <c r="G14" s="140" t="s">
        <v>556</v>
      </c>
      <c r="H14" s="211" t="s">
        <v>4330</v>
      </c>
      <c r="I14" s="212"/>
      <c r="J14" s="212"/>
      <c r="K14" s="212"/>
      <c r="L14" s="154"/>
      <c r="M14" s="154"/>
    </row>
    <row r="15">
      <c r="A15" s="242" t="s">
        <v>4331</v>
      </c>
      <c r="B15" s="154"/>
      <c r="C15" s="154"/>
      <c r="D15" s="154"/>
      <c r="E15" s="154"/>
      <c r="F15" s="154"/>
      <c r="G15" s="140" t="s">
        <v>556</v>
      </c>
      <c r="H15" s="242" t="s">
        <v>4332</v>
      </c>
      <c r="I15" s="154"/>
      <c r="J15" s="154"/>
      <c r="K15" s="154"/>
      <c r="L15" s="154"/>
      <c r="M15" s="154"/>
    </row>
    <row r="16">
      <c r="G16" s="140" t="s">
        <v>556</v>
      </c>
    </row>
    <row r="17">
      <c r="A17" s="1360" t="s">
        <v>4348</v>
      </c>
      <c r="B17" s="1320"/>
      <c r="C17" s="1320"/>
      <c r="D17" s="1320"/>
      <c r="E17" s="1320"/>
      <c r="F17" s="2447" t="s">
        <v>5996</v>
      </c>
      <c r="G17" s="140" t="s">
        <v>556</v>
      </c>
      <c r="H17" s="1362" t="s">
        <v>4350</v>
      </c>
      <c r="I17" s="1320"/>
      <c r="J17" s="1320"/>
      <c r="K17" s="1320"/>
      <c r="L17" s="1320"/>
      <c r="M17" s="2447" t="s">
        <v>5996</v>
      </c>
    </row>
    <row r="18">
      <c r="A18" s="211" t="s">
        <v>4352</v>
      </c>
      <c r="B18" s="212"/>
      <c r="C18" s="212"/>
      <c r="D18" s="212"/>
      <c r="E18" s="154"/>
      <c r="F18" s="154"/>
      <c r="G18" s="140" t="s">
        <v>556</v>
      </c>
      <c r="H18" s="242" t="s">
        <v>4353</v>
      </c>
      <c r="I18" s="212"/>
      <c r="J18" s="212"/>
      <c r="K18" s="212"/>
      <c r="L18" s="154"/>
      <c r="M18" s="154"/>
    </row>
    <row r="19">
      <c r="A19" s="242" t="s">
        <v>4354</v>
      </c>
      <c r="B19" s="212"/>
      <c r="C19" s="212"/>
      <c r="D19" s="154"/>
      <c r="E19" s="154"/>
      <c r="F19" s="154"/>
      <c r="G19" s="140" t="s">
        <v>556</v>
      </c>
      <c r="H19" s="242" t="s">
        <v>4355</v>
      </c>
      <c r="I19" s="212"/>
      <c r="J19" s="212"/>
      <c r="K19" s="154"/>
      <c r="L19" s="154"/>
      <c r="M19" s="154"/>
    </row>
    <row r="20">
      <c r="G20" s="140" t="s">
        <v>556</v>
      </c>
    </row>
    <row r="21">
      <c r="A21" s="2448" t="s">
        <v>5997</v>
      </c>
      <c r="B21" s="1365"/>
      <c r="C21" s="1365"/>
      <c r="D21" s="1365"/>
      <c r="E21" s="1365"/>
      <c r="F21" s="2447" t="s">
        <v>5998</v>
      </c>
      <c r="G21" s="140" t="s">
        <v>556</v>
      </c>
      <c r="H21" s="2448" t="s">
        <v>5999</v>
      </c>
      <c r="I21" s="1365"/>
      <c r="J21" s="1365"/>
      <c r="K21" s="1365"/>
      <c r="L21" s="1365"/>
      <c r="M21" s="2447" t="s">
        <v>5998</v>
      </c>
    </row>
    <row r="22">
      <c r="A22" s="242" t="s">
        <v>6000</v>
      </c>
      <c r="B22" s="212"/>
      <c r="C22" s="212"/>
      <c r="D22" s="212"/>
      <c r="E22" s="154"/>
      <c r="F22" s="154"/>
      <c r="G22" s="140" t="s">
        <v>556</v>
      </c>
      <c r="H22" s="242" t="s">
        <v>6001</v>
      </c>
      <c r="I22" s="212"/>
      <c r="J22" s="212"/>
      <c r="K22" s="212"/>
      <c r="L22" s="154"/>
      <c r="M22" s="154"/>
    </row>
    <row r="23">
      <c r="A23" s="242" t="s">
        <v>6002</v>
      </c>
      <c r="B23" s="212"/>
      <c r="C23" s="212"/>
      <c r="D23" s="154"/>
      <c r="E23" s="154"/>
      <c r="F23" s="154"/>
      <c r="G23" s="140" t="s">
        <v>556</v>
      </c>
      <c r="H23" s="242" t="s">
        <v>6003</v>
      </c>
      <c r="I23" s="212"/>
      <c r="J23" s="212"/>
      <c r="K23" s="154"/>
      <c r="L23" s="154"/>
      <c r="M23" s="154"/>
    </row>
    <row r="24">
      <c r="G24" s="140" t="s">
        <v>556</v>
      </c>
    </row>
    <row r="25">
      <c r="A25" s="1367" t="s">
        <v>4408</v>
      </c>
      <c r="B25" s="657"/>
      <c r="C25" s="657"/>
      <c r="D25" s="657"/>
      <c r="E25" s="657"/>
      <c r="F25" s="2447" t="s">
        <v>6004</v>
      </c>
      <c r="G25" s="140" t="s">
        <v>556</v>
      </c>
      <c r="H25" s="231" t="s">
        <v>6005</v>
      </c>
      <c r="I25" s="657"/>
      <c r="J25" s="657"/>
      <c r="K25" s="657"/>
      <c r="L25" s="657"/>
      <c r="M25" s="2447" t="s">
        <v>6004</v>
      </c>
    </row>
    <row r="26">
      <c r="A26" s="242" t="s">
        <v>6006</v>
      </c>
      <c r="B26" s="212"/>
      <c r="C26" s="212"/>
      <c r="D26" s="212"/>
      <c r="E26" s="212"/>
      <c r="F26" s="154"/>
      <c r="G26" s="140" t="s">
        <v>556</v>
      </c>
      <c r="H26" s="242" t="s">
        <v>6007</v>
      </c>
      <c r="I26" s="212"/>
      <c r="J26" s="212"/>
      <c r="K26" s="212"/>
      <c r="L26" s="212"/>
      <c r="M26" s="154"/>
    </row>
    <row r="27">
      <c r="A27" s="242" t="s">
        <v>4412</v>
      </c>
      <c r="B27" s="212"/>
      <c r="C27" s="212"/>
      <c r="D27" s="212"/>
      <c r="E27" s="154"/>
      <c r="F27" s="154"/>
      <c r="G27" s="140" t="s">
        <v>556</v>
      </c>
      <c r="H27" s="242" t="s">
        <v>6008</v>
      </c>
      <c r="I27" s="212"/>
      <c r="J27" s="212"/>
      <c r="K27" s="212"/>
      <c r="L27" s="154"/>
      <c r="M27" s="154"/>
    </row>
    <row r="28">
      <c r="G28" s="140" t="s">
        <v>556</v>
      </c>
    </row>
    <row r="29">
      <c r="A29" s="1370" t="s">
        <v>6009</v>
      </c>
      <c r="B29" s="594"/>
      <c r="C29" s="594"/>
      <c r="D29" s="594"/>
      <c r="E29" s="594"/>
      <c r="F29" s="2447" t="s">
        <v>6010</v>
      </c>
      <c r="G29" s="140" t="s">
        <v>556</v>
      </c>
      <c r="H29" s="1370" t="s">
        <v>6011</v>
      </c>
      <c r="I29" s="594"/>
      <c r="J29" s="594"/>
      <c r="K29" s="594"/>
      <c r="L29" s="594"/>
      <c r="M29" s="2447" t="s">
        <v>6010</v>
      </c>
    </row>
    <row r="30">
      <c r="A30" s="322" t="s">
        <v>6012</v>
      </c>
      <c r="B30" s="154"/>
      <c r="C30" s="154"/>
      <c r="D30" s="154"/>
      <c r="E30" s="154"/>
      <c r="F30" s="154"/>
      <c r="G30" s="140" t="s">
        <v>556</v>
      </c>
      <c r="H30" s="322" t="s">
        <v>6013</v>
      </c>
      <c r="I30" s="154"/>
      <c r="J30" s="154"/>
      <c r="K30" s="154"/>
      <c r="L30" s="154"/>
      <c r="M30" s="154"/>
    </row>
    <row r="31">
      <c r="A31" s="322" t="s">
        <v>6014</v>
      </c>
      <c r="B31" s="154"/>
      <c r="C31" s="154"/>
      <c r="D31" s="154"/>
      <c r="E31" s="154"/>
      <c r="F31" s="154"/>
      <c r="G31" s="140" t="s">
        <v>556</v>
      </c>
      <c r="H31" s="322" t="s">
        <v>6015</v>
      </c>
      <c r="I31" s="154"/>
      <c r="J31" s="154"/>
      <c r="K31" s="154"/>
      <c r="L31" s="154"/>
      <c r="M31" s="154"/>
    </row>
    <row r="32">
      <c r="G32" s="140" t="s">
        <v>556</v>
      </c>
    </row>
    <row r="33">
      <c r="A33" s="1388" t="s">
        <v>6016</v>
      </c>
      <c r="B33" s="1329"/>
      <c r="C33" s="1329"/>
      <c r="D33" s="1329"/>
      <c r="E33" s="1329"/>
      <c r="F33" s="2447" t="s">
        <v>6017</v>
      </c>
      <c r="G33" s="140" t="s">
        <v>556</v>
      </c>
      <c r="H33" s="1388" t="s">
        <v>6018</v>
      </c>
      <c r="I33" s="1329"/>
      <c r="J33" s="1329"/>
      <c r="K33" s="1329"/>
      <c r="L33" s="1329"/>
      <c r="M33" s="2447" t="s">
        <v>6017</v>
      </c>
    </row>
    <row r="34">
      <c r="A34" s="153" t="s">
        <v>6019</v>
      </c>
      <c r="B34" s="154"/>
      <c r="C34" s="154"/>
      <c r="D34" s="154"/>
      <c r="E34" s="154"/>
      <c r="F34" s="154"/>
      <c r="G34" s="140" t="s">
        <v>556</v>
      </c>
      <c r="H34" s="153" t="s">
        <v>6020</v>
      </c>
      <c r="I34" s="154"/>
      <c r="J34" s="154"/>
      <c r="K34" s="154"/>
      <c r="L34" s="154"/>
      <c r="M34" s="154"/>
    </row>
    <row r="35">
      <c r="A35" s="153" t="s">
        <v>6021</v>
      </c>
      <c r="B35" s="154"/>
      <c r="C35" s="154"/>
      <c r="D35" s="154"/>
      <c r="E35" s="154"/>
      <c r="F35" s="154"/>
      <c r="G35" s="140" t="s">
        <v>556</v>
      </c>
      <c r="H35" s="153" t="s">
        <v>6022</v>
      </c>
      <c r="I35" s="154"/>
      <c r="J35" s="154"/>
      <c r="K35" s="154"/>
      <c r="L35" s="154"/>
      <c r="M35" s="154"/>
    </row>
    <row r="36">
      <c r="G36" s="140"/>
    </row>
    <row r="37">
      <c r="G37" s="140"/>
    </row>
    <row r="38">
      <c r="A38" s="2446" t="s">
        <v>4545</v>
      </c>
      <c r="G38" s="140" t="s">
        <v>556</v>
      </c>
    </row>
    <row r="39">
      <c r="A39" s="218" t="s">
        <v>4550</v>
      </c>
      <c r="B39" s="170"/>
      <c r="C39" s="170"/>
      <c r="D39" s="170"/>
      <c r="E39" s="170"/>
      <c r="F39" s="2447" t="s">
        <v>5995</v>
      </c>
      <c r="G39" s="140" t="s">
        <v>556</v>
      </c>
      <c r="H39" s="169" t="s">
        <v>6023</v>
      </c>
      <c r="I39" s="170"/>
      <c r="J39" s="170"/>
      <c r="K39" s="170"/>
      <c r="L39" s="170"/>
      <c r="M39" s="2447" t="s">
        <v>5995</v>
      </c>
    </row>
    <row r="40">
      <c r="A40" s="211" t="s">
        <v>4553</v>
      </c>
      <c r="B40" s="212"/>
      <c r="C40" s="212"/>
      <c r="D40" s="212"/>
      <c r="E40" s="154"/>
      <c r="F40" s="154"/>
      <c r="G40" s="140" t="s">
        <v>556</v>
      </c>
      <c r="H40" s="242" t="s">
        <v>6024</v>
      </c>
      <c r="I40" s="212"/>
      <c r="J40" s="212"/>
      <c r="K40" s="212"/>
      <c r="L40" s="154"/>
      <c r="M40" s="154"/>
    </row>
    <row r="41">
      <c r="A41" s="154" t="s">
        <v>4555</v>
      </c>
      <c r="B41" s="154"/>
      <c r="C41" s="154"/>
      <c r="D41" s="154"/>
      <c r="E41" s="154"/>
      <c r="F41" s="154"/>
      <c r="G41" s="140" t="s">
        <v>556</v>
      </c>
      <c r="H41" s="153" t="s">
        <v>6025</v>
      </c>
      <c r="I41" s="154"/>
      <c r="J41" s="154"/>
      <c r="K41" s="154"/>
      <c r="L41" s="154"/>
      <c r="M41" s="154"/>
    </row>
    <row r="42">
      <c r="G42" s="140" t="s">
        <v>556</v>
      </c>
    </row>
    <row r="43">
      <c r="A43" s="169" t="s">
        <v>4551</v>
      </c>
      <c r="B43" s="170"/>
      <c r="C43" s="170"/>
      <c r="D43" s="170"/>
      <c r="E43" s="170"/>
      <c r="F43" s="2447" t="s">
        <v>6026</v>
      </c>
      <c r="G43" s="140"/>
    </row>
    <row r="44">
      <c r="A44" s="153" t="s">
        <v>4554</v>
      </c>
      <c r="B44" s="154"/>
      <c r="C44" s="154"/>
      <c r="D44" s="154"/>
      <c r="E44" s="154"/>
      <c r="F44" s="154"/>
      <c r="G44" s="140"/>
    </row>
    <row r="45">
      <c r="A45" s="153" t="s">
        <v>4556</v>
      </c>
      <c r="B45" s="154"/>
      <c r="C45" s="154"/>
      <c r="D45" s="154"/>
      <c r="E45" s="154"/>
      <c r="F45" s="154"/>
      <c r="G45" s="140"/>
    </row>
    <row r="46">
      <c r="G46" s="140"/>
    </row>
    <row r="47">
      <c r="A47" s="1360" t="s">
        <v>4557</v>
      </c>
      <c r="B47" s="1320"/>
      <c r="C47" s="1320"/>
      <c r="D47" s="1320"/>
      <c r="E47" s="1320"/>
      <c r="F47" s="2447" t="s">
        <v>6004</v>
      </c>
      <c r="G47" s="140" t="s">
        <v>556</v>
      </c>
      <c r="H47" s="1362" t="s">
        <v>4558</v>
      </c>
      <c r="I47" s="1320"/>
      <c r="J47" s="1320"/>
      <c r="K47" s="1320"/>
      <c r="L47" s="1320"/>
      <c r="M47" s="2447" t="s">
        <v>6004</v>
      </c>
    </row>
    <row r="48">
      <c r="A48" s="211" t="s">
        <v>4560</v>
      </c>
      <c r="B48" s="212"/>
      <c r="C48" s="212"/>
      <c r="D48" s="212"/>
      <c r="E48" s="212"/>
      <c r="F48" s="154"/>
      <c r="G48" s="140" t="s">
        <v>556</v>
      </c>
      <c r="H48" s="242" t="s">
        <v>4561</v>
      </c>
      <c r="I48" s="212"/>
      <c r="J48" s="212"/>
      <c r="K48" s="212"/>
      <c r="L48" s="212"/>
      <c r="M48" s="154"/>
    </row>
    <row r="49">
      <c r="A49" s="242" t="s">
        <v>4562</v>
      </c>
      <c r="B49" s="154"/>
      <c r="C49" s="154"/>
      <c r="D49" s="154"/>
      <c r="E49" s="154"/>
      <c r="F49" s="154"/>
      <c r="G49" s="140" t="s">
        <v>556</v>
      </c>
      <c r="H49" s="242" t="s">
        <v>4563</v>
      </c>
      <c r="I49" s="154"/>
      <c r="J49" s="154"/>
      <c r="K49" s="154"/>
      <c r="L49" s="154"/>
      <c r="M49" s="154"/>
    </row>
    <row r="50">
      <c r="G50" s="140" t="s">
        <v>556</v>
      </c>
    </row>
    <row r="51">
      <c r="A51" s="1362" t="s">
        <v>4564</v>
      </c>
      <c r="B51" s="1320"/>
      <c r="C51" s="1320"/>
      <c r="D51" s="1320"/>
      <c r="E51" s="1320"/>
      <c r="F51" s="2447" t="s">
        <v>6017</v>
      </c>
      <c r="G51" s="140"/>
    </row>
    <row r="52">
      <c r="A52" s="153" t="s">
        <v>4568</v>
      </c>
      <c r="B52" s="154"/>
      <c r="C52" s="154"/>
      <c r="D52" s="154"/>
      <c r="E52" s="154"/>
      <c r="F52" s="154"/>
      <c r="G52" s="140"/>
    </row>
    <row r="53">
      <c r="A53" s="153" t="s">
        <v>4570</v>
      </c>
      <c r="B53" s="154"/>
      <c r="C53" s="154"/>
      <c r="D53" s="154"/>
      <c r="E53" s="154"/>
      <c r="F53" s="154"/>
      <c r="G53" s="140"/>
    </row>
    <row r="54">
      <c r="G54" s="140"/>
    </row>
    <row r="55">
      <c r="A55" s="2448" t="s">
        <v>4593</v>
      </c>
      <c r="B55" s="1365"/>
      <c r="C55" s="1365"/>
      <c r="D55" s="1365"/>
      <c r="E55" s="1365"/>
      <c r="F55" s="2447" t="s">
        <v>6017</v>
      </c>
      <c r="G55" s="140"/>
      <c r="H55" s="2448" t="s">
        <v>6027</v>
      </c>
      <c r="I55" s="1365"/>
      <c r="J55" s="1365"/>
      <c r="K55" s="1365"/>
      <c r="L55" s="1365"/>
      <c r="M55" s="2447" t="s">
        <v>6017</v>
      </c>
    </row>
    <row r="56">
      <c r="A56" s="153" t="s">
        <v>4596</v>
      </c>
      <c r="B56" s="154"/>
      <c r="C56" s="154"/>
      <c r="D56" s="154"/>
      <c r="E56" s="154"/>
      <c r="F56" s="154"/>
      <c r="G56" s="140" t="s">
        <v>556</v>
      </c>
      <c r="H56" s="153" t="s">
        <v>6028</v>
      </c>
      <c r="I56" s="154"/>
      <c r="J56" s="154"/>
      <c r="K56" s="154"/>
      <c r="L56" s="154"/>
      <c r="M56" s="154"/>
    </row>
    <row r="57">
      <c r="A57" s="153" t="s">
        <v>6029</v>
      </c>
      <c r="B57" s="154"/>
      <c r="C57" s="154"/>
      <c r="D57" s="154"/>
      <c r="E57" s="154"/>
      <c r="F57" s="154"/>
      <c r="G57" s="140" t="s">
        <v>556</v>
      </c>
      <c r="H57" s="153" t="s">
        <v>6030</v>
      </c>
      <c r="I57" s="154"/>
      <c r="J57" s="154"/>
      <c r="K57" s="154"/>
      <c r="L57" s="154"/>
      <c r="M57" s="154"/>
    </row>
    <row r="58">
      <c r="G58" s="140" t="s">
        <v>556</v>
      </c>
    </row>
    <row r="59">
      <c r="A59" s="231" t="s">
        <v>4616</v>
      </c>
      <c r="B59" s="657"/>
      <c r="C59" s="657"/>
      <c r="D59" s="657"/>
      <c r="E59" s="657"/>
      <c r="F59" s="2447" t="s">
        <v>6031</v>
      </c>
      <c r="G59" s="140" t="s">
        <v>556</v>
      </c>
      <c r="H59" s="231" t="s">
        <v>4618</v>
      </c>
      <c r="I59" s="657"/>
      <c r="J59" s="657"/>
      <c r="K59" s="657"/>
      <c r="L59" s="657"/>
      <c r="M59" s="2447" t="s">
        <v>6031</v>
      </c>
    </row>
    <row r="60">
      <c r="A60" s="242" t="s">
        <v>4619</v>
      </c>
      <c r="B60" s="212"/>
      <c r="C60" s="212"/>
      <c r="D60" s="212"/>
      <c r="E60" s="212"/>
      <c r="F60" s="154"/>
      <c r="G60" s="140"/>
      <c r="H60" s="242" t="s">
        <v>4620</v>
      </c>
      <c r="I60" s="212"/>
      <c r="J60" s="212"/>
      <c r="K60" s="212"/>
      <c r="L60" s="212"/>
      <c r="M60" s="154"/>
    </row>
    <row r="61">
      <c r="A61" s="242" t="s">
        <v>4621</v>
      </c>
      <c r="B61" s="154"/>
      <c r="C61" s="154"/>
      <c r="D61" s="154"/>
      <c r="E61" s="154"/>
      <c r="F61" s="154"/>
      <c r="G61" s="140"/>
      <c r="H61" s="242" t="s">
        <v>4622</v>
      </c>
      <c r="I61" s="154"/>
      <c r="J61" s="154"/>
      <c r="K61" s="154"/>
      <c r="L61" s="154"/>
      <c r="M61" s="154"/>
    </row>
    <row r="62">
      <c r="G62" s="140"/>
    </row>
    <row r="63">
      <c r="A63" s="231" t="s">
        <v>4623</v>
      </c>
      <c r="B63" s="657"/>
      <c r="C63" s="657"/>
      <c r="D63" s="657"/>
      <c r="E63" s="657"/>
      <c r="F63" s="2447" t="s">
        <v>6032</v>
      </c>
      <c r="G63" s="140"/>
    </row>
    <row r="64">
      <c r="A64" s="242" t="s">
        <v>4626</v>
      </c>
      <c r="B64" s="212"/>
      <c r="C64" s="212"/>
      <c r="D64" s="212"/>
      <c r="E64" s="212"/>
      <c r="F64" s="154"/>
      <c r="G64" s="140"/>
    </row>
    <row r="65">
      <c r="A65" s="153" t="s">
        <v>4628</v>
      </c>
      <c r="B65" s="154"/>
      <c r="C65" s="154"/>
      <c r="D65" s="154"/>
      <c r="E65" s="154"/>
      <c r="F65" s="154"/>
      <c r="G65" s="140"/>
    </row>
    <row r="66">
      <c r="G66" s="140"/>
    </row>
    <row r="67">
      <c r="A67" s="1369" t="s">
        <v>4646</v>
      </c>
      <c r="B67" s="594"/>
      <c r="C67" s="594"/>
      <c r="D67" s="594"/>
      <c r="E67" s="594"/>
      <c r="F67" s="2447" t="s">
        <v>6033</v>
      </c>
      <c r="G67" s="1349" t="s">
        <v>556</v>
      </c>
      <c r="H67" s="1369" t="s">
        <v>4648</v>
      </c>
      <c r="I67" s="594"/>
      <c r="J67" s="594"/>
      <c r="K67" s="594"/>
      <c r="L67" s="594"/>
      <c r="M67" s="2447" t="s">
        <v>6033</v>
      </c>
    </row>
    <row r="68">
      <c r="A68" s="153" t="s">
        <v>4649</v>
      </c>
      <c r="B68" s="154"/>
      <c r="C68" s="154"/>
      <c r="D68" s="154"/>
      <c r="E68" s="154"/>
      <c r="F68" s="154"/>
      <c r="G68" s="1349" t="s">
        <v>556</v>
      </c>
      <c r="H68" s="153" t="s">
        <v>4650</v>
      </c>
      <c r="I68" s="154"/>
      <c r="J68" s="154"/>
      <c r="K68" s="154"/>
      <c r="L68" s="154"/>
      <c r="M68" s="154"/>
    </row>
    <row r="69">
      <c r="A69" s="153" t="s">
        <v>4651</v>
      </c>
      <c r="B69" s="154"/>
      <c r="C69" s="154"/>
      <c r="D69" s="154"/>
      <c r="E69" s="154"/>
      <c r="F69" s="154"/>
      <c r="G69" s="1349" t="s">
        <v>556</v>
      </c>
      <c r="H69" s="153" t="s">
        <v>4652</v>
      </c>
      <c r="I69" s="154"/>
      <c r="J69" s="154"/>
      <c r="K69" s="154"/>
      <c r="L69" s="154"/>
      <c r="M69" s="154"/>
    </row>
    <row r="70">
      <c r="G70" s="140"/>
    </row>
    <row r="71">
      <c r="G71" s="140"/>
    </row>
    <row r="72">
      <c r="A72" s="2446" t="s">
        <v>6034</v>
      </c>
      <c r="G72" s="140" t="s">
        <v>556</v>
      </c>
    </row>
    <row r="73">
      <c r="A73" s="169" t="s">
        <v>6035</v>
      </c>
      <c r="B73" s="170"/>
      <c r="C73" s="170"/>
      <c r="D73" s="170"/>
      <c r="E73" s="170"/>
      <c r="F73" s="2447" t="s">
        <v>5996</v>
      </c>
      <c r="G73" s="140" t="s">
        <v>556</v>
      </c>
      <c r="H73" s="169" t="s">
        <v>6036</v>
      </c>
      <c r="I73" s="170"/>
      <c r="J73" s="170"/>
      <c r="K73" s="170"/>
      <c r="L73" s="170"/>
      <c r="M73" s="2447" t="s">
        <v>5996</v>
      </c>
    </row>
    <row r="74">
      <c r="A74" s="242" t="s">
        <v>6037</v>
      </c>
      <c r="B74" s="212"/>
      <c r="C74" s="212"/>
      <c r="D74" s="212"/>
      <c r="E74" s="154"/>
      <c r="F74" s="154"/>
      <c r="G74" s="140" t="s">
        <v>556</v>
      </c>
      <c r="H74" s="242" t="s">
        <v>6038</v>
      </c>
      <c r="I74" s="212"/>
      <c r="J74" s="212"/>
      <c r="K74" s="212"/>
      <c r="L74" s="154"/>
      <c r="M74" s="154"/>
    </row>
    <row r="75">
      <c r="A75" s="153" t="s">
        <v>6039</v>
      </c>
      <c r="B75" s="154"/>
      <c r="C75" s="154"/>
      <c r="D75" s="154"/>
      <c r="E75" s="154"/>
      <c r="F75" s="154"/>
      <c r="G75" s="140" t="s">
        <v>556</v>
      </c>
      <c r="H75" s="153" t="s">
        <v>6040</v>
      </c>
      <c r="I75" s="154"/>
      <c r="J75" s="154"/>
      <c r="K75" s="154"/>
      <c r="L75" s="154"/>
      <c r="M75" s="154"/>
    </row>
    <row r="76">
      <c r="G76" s="140" t="s">
        <v>556</v>
      </c>
    </row>
    <row r="77">
      <c r="A77" s="1363" t="s">
        <v>4766</v>
      </c>
      <c r="B77" s="1320"/>
      <c r="C77" s="1320"/>
      <c r="D77" s="1320"/>
      <c r="E77" s="1320"/>
      <c r="F77" s="2447" t="s">
        <v>5998</v>
      </c>
      <c r="G77" s="140" t="s">
        <v>556</v>
      </c>
      <c r="H77" s="1363" t="s">
        <v>4756</v>
      </c>
      <c r="I77" s="1320"/>
      <c r="J77" s="1320"/>
      <c r="K77" s="1320"/>
      <c r="L77" s="1320"/>
      <c r="M77" s="2447" t="s">
        <v>6010</v>
      </c>
    </row>
    <row r="78">
      <c r="A78" s="242" t="s">
        <v>4769</v>
      </c>
      <c r="B78" s="212"/>
      <c r="C78" s="154"/>
      <c r="D78" s="154"/>
      <c r="E78" s="154"/>
      <c r="F78" s="154"/>
      <c r="G78" s="140" t="s">
        <v>556</v>
      </c>
      <c r="H78" s="242" t="s">
        <v>4760</v>
      </c>
      <c r="I78" s="212"/>
      <c r="J78" s="154"/>
      <c r="K78" s="154"/>
      <c r="L78" s="154"/>
      <c r="M78" s="154"/>
    </row>
    <row r="79">
      <c r="A79" s="242" t="s">
        <v>4771</v>
      </c>
      <c r="B79" s="212"/>
      <c r="C79" s="212"/>
      <c r="D79" s="154"/>
      <c r="E79" s="154"/>
      <c r="F79" s="300" t="s">
        <v>4772</v>
      </c>
      <c r="G79" s="140" t="s">
        <v>556</v>
      </c>
      <c r="H79" s="242" t="s">
        <v>4762</v>
      </c>
      <c r="I79" s="212"/>
      <c r="J79" s="212"/>
      <c r="K79" s="154"/>
      <c r="L79" s="154"/>
      <c r="M79" s="154"/>
    </row>
    <row r="80">
      <c r="G80" s="140" t="s">
        <v>556</v>
      </c>
    </row>
    <row r="81">
      <c r="A81" s="2448" t="s">
        <v>4775</v>
      </c>
      <c r="B81" s="1365"/>
      <c r="C81" s="1365"/>
      <c r="D81" s="1365"/>
      <c r="E81" s="1365"/>
      <c r="F81" s="2447" t="s">
        <v>6004</v>
      </c>
      <c r="G81" s="140" t="s">
        <v>556</v>
      </c>
      <c r="H81" s="2448" t="s">
        <v>4781</v>
      </c>
      <c r="I81" s="1365"/>
      <c r="J81" s="1365"/>
      <c r="K81" s="1365"/>
      <c r="L81" s="1365"/>
      <c r="M81" s="2447" t="s">
        <v>6010</v>
      </c>
    </row>
    <row r="82">
      <c r="A82" s="242" t="s">
        <v>4778</v>
      </c>
      <c r="B82" s="212"/>
      <c r="C82" s="212"/>
      <c r="D82" s="212"/>
      <c r="E82" s="154"/>
      <c r="F82" s="154"/>
      <c r="G82" s="140" t="s">
        <v>556</v>
      </c>
      <c r="H82" s="242" t="s">
        <v>4785</v>
      </c>
      <c r="I82" s="212"/>
      <c r="J82" s="212"/>
      <c r="K82" s="212"/>
      <c r="L82" s="154"/>
      <c r="M82" s="154"/>
    </row>
    <row r="83">
      <c r="A83" s="153" t="s">
        <v>4780</v>
      </c>
      <c r="B83" s="154"/>
      <c r="C83" s="154"/>
      <c r="D83" s="154"/>
      <c r="E83" s="154"/>
      <c r="F83" s="154"/>
      <c r="G83" s="140" t="s">
        <v>556</v>
      </c>
      <c r="H83" s="153" t="s">
        <v>4787</v>
      </c>
      <c r="I83" s="154"/>
      <c r="J83" s="154"/>
      <c r="K83" s="154"/>
      <c r="L83" s="154"/>
      <c r="M83" s="154"/>
    </row>
    <row r="84">
      <c r="G84" s="140" t="s">
        <v>556</v>
      </c>
    </row>
    <row r="85">
      <c r="A85" s="1368" t="s">
        <v>6041</v>
      </c>
      <c r="B85" s="657"/>
      <c r="C85" s="657"/>
      <c r="D85" s="657"/>
      <c r="E85" s="657"/>
      <c r="F85" s="2447" t="s">
        <v>6010</v>
      </c>
      <c r="G85" s="140" t="s">
        <v>556</v>
      </c>
      <c r="H85" s="231" t="s">
        <v>6042</v>
      </c>
      <c r="I85" s="657"/>
      <c r="J85" s="657"/>
      <c r="K85" s="657"/>
      <c r="L85" s="657"/>
      <c r="M85" s="2447" t="s">
        <v>6031</v>
      </c>
    </row>
    <row r="86">
      <c r="A86" s="242" t="s">
        <v>6043</v>
      </c>
      <c r="B86" s="212"/>
      <c r="C86" s="212"/>
      <c r="D86" s="212"/>
      <c r="E86" s="154"/>
      <c r="F86" s="154"/>
      <c r="G86" s="140" t="s">
        <v>556</v>
      </c>
      <c r="H86" s="242" t="s">
        <v>6044</v>
      </c>
      <c r="I86" s="212"/>
      <c r="J86" s="212"/>
      <c r="K86" s="212"/>
      <c r="L86" s="154"/>
      <c r="M86" s="154"/>
    </row>
    <row r="87">
      <c r="A87" s="153" t="s">
        <v>6045</v>
      </c>
      <c r="B87" s="154"/>
      <c r="C87" s="154"/>
      <c r="D87" s="154"/>
      <c r="E87" s="154"/>
      <c r="F87" s="154"/>
      <c r="G87" s="140" t="s">
        <v>556</v>
      </c>
      <c r="H87" s="153" t="s">
        <v>6046</v>
      </c>
      <c r="I87" s="154"/>
      <c r="J87" s="154"/>
      <c r="K87" s="154"/>
      <c r="L87" s="154"/>
      <c r="M87" s="154"/>
    </row>
    <row r="88">
      <c r="G88" s="140" t="s">
        <v>556</v>
      </c>
    </row>
    <row r="89">
      <c r="A89" s="1369" t="s">
        <v>4844</v>
      </c>
      <c r="B89" s="594"/>
      <c r="C89" s="594"/>
      <c r="D89" s="594"/>
      <c r="E89" s="594"/>
      <c r="F89" s="2447" t="s">
        <v>6031</v>
      </c>
      <c r="G89" s="140" t="s">
        <v>556</v>
      </c>
      <c r="H89" s="1369" t="s">
        <v>6047</v>
      </c>
      <c r="I89" s="594"/>
      <c r="J89" s="594"/>
      <c r="K89" s="594"/>
      <c r="L89" s="594"/>
      <c r="M89" s="2447" t="s">
        <v>6032</v>
      </c>
    </row>
    <row r="90">
      <c r="A90" s="242" t="s">
        <v>4846</v>
      </c>
      <c r="B90" s="212"/>
      <c r="C90" s="212"/>
      <c r="D90" s="212"/>
      <c r="E90" s="154"/>
      <c r="F90" s="154"/>
      <c r="G90" s="140" t="s">
        <v>556</v>
      </c>
      <c r="H90" s="242" t="s">
        <v>6048</v>
      </c>
      <c r="I90" s="212"/>
      <c r="J90" s="212"/>
      <c r="K90" s="212"/>
      <c r="L90" s="154"/>
      <c r="M90" s="154"/>
    </row>
    <row r="91">
      <c r="A91" s="153" t="s">
        <v>4848</v>
      </c>
      <c r="B91" s="154"/>
      <c r="C91" s="154"/>
      <c r="D91" s="154"/>
      <c r="E91" s="154"/>
      <c r="F91" s="300" t="s">
        <v>4772</v>
      </c>
      <c r="G91" s="140" t="s">
        <v>556</v>
      </c>
      <c r="H91" s="153" t="s">
        <v>6049</v>
      </c>
      <c r="I91" s="154"/>
      <c r="J91" s="154"/>
      <c r="K91" s="154"/>
      <c r="L91" s="154"/>
      <c r="M91" s="154"/>
    </row>
    <row r="92">
      <c r="G92" s="140" t="s">
        <v>556</v>
      </c>
    </row>
    <row r="93">
      <c r="A93" s="1388" t="s">
        <v>6050</v>
      </c>
      <c r="B93" s="1329"/>
      <c r="C93" s="1329"/>
      <c r="D93" s="1329"/>
      <c r="E93" s="1329"/>
      <c r="F93" s="2447" t="s">
        <v>6032</v>
      </c>
      <c r="G93" s="140" t="s">
        <v>556</v>
      </c>
      <c r="H93" s="1381" t="s">
        <v>6051</v>
      </c>
      <c r="I93" s="1329"/>
      <c r="J93" s="1329"/>
      <c r="K93" s="1329"/>
      <c r="L93" s="1329"/>
      <c r="M93" s="2447" t="s">
        <v>6052</v>
      </c>
    </row>
    <row r="94">
      <c r="A94" s="322" t="s">
        <v>6053</v>
      </c>
      <c r="B94" s="154"/>
      <c r="C94" s="154"/>
      <c r="D94" s="154"/>
      <c r="E94" s="154"/>
      <c r="F94" s="154"/>
      <c r="G94" s="140" t="s">
        <v>556</v>
      </c>
      <c r="H94" s="322" t="s">
        <v>6054</v>
      </c>
      <c r="I94" s="154"/>
      <c r="J94" s="154"/>
      <c r="K94" s="154"/>
      <c r="L94" s="154"/>
      <c r="M94" s="154"/>
    </row>
    <row r="95">
      <c r="A95" s="153" t="s">
        <v>6055</v>
      </c>
      <c r="B95" s="154"/>
      <c r="C95" s="154"/>
      <c r="D95" s="154"/>
      <c r="E95" s="154"/>
      <c r="F95" s="154"/>
      <c r="G95" s="140" t="s">
        <v>556</v>
      </c>
      <c r="H95" s="153" t="s">
        <v>6056</v>
      </c>
      <c r="I95" s="154"/>
      <c r="J95" s="154"/>
      <c r="K95" s="154"/>
      <c r="L95" s="154"/>
      <c r="M95" s="154"/>
    </row>
    <row r="96">
      <c r="G96" s="140"/>
    </row>
    <row r="97">
      <c r="A97" s="1067" t="s">
        <v>6057</v>
      </c>
      <c r="B97" s="629"/>
      <c r="C97" s="629"/>
      <c r="D97" s="629"/>
      <c r="E97" s="629"/>
      <c r="F97" s="2447" t="s">
        <v>6058</v>
      </c>
      <c r="G97" s="140" t="s">
        <v>556</v>
      </c>
    </row>
    <row r="98">
      <c r="A98" s="242" t="s">
        <v>5029</v>
      </c>
      <c r="B98" s="212"/>
      <c r="C98" s="212"/>
      <c r="D98" s="212"/>
      <c r="E98" s="154"/>
      <c r="F98" s="154"/>
      <c r="G98" s="140" t="s">
        <v>556</v>
      </c>
    </row>
    <row r="99">
      <c r="A99" s="242" t="s">
        <v>5031</v>
      </c>
      <c r="B99" s="154"/>
      <c r="C99" s="154"/>
      <c r="D99" s="154"/>
      <c r="E99" s="154"/>
      <c r="F99" s="154"/>
      <c r="G99" s="140" t="s">
        <v>556</v>
      </c>
    </row>
    <row r="100">
      <c r="G100" s="140"/>
    </row>
    <row r="101">
      <c r="G101" s="140"/>
    </row>
    <row r="102">
      <c r="A102" s="2446" t="s">
        <v>6059</v>
      </c>
      <c r="G102" s="140" t="s">
        <v>556</v>
      </c>
    </row>
    <row r="103">
      <c r="A103" s="1362" t="s">
        <v>6060</v>
      </c>
      <c r="B103" s="1320"/>
      <c r="C103" s="1320"/>
      <c r="D103" s="1320"/>
      <c r="E103" s="1320"/>
      <c r="F103" s="2447" t="s">
        <v>6033</v>
      </c>
      <c r="G103" s="140" t="s">
        <v>556</v>
      </c>
      <c r="H103" s="231" t="s">
        <v>6061</v>
      </c>
      <c r="I103" s="657"/>
      <c r="J103" s="657"/>
      <c r="K103" s="657"/>
      <c r="L103" s="657"/>
      <c r="M103" s="2447" t="s">
        <v>6062</v>
      </c>
    </row>
    <row r="104">
      <c r="A104" s="242" t="s">
        <v>6063</v>
      </c>
      <c r="B104" s="212"/>
      <c r="C104" s="212"/>
      <c r="D104" s="212"/>
      <c r="E104" s="154"/>
      <c r="F104" s="154"/>
      <c r="G104" s="140" t="s">
        <v>556</v>
      </c>
      <c r="H104" s="242" t="s">
        <v>6064</v>
      </c>
      <c r="I104" s="212"/>
      <c r="J104" s="212"/>
      <c r="K104" s="212"/>
      <c r="L104" s="154"/>
      <c r="M104" s="154"/>
    </row>
    <row r="105">
      <c r="A105" s="153" t="s">
        <v>6065</v>
      </c>
      <c r="B105" s="154"/>
      <c r="C105" s="154"/>
      <c r="D105" s="154"/>
      <c r="E105" s="154"/>
      <c r="F105" s="154"/>
      <c r="G105" s="140" t="s">
        <v>556</v>
      </c>
      <c r="H105" s="153" t="s">
        <v>6066</v>
      </c>
      <c r="I105" s="154"/>
      <c r="J105" s="154"/>
      <c r="K105" s="154"/>
      <c r="L105" s="154"/>
      <c r="M105" s="154"/>
    </row>
    <row r="106">
      <c r="G106" s="140" t="s">
        <v>556</v>
      </c>
    </row>
    <row r="107">
      <c r="A107" s="1381" t="s">
        <v>6067</v>
      </c>
      <c r="B107" s="1329"/>
      <c r="C107" s="1329"/>
      <c r="D107" s="1329"/>
      <c r="E107" s="1329"/>
      <c r="F107" s="2447" t="s">
        <v>6068</v>
      </c>
      <c r="G107" s="140"/>
      <c r="H107" s="407" t="s">
        <v>6069</v>
      </c>
      <c r="I107" s="329"/>
      <c r="J107" s="329"/>
      <c r="K107" s="329"/>
      <c r="L107" s="329"/>
      <c r="M107" s="2447" t="s">
        <v>6068</v>
      </c>
    </row>
    <row r="108">
      <c r="A108" s="242" t="s">
        <v>6070</v>
      </c>
      <c r="B108" s="212"/>
      <c r="C108" s="212"/>
      <c r="D108" s="212"/>
      <c r="E108" s="154"/>
      <c r="F108" s="154"/>
      <c r="G108" s="140"/>
      <c r="H108" s="242" t="s">
        <v>6071</v>
      </c>
      <c r="I108" s="212"/>
      <c r="J108" s="212"/>
      <c r="K108" s="212"/>
      <c r="L108" s="154"/>
      <c r="M108" s="154"/>
    </row>
    <row r="109">
      <c r="A109" s="153" t="s">
        <v>6072</v>
      </c>
      <c r="B109" s="154"/>
      <c r="C109" s="154"/>
      <c r="D109" s="154"/>
      <c r="E109" s="154"/>
      <c r="F109" s="154"/>
      <c r="G109" s="140"/>
      <c r="H109" s="153" t="s">
        <v>6073</v>
      </c>
      <c r="I109" s="154"/>
      <c r="J109" s="154"/>
      <c r="K109" s="154"/>
      <c r="L109" s="154"/>
      <c r="M109" s="154"/>
    </row>
    <row r="110">
      <c r="G110" s="140"/>
    </row>
    <row r="111">
      <c r="A111" s="1362" t="s">
        <v>6074</v>
      </c>
      <c r="B111" s="1320"/>
      <c r="C111" s="1320"/>
      <c r="D111" s="1320"/>
      <c r="E111" s="1320"/>
      <c r="F111" s="2447" t="s">
        <v>6033</v>
      </c>
      <c r="G111" s="140" t="s">
        <v>556</v>
      </c>
      <c r="H111" s="231" t="s">
        <v>6075</v>
      </c>
      <c r="I111" s="657"/>
      <c r="J111" s="657"/>
      <c r="K111" s="657"/>
      <c r="L111" s="657"/>
      <c r="M111" s="2447" t="s">
        <v>6062</v>
      </c>
    </row>
    <row r="112">
      <c r="A112" s="242" t="s">
        <v>6076</v>
      </c>
      <c r="B112" s="212"/>
      <c r="C112" s="212"/>
      <c r="D112" s="212"/>
      <c r="E112" s="154"/>
      <c r="F112" s="154"/>
      <c r="G112" s="140" t="s">
        <v>556</v>
      </c>
      <c r="H112" s="242" t="s">
        <v>6077</v>
      </c>
      <c r="I112" s="212"/>
      <c r="J112" s="212"/>
      <c r="K112" s="212"/>
      <c r="L112" s="154"/>
      <c r="M112" s="154"/>
    </row>
    <row r="113">
      <c r="A113" s="153" t="s">
        <v>6078</v>
      </c>
      <c r="B113" s="154"/>
      <c r="C113" s="154"/>
      <c r="D113" s="154"/>
      <c r="E113" s="154"/>
      <c r="F113" s="154"/>
      <c r="G113" s="140" t="s">
        <v>556</v>
      </c>
      <c r="H113" s="153" t="s">
        <v>6079</v>
      </c>
      <c r="I113" s="154"/>
      <c r="J113" s="154"/>
      <c r="K113" s="154"/>
      <c r="L113" s="154"/>
      <c r="M113" s="154"/>
    </row>
    <row r="114">
      <c r="G114" s="140"/>
    </row>
    <row r="115">
      <c r="A115" s="1381" t="s">
        <v>6080</v>
      </c>
      <c r="B115" s="1329"/>
      <c r="C115" s="1329"/>
      <c r="D115" s="1329"/>
      <c r="E115" s="1329"/>
      <c r="F115" s="2447" t="s">
        <v>6068</v>
      </c>
      <c r="G115" s="140"/>
      <c r="H115" s="407" t="s">
        <v>6081</v>
      </c>
      <c r="I115" s="329"/>
      <c r="J115" s="329"/>
      <c r="K115" s="329"/>
      <c r="L115" s="329"/>
      <c r="M115" s="2447" t="s">
        <v>6068</v>
      </c>
    </row>
    <row r="116">
      <c r="A116" s="242" t="s">
        <v>6082</v>
      </c>
      <c r="B116" s="212"/>
      <c r="C116" s="212"/>
      <c r="D116" s="212"/>
      <c r="E116" s="154"/>
      <c r="F116" s="154"/>
      <c r="G116" s="140"/>
      <c r="H116" s="242" t="s">
        <v>6083</v>
      </c>
      <c r="I116" s="212"/>
      <c r="J116" s="212"/>
      <c r="K116" s="212"/>
      <c r="L116" s="154"/>
      <c r="M116" s="154"/>
    </row>
    <row r="117">
      <c r="A117" s="153" t="s">
        <v>6084</v>
      </c>
      <c r="B117" s="154"/>
      <c r="C117" s="154"/>
      <c r="D117" s="154"/>
      <c r="E117" s="154"/>
      <c r="F117" s="154"/>
      <c r="G117" s="140"/>
      <c r="H117" s="153" t="s">
        <v>6085</v>
      </c>
      <c r="I117" s="154"/>
      <c r="J117" s="154"/>
      <c r="K117" s="154"/>
      <c r="L117" s="154"/>
      <c r="M117" s="154"/>
    </row>
    <row r="118">
      <c r="G118" s="140" t="s">
        <v>556</v>
      </c>
    </row>
    <row r="119">
      <c r="A119" s="1362" t="s">
        <v>6086</v>
      </c>
      <c r="B119" s="1320"/>
      <c r="C119" s="1320"/>
      <c r="D119" s="1320"/>
      <c r="E119" s="1320"/>
      <c r="F119" s="2447" t="s">
        <v>6033</v>
      </c>
      <c r="G119" s="140" t="s">
        <v>556</v>
      </c>
      <c r="H119" s="231" t="s">
        <v>6087</v>
      </c>
      <c r="I119" s="657"/>
      <c r="J119" s="657"/>
      <c r="K119" s="657"/>
      <c r="L119" s="657"/>
      <c r="M119" s="2447" t="s">
        <v>6062</v>
      </c>
    </row>
    <row r="120">
      <c r="A120" s="242" t="s">
        <v>6088</v>
      </c>
      <c r="B120" s="212"/>
      <c r="C120" s="212"/>
      <c r="D120" s="212"/>
      <c r="E120" s="154"/>
      <c r="F120" s="154"/>
      <c r="G120" s="140" t="s">
        <v>556</v>
      </c>
      <c r="H120" s="242" t="s">
        <v>6089</v>
      </c>
      <c r="I120" s="212"/>
      <c r="J120" s="212"/>
      <c r="K120" s="212"/>
      <c r="L120" s="154"/>
      <c r="M120" s="154"/>
    </row>
    <row r="121">
      <c r="A121" s="153" t="s">
        <v>6090</v>
      </c>
      <c r="B121" s="154"/>
      <c r="C121" s="154"/>
      <c r="D121" s="154"/>
      <c r="E121" s="154"/>
      <c r="F121" s="154"/>
      <c r="G121" s="140" t="s">
        <v>556</v>
      </c>
      <c r="H121" s="153" t="s">
        <v>6091</v>
      </c>
      <c r="I121" s="154"/>
      <c r="J121" s="154"/>
      <c r="K121" s="154"/>
      <c r="L121" s="154"/>
      <c r="M121" s="154"/>
    </row>
    <row r="122">
      <c r="G122" s="140"/>
    </row>
    <row r="123">
      <c r="A123" s="1381" t="s">
        <v>6092</v>
      </c>
      <c r="B123" s="1329"/>
      <c r="C123" s="1329"/>
      <c r="D123" s="1329"/>
      <c r="E123" s="1329"/>
      <c r="F123" s="2447" t="s">
        <v>6068</v>
      </c>
      <c r="G123" s="140"/>
      <c r="H123" s="407" t="s">
        <v>6093</v>
      </c>
      <c r="I123" s="329"/>
      <c r="J123" s="329"/>
      <c r="K123" s="329"/>
      <c r="L123" s="329"/>
      <c r="M123" s="2447" t="s">
        <v>6068</v>
      </c>
    </row>
    <row r="124">
      <c r="A124" s="242" t="s">
        <v>6094</v>
      </c>
      <c r="B124" s="212"/>
      <c r="C124" s="212"/>
      <c r="D124" s="212"/>
      <c r="E124" s="154"/>
      <c r="F124" s="154"/>
      <c r="G124" s="140"/>
      <c r="H124" s="242" t="s">
        <v>6095</v>
      </c>
      <c r="I124" s="212"/>
      <c r="J124" s="212"/>
      <c r="K124" s="212"/>
      <c r="L124" s="154"/>
      <c r="M124" s="154"/>
    </row>
    <row r="125">
      <c r="A125" s="153" t="s">
        <v>6096</v>
      </c>
      <c r="B125" s="154"/>
      <c r="C125" s="154"/>
      <c r="D125" s="154"/>
      <c r="E125" s="154"/>
      <c r="F125" s="154"/>
      <c r="G125" s="140"/>
      <c r="H125" s="153" t="s">
        <v>6097</v>
      </c>
      <c r="I125" s="154"/>
      <c r="J125" s="154"/>
      <c r="K125" s="154"/>
      <c r="L125" s="154"/>
      <c r="M125" s="154"/>
    </row>
    <row r="126">
      <c r="G126" s="140" t="s">
        <v>556</v>
      </c>
    </row>
    <row r="127">
      <c r="A127" s="1067" t="s">
        <v>6098</v>
      </c>
      <c r="B127" s="629"/>
      <c r="C127" s="629"/>
      <c r="D127" s="629"/>
      <c r="E127" s="629"/>
      <c r="F127" s="2447" t="s">
        <v>6099</v>
      </c>
      <c r="G127" s="140" t="s">
        <v>556</v>
      </c>
    </row>
    <row r="128">
      <c r="A128" s="153" t="s">
        <v>6100</v>
      </c>
      <c r="B128" s="154"/>
      <c r="C128" s="154"/>
      <c r="D128" s="154"/>
      <c r="E128" s="154"/>
      <c r="F128" s="154"/>
      <c r="G128" s="140" t="s">
        <v>556</v>
      </c>
      <c r="H128" s="13" t="s">
        <v>6101</v>
      </c>
    </row>
    <row r="129">
      <c r="A129" s="153" t="s">
        <v>6102</v>
      </c>
      <c r="B129" s="154"/>
      <c r="C129" s="154"/>
      <c r="D129" s="154"/>
      <c r="E129" s="154"/>
      <c r="F129" s="154"/>
      <c r="G129" s="140" t="s">
        <v>556</v>
      </c>
    </row>
    <row r="130">
      <c r="G130" s="140" t="s">
        <v>556</v>
      </c>
    </row>
    <row r="131">
      <c r="G131" s="140" t="s">
        <v>556</v>
      </c>
    </row>
    <row r="132">
      <c r="A132" s="2446" t="s">
        <v>4892</v>
      </c>
      <c r="G132" s="140" t="s">
        <v>556</v>
      </c>
    </row>
    <row r="133">
      <c r="A133" s="1362" t="s">
        <v>4566</v>
      </c>
      <c r="B133" s="1320"/>
      <c r="C133" s="1320"/>
      <c r="D133" s="1320"/>
      <c r="E133" s="1320"/>
      <c r="F133" s="2447" t="s">
        <v>6010</v>
      </c>
      <c r="G133" s="140" t="s">
        <v>556</v>
      </c>
    </row>
    <row r="134">
      <c r="A134" s="242" t="s">
        <v>6103</v>
      </c>
      <c r="B134" s="212"/>
      <c r="C134" s="212"/>
      <c r="D134" s="212"/>
      <c r="E134" s="154"/>
      <c r="F134" s="154"/>
      <c r="G134" s="140" t="s">
        <v>556</v>
      </c>
    </row>
    <row r="135">
      <c r="A135" s="153" t="s">
        <v>4571</v>
      </c>
      <c r="B135" s="154"/>
      <c r="C135" s="154"/>
      <c r="D135" s="154"/>
      <c r="E135" s="154"/>
      <c r="F135" s="154"/>
      <c r="G135" s="140" t="s">
        <v>556</v>
      </c>
    </row>
    <row r="136">
      <c r="G136" s="140" t="s">
        <v>556</v>
      </c>
    </row>
    <row r="137">
      <c r="A137" s="231" t="s">
        <v>4625</v>
      </c>
      <c r="B137" s="657"/>
      <c r="C137" s="657"/>
      <c r="D137" s="657"/>
      <c r="E137" s="657"/>
      <c r="F137" s="2447" t="s">
        <v>6104</v>
      </c>
      <c r="G137" s="140" t="s">
        <v>556</v>
      </c>
      <c r="H137" s="1368" t="s">
        <v>5063</v>
      </c>
      <c r="I137" s="657"/>
      <c r="J137" s="657"/>
      <c r="K137" s="657"/>
      <c r="L137" s="657"/>
      <c r="M137" s="2447" t="s">
        <v>6104</v>
      </c>
    </row>
    <row r="138">
      <c r="A138" s="242" t="s">
        <v>4627</v>
      </c>
      <c r="B138" s="212"/>
      <c r="C138" s="212"/>
      <c r="D138" s="212"/>
      <c r="E138" s="154"/>
      <c r="F138" s="154"/>
      <c r="G138" s="140" t="s">
        <v>556</v>
      </c>
      <c r="H138" s="322" t="s">
        <v>5065</v>
      </c>
      <c r="I138" s="154"/>
      <c r="J138" s="154"/>
      <c r="K138" s="154"/>
      <c r="L138" s="154"/>
      <c r="M138" s="154"/>
    </row>
    <row r="139">
      <c r="A139" s="153" t="s">
        <v>4629</v>
      </c>
      <c r="B139" s="154"/>
      <c r="C139" s="154"/>
      <c r="D139" s="154"/>
      <c r="E139" s="154"/>
      <c r="F139" s="154"/>
      <c r="G139" s="140" t="s">
        <v>556</v>
      </c>
      <c r="H139" s="322" t="s">
        <v>5067</v>
      </c>
      <c r="I139" s="154"/>
      <c r="J139" s="154"/>
      <c r="K139" s="154"/>
      <c r="L139" s="154"/>
      <c r="M139" s="154"/>
    </row>
    <row r="140">
      <c r="G140" s="140" t="s">
        <v>556</v>
      </c>
    </row>
    <row r="141">
      <c r="A141" s="1369" t="s">
        <v>6105</v>
      </c>
      <c r="B141" s="594"/>
      <c r="C141" s="594"/>
      <c r="D141" s="594"/>
      <c r="E141" s="594"/>
      <c r="F141" s="2447" t="s">
        <v>6052</v>
      </c>
      <c r="G141" s="140" t="s">
        <v>556</v>
      </c>
      <c r="H141" s="1369" t="s">
        <v>4998</v>
      </c>
      <c r="I141" s="594"/>
      <c r="J141" s="594"/>
      <c r="K141" s="594"/>
      <c r="L141" s="594"/>
      <c r="M141" s="2447" t="s">
        <v>6106</v>
      </c>
    </row>
    <row r="142">
      <c r="A142" s="322" t="s">
        <v>6107</v>
      </c>
      <c r="B142" s="154"/>
      <c r="C142" s="154"/>
      <c r="D142" s="154"/>
      <c r="E142" s="154"/>
      <c r="F142" s="154"/>
      <c r="G142" s="140" t="s">
        <v>556</v>
      </c>
      <c r="H142" s="322" t="s">
        <v>4999</v>
      </c>
      <c r="I142" s="154"/>
      <c r="J142" s="154"/>
      <c r="K142" s="154"/>
      <c r="L142" s="154"/>
      <c r="M142" s="154"/>
    </row>
    <row r="143">
      <c r="A143" s="322" t="s">
        <v>6108</v>
      </c>
      <c r="B143" s="154"/>
      <c r="C143" s="154"/>
      <c r="D143" s="154"/>
      <c r="E143" s="154"/>
      <c r="F143" s="154"/>
      <c r="G143" s="140" t="s">
        <v>556</v>
      </c>
      <c r="H143" s="322" t="s">
        <v>5000</v>
      </c>
      <c r="I143" s="154"/>
      <c r="J143" s="154"/>
      <c r="K143" s="154"/>
      <c r="L143" s="154"/>
      <c r="M143" s="154"/>
    </row>
    <row r="144">
      <c r="G144" s="140" t="s">
        <v>556</v>
      </c>
    </row>
    <row r="145">
      <c r="A145" s="1371" t="s">
        <v>6109</v>
      </c>
      <c r="B145" s="1329"/>
      <c r="C145" s="1329"/>
      <c r="D145" s="1329"/>
      <c r="E145" s="1329"/>
      <c r="F145" s="2447" t="s">
        <v>6033</v>
      </c>
      <c r="G145" s="140" t="s">
        <v>556</v>
      </c>
      <c r="H145" s="2449" t="s">
        <v>5001</v>
      </c>
      <c r="I145" s="817"/>
      <c r="J145" s="817"/>
      <c r="K145" s="817"/>
      <c r="L145" s="817"/>
      <c r="M145" s="2447" t="s">
        <v>6110</v>
      </c>
    </row>
    <row r="146">
      <c r="A146" s="153" t="s">
        <v>6111</v>
      </c>
      <c r="B146" s="154"/>
      <c r="C146" s="154"/>
      <c r="D146" s="154"/>
      <c r="E146" s="154"/>
      <c r="F146" s="154"/>
      <c r="G146" s="140" t="s">
        <v>556</v>
      </c>
      <c r="H146" s="180" t="s">
        <v>6112</v>
      </c>
      <c r="I146" s="181"/>
      <c r="J146" s="181"/>
      <c r="K146" s="181"/>
      <c r="L146" s="181"/>
      <c r="M146" s="181"/>
    </row>
    <row r="147">
      <c r="A147" s="153" t="s">
        <v>6113</v>
      </c>
      <c r="B147" s="154"/>
      <c r="C147" s="154"/>
      <c r="D147" s="154"/>
      <c r="E147" s="154"/>
      <c r="F147" s="154"/>
      <c r="G147" s="140" t="s">
        <v>556</v>
      </c>
      <c r="H147" s="180" t="s">
        <v>6114</v>
      </c>
      <c r="I147" s="181"/>
      <c r="J147" s="181"/>
      <c r="K147" s="181"/>
      <c r="L147" s="181"/>
      <c r="M147" s="181"/>
    </row>
    <row r="148">
      <c r="G148" s="140"/>
    </row>
    <row r="149">
      <c r="A149" s="1067" t="s">
        <v>5042</v>
      </c>
      <c r="B149" s="629"/>
      <c r="C149" s="629"/>
      <c r="D149" s="629"/>
      <c r="E149" s="629"/>
      <c r="F149" s="2447" t="s">
        <v>6110</v>
      </c>
      <c r="G149" s="140" t="s">
        <v>556</v>
      </c>
    </row>
    <row r="150">
      <c r="A150" s="242" t="s">
        <v>5045</v>
      </c>
      <c r="B150" s="212"/>
      <c r="C150" s="212"/>
      <c r="D150" s="212"/>
      <c r="E150" s="154"/>
      <c r="F150" s="154"/>
      <c r="G150" s="140" t="s">
        <v>556</v>
      </c>
    </row>
    <row r="151">
      <c r="A151" s="153" t="s">
        <v>5047</v>
      </c>
      <c r="B151" s="154"/>
      <c r="C151" s="154"/>
      <c r="D151" s="154"/>
      <c r="E151" s="154"/>
      <c r="F151" s="154"/>
      <c r="G151" s="140" t="s">
        <v>556</v>
      </c>
    </row>
    <row r="154">
      <c r="A154" s="2450" t="s">
        <v>6115</v>
      </c>
      <c r="B154" s="2451"/>
      <c r="C154" s="2451"/>
      <c r="D154" s="2451"/>
      <c r="E154" s="2451"/>
      <c r="F154" s="2451"/>
      <c r="G154" s="2451"/>
      <c r="H154" s="2451"/>
      <c r="I154" s="2451"/>
      <c r="J154" s="2451"/>
      <c r="K154" s="2451"/>
      <c r="L154" s="2451"/>
      <c r="M154" s="2451"/>
    </row>
    <row r="155">
      <c r="G155" s="140" t="s">
        <v>556</v>
      </c>
    </row>
    <row r="156">
      <c r="A156" s="169" t="s">
        <v>6116</v>
      </c>
      <c r="B156" s="149"/>
      <c r="C156" s="233" t="s">
        <v>6117</v>
      </c>
      <c r="D156" s="234"/>
      <c r="E156" s="235"/>
      <c r="F156" s="235"/>
      <c r="G156" s="140" t="s">
        <v>556</v>
      </c>
    </row>
    <row r="157">
      <c r="A157" s="153" t="s">
        <v>6118</v>
      </c>
      <c r="B157" s="173"/>
      <c r="C157" s="154"/>
      <c r="D157" s="154"/>
      <c r="E157" s="154"/>
      <c r="F157" s="154"/>
      <c r="G157" s="140" t="s">
        <v>556</v>
      </c>
    </row>
    <row r="158">
      <c r="A158" s="236" t="s">
        <v>6119</v>
      </c>
      <c r="B158" s="150" t="s">
        <v>998</v>
      </c>
      <c r="C158" s="150" t="s">
        <v>925</v>
      </c>
      <c r="D158" s="150" t="s">
        <v>869</v>
      </c>
      <c r="E158" s="150" t="s">
        <v>870</v>
      </c>
      <c r="F158" s="150" t="s">
        <v>866</v>
      </c>
      <c r="G158" s="140" t="s">
        <v>556</v>
      </c>
    </row>
    <row r="159">
      <c r="A159" s="12" t="s">
        <v>6120</v>
      </c>
      <c r="G159" s="140" t="s">
        <v>556</v>
      </c>
    </row>
    <row r="160">
      <c r="G160" s="140" t="s">
        <v>556</v>
      </c>
    </row>
    <row r="161">
      <c r="A161" s="169" t="s">
        <v>6121</v>
      </c>
      <c r="B161" s="149"/>
      <c r="C161" s="233" t="s">
        <v>6122</v>
      </c>
      <c r="D161" s="234"/>
      <c r="E161" s="235"/>
      <c r="F161" s="235"/>
      <c r="G161" s="140" t="s">
        <v>556</v>
      </c>
    </row>
    <row r="162">
      <c r="A162" s="153" t="s">
        <v>6123</v>
      </c>
      <c r="B162" s="173"/>
      <c r="C162" s="154"/>
      <c r="D162" s="154"/>
      <c r="E162" s="154"/>
      <c r="F162" s="154"/>
      <c r="G162" s="140" t="s">
        <v>556</v>
      </c>
    </row>
    <row r="163">
      <c r="A163" s="236" t="s">
        <v>6124</v>
      </c>
      <c r="B163" s="150" t="s">
        <v>904</v>
      </c>
      <c r="C163" s="150" t="s">
        <v>868</v>
      </c>
      <c r="D163" s="150" t="s">
        <v>886</v>
      </c>
      <c r="E163" s="150" t="s">
        <v>927</v>
      </c>
      <c r="F163" s="150" t="s">
        <v>866</v>
      </c>
      <c r="G163" s="140" t="s">
        <v>556</v>
      </c>
    </row>
    <row r="164">
      <c r="A164" s="12" t="s">
        <v>6125</v>
      </c>
      <c r="G164" s="140" t="s">
        <v>556</v>
      </c>
    </row>
    <row r="165">
      <c r="G165" s="140" t="s">
        <v>556</v>
      </c>
    </row>
    <row r="166">
      <c r="A166" s="169" t="s">
        <v>6126</v>
      </c>
      <c r="B166" s="149"/>
      <c r="C166" s="233" t="s">
        <v>6127</v>
      </c>
      <c r="D166" s="234"/>
      <c r="E166" s="235"/>
      <c r="F166" s="235"/>
      <c r="G166" s="140" t="s">
        <v>556</v>
      </c>
    </row>
    <row r="167">
      <c r="A167" s="153" t="s">
        <v>6128</v>
      </c>
      <c r="B167" s="173"/>
      <c r="C167" s="154"/>
      <c r="D167" s="154"/>
      <c r="E167" s="154"/>
      <c r="F167" s="154"/>
      <c r="G167" s="140" t="s">
        <v>556</v>
      </c>
    </row>
    <row r="168">
      <c r="A168" s="236" t="s">
        <v>6129</v>
      </c>
      <c r="B168" s="150" t="s">
        <v>862</v>
      </c>
      <c r="C168" s="150" t="s">
        <v>868</v>
      </c>
      <c r="D168" s="150" t="s">
        <v>869</v>
      </c>
      <c r="E168" s="150" t="s">
        <v>870</v>
      </c>
      <c r="F168" s="150" t="s">
        <v>866</v>
      </c>
      <c r="G168" s="140" t="s">
        <v>556</v>
      </c>
    </row>
    <row r="169">
      <c r="A169" s="12" t="s">
        <v>6130</v>
      </c>
      <c r="G169" s="140" t="s">
        <v>556</v>
      </c>
    </row>
    <row r="170">
      <c r="G170" s="140" t="s">
        <v>556</v>
      </c>
    </row>
    <row r="171">
      <c r="A171" s="169" t="s">
        <v>6131</v>
      </c>
      <c r="B171" s="149"/>
      <c r="C171" s="233" t="s">
        <v>6132</v>
      </c>
      <c r="D171" s="234"/>
      <c r="E171" s="235"/>
      <c r="F171" s="235"/>
      <c r="G171" s="140" t="s">
        <v>556</v>
      </c>
    </row>
    <row r="172">
      <c r="A172" s="153" t="s">
        <v>6133</v>
      </c>
      <c r="B172" s="173"/>
      <c r="C172" s="154"/>
      <c r="D172" s="154"/>
      <c r="E172" s="154"/>
      <c r="F172" s="154"/>
      <c r="G172" s="140" t="s">
        <v>556</v>
      </c>
    </row>
    <row r="173">
      <c r="A173" s="236" t="s">
        <v>6134</v>
      </c>
      <c r="B173" s="150" t="s">
        <v>862</v>
      </c>
      <c r="C173" s="150" t="s">
        <v>925</v>
      </c>
      <c r="D173" s="2452" t="s">
        <v>869</v>
      </c>
      <c r="E173" s="150" t="s">
        <v>927</v>
      </c>
      <c r="F173" s="150" t="s">
        <v>866</v>
      </c>
      <c r="G173" s="140" t="s">
        <v>556</v>
      </c>
    </row>
    <row r="174">
      <c r="A174" s="12" t="s">
        <v>6135</v>
      </c>
      <c r="G174" s="140" t="s">
        <v>556</v>
      </c>
    </row>
    <row r="175">
      <c r="G175" s="140" t="s">
        <v>556</v>
      </c>
    </row>
    <row r="176">
      <c r="A176" s="169" t="s">
        <v>6136</v>
      </c>
      <c r="B176" s="149"/>
      <c r="C176" s="233" t="s">
        <v>6137</v>
      </c>
      <c r="D176" s="234"/>
      <c r="E176" s="235"/>
      <c r="F176" s="235"/>
      <c r="G176" s="140" t="s">
        <v>556</v>
      </c>
    </row>
    <row r="177">
      <c r="A177" s="153" t="s">
        <v>6138</v>
      </c>
      <c r="B177" s="173"/>
      <c r="C177" s="154"/>
      <c r="D177" s="154"/>
      <c r="E177" s="154"/>
      <c r="F177" s="154"/>
      <c r="G177" s="140" t="s">
        <v>556</v>
      </c>
    </row>
    <row r="178">
      <c r="A178" s="236" t="s">
        <v>882</v>
      </c>
      <c r="B178" s="150" t="s">
        <v>998</v>
      </c>
      <c r="C178" s="150" t="s">
        <v>868</v>
      </c>
      <c r="D178" s="150" t="s">
        <v>1840</v>
      </c>
      <c r="E178" s="150" t="s">
        <v>980</v>
      </c>
      <c r="F178" s="150" t="s">
        <v>866</v>
      </c>
      <c r="G178" s="140" t="s">
        <v>556</v>
      </c>
    </row>
    <row r="179">
      <c r="A179" s="12" t="s">
        <v>6139</v>
      </c>
      <c r="G179" s="140" t="s">
        <v>556</v>
      </c>
    </row>
    <row r="180">
      <c r="G180" s="140" t="s">
        <v>556</v>
      </c>
    </row>
    <row r="181">
      <c r="A181" s="1360" t="s">
        <v>6140</v>
      </c>
      <c r="B181" s="1320"/>
      <c r="C181" s="658" t="s">
        <v>6141</v>
      </c>
      <c r="D181" s="235"/>
      <c r="E181" s="235"/>
      <c r="F181" s="235"/>
      <c r="G181" s="140" t="s">
        <v>556</v>
      </c>
    </row>
    <row r="182">
      <c r="A182" s="211" t="s">
        <v>6142</v>
      </c>
      <c r="B182" s="212"/>
      <c r="C182" s="212"/>
      <c r="D182" s="212"/>
      <c r="E182" s="212"/>
      <c r="F182" s="212"/>
      <c r="G182" s="140" t="s">
        <v>556</v>
      </c>
    </row>
    <row r="183">
      <c r="A183" s="39" t="s">
        <v>6143</v>
      </c>
      <c r="B183" s="577" t="s">
        <v>862</v>
      </c>
      <c r="C183" s="577" t="s">
        <v>868</v>
      </c>
      <c r="D183" s="577" t="s">
        <v>1840</v>
      </c>
      <c r="E183" s="577" t="s">
        <v>870</v>
      </c>
      <c r="F183" s="577" t="s">
        <v>866</v>
      </c>
      <c r="G183" s="140" t="s">
        <v>556</v>
      </c>
    </row>
    <row r="184">
      <c r="A184" s="12" t="s">
        <v>6144</v>
      </c>
      <c r="G184" s="140" t="s">
        <v>556</v>
      </c>
    </row>
    <row r="185">
      <c r="G185" s="140" t="s">
        <v>556</v>
      </c>
    </row>
    <row r="186">
      <c r="A186" s="1362" t="s">
        <v>6145</v>
      </c>
      <c r="B186" s="2453"/>
      <c r="C186" s="233" t="s">
        <v>6146</v>
      </c>
      <c r="D186" s="234"/>
      <c r="E186" s="235"/>
      <c r="F186" s="235"/>
      <c r="G186" s="140" t="s">
        <v>556</v>
      </c>
    </row>
    <row r="187">
      <c r="A187" s="153" t="s">
        <v>6147</v>
      </c>
      <c r="B187" s="173"/>
      <c r="C187" s="154"/>
      <c r="D187" s="154"/>
      <c r="E187" s="154"/>
      <c r="F187" s="154"/>
      <c r="G187" s="140" t="s">
        <v>556</v>
      </c>
    </row>
    <row r="188">
      <c r="A188" s="236" t="s">
        <v>6148</v>
      </c>
      <c r="B188" s="150" t="s">
        <v>924</v>
      </c>
      <c r="C188" s="150" t="s">
        <v>925</v>
      </c>
      <c r="D188" s="150" t="s">
        <v>926</v>
      </c>
      <c r="E188" s="150" t="s">
        <v>870</v>
      </c>
      <c r="F188" s="150" t="s">
        <v>866</v>
      </c>
      <c r="G188" s="140" t="s">
        <v>556</v>
      </c>
    </row>
    <row r="189">
      <c r="A189" s="12" t="s">
        <v>6149</v>
      </c>
      <c r="G189" s="140" t="s">
        <v>556</v>
      </c>
    </row>
    <row r="190">
      <c r="G190" s="140" t="s">
        <v>556</v>
      </c>
    </row>
    <row r="191">
      <c r="A191" s="1360" t="s">
        <v>6150</v>
      </c>
      <c r="B191" s="1320"/>
      <c r="C191" s="658" t="s">
        <v>6151</v>
      </c>
      <c r="D191" s="254"/>
      <c r="E191" s="235"/>
      <c r="F191" s="235"/>
      <c r="G191" s="140" t="s">
        <v>556</v>
      </c>
    </row>
    <row r="192">
      <c r="A192" s="211" t="s">
        <v>6152</v>
      </c>
      <c r="B192" s="212"/>
      <c r="C192" s="212"/>
      <c r="D192" s="212"/>
      <c r="E192" s="212"/>
      <c r="F192" s="212"/>
      <c r="G192" s="140" t="s">
        <v>556</v>
      </c>
    </row>
    <row r="193">
      <c r="A193" s="39" t="s">
        <v>6153</v>
      </c>
      <c r="B193" s="577" t="s">
        <v>956</v>
      </c>
      <c r="C193" s="577" t="s">
        <v>863</v>
      </c>
      <c r="D193" s="2454" t="s">
        <v>864</v>
      </c>
      <c r="E193" s="577" t="s">
        <v>980</v>
      </c>
      <c r="F193" s="577" t="s">
        <v>866</v>
      </c>
      <c r="G193" s="140" t="s">
        <v>556</v>
      </c>
    </row>
    <row r="194">
      <c r="A194" s="12" t="s">
        <v>6154</v>
      </c>
      <c r="G194" s="140" t="s">
        <v>556</v>
      </c>
    </row>
    <row r="195">
      <c r="G195" s="140" t="s">
        <v>556</v>
      </c>
    </row>
    <row r="196">
      <c r="A196" s="1360" t="s">
        <v>6155</v>
      </c>
      <c r="B196" s="1320"/>
      <c r="C196" s="658" t="s">
        <v>6156</v>
      </c>
      <c r="D196" s="235"/>
      <c r="E196" s="235"/>
      <c r="F196" s="235"/>
      <c r="G196" s="140" t="s">
        <v>556</v>
      </c>
    </row>
    <row r="197">
      <c r="A197" s="211" t="s">
        <v>6157</v>
      </c>
      <c r="B197" s="212"/>
      <c r="C197" s="212"/>
      <c r="D197" s="212"/>
      <c r="E197" s="212"/>
      <c r="F197" s="212"/>
      <c r="G197" s="140" t="s">
        <v>556</v>
      </c>
    </row>
    <row r="198">
      <c r="A198" s="39" t="s">
        <v>6158</v>
      </c>
      <c r="B198" s="577" t="s">
        <v>904</v>
      </c>
      <c r="C198" s="577" t="s">
        <v>925</v>
      </c>
      <c r="D198" s="2454" t="s">
        <v>869</v>
      </c>
      <c r="E198" s="577" t="s">
        <v>2318</v>
      </c>
      <c r="F198" s="577" t="s">
        <v>866</v>
      </c>
      <c r="G198" s="140" t="s">
        <v>556</v>
      </c>
    </row>
    <row r="199">
      <c r="A199" s="12" t="s">
        <v>6159</v>
      </c>
      <c r="G199" s="140" t="s">
        <v>556</v>
      </c>
    </row>
    <row r="200">
      <c r="G200" s="140" t="s">
        <v>556</v>
      </c>
    </row>
    <row r="201">
      <c r="A201" s="1360" t="s">
        <v>6160</v>
      </c>
      <c r="B201" s="1320"/>
      <c r="C201" s="658" t="s">
        <v>6161</v>
      </c>
      <c r="D201" s="254"/>
      <c r="E201" s="235"/>
      <c r="F201" s="235"/>
      <c r="G201" s="140" t="s">
        <v>556</v>
      </c>
    </row>
    <row r="202">
      <c r="A202" s="242" t="s">
        <v>6162</v>
      </c>
      <c r="B202" s="212"/>
      <c r="C202" s="212"/>
      <c r="D202" s="212"/>
      <c r="E202" s="212"/>
      <c r="F202" s="212"/>
      <c r="G202" s="140" t="s">
        <v>556</v>
      </c>
    </row>
    <row r="203">
      <c r="A203" s="2455" t="s">
        <v>6163</v>
      </c>
      <c r="B203" s="2456" t="s">
        <v>862</v>
      </c>
      <c r="C203" s="2456" t="s">
        <v>868</v>
      </c>
      <c r="D203" s="2456" t="s">
        <v>886</v>
      </c>
      <c r="E203" s="2456" t="s">
        <v>865</v>
      </c>
      <c r="F203" s="2456" t="s">
        <v>866</v>
      </c>
      <c r="G203" s="140" t="s">
        <v>556</v>
      </c>
    </row>
    <row r="204">
      <c r="A204" s="12" t="s">
        <v>6164</v>
      </c>
      <c r="D204" s="37"/>
      <c r="E204" s="37"/>
      <c r="F204" s="37"/>
      <c r="G204" s="140" t="s">
        <v>556</v>
      </c>
    </row>
    <row r="205">
      <c r="A205" s="37"/>
      <c r="B205" s="37"/>
      <c r="C205" s="37"/>
      <c r="D205" s="37"/>
      <c r="E205" s="37"/>
      <c r="F205" s="37"/>
      <c r="G205" s="140" t="s">
        <v>556</v>
      </c>
    </row>
    <row r="206">
      <c r="A206" s="1364" t="s">
        <v>6165</v>
      </c>
      <c r="B206" s="1365"/>
      <c r="C206" s="658" t="s">
        <v>6166</v>
      </c>
      <c r="D206" s="254"/>
      <c r="E206" s="254"/>
      <c r="F206" s="235"/>
      <c r="G206" s="140" t="s">
        <v>556</v>
      </c>
    </row>
    <row r="207">
      <c r="A207" s="211" t="s">
        <v>6167</v>
      </c>
      <c r="B207" s="212"/>
      <c r="C207" s="212"/>
      <c r="D207" s="212"/>
      <c r="E207" s="212"/>
      <c r="F207" s="212"/>
      <c r="G207" s="140" t="s">
        <v>556</v>
      </c>
    </row>
    <row r="208">
      <c r="A208" s="2455" t="s">
        <v>6168</v>
      </c>
      <c r="B208" s="2456" t="s">
        <v>904</v>
      </c>
      <c r="C208" s="2456" t="s">
        <v>863</v>
      </c>
      <c r="D208" s="2457" t="s">
        <v>864</v>
      </c>
      <c r="E208" s="2456" t="s">
        <v>870</v>
      </c>
      <c r="F208" s="2456" t="s">
        <v>866</v>
      </c>
      <c r="G208" s="140" t="s">
        <v>556</v>
      </c>
    </row>
    <row r="209">
      <c r="A209" s="12" t="s">
        <v>6169</v>
      </c>
      <c r="D209" s="37"/>
      <c r="E209" s="37"/>
      <c r="F209" s="37"/>
      <c r="G209" s="140" t="s">
        <v>556</v>
      </c>
    </row>
    <row r="210">
      <c r="A210" s="37"/>
      <c r="B210" s="37"/>
      <c r="C210" s="37"/>
      <c r="D210" s="37"/>
      <c r="E210" s="37"/>
      <c r="F210" s="37"/>
      <c r="G210" s="140" t="s">
        <v>556</v>
      </c>
    </row>
    <row r="211">
      <c r="A211" s="1366" t="s">
        <v>6170</v>
      </c>
      <c r="B211" s="1365"/>
      <c r="C211" s="658" t="s">
        <v>6171</v>
      </c>
      <c r="D211" s="235"/>
      <c r="E211" s="235"/>
      <c r="F211" s="235"/>
      <c r="G211" s="140" t="s">
        <v>556</v>
      </c>
    </row>
    <row r="212">
      <c r="A212" s="211" t="s">
        <v>6172</v>
      </c>
      <c r="B212" s="212"/>
      <c r="C212" s="212"/>
      <c r="D212" s="212"/>
      <c r="E212" s="212"/>
      <c r="F212" s="212"/>
      <c r="G212" s="140" t="s">
        <v>556</v>
      </c>
    </row>
    <row r="213">
      <c r="A213" s="2455" t="s">
        <v>6173</v>
      </c>
      <c r="B213" s="2456" t="s">
        <v>922</v>
      </c>
      <c r="C213" s="2456" t="s">
        <v>925</v>
      </c>
      <c r="D213" s="2456" t="s">
        <v>869</v>
      </c>
      <c r="E213" s="2456" t="s">
        <v>870</v>
      </c>
      <c r="F213" s="2456" t="s">
        <v>866</v>
      </c>
      <c r="G213" s="140" t="s">
        <v>556</v>
      </c>
    </row>
    <row r="214">
      <c r="A214" s="12" t="s">
        <v>6174</v>
      </c>
      <c r="G214" s="140" t="s">
        <v>556</v>
      </c>
    </row>
    <row r="215">
      <c r="G215" s="140" t="s">
        <v>556</v>
      </c>
    </row>
    <row r="216">
      <c r="A216" s="1366" t="s">
        <v>6175</v>
      </c>
      <c r="B216" s="1365"/>
      <c r="C216" s="658" t="s">
        <v>6176</v>
      </c>
      <c r="D216" s="254"/>
      <c r="E216" s="254"/>
      <c r="F216" s="235"/>
      <c r="G216" s="140" t="s">
        <v>556</v>
      </c>
    </row>
    <row r="217">
      <c r="A217" s="211" t="s">
        <v>6177</v>
      </c>
      <c r="B217" s="212"/>
      <c r="C217" s="212"/>
      <c r="D217" s="212"/>
      <c r="E217" s="212"/>
      <c r="F217" s="212"/>
      <c r="G217" s="140" t="s">
        <v>556</v>
      </c>
    </row>
    <row r="218">
      <c r="A218" s="2455" t="s">
        <v>6178</v>
      </c>
      <c r="B218" s="2456" t="s">
        <v>6179</v>
      </c>
      <c r="C218" s="2456" t="s">
        <v>863</v>
      </c>
      <c r="D218" s="2458" t="s">
        <v>1840</v>
      </c>
      <c r="E218" s="2456" t="s">
        <v>969</v>
      </c>
      <c r="F218" s="2456" t="s">
        <v>866</v>
      </c>
      <c r="G218" s="140" t="s">
        <v>556</v>
      </c>
    </row>
    <row r="219">
      <c r="A219" s="12" t="s">
        <v>6180</v>
      </c>
      <c r="G219" s="140" t="s">
        <v>556</v>
      </c>
    </row>
    <row r="220">
      <c r="G220" s="140" t="s">
        <v>556</v>
      </c>
    </row>
    <row r="221">
      <c r="A221" s="1364" t="s">
        <v>6181</v>
      </c>
      <c r="B221" s="1365"/>
      <c r="C221" s="658" t="s">
        <v>6182</v>
      </c>
      <c r="D221" s="254"/>
      <c r="E221" s="254"/>
      <c r="F221" s="235"/>
      <c r="G221" s="140" t="s">
        <v>556</v>
      </c>
    </row>
    <row r="222">
      <c r="A222" s="211" t="s">
        <v>6183</v>
      </c>
      <c r="B222" s="212"/>
      <c r="C222" s="212"/>
      <c r="D222" s="212"/>
      <c r="E222" s="212"/>
      <c r="F222" s="212"/>
      <c r="G222" s="140" t="s">
        <v>556</v>
      </c>
    </row>
    <row r="223">
      <c r="A223" s="2455" t="s">
        <v>6184</v>
      </c>
      <c r="B223" s="2456" t="s">
        <v>904</v>
      </c>
      <c r="C223" s="2456" t="s">
        <v>868</v>
      </c>
      <c r="D223" s="2457" t="s">
        <v>906</v>
      </c>
      <c r="E223" s="2456" t="s">
        <v>927</v>
      </c>
      <c r="F223" s="2456" t="s">
        <v>866</v>
      </c>
      <c r="G223" s="140" t="s">
        <v>556</v>
      </c>
    </row>
    <row r="224">
      <c r="A224" s="12" t="s">
        <v>6185</v>
      </c>
      <c r="G224" s="140" t="s">
        <v>556</v>
      </c>
    </row>
    <row r="225">
      <c r="G225" s="140" t="s">
        <v>556</v>
      </c>
    </row>
    <row r="226">
      <c r="A226" s="1367" t="s">
        <v>6186</v>
      </c>
      <c r="B226" s="657"/>
      <c r="C226" s="658" t="s">
        <v>6187</v>
      </c>
      <c r="D226" s="254"/>
      <c r="E226" s="235"/>
      <c r="F226" s="235"/>
      <c r="G226" s="140" t="s">
        <v>556</v>
      </c>
    </row>
    <row r="227">
      <c r="A227" s="242" t="s">
        <v>6188</v>
      </c>
      <c r="B227" s="212"/>
      <c r="C227" s="212"/>
      <c r="D227" s="212"/>
      <c r="E227" s="212"/>
      <c r="F227" s="154"/>
      <c r="G227" s="140" t="s">
        <v>556</v>
      </c>
    </row>
    <row r="228">
      <c r="A228" s="2459" t="s">
        <v>6189</v>
      </c>
      <c r="B228" s="2456" t="s">
        <v>1839</v>
      </c>
      <c r="C228" s="2456" t="s">
        <v>925</v>
      </c>
      <c r="D228" s="2457" t="s">
        <v>1840</v>
      </c>
      <c r="E228" s="2456" t="s">
        <v>978</v>
      </c>
      <c r="F228" s="2456" t="s">
        <v>866</v>
      </c>
      <c r="G228" s="140" t="s">
        <v>556</v>
      </c>
    </row>
    <row r="229">
      <c r="A229" s="12" t="s">
        <v>6190</v>
      </c>
      <c r="D229" s="37"/>
      <c r="E229" s="37"/>
      <c r="F229" s="37"/>
      <c r="G229" s="140" t="s">
        <v>556</v>
      </c>
    </row>
    <row r="230">
      <c r="A230" s="37"/>
      <c r="B230" s="37"/>
      <c r="C230" s="37"/>
      <c r="D230" s="37"/>
      <c r="E230" s="37"/>
      <c r="F230" s="37"/>
      <c r="G230" s="140" t="s">
        <v>556</v>
      </c>
    </row>
    <row r="231">
      <c r="A231" s="1367" t="s">
        <v>6191</v>
      </c>
      <c r="B231" s="657"/>
      <c r="C231" s="658" t="s">
        <v>6192</v>
      </c>
      <c r="D231" s="254"/>
      <c r="E231" s="254"/>
      <c r="F231" s="235"/>
      <c r="G231" s="140" t="s">
        <v>556</v>
      </c>
    </row>
    <row r="232">
      <c r="A232" s="211" t="s">
        <v>6193</v>
      </c>
      <c r="B232" s="212"/>
      <c r="C232" s="212"/>
      <c r="D232" s="212"/>
      <c r="E232" s="212"/>
      <c r="F232" s="154"/>
      <c r="G232" s="140" t="s">
        <v>556</v>
      </c>
    </row>
    <row r="233">
      <c r="A233" s="2455" t="s">
        <v>6194</v>
      </c>
      <c r="B233" s="2456" t="s">
        <v>2255</v>
      </c>
      <c r="C233" s="2456" t="s">
        <v>868</v>
      </c>
      <c r="D233" s="2456" t="s">
        <v>864</v>
      </c>
      <c r="E233" s="2456" t="s">
        <v>870</v>
      </c>
      <c r="F233" s="2456" t="s">
        <v>866</v>
      </c>
      <c r="G233" s="140" t="s">
        <v>556</v>
      </c>
    </row>
    <row r="234">
      <c r="A234" s="12" t="s">
        <v>6195</v>
      </c>
      <c r="D234" s="37"/>
      <c r="E234" s="37"/>
      <c r="F234" s="37"/>
      <c r="G234" s="140" t="s">
        <v>556</v>
      </c>
    </row>
    <row r="235">
      <c r="A235" s="37"/>
      <c r="B235" s="37"/>
      <c r="C235" s="37"/>
      <c r="D235" s="37"/>
      <c r="E235" s="37"/>
      <c r="F235" s="37"/>
      <c r="G235" s="140" t="s">
        <v>556</v>
      </c>
    </row>
    <row r="236">
      <c r="A236" s="1351" t="s">
        <v>6196</v>
      </c>
      <c r="B236" s="657"/>
      <c r="C236" s="2460" t="s">
        <v>6197</v>
      </c>
      <c r="D236" s="235"/>
      <c r="E236" s="235"/>
      <c r="F236" s="235"/>
      <c r="G236" s="140" t="s">
        <v>556</v>
      </c>
    </row>
    <row r="237">
      <c r="A237" s="211" t="s">
        <v>6198</v>
      </c>
      <c r="B237" s="212"/>
      <c r="C237" s="212"/>
      <c r="D237" s="212"/>
      <c r="E237" s="212"/>
      <c r="F237" s="212"/>
      <c r="G237" s="140" t="s">
        <v>556</v>
      </c>
    </row>
    <row r="238">
      <c r="A238" s="2455" t="s">
        <v>6199</v>
      </c>
      <c r="B238" s="2456" t="s">
        <v>862</v>
      </c>
      <c r="C238" s="2456" t="s">
        <v>863</v>
      </c>
      <c r="D238" s="2456" t="s">
        <v>864</v>
      </c>
      <c r="E238" s="2456" t="s">
        <v>884</v>
      </c>
      <c r="F238" s="2456" t="s">
        <v>866</v>
      </c>
      <c r="G238" s="140" t="s">
        <v>556</v>
      </c>
    </row>
    <row r="239">
      <c r="A239" s="12" t="s">
        <v>6200</v>
      </c>
      <c r="G239" s="140" t="s">
        <v>556</v>
      </c>
    </row>
    <row r="240">
      <c r="G240" s="140" t="s">
        <v>556</v>
      </c>
    </row>
    <row r="241">
      <c r="A241" s="1367" t="s">
        <v>6201</v>
      </c>
      <c r="B241" s="657"/>
      <c r="C241" s="658" t="s">
        <v>6202</v>
      </c>
      <c r="D241" s="254"/>
      <c r="E241" s="254"/>
      <c r="F241" s="235"/>
      <c r="G241" s="140" t="s">
        <v>556</v>
      </c>
    </row>
    <row r="242">
      <c r="A242" s="211" t="s">
        <v>6203</v>
      </c>
      <c r="B242" s="212"/>
      <c r="C242" s="212"/>
      <c r="D242" s="212"/>
      <c r="E242" s="212"/>
      <c r="F242" s="212"/>
      <c r="G242" s="140" t="s">
        <v>556</v>
      </c>
    </row>
    <row r="243">
      <c r="A243" s="2455" t="s">
        <v>6204</v>
      </c>
      <c r="B243" s="2456" t="s">
        <v>998</v>
      </c>
      <c r="C243" s="2456" t="s">
        <v>863</v>
      </c>
      <c r="D243" s="2458" t="s">
        <v>869</v>
      </c>
      <c r="E243" s="2456" t="s">
        <v>884</v>
      </c>
      <c r="F243" s="2456" t="s">
        <v>866</v>
      </c>
      <c r="G243" s="140" t="s">
        <v>556</v>
      </c>
    </row>
    <row r="244">
      <c r="A244" s="12" t="s">
        <v>6205</v>
      </c>
      <c r="D244" s="37"/>
      <c r="E244" s="37"/>
      <c r="F244" s="37"/>
      <c r="G244" s="140" t="s">
        <v>556</v>
      </c>
    </row>
    <row r="245">
      <c r="G245" s="140" t="s">
        <v>556</v>
      </c>
    </row>
    <row r="246">
      <c r="A246" s="1367" t="s">
        <v>6206</v>
      </c>
      <c r="B246" s="657"/>
      <c r="C246" s="658" t="s">
        <v>6207</v>
      </c>
      <c r="D246" s="235"/>
      <c r="E246" s="235"/>
      <c r="F246" s="235"/>
      <c r="G246" s="140" t="s">
        <v>556</v>
      </c>
    </row>
    <row r="247">
      <c r="A247" s="211" t="s">
        <v>6208</v>
      </c>
      <c r="B247" s="212"/>
      <c r="C247" s="212"/>
      <c r="D247" s="154"/>
      <c r="E247" s="302" t="s">
        <v>6209</v>
      </c>
      <c r="F247" s="302" t="s">
        <v>6210</v>
      </c>
      <c r="G247" s="140" t="s">
        <v>556</v>
      </c>
    </row>
    <row r="248">
      <c r="A248" s="2455" t="s">
        <v>6211</v>
      </c>
      <c r="B248" s="2456" t="s">
        <v>956</v>
      </c>
      <c r="C248" s="2456" t="s">
        <v>868</v>
      </c>
      <c r="D248" s="2458" t="s">
        <v>886</v>
      </c>
      <c r="E248" s="2456" t="s">
        <v>969</v>
      </c>
      <c r="F248" s="2456" t="s">
        <v>866</v>
      </c>
      <c r="G248" s="140" t="s">
        <v>556</v>
      </c>
    </row>
    <row r="249">
      <c r="A249" s="12" t="s">
        <v>6212</v>
      </c>
      <c r="G249" s="140" t="s">
        <v>556</v>
      </c>
    </row>
    <row r="250">
      <c r="G250" s="140" t="s">
        <v>556</v>
      </c>
    </row>
    <row r="251">
      <c r="A251" s="2461" t="s">
        <v>6213</v>
      </c>
      <c r="B251" s="594"/>
      <c r="C251" s="658" t="s">
        <v>6214</v>
      </c>
      <c r="D251" s="235"/>
      <c r="E251" s="235"/>
      <c r="F251" s="235"/>
      <c r="G251" s="140" t="s">
        <v>556</v>
      </c>
    </row>
    <row r="252">
      <c r="A252" s="242" t="s">
        <v>6215</v>
      </c>
      <c r="B252" s="212"/>
      <c r="C252" s="212"/>
      <c r="D252" s="212"/>
      <c r="E252" s="212"/>
      <c r="F252" s="212"/>
      <c r="G252" s="140" t="s">
        <v>556</v>
      </c>
    </row>
    <row r="253">
      <c r="A253" s="2455" t="s">
        <v>6216</v>
      </c>
      <c r="B253" s="2456" t="s">
        <v>904</v>
      </c>
      <c r="C253" s="2456" t="s">
        <v>905</v>
      </c>
      <c r="D253" s="2457" t="s">
        <v>906</v>
      </c>
      <c r="E253" s="2456" t="s">
        <v>884</v>
      </c>
      <c r="F253" s="2456" t="s">
        <v>866</v>
      </c>
      <c r="G253" s="140" t="s">
        <v>556</v>
      </c>
    </row>
    <row r="254">
      <c r="A254" s="12" t="s">
        <v>6217</v>
      </c>
      <c r="G254" s="140" t="s">
        <v>556</v>
      </c>
    </row>
    <row r="255">
      <c r="G255" s="140" t="s">
        <v>556</v>
      </c>
    </row>
    <row r="256">
      <c r="A256" s="1399" t="s">
        <v>6218</v>
      </c>
      <c r="B256" s="594"/>
      <c r="C256" s="658" t="s">
        <v>6219</v>
      </c>
      <c r="D256" s="254"/>
      <c r="E256" s="254"/>
      <c r="F256" s="235"/>
      <c r="G256" s="140" t="s">
        <v>556</v>
      </c>
    </row>
    <row r="257">
      <c r="A257" s="211" t="s">
        <v>6220</v>
      </c>
      <c r="B257" s="212"/>
      <c r="C257" s="212"/>
      <c r="D257" s="212"/>
      <c r="E257" s="212"/>
      <c r="F257" s="212"/>
      <c r="G257" s="140" t="s">
        <v>556</v>
      </c>
    </row>
    <row r="258">
      <c r="A258" s="2455" t="s">
        <v>6221</v>
      </c>
      <c r="B258" s="2456" t="s">
        <v>956</v>
      </c>
      <c r="C258" s="2456" t="s">
        <v>925</v>
      </c>
      <c r="D258" s="2458" t="s">
        <v>1840</v>
      </c>
      <c r="E258" s="2456" t="s">
        <v>870</v>
      </c>
      <c r="F258" s="2456" t="s">
        <v>866</v>
      </c>
      <c r="G258" s="140" t="s">
        <v>556</v>
      </c>
    </row>
    <row r="259">
      <c r="A259" s="12" t="s">
        <v>6222</v>
      </c>
      <c r="G259" s="140" t="s">
        <v>556</v>
      </c>
    </row>
    <row r="260">
      <c r="G260" s="140" t="s">
        <v>556</v>
      </c>
    </row>
    <row r="261">
      <c r="A261" s="1369" t="s">
        <v>6223</v>
      </c>
      <c r="B261" s="594"/>
      <c r="C261" s="252" t="s">
        <v>6224</v>
      </c>
      <c r="D261" s="254"/>
      <c r="E261" s="254"/>
      <c r="F261" s="235"/>
      <c r="G261" s="140" t="s">
        <v>556</v>
      </c>
    </row>
    <row r="262">
      <c r="A262" s="242" t="s">
        <v>6225</v>
      </c>
      <c r="B262" s="212"/>
      <c r="C262" s="212"/>
      <c r="D262" s="212"/>
      <c r="E262" s="212"/>
      <c r="F262" s="212"/>
      <c r="G262" s="140" t="s">
        <v>556</v>
      </c>
    </row>
    <row r="263">
      <c r="A263" s="2459" t="s">
        <v>6226</v>
      </c>
      <c r="B263" s="2462" t="s">
        <v>2255</v>
      </c>
      <c r="C263" s="2462" t="s">
        <v>863</v>
      </c>
      <c r="D263" s="256" t="s">
        <v>869</v>
      </c>
      <c r="E263" s="2462" t="s">
        <v>980</v>
      </c>
      <c r="F263" s="2456" t="s">
        <v>866</v>
      </c>
      <c r="G263" s="140" t="s">
        <v>556</v>
      </c>
    </row>
    <row r="264">
      <c r="A264" s="12" t="s">
        <v>6227</v>
      </c>
      <c r="G264" s="140" t="s">
        <v>556</v>
      </c>
    </row>
    <row r="265">
      <c r="G265" s="140" t="s">
        <v>556</v>
      </c>
    </row>
    <row r="266">
      <c r="A266" s="1369" t="s">
        <v>6228</v>
      </c>
      <c r="B266" s="594"/>
      <c r="C266" s="252" t="s">
        <v>6229</v>
      </c>
      <c r="D266" s="254"/>
      <c r="E266" s="254"/>
      <c r="F266" s="235"/>
      <c r="G266" s="140" t="s">
        <v>556</v>
      </c>
    </row>
    <row r="267">
      <c r="A267" s="242" t="s">
        <v>6230</v>
      </c>
      <c r="B267" s="212"/>
      <c r="C267" s="212"/>
      <c r="D267" s="212"/>
      <c r="E267" s="212"/>
      <c r="F267" s="212"/>
      <c r="G267" s="140" t="s">
        <v>556</v>
      </c>
    </row>
    <row r="268">
      <c r="A268" s="2459" t="s">
        <v>6231</v>
      </c>
      <c r="B268" s="2462" t="s">
        <v>998</v>
      </c>
      <c r="C268" s="2456" t="s">
        <v>925</v>
      </c>
      <c r="D268" s="256" t="s">
        <v>1840</v>
      </c>
      <c r="E268" s="2462" t="s">
        <v>969</v>
      </c>
      <c r="F268" s="2456" t="s">
        <v>866</v>
      </c>
      <c r="G268" s="140" t="s">
        <v>556</v>
      </c>
    </row>
    <row r="269">
      <c r="A269" s="12" t="s">
        <v>6232</v>
      </c>
      <c r="G269" s="140" t="s">
        <v>556</v>
      </c>
    </row>
    <row r="270">
      <c r="G270" s="140" t="s">
        <v>556</v>
      </c>
    </row>
    <row r="271">
      <c r="A271" s="1374" t="s">
        <v>6233</v>
      </c>
      <c r="B271" s="817"/>
      <c r="C271" s="696" t="s">
        <v>6234</v>
      </c>
      <c r="D271" s="342"/>
      <c r="E271" s="342"/>
      <c r="F271" s="342"/>
      <c r="G271" s="140" t="s">
        <v>556</v>
      </c>
    </row>
    <row r="272">
      <c r="A272" s="180" t="s">
        <v>6235</v>
      </c>
      <c r="B272" s="181"/>
      <c r="C272" s="181"/>
      <c r="D272" s="181"/>
      <c r="E272" s="181"/>
      <c r="F272" s="181"/>
      <c r="G272" s="140" t="s">
        <v>556</v>
      </c>
    </row>
    <row r="273">
      <c r="A273" s="2463" t="s">
        <v>6236</v>
      </c>
      <c r="B273" s="708" t="s">
        <v>2255</v>
      </c>
      <c r="C273" s="708" t="s">
        <v>863</v>
      </c>
      <c r="D273" s="709" t="s">
        <v>1840</v>
      </c>
      <c r="E273" s="708" t="s">
        <v>943</v>
      </c>
      <c r="F273" s="708" t="s">
        <v>866</v>
      </c>
      <c r="G273" s="140" t="s">
        <v>556</v>
      </c>
    </row>
    <row r="274">
      <c r="A274" s="12" t="s">
        <v>6237</v>
      </c>
      <c r="B274" s="193"/>
      <c r="C274" s="193"/>
      <c r="D274" s="193"/>
      <c r="E274" s="193"/>
      <c r="F274" s="193"/>
      <c r="G274" s="140" t="s">
        <v>556</v>
      </c>
    </row>
    <row r="275">
      <c r="A275" s="193"/>
      <c r="B275" s="193"/>
      <c r="C275" s="193"/>
      <c r="D275" s="193"/>
      <c r="E275" s="193"/>
      <c r="F275" s="193"/>
      <c r="G275" s="140" t="s">
        <v>556</v>
      </c>
    </row>
    <row r="276">
      <c r="A276" s="2449" t="s">
        <v>6238</v>
      </c>
      <c r="B276" s="817"/>
      <c r="C276" s="696" t="s">
        <v>6239</v>
      </c>
      <c r="D276" s="342"/>
      <c r="E276" s="342"/>
      <c r="F276" s="342"/>
      <c r="G276" s="140" t="s">
        <v>556</v>
      </c>
    </row>
    <row r="277">
      <c r="A277" s="180" t="s">
        <v>6240</v>
      </c>
      <c r="B277" s="181"/>
      <c r="C277" s="181"/>
      <c r="D277" s="181"/>
      <c r="E277" s="181"/>
      <c r="F277" s="318" t="s">
        <v>6241</v>
      </c>
      <c r="G277" s="140" t="s">
        <v>556</v>
      </c>
    </row>
    <row r="278">
      <c r="A278" s="2463" t="s">
        <v>6242</v>
      </c>
      <c r="B278" s="708" t="s">
        <v>2255</v>
      </c>
      <c r="C278" s="708" t="s">
        <v>868</v>
      </c>
      <c r="D278" s="2464" t="s">
        <v>1840</v>
      </c>
      <c r="E278" s="708" t="s">
        <v>969</v>
      </c>
      <c r="F278" s="708" t="s">
        <v>866</v>
      </c>
      <c r="G278" s="140" t="s">
        <v>556</v>
      </c>
    </row>
    <row r="279">
      <c r="A279" s="12" t="s">
        <v>6243</v>
      </c>
      <c r="G279" s="140" t="s">
        <v>556</v>
      </c>
    </row>
    <row r="280">
      <c r="G280" s="140" t="s">
        <v>556</v>
      </c>
    </row>
    <row r="281">
      <c r="A281" s="2449" t="s">
        <v>6244</v>
      </c>
      <c r="B281" s="817"/>
      <c r="C281" s="696" t="s">
        <v>6245</v>
      </c>
      <c r="D281" s="342"/>
      <c r="E281" s="342"/>
      <c r="F281" s="342"/>
      <c r="G281" s="140" t="s">
        <v>556</v>
      </c>
    </row>
    <row r="282">
      <c r="A282" s="180" t="s">
        <v>6246</v>
      </c>
      <c r="B282" s="181"/>
      <c r="C282" s="181"/>
      <c r="D282" s="181"/>
      <c r="E282" s="181"/>
      <c r="F282" s="181"/>
      <c r="G282" s="140" t="s">
        <v>556</v>
      </c>
    </row>
    <row r="283">
      <c r="A283" s="2463" t="s">
        <v>6247</v>
      </c>
      <c r="B283" s="708" t="s">
        <v>2255</v>
      </c>
      <c r="C283" s="708" t="s">
        <v>868</v>
      </c>
      <c r="D283" s="709" t="s">
        <v>1840</v>
      </c>
      <c r="E283" s="708" t="s">
        <v>943</v>
      </c>
      <c r="F283" s="708" t="s">
        <v>866</v>
      </c>
      <c r="G283" s="140" t="s">
        <v>556</v>
      </c>
    </row>
    <row r="284">
      <c r="A284" s="12" t="s">
        <v>6248</v>
      </c>
      <c r="G284" s="140" t="s">
        <v>556</v>
      </c>
    </row>
    <row r="285">
      <c r="G285" s="140" t="s">
        <v>556</v>
      </c>
    </row>
    <row r="286">
      <c r="A286" s="2465" t="s">
        <v>6249</v>
      </c>
      <c r="B286" s="398"/>
      <c r="C286" s="696" t="s">
        <v>6250</v>
      </c>
      <c r="D286" s="342"/>
      <c r="E286" s="342"/>
      <c r="F286" s="342"/>
      <c r="G286" s="140" t="s">
        <v>556</v>
      </c>
    </row>
    <row r="287">
      <c r="A287" s="185" t="s">
        <v>6251</v>
      </c>
      <c r="B287" s="181"/>
      <c r="C287" s="181"/>
      <c r="D287" s="181"/>
      <c r="E287" s="318" t="s">
        <v>6252</v>
      </c>
      <c r="F287" s="318" t="s">
        <v>6253</v>
      </c>
      <c r="G287" s="140" t="s">
        <v>556</v>
      </c>
    </row>
    <row r="288">
      <c r="A288" s="2463" t="s">
        <v>6254</v>
      </c>
      <c r="B288" s="708" t="s">
        <v>6255</v>
      </c>
      <c r="C288" s="708" t="s">
        <v>868</v>
      </c>
      <c r="D288" s="2464" t="s">
        <v>886</v>
      </c>
      <c r="E288" s="708" t="s">
        <v>865</v>
      </c>
      <c r="F288" s="708" t="s">
        <v>866</v>
      </c>
      <c r="G288" s="140" t="s">
        <v>556</v>
      </c>
    </row>
    <row r="289">
      <c r="A289" s="12" t="s">
        <v>6256</v>
      </c>
      <c r="G289" s="140" t="s">
        <v>556</v>
      </c>
    </row>
    <row r="290">
      <c r="G290" s="140" t="s">
        <v>556</v>
      </c>
    </row>
    <row r="291">
      <c r="A291" s="747" t="s">
        <v>6257</v>
      </c>
      <c r="B291" s="398"/>
      <c r="C291" s="882" t="s">
        <v>6258</v>
      </c>
      <c r="D291" s="342"/>
      <c r="E291" s="342"/>
      <c r="F291" s="342"/>
      <c r="G291" s="140" t="s">
        <v>556</v>
      </c>
    </row>
    <row r="292">
      <c r="A292" s="190" t="s">
        <v>6259</v>
      </c>
      <c r="B292" s="181"/>
      <c r="C292" s="181"/>
      <c r="D292" s="181"/>
      <c r="E292" s="181"/>
      <c r="F292" s="592" t="s">
        <v>6260</v>
      </c>
      <c r="G292" s="140" t="s">
        <v>556</v>
      </c>
    </row>
    <row r="293">
      <c r="A293" s="706" t="s">
        <v>6261</v>
      </c>
      <c r="B293" s="2466" t="s">
        <v>904</v>
      </c>
      <c r="C293" s="2466" t="s">
        <v>905</v>
      </c>
      <c r="D293" s="2467" t="s">
        <v>864</v>
      </c>
      <c r="E293" s="2466" t="s">
        <v>988</v>
      </c>
      <c r="F293" s="708" t="s">
        <v>866</v>
      </c>
      <c r="G293" s="140" t="s">
        <v>556</v>
      </c>
    </row>
    <row r="294">
      <c r="A294" s="12" t="s">
        <v>6262</v>
      </c>
      <c r="G294" s="140" t="s">
        <v>556</v>
      </c>
    </row>
    <row r="295">
      <c r="G295" s="140" t="s">
        <v>556</v>
      </c>
    </row>
    <row r="296">
      <c r="A296" s="747" t="s">
        <v>6263</v>
      </c>
      <c r="B296" s="398"/>
      <c r="C296" s="882" t="s">
        <v>6264</v>
      </c>
      <c r="D296" s="342"/>
      <c r="E296" s="342"/>
      <c r="F296" s="342"/>
      <c r="G296" s="140" t="s">
        <v>556</v>
      </c>
    </row>
    <row r="297">
      <c r="A297" s="190" t="s">
        <v>6265</v>
      </c>
      <c r="B297" s="181"/>
      <c r="C297" s="181"/>
      <c r="D297" s="181"/>
      <c r="E297" s="181"/>
      <c r="F297" s="181"/>
      <c r="G297" s="140" t="s">
        <v>556</v>
      </c>
    </row>
    <row r="298">
      <c r="A298" s="706" t="s">
        <v>6266</v>
      </c>
      <c r="B298" s="2466" t="s">
        <v>6267</v>
      </c>
      <c r="C298" s="2466" t="s">
        <v>863</v>
      </c>
      <c r="D298" s="709" t="s">
        <v>1840</v>
      </c>
      <c r="E298" s="2466" t="s">
        <v>969</v>
      </c>
      <c r="F298" s="708" t="s">
        <v>866</v>
      </c>
      <c r="G298" s="140" t="s">
        <v>556</v>
      </c>
    </row>
    <row r="299">
      <c r="A299" s="12" t="s">
        <v>6268</v>
      </c>
      <c r="G299" s="140"/>
    </row>
    <row r="300">
      <c r="G300" s="140"/>
    </row>
    <row r="301">
      <c r="G301" s="140"/>
    </row>
    <row r="302">
      <c r="A302" s="2468" t="s">
        <v>1004</v>
      </c>
      <c r="B302" s="2469"/>
      <c r="C302" s="2469"/>
      <c r="D302" s="2469"/>
      <c r="E302" s="2469"/>
      <c r="F302" s="2469"/>
      <c r="G302" s="2469"/>
      <c r="H302" s="2469"/>
      <c r="I302" s="2469"/>
      <c r="J302" s="2469"/>
      <c r="K302" s="2469"/>
      <c r="L302" s="2469"/>
      <c r="M302" s="2469"/>
    </row>
    <row r="303">
      <c r="G303" s="140" t="s">
        <v>556</v>
      </c>
    </row>
    <row r="304">
      <c r="A304" s="169" t="s">
        <v>6269</v>
      </c>
      <c r="B304" s="149"/>
      <c r="C304" s="233" t="s">
        <v>6270</v>
      </c>
      <c r="D304" s="234"/>
      <c r="E304" s="235"/>
      <c r="F304" s="235"/>
      <c r="G304" s="140" t="s">
        <v>556</v>
      </c>
    </row>
    <row r="305">
      <c r="A305" s="259" t="s">
        <v>1010</v>
      </c>
      <c r="B305" s="153" t="s">
        <v>2904</v>
      </c>
      <c r="C305" s="153" t="s">
        <v>2226</v>
      </c>
      <c r="D305" s="154"/>
      <c r="E305" s="154"/>
      <c r="F305" s="154"/>
      <c r="G305" s="140" t="s">
        <v>556</v>
      </c>
    </row>
    <row r="306">
      <c r="A306" s="259" t="s">
        <v>1018</v>
      </c>
      <c r="B306" s="153" t="s">
        <v>2170</v>
      </c>
      <c r="C306" s="260" t="s">
        <v>1037</v>
      </c>
      <c r="D306" s="154"/>
      <c r="E306" s="154"/>
      <c r="F306" s="154"/>
      <c r="G306" s="140" t="s">
        <v>556</v>
      </c>
    </row>
    <row r="307">
      <c r="A307" s="12" t="s">
        <v>6271</v>
      </c>
      <c r="G307" s="140" t="s">
        <v>556</v>
      </c>
    </row>
    <row r="308">
      <c r="G308" s="140" t="s">
        <v>556</v>
      </c>
    </row>
    <row r="309">
      <c r="A309" s="169" t="s">
        <v>6272</v>
      </c>
      <c r="B309" s="149"/>
      <c r="C309" s="233" t="s">
        <v>6273</v>
      </c>
      <c r="D309" s="234"/>
      <c r="E309" s="235"/>
      <c r="F309" s="235"/>
      <c r="G309" s="140" t="s">
        <v>556</v>
      </c>
    </row>
    <row r="310">
      <c r="A310" s="259" t="s">
        <v>1010</v>
      </c>
      <c r="B310" s="153" t="s">
        <v>1061</v>
      </c>
      <c r="C310" s="153" t="s">
        <v>2405</v>
      </c>
      <c r="D310" s="153" t="s">
        <v>1115</v>
      </c>
      <c r="E310" s="260" t="s">
        <v>6274</v>
      </c>
      <c r="F310" s="154"/>
      <c r="G310" s="140" t="s">
        <v>556</v>
      </c>
    </row>
    <row r="311">
      <c r="A311" s="259" t="s">
        <v>1018</v>
      </c>
      <c r="B311" s="153" t="s">
        <v>1065</v>
      </c>
      <c r="C311" s="260" t="s">
        <v>1052</v>
      </c>
      <c r="D311" s="154"/>
      <c r="E311" s="154"/>
      <c r="F311" s="154"/>
      <c r="G311" s="140" t="s">
        <v>556</v>
      </c>
    </row>
    <row r="312">
      <c r="A312" s="12" t="s">
        <v>6275</v>
      </c>
      <c r="G312" s="140" t="s">
        <v>556</v>
      </c>
    </row>
    <row r="313">
      <c r="G313" s="140" t="s">
        <v>556</v>
      </c>
    </row>
    <row r="314">
      <c r="A314" s="169" t="s">
        <v>6276</v>
      </c>
      <c r="B314" s="149"/>
      <c r="C314" s="233" t="s">
        <v>6277</v>
      </c>
      <c r="D314" s="234"/>
      <c r="E314" s="235"/>
      <c r="F314" s="235"/>
      <c r="G314" s="140" t="s">
        <v>556</v>
      </c>
    </row>
    <row r="315">
      <c r="A315" s="259" t="s">
        <v>1010</v>
      </c>
      <c r="B315" s="153" t="s">
        <v>2226</v>
      </c>
      <c r="C315" s="262" t="s">
        <v>6278</v>
      </c>
      <c r="D315" s="154"/>
      <c r="E315" s="154"/>
      <c r="F315" s="154"/>
      <c r="G315" s="140" t="s">
        <v>556</v>
      </c>
    </row>
    <row r="316">
      <c r="A316" s="259" t="s">
        <v>1018</v>
      </c>
      <c r="B316" s="153" t="s">
        <v>1080</v>
      </c>
      <c r="C316" s="153" t="s">
        <v>2399</v>
      </c>
      <c r="D316" s="260" t="s">
        <v>1081</v>
      </c>
      <c r="E316" s="154"/>
      <c r="F316" s="154"/>
      <c r="G316" s="140" t="s">
        <v>556</v>
      </c>
    </row>
    <row r="317">
      <c r="A317" s="12" t="s">
        <v>6279</v>
      </c>
      <c r="G317" s="140" t="s">
        <v>556</v>
      </c>
    </row>
    <row r="318">
      <c r="G318" s="140" t="s">
        <v>556</v>
      </c>
    </row>
    <row r="319">
      <c r="A319" s="1360" t="s">
        <v>6280</v>
      </c>
      <c r="B319" s="1320"/>
      <c r="C319" s="2460" t="s">
        <v>6281</v>
      </c>
      <c r="D319" s="235"/>
      <c r="E319" s="235"/>
      <c r="F319" s="235"/>
      <c r="G319" s="140" t="s">
        <v>556</v>
      </c>
    </row>
    <row r="320">
      <c r="A320" s="635" t="s">
        <v>1010</v>
      </c>
      <c r="B320" s="154" t="s">
        <v>1031</v>
      </c>
      <c r="C320" s="154" t="s">
        <v>3401</v>
      </c>
      <c r="D320" s="605" t="s">
        <v>6282</v>
      </c>
      <c r="E320" s="610" t="s">
        <v>6283</v>
      </c>
      <c r="F320" s="154"/>
      <c r="G320" s="140" t="s">
        <v>556</v>
      </c>
    </row>
    <row r="321">
      <c r="A321" s="635" t="s">
        <v>1018</v>
      </c>
      <c r="B321" s="154" t="s">
        <v>2231</v>
      </c>
      <c r="C321" s="154" t="s">
        <v>2338</v>
      </c>
      <c r="D321" s="154" t="s">
        <v>1995</v>
      </c>
      <c r="E321" s="610" t="s">
        <v>2137</v>
      </c>
      <c r="F321" s="154"/>
      <c r="G321" s="140" t="s">
        <v>556</v>
      </c>
    </row>
    <row r="322">
      <c r="A322" s="12" t="s">
        <v>6284</v>
      </c>
      <c r="D322" s="37"/>
      <c r="E322" s="37"/>
      <c r="F322" s="37"/>
      <c r="G322" s="140" t="s">
        <v>556</v>
      </c>
    </row>
    <row r="323">
      <c r="A323" s="37"/>
      <c r="B323" s="37"/>
      <c r="C323" s="37"/>
      <c r="D323" s="37"/>
      <c r="E323" s="37"/>
      <c r="F323" s="37"/>
      <c r="G323" s="140" t="s">
        <v>556</v>
      </c>
    </row>
    <row r="324">
      <c r="A324" s="1361" t="s">
        <v>6285</v>
      </c>
      <c r="B324" s="1320"/>
      <c r="C324" s="658" t="s">
        <v>6286</v>
      </c>
      <c r="D324" s="235"/>
      <c r="E324" s="235"/>
      <c r="F324" s="235"/>
      <c r="G324" s="140" t="s">
        <v>556</v>
      </c>
    </row>
    <row r="325">
      <c r="A325" s="635" t="s">
        <v>1010</v>
      </c>
      <c r="B325" s="154" t="s">
        <v>1011</v>
      </c>
      <c r="C325" s="154" t="s">
        <v>1176</v>
      </c>
      <c r="D325" s="605" t="s">
        <v>6287</v>
      </c>
      <c r="E325" s="610" t="s">
        <v>6288</v>
      </c>
      <c r="F325" s="154"/>
      <c r="G325" s="140" t="s">
        <v>556</v>
      </c>
    </row>
    <row r="326">
      <c r="A326" s="635" t="s">
        <v>1018</v>
      </c>
      <c r="B326" s="154" t="s">
        <v>2004</v>
      </c>
      <c r="C326" s="610" t="s">
        <v>2267</v>
      </c>
      <c r="D326" s="154"/>
      <c r="E326" s="154"/>
      <c r="F326" s="154"/>
      <c r="G326" s="140" t="s">
        <v>556</v>
      </c>
    </row>
    <row r="327">
      <c r="A327" s="12" t="s">
        <v>6289</v>
      </c>
      <c r="G327" s="140" t="s">
        <v>556</v>
      </c>
    </row>
    <row r="328">
      <c r="G328" s="140" t="s">
        <v>556</v>
      </c>
    </row>
    <row r="329">
      <c r="A329" s="1362" t="s">
        <v>6290</v>
      </c>
      <c r="B329" s="2453"/>
      <c r="C329" s="233" t="s">
        <v>6291</v>
      </c>
      <c r="D329" s="234"/>
      <c r="E329" s="235"/>
      <c r="F329" s="235"/>
      <c r="G329" s="140" t="s">
        <v>556</v>
      </c>
    </row>
    <row r="330">
      <c r="A330" s="259" t="s">
        <v>1010</v>
      </c>
      <c r="B330" s="260" t="s">
        <v>2721</v>
      </c>
      <c r="C330" s="2470" t="s">
        <v>6292</v>
      </c>
      <c r="D330" s="154"/>
      <c r="E330" s="154"/>
      <c r="F330" s="154"/>
      <c r="G330" s="140" t="s">
        <v>556</v>
      </c>
    </row>
    <row r="331">
      <c r="A331" s="259" t="s">
        <v>1018</v>
      </c>
      <c r="B331" s="153" t="s">
        <v>1080</v>
      </c>
      <c r="C331" s="260" t="s">
        <v>1023</v>
      </c>
      <c r="D331" s="154"/>
      <c r="E331" s="154"/>
      <c r="F331" s="154"/>
      <c r="G331" s="140" t="s">
        <v>556</v>
      </c>
    </row>
    <row r="332">
      <c r="A332" s="12" t="s">
        <v>6293</v>
      </c>
      <c r="G332" s="140" t="s">
        <v>556</v>
      </c>
    </row>
    <row r="333">
      <c r="G333" s="140" t="s">
        <v>556</v>
      </c>
    </row>
    <row r="334">
      <c r="A334" s="1361" t="s">
        <v>6294</v>
      </c>
      <c r="B334" s="1320"/>
      <c r="C334" s="658" t="s">
        <v>6295</v>
      </c>
      <c r="D334" s="254"/>
      <c r="E334" s="254"/>
      <c r="F334" s="235"/>
      <c r="G334" s="140" t="s">
        <v>556</v>
      </c>
    </row>
    <row r="335">
      <c r="A335" s="635" t="s">
        <v>1010</v>
      </c>
      <c r="B335" s="154" t="s">
        <v>2404</v>
      </c>
      <c r="C335" s="154" t="s">
        <v>1158</v>
      </c>
      <c r="D335" s="154" t="s">
        <v>2478</v>
      </c>
      <c r="E335" s="154" t="s">
        <v>1061</v>
      </c>
      <c r="F335" s="2471" t="s">
        <v>6296</v>
      </c>
      <c r="G335" s="140"/>
    </row>
    <row r="336">
      <c r="A336" s="635" t="s">
        <v>1018</v>
      </c>
      <c r="B336" s="154" t="s">
        <v>1065</v>
      </c>
      <c r="C336" s="154"/>
      <c r="D336" s="154"/>
      <c r="E336" s="154"/>
      <c r="F336" s="154"/>
      <c r="G336" s="140"/>
    </row>
    <row r="337">
      <c r="A337" s="12" t="s">
        <v>6297</v>
      </c>
      <c r="C337" s="37"/>
      <c r="D337" s="37"/>
      <c r="E337" s="37"/>
      <c r="F337" s="37"/>
      <c r="G337" s="140"/>
    </row>
    <row r="338">
      <c r="A338" s="37"/>
      <c r="B338" s="37"/>
      <c r="C338" s="37"/>
      <c r="D338" s="37"/>
      <c r="E338" s="37"/>
      <c r="F338" s="37"/>
      <c r="G338" s="140"/>
    </row>
    <row r="339">
      <c r="A339" s="1364" t="s">
        <v>6298</v>
      </c>
      <c r="B339" s="1365"/>
      <c r="C339" s="658" t="s">
        <v>6299</v>
      </c>
      <c r="D339" s="254"/>
      <c r="E339" s="254"/>
      <c r="F339" s="235"/>
      <c r="G339" s="140"/>
    </row>
    <row r="340">
      <c r="A340" s="635" t="s">
        <v>1010</v>
      </c>
      <c r="B340" s="154" t="s">
        <v>1959</v>
      </c>
      <c r="C340" s="154" t="s">
        <v>6300</v>
      </c>
      <c r="D340" s="154" t="s">
        <v>1059</v>
      </c>
      <c r="E340" s="605" t="s">
        <v>6301</v>
      </c>
      <c r="F340" s="610" t="s">
        <v>2706</v>
      </c>
      <c r="G340" s="140"/>
    </row>
    <row r="341">
      <c r="A341" s="635" t="s">
        <v>1018</v>
      </c>
      <c r="B341" s="154" t="s">
        <v>1065</v>
      </c>
      <c r="C341" s="154" t="s">
        <v>2239</v>
      </c>
      <c r="D341" s="610" t="s">
        <v>6302</v>
      </c>
      <c r="E341" s="154"/>
      <c r="F341" s="154"/>
      <c r="G341" s="140"/>
    </row>
    <row r="342">
      <c r="A342" s="12" t="s">
        <v>6303</v>
      </c>
      <c r="C342" s="37"/>
      <c r="D342" s="37"/>
      <c r="E342" s="37"/>
      <c r="F342" s="37"/>
      <c r="G342" s="140"/>
    </row>
    <row r="343">
      <c r="A343" s="37"/>
      <c r="B343" s="37"/>
      <c r="C343" s="37"/>
      <c r="D343" s="37"/>
      <c r="E343" s="37"/>
      <c r="F343" s="37"/>
      <c r="G343" s="140"/>
    </row>
    <row r="344">
      <c r="A344" s="1364" t="s">
        <v>6304</v>
      </c>
      <c r="B344" s="1365"/>
      <c r="C344" s="658" t="s">
        <v>6305</v>
      </c>
      <c r="D344" s="254"/>
      <c r="E344" s="254"/>
      <c r="F344" s="235"/>
      <c r="G344" s="140"/>
    </row>
    <row r="345">
      <c r="A345" s="635" t="s">
        <v>1010</v>
      </c>
      <c r="B345" s="154" t="s">
        <v>1057</v>
      </c>
      <c r="C345" s="154" t="s">
        <v>1045</v>
      </c>
      <c r="D345" s="154" t="s">
        <v>3470</v>
      </c>
      <c r="E345" s="605" t="s">
        <v>6306</v>
      </c>
      <c r="F345" s="610" t="s">
        <v>1105</v>
      </c>
      <c r="G345" s="140"/>
    </row>
    <row r="346">
      <c r="A346" s="635" t="s">
        <v>1018</v>
      </c>
      <c r="B346" s="154" t="s">
        <v>1143</v>
      </c>
      <c r="C346" s="154" t="s">
        <v>1151</v>
      </c>
      <c r="D346" s="154" t="s">
        <v>2057</v>
      </c>
      <c r="E346" s="610" t="s">
        <v>2707</v>
      </c>
      <c r="F346" s="154"/>
      <c r="G346" s="140"/>
    </row>
    <row r="347">
      <c r="A347" s="12" t="s">
        <v>6307</v>
      </c>
      <c r="C347" s="37"/>
      <c r="G347" s="140"/>
    </row>
    <row r="348">
      <c r="G348" s="140"/>
    </row>
    <row r="349">
      <c r="A349" s="1364" t="s">
        <v>6308</v>
      </c>
      <c r="B349" s="1365"/>
      <c r="C349" s="658" t="s">
        <v>6309</v>
      </c>
      <c r="D349" s="254"/>
      <c r="E349" s="235"/>
      <c r="F349" s="235"/>
      <c r="G349" s="140"/>
    </row>
    <row r="350">
      <c r="A350" s="635" t="s">
        <v>1010</v>
      </c>
      <c r="B350" s="154" t="s">
        <v>1031</v>
      </c>
      <c r="C350" s="154" t="s">
        <v>1059</v>
      </c>
      <c r="D350" s="605" t="s">
        <v>6310</v>
      </c>
      <c r="E350" s="610" t="s">
        <v>2359</v>
      </c>
      <c r="F350" s="154"/>
      <c r="G350" s="140"/>
    </row>
    <row r="351">
      <c r="A351" s="635" t="s">
        <v>1018</v>
      </c>
      <c r="B351" s="154" t="s">
        <v>1968</v>
      </c>
      <c r="C351" s="154" t="s">
        <v>2057</v>
      </c>
      <c r="D351" s="610" t="s">
        <v>1023</v>
      </c>
      <c r="E351" s="154"/>
      <c r="F351" s="154"/>
      <c r="G351" s="140"/>
    </row>
    <row r="352">
      <c r="A352" s="12" t="s">
        <v>6311</v>
      </c>
      <c r="C352" s="37"/>
      <c r="D352" s="37"/>
      <c r="E352" s="37"/>
      <c r="F352" s="37"/>
      <c r="G352" s="140"/>
    </row>
    <row r="353">
      <c r="A353" s="37"/>
      <c r="B353" s="37"/>
      <c r="C353" s="37"/>
      <c r="D353" s="37"/>
      <c r="E353" s="37"/>
      <c r="F353" s="37"/>
      <c r="G353" s="140"/>
    </row>
    <row r="354">
      <c r="A354" s="1366" t="s">
        <v>6312</v>
      </c>
      <c r="B354" s="1365"/>
      <c r="C354" s="658" t="s">
        <v>6313</v>
      </c>
      <c r="D354" s="254"/>
      <c r="E354" s="235"/>
      <c r="F354" s="235"/>
      <c r="G354" s="140"/>
    </row>
    <row r="355">
      <c r="A355" s="635" t="s">
        <v>1010</v>
      </c>
      <c r="B355" s="153" t="s">
        <v>1029</v>
      </c>
      <c r="C355" s="154" t="s">
        <v>1087</v>
      </c>
      <c r="D355" s="153" t="s">
        <v>6300</v>
      </c>
      <c r="E355" s="610" t="s">
        <v>6314</v>
      </c>
      <c r="F355" s="154"/>
      <c r="G355" s="140"/>
    </row>
    <row r="356">
      <c r="A356" s="635" t="s">
        <v>1018</v>
      </c>
      <c r="B356" s="154" t="s">
        <v>2833</v>
      </c>
      <c r="C356" s="154" t="s">
        <v>2239</v>
      </c>
      <c r="D356" s="154"/>
      <c r="E356" s="154"/>
      <c r="F356" s="154"/>
      <c r="G356" s="140"/>
    </row>
    <row r="357">
      <c r="A357" s="12" t="s">
        <v>6315</v>
      </c>
      <c r="C357" s="37"/>
      <c r="G357" s="140"/>
    </row>
    <row r="358">
      <c r="G358" s="140"/>
    </row>
    <row r="359">
      <c r="A359" s="1351" t="s">
        <v>6316</v>
      </c>
      <c r="B359" s="657"/>
      <c r="C359" s="2460" t="s">
        <v>6317</v>
      </c>
      <c r="D359" s="235"/>
      <c r="E359" s="235"/>
      <c r="F359" s="235"/>
      <c r="G359" s="140"/>
    </row>
    <row r="360">
      <c r="A360" s="635" t="s">
        <v>1010</v>
      </c>
      <c r="B360" s="154" t="s">
        <v>3336</v>
      </c>
      <c r="C360" s="154" t="s">
        <v>1059</v>
      </c>
      <c r="D360" s="605" t="s">
        <v>6318</v>
      </c>
      <c r="E360" s="610" t="s">
        <v>6319</v>
      </c>
      <c r="F360" s="154"/>
      <c r="G360" s="140"/>
    </row>
    <row r="361">
      <c r="A361" s="635" t="s">
        <v>1018</v>
      </c>
      <c r="B361" s="154" t="s">
        <v>1065</v>
      </c>
      <c r="C361" s="154" t="s">
        <v>1065</v>
      </c>
      <c r="D361" s="610" t="s">
        <v>1081</v>
      </c>
      <c r="E361" s="610" t="s">
        <v>1023</v>
      </c>
      <c r="F361" s="154"/>
      <c r="G361" s="140"/>
    </row>
    <row r="362">
      <c r="A362" s="12" t="s">
        <v>6320</v>
      </c>
      <c r="C362" s="37"/>
      <c r="D362" s="37"/>
      <c r="E362" s="37"/>
      <c r="F362" s="37"/>
      <c r="G362" s="140"/>
    </row>
    <row r="363">
      <c r="G363" s="140"/>
    </row>
    <row r="364">
      <c r="A364" s="1351" t="s">
        <v>6321</v>
      </c>
      <c r="B364" s="657"/>
      <c r="C364" s="2460" t="s">
        <v>6322</v>
      </c>
      <c r="D364" s="235"/>
      <c r="E364" s="235"/>
      <c r="F364" s="235"/>
      <c r="G364" s="140"/>
    </row>
    <row r="365">
      <c r="A365" s="635" t="s">
        <v>1010</v>
      </c>
      <c r="B365" s="154" t="s">
        <v>1031</v>
      </c>
      <c r="C365" s="154" t="s">
        <v>3470</v>
      </c>
      <c r="D365" s="605" t="s">
        <v>6323</v>
      </c>
      <c r="E365" s="605" t="s">
        <v>6324</v>
      </c>
      <c r="F365" s="154"/>
      <c r="G365" s="140"/>
    </row>
    <row r="366">
      <c r="A366" s="635" t="s">
        <v>1018</v>
      </c>
      <c r="B366" s="154" t="s">
        <v>2339</v>
      </c>
      <c r="C366" s="154" t="s">
        <v>1036</v>
      </c>
      <c r="D366" s="610" t="s">
        <v>1037</v>
      </c>
      <c r="E366" s="610" t="s">
        <v>2296</v>
      </c>
      <c r="F366" s="154"/>
      <c r="G366" s="140"/>
    </row>
    <row r="367">
      <c r="A367" s="12" t="s">
        <v>6325</v>
      </c>
      <c r="C367" s="37"/>
      <c r="D367" s="37"/>
      <c r="E367" s="37"/>
      <c r="F367" s="37"/>
      <c r="G367" s="140"/>
    </row>
    <row r="368">
      <c r="G368" s="140"/>
    </row>
    <row r="369">
      <c r="A369" s="1351" t="s">
        <v>6326</v>
      </c>
      <c r="B369" s="657"/>
      <c r="C369" s="658" t="s">
        <v>6327</v>
      </c>
      <c r="D369" s="235"/>
      <c r="E369" s="235"/>
      <c r="F369" s="235"/>
      <c r="G369" s="140"/>
    </row>
    <row r="370">
      <c r="A370" s="635" t="s">
        <v>1010</v>
      </c>
      <c r="B370" s="154" t="s">
        <v>1116</v>
      </c>
      <c r="C370" s="154" t="s">
        <v>2478</v>
      </c>
      <c r="D370" s="154" t="s">
        <v>1075</v>
      </c>
      <c r="E370" s="605" t="s">
        <v>6328</v>
      </c>
      <c r="F370" s="154"/>
      <c r="G370" s="140"/>
    </row>
    <row r="371">
      <c r="A371" s="635" t="s">
        <v>1018</v>
      </c>
      <c r="B371" s="154" t="s">
        <v>1143</v>
      </c>
      <c r="C371" s="154" t="s">
        <v>1880</v>
      </c>
      <c r="D371" s="610" t="s">
        <v>6329</v>
      </c>
      <c r="E371" s="154"/>
      <c r="F371" s="154"/>
      <c r="G371" s="140"/>
    </row>
    <row r="372">
      <c r="A372" s="12" t="s">
        <v>6330</v>
      </c>
      <c r="C372" s="37"/>
      <c r="G372" s="140"/>
    </row>
    <row r="373">
      <c r="G373" s="140"/>
    </row>
    <row r="374">
      <c r="A374" s="1351" t="s">
        <v>6331</v>
      </c>
      <c r="B374" s="657"/>
      <c r="C374" s="658" t="s">
        <v>6332</v>
      </c>
      <c r="D374" s="254"/>
      <c r="E374" s="235"/>
      <c r="F374" s="235"/>
      <c r="G374" s="140"/>
    </row>
    <row r="375">
      <c r="A375" s="635" t="s">
        <v>1010</v>
      </c>
      <c r="B375" s="154" t="s">
        <v>2478</v>
      </c>
      <c r="C375" s="154" t="s">
        <v>1032</v>
      </c>
      <c r="D375" s="154" t="s">
        <v>1076</v>
      </c>
      <c r="E375" s="1055" t="s">
        <v>6333</v>
      </c>
      <c r="F375" s="154"/>
      <c r="G375" s="140"/>
    </row>
    <row r="376">
      <c r="A376" s="635" t="s">
        <v>1018</v>
      </c>
      <c r="B376" s="154" t="s">
        <v>2231</v>
      </c>
      <c r="C376" s="154" t="s">
        <v>1143</v>
      </c>
      <c r="D376" s="154" t="s">
        <v>2239</v>
      </c>
      <c r="E376" s="610" t="s">
        <v>2339</v>
      </c>
      <c r="F376" s="154"/>
      <c r="G376" s="140"/>
    </row>
    <row r="377">
      <c r="A377" s="12" t="s">
        <v>6334</v>
      </c>
      <c r="C377" s="37"/>
      <c r="D377" s="37"/>
      <c r="E377" s="37"/>
      <c r="F377" s="37"/>
      <c r="G377" s="140"/>
    </row>
    <row r="378">
      <c r="A378" s="37"/>
      <c r="B378" s="37"/>
      <c r="C378" s="37"/>
      <c r="D378" s="37"/>
      <c r="E378" s="37"/>
      <c r="F378" s="37"/>
      <c r="G378" s="140"/>
    </row>
    <row r="379">
      <c r="A379" s="1351" t="s">
        <v>6335</v>
      </c>
      <c r="B379" s="657"/>
      <c r="C379" s="658" t="s">
        <v>6336</v>
      </c>
      <c r="D379" s="235"/>
      <c r="E379" s="235"/>
      <c r="F379" s="235"/>
      <c r="G379" s="140"/>
    </row>
    <row r="380">
      <c r="A380" s="635" t="s">
        <v>1010</v>
      </c>
      <c r="B380" s="154" t="s">
        <v>2208</v>
      </c>
      <c r="C380" s="154" t="s">
        <v>1031</v>
      </c>
      <c r="D380" s="605" t="s">
        <v>6337</v>
      </c>
      <c r="E380" s="610" t="s">
        <v>1102</v>
      </c>
      <c r="F380" s="154"/>
      <c r="G380" s="140"/>
    </row>
    <row r="381">
      <c r="A381" s="635" t="s">
        <v>1018</v>
      </c>
      <c r="B381" s="154" t="s">
        <v>1022</v>
      </c>
      <c r="C381" s="154" t="s">
        <v>1080</v>
      </c>
      <c r="D381" s="154" t="s">
        <v>1080</v>
      </c>
      <c r="E381" s="610" t="s">
        <v>6338</v>
      </c>
      <c r="F381" s="154"/>
      <c r="G381" s="140"/>
    </row>
    <row r="382">
      <c r="A382" s="12" t="s">
        <v>6339</v>
      </c>
      <c r="C382" s="37"/>
      <c r="G382" s="140"/>
    </row>
    <row r="383">
      <c r="G383" s="140"/>
    </row>
    <row r="384">
      <c r="A384" s="1399" t="s">
        <v>6340</v>
      </c>
      <c r="B384" s="594"/>
      <c r="C384" s="658" t="s">
        <v>6341</v>
      </c>
      <c r="D384" s="235"/>
      <c r="E384" s="235"/>
      <c r="F384" s="235"/>
      <c r="G384" s="140"/>
    </row>
    <row r="385">
      <c r="A385" s="635" t="s">
        <v>1010</v>
      </c>
      <c r="B385" s="154" t="s">
        <v>6342</v>
      </c>
      <c r="C385" s="154" t="s">
        <v>1076</v>
      </c>
      <c r="D385" s="154" t="s">
        <v>1897</v>
      </c>
      <c r="E385" s="610" t="s">
        <v>6343</v>
      </c>
      <c r="F385" s="154"/>
      <c r="G385" s="140"/>
    </row>
    <row r="386">
      <c r="A386" s="635" t="s">
        <v>1018</v>
      </c>
      <c r="B386" s="154" t="s">
        <v>1021</v>
      </c>
      <c r="C386" s="154" t="s">
        <v>2276</v>
      </c>
      <c r="D386" s="610" t="s">
        <v>1921</v>
      </c>
      <c r="E386" s="610" t="s">
        <v>2733</v>
      </c>
      <c r="F386" s="154"/>
      <c r="G386" s="140"/>
    </row>
    <row r="387">
      <c r="A387" s="12" t="s">
        <v>6344</v>
      </c>
      <c r="C387" s="37"/>
      <c r="D387" s="37"/>
      <c r="E387" s="37"/>
      <c r="F387" s="37"/>
      <c r="G387" s="140"/>
    </row>
    <row r="388">
      <c r="A388" s="37"/>
      <c r="B388" s="37"/>
      <c r="C388" s="37"/>
      <c r="D388" s="37"/>
      <c r="E388" s="37"/>
      <c r="F388" s="37"/>
      <c r="G388" s="140"/>
    </row>
    <row r="389">
      <c r="A389" s="2461" t="s">
        <v>6345</v>
      </c>
      <c r="B389" s="594"/>
      <c r="C389" s="658" t="s">
        <v>6346</v>
      </c>
      <c r="D389" s="254"/>
      <c r="E389" s="235"/>
      <c r="F389" s="235"/>
      <c r="G389" s="140"/>
    </row>
    <row r="390">
      <c r="A390" s="635" t="s">
        <v>1010</v>
      </c>
      <c r="B390" s="154" t="s">
        <v>1072</v>
      </c>
      <c r="C390" s="154" t="s">
        <v>3105</v>
      </c>
      <c r="D390" s="154" t="s">
        <v>1058</v>
      </c>
      <c r="E390" s="605" t="s">
        <v>6347</v>
      </c>
      <c r="F390" s="154"/>
      <c r="G390" s="140" t="s">
        <v>556</v>
      </c>
    </row>
    <row r="391">
      <c r="A391" s="635" t="s">
        <v>1018</v>
      </c>
      <c r="B391" s="154" t="s">
        <v>1079</v>
      </c>
      <c r="C391" s="154" t="s">
        <v>1019</v>
      </c>
      <c r="D391" s="154" t="s">
        <v>1065</v>
      </c>
      <c r="E391" s="610" t="s">
        <v>1108</v>
      </c>
      <c r="F391" s="154"/>
      <c r="G391" s="140" t="s">
        <v>556</v>
      </c>
    </row>
    <row r="392" ht="15.0" customHeight="1">
      <c r="A392" s="12" t="s">
        <v>6348</v>
      </c>
      <c r="G392" s="140" t="s">
        <v>556</v>
      </c>
    </row>
    <row r="393" ht="15.0" customHeight="1">
      <c r="G393" s="140" t="s">
        <v>556</v>
      </c>
    </row>
    <row r="394">
      <c r="A394" s="1369" t="s">
        <v>6349</v>
      </c>
      <c r="B394" s="594"/>
      <c r="C394" s="252" t="s">
        <v>6350</v>
      </c>
      <c r="D394" s="235"/>
      <c r="E394" s="235"/>
      <c r="F394" s="235"/>
      <c r="G394" s="140" t="s">
        <v>556</v>
      </c>
    </row>
    <row r="395">
      <c r="A395" s="635" t="s">
        <v>1010</v>
      </c>
      <c r="B395" s="153" t="s">
        <v>1876</v>
      </c>
      <c r="C395" s="153" t="s">
        <v>2479</v>
      </c>
      <c r="D395" s="262" t="s">
        <v>6351</v>
      </c>
      <c r="E395" s="154"/>
      <c r="F395" s="154"/>
      <c r="G395" s="140" t="s">
        <v>556</v>
      </c>
    </row>
    <row r="396">
      <c r="A396" s="635" t="s">
        <v>1018</v>
      </c>
      <c r="B396" s="153" t="s">
        <v>1019</v>
      </c>
      <c r="C396" s="153" t="s">
        <v>1019</v>
      </c>
      <c r="D396" s="153" t="s">
        <v>1109</v>
      </c>
      <c r="E396" s="260" t="s">
        <v>2267</v>
      </c>
      <c r="F396" s="154"/>
      <c r="G396" s="140" t="s">
        <v>556</v>
      </c>
    </row>
    <row r="397">
      <c r="A397" s="12" t="s">
        <v>6352</v>
      </c>
      <c r="C397" s="37"/>
      <c r="D397" s="37"/>
      <c r="E397" s="37"/>
      <c r="F397" s="37"/>
      <c r="G397" s="140" t="s">
        <v>556</v>
      </c>
    </row>
    <row r="398">
      <c r="G398" s="140" t="s">
        <v>556</v>
      </c>
    </row>
    <row r="399">
      <c r="A399" s="1369" t="s">
        <v>6353</v>
      </c>
      <c r="B399" s="594"/>
      <c r="C399" s="252" t="s">
        <v>6354</v>
      </c>
      <c r="D399" s="235"/>
      <c r="E399" s="235"/>
      <c r="F399" s="235"/>
      <c r="G399" s="140" t="s">
        <v>556</v>
      </c>
    </row>
    <row r="400">
      <c r="A400" s="635" t="s">
        <v>1010</v>
      </c>
      <c r="B400" s="153" t="s">
        <v>2261</v>
      </c>
      <c r="C400" s="153" t="s">
        <v>1059</v>
      </c>
      <c r="D400" s="262" t="s">
        <v>6355</v>
      </c>
      <c r="E400" s="262" t="s">
        <v>6356</v>
      </c>
      <c r="F400" s="260" t="s">
        <v>1034</v>
      </c>
      <c r="G400" s="140" t="s">
        <v>556</v>
      </c>
    </row>
    <row r="401">
      <c r="A401" s="635" t="s">
        <v>1018</v>
      </c>
      <c r="B401" s="153" t="s">
        <v>2109</v>
      </c>
      <c r="C401" s="153" t="s">
        <v>2220</v>
      </c>
      <c r="D401" s="153" t="s">
        <v>6338</v>
      </c>
      <c r="E401" s="260" t="s">
        <v>1037</v>
      </c>
      <c r="F401" s="260" t="s">
        <v>1081</v>
      </c>
      <c r="G401" s="140" t="s">
        <v>556</v>
      </c>
    </row>
    <row r="402">
      <c r="A402" s="12" t="s">
        <v>6357</v>
      </c>
      <c r="C402" s="37"/>
      <c r="D402" s="37"/>
      <c r="E402" s="37"/>
      <c r="F402" s="37"/>
      <c r="G402" s="140" t="s">
        <v>556</v>
      </c>
    </row>
    <row r="403">
      <c r="G403" s="140" t="s">
        <v>556</v>
      </c>
    </row>
    <row r="404">
      <c r="A404" s="2449" t="s">
        <v>6358</v>
      </c>
      <c r="B404" s="817"/>
      <c r="C404" s="696" t="s">
        <v>6359</v>
      </c>
      <c r="D404" s="342"/>
      <c r="E404" s="342"/>
      <c r="F404" s="342"/>
      <c r="G404" s="140" t="s">
        <v>556</v>
      </c>
    </row>
    <row r="405">
      <c r="A405" s="588" t="s">
        <v>1010</v>
      </c>
      <c r="B405" s="181" t="s">
        <v>3105</v>
      </c>
      <c r="C405" s="181" t="s">
        <v>1045</v>
      </c>
      <c r="D405" s="181" t="s">
        <v>1032</v>
      </c>
      <c r="E405" s="386" t="s">
        <v>6360</v>
      </c>
      <c r="F405" s="387" t="s">
        <v>6361</v>
      </c>
      <c r="G405" s="140" t="s">
        <v>556</v>
      </c>
    </row>
    <row r="406">
      <c r="A406" s="588" t="s">
        <v>1018</v>
      </c>
      <c r="B406" s="181" t="s">
        <v>1079</v>
      </c>
      <c r="C406" s="181" t="s">
        <v>2049</v>
      </c>
      <c r="D406" s="181" t="s">
        <v>1093</v>
      </c>
      <c r="E406" s="387" t="s">
        <v>2707</v>
      </c>
      <c r="F406" s="181"/>
      <c r="G406" s="140" t="s">
        <v>556</v>
      </c>
    </row>
    <row r="407">
      <c r="A407" s="12" t="s">
        <v>6362</v>
      </c>
      <c r="B407" s="193"/>
      <c r="C407" s="193"/>
      <c r="D407" s="193"/>
      <c r="E407" s="193"/>
      <c r="F407" s="193"/>
      <c r="G407" s="140" t="s">
        <v>556</v>
      </c>
    </row>
    <row r="408">
      <c r="A408" s="193"/>
      <c r="B408" s="193"/>
      <c r="C408" s="193"/>
      <c r="D408" s="193"/>
      <c r="E408" s="193"/>
      <c r="F408" s="193"/>
      <c r="G408" s="140" t="s">
        <v>556</v>
      </c>
    </row>
    <row r="409">
      <c r="A409" s="2449" t="s">
        <v>6363</v>
      </c>
      <c r="B409" s="817"/>
      <c r="C409" s="2472" t="s">
        <v>6364</v>
      </c>
      <c r="D409" s="342"/>
      <c r="E409" s="342"/>
      <c r="F409" s="342"/>
      <c r="G409" s="140" t="s">
        <v>556</v>
      </c>
    </row>
    <row r="410">
      <c r="A410" s="588" t="s">
        <v>1010</v>
      </c>
      <c r="B410" s="181" t="s">
        <v>1087</v>
      </c>
      <c r="C410" s="181" t="s">
        <v>1058</v>
      </c>
      <c r="D410" s="386" t="s">
        <v>6365</v>
      </c>
      <c r="E410" s="386" t="s">
        <v>6366</v>
      </c>
      <c r="F410" s="181"/>
      <c r="G410" s="140" t="s">
        <v>556</v>
      </c>
    </row>
    <row r="411">
      <c r="A411" s="588" t="s">
        <v>1018</v>
      </c>
      <c r="B411" s="181" t="s">
        <v>1079</v>
      </c>
      <c r="C411" s="181" t="s">
        <v>2004</v>
      </c>
      <c r="D411" s="181" t="s">
        <v>2521</v>
      </c>
      <c r="E411" s="387" t="s">
        <v>2989</v>
      </c>
      <c r="F411" s="181"/>
      <c r="G411" s="140" t="s">
        <v>556</v>
      </c>
    </row>
    <row r="412">
      <c r="A412" s="12" t="s">
        <v>6367</v>
      </c>
      <c r="G412" s="140" t="s">
        <v>556</v>
      </c>
    </row>
    <row r="413">
      <c r="G413" s="140" t="s">
        <v>556</v>
      </c>
    </row>
    <row r="414">
      <c r="A414" s="2449" t="s">
        <v>6368</v>
      </c>
      <c r="B414" s="817"/>
      <c r="C414" s="2472" t="s">
        <v>356</v>
      </c>
      <c r="D414" s="342"/>
      <c r="E414" s="342"/>
      <c r="F414" s="342"/>
      <c r="G414" s="140" t="s">
        <v>556</v>
      </c>
    </row>
    <row r="415">
      <c r="A415" s="588" t="s">
        <v>1010</v>
      </c>
      <c r="B415" s="181" t="s">
        <v>1014</v>
      </c>
      <c r="C415" s="181" t="s">
        <v>1011</v>
      </c>
      <c r="D415" s="181" t="s">
        <v>1032</v>
      </c>
      <c r="E415" s="386" t="s">
        <v>6369</v>
      </c>
      <c r="F415" s="387" t="s">
        <v>2359</v>
      </c>
      <c r="G415" s="140" t="s">
        <v>556</v>
      </c>
    </row>
    <row r="416">
      <c r="A416" s="588" t="s">
        <v>1018</v>
      </c>
      <c r="B416" s="181" t="s">
        <v>1049</v>
      </c>
      <c r="C416" s="181" t="s">
        <v>1968</v>
      </c>
      <c r="D416" s="181" t="s">
        <v>6370</v>
      </c>
      <c r="E416" s="387" t="s">
        <v>2707</v>
      </c>
      <c r="F416" s="181"/>
      <c r="G416" s="140" t="s">
        <v>556</v>
      </c>
    </row>
    <row r="417">
      <c r="A417" s="12" t="s">
        <v>6371</v>
      </c>
      <c r="G417" s="140" t="s">
        <v>556</v>
      </c>
    </row>
    <row r="418">
      <c r="G418" s="140" t="s">
        <v>556</v>
      </c>
    </row>
    <row r="419">
      <c r="A419" s="2465" t="s">
        <v>6372</v>
      </c>
      <c r="B419" s="398"/>
      <c r="C419" s="696" t="s">
        <v>6373</v>
      </c>
      <c r="D419" s="342"/>
      <c r="E419" s="342"/>
      <c r="F419" s="342"/>
      <c r="G419" s="140" t="s">
        <v>556</v>
      </c>
    </row>
    <row r="420">
      <c r="A420" s="588" t="s">
        <v>1010</v>
      </c>
      <c r="B420" s="181" t="s">
        <v>6342</v>
      </c>
      <c r="C420" s="181" t="s">
        <v>1030</v>
      </c>
      <c r="D420" s="181" t="s">
        <v>1103</v>
      </c>
      <c r="E420" s="386" t="s">
        <v>6374</v>
      </c>
      <c r="F420" s="387" t="s">
        <v>6288</v>
      </c>
      <c r="G420" s="140" t="s">
        <v>556</v>
      </c>
    </row>
    <row r="421">
      <c r="A421" s="588" t="s">
        <v>1018</v>
      </c>
      <c r="B421" s="181" t="s">
        <v>2712</v>
      </c>
      <c r="C421" s="181" t="s">
        <v>2220</v>
      </c>
      <c r="D421" s="181" t="s">
        <v>1065</v>
      </c>
      <c r="E421" s="181" t="s">
        <v>1065</v>
      </c>
      <c r="F421" s="387" t="s">
        <v>6375</v>
      </c>
      <c r="G421" s="140" t="s">
        <v>556</v>
      </c>
    </row>
    <row r="422">
      <c r="A422" s="12" t="s">
        <v>6376</v>
      </c>
      <c r="G422" s="140" t="s">
        <v>556</v>
      </c>
    </row>
    <row r="423">
      <c r="G423" s="140" t="s">
        <v>556</v>
      </c>
    </row>
    <row r="424">
      <c r="A424" s="747" t="s">
        <v>2046</v>
      </c>
      <c r="B424" s="398"/>
      <c r="C424" s="882" t="s">
        <v>2047</v>
      </c>
      <c r="D424" s="342"/>
      <c r="E424" s="342"/>
      <c r="F424" s="342"/>
      <c r="G424" s="140" t="s">
        <v>556</v>
      </c>
    </row>
    <row r="425">
      <c r="A425" s="588" t="s">
        <v>1010</v>
      </c>
      <c r="B425" s="190" t="s">
        <v>1011</v>
      </c>
      <c r="C425" s="190" t="s">
        <v>1031</v>
      </c>
      <c r="D425" s="190" t="s">
        <v>1062</v>
      </c>
      <c r="E425" s="190" t="s">
        <v>1076</v>
      </c>
      <c r="F425" s="459" t="s">
        <v>2048</v>
      </c>
      <c r="G425" s="140" t="s">
        <v>556</v>
      </c>
    </row>
    <row r="426">
      <c r="A426" s="588" t="s">
        <v>1018</v>
      </c>
      <c r="B426" s="190" t="s">
        <v>1880</v>
      </c>
      <c r="C426" s="190" t="s">
        <v>2049</v>
      </c>
      <c r="D426" s="190" t="s">
        <v>1035</v>
      </c>
      <c r="E426" s="190" t="s">
        <v>2050</v>
      </c>
      <c r="F426" s="476" t="s">
        <v>1023</v>
      </c>
      <c r="G426" s="140" t="s">
        <v>556</v>
      </c>
    </row>
    <row r="427">
      <c r="A427" s="12" t="s">
        <v>6377</v>
      </c>
      <c r="G427" s="140"/>
    </row>
    <row r="428">
      <c r="G428" s="140"/>
    </row>
    <row r="429">
      <c r="A429" s="747" t="s">
        <v>6378</v>
      </c>
      <c r="B429" s="398"/>
      <c r="C429" s="882" t="s">
        <v>6379</v>
      </c>
      <c r="D429" s="342"/>
      <c r="E429" s="342"/>
      <c r="F429" s="342"/>
      <c r="G429" s="140"/>
    </row>
    <row r="430">
      <c r="A430" s="588" t="s">
        <v>1010</v>
      </c>
      <c r="B430" s="190" t="s">
        <v>1030</v>
      </c>
      <c r="C430" s="190" t="s">
        <v>1062</v>
      </c>
      <c r="D430" s="190" t="s">
        <v>1104</v>
      </c>
      <c r="E430" s="459" t="s">
        <v>6380</v>
      </c>
      <c r="F430" s="181"/>
      <c r="G430" s="140"/>
    </row>
    <row r="431">
      <c r="A431" s="588" t="s">
        <v>1018</v>
      </c>
      <c r="B431" s="190" t="s">
        <v>6381</v>
      </c>
      <c r="C431" s="190" t="s">
        <v>1020</v>
      </c>
      <c r="D431" s="190" t="s">
        <v>1020</v>
      </c>
      <c r="E431" s="476" t="s">
        <v>1064</v>
      </c>
      <c r="F431" s="181"/>
      <c r="G431" s="140"/>
    </row>
    <row r="432">
      <c r="A432" s="12" t="s">
        <v>6382</v>
      </c>
      <c r="G432" s="140"/>
    </row>
    <row r="433">
      <c r="G433" s="140"/>
    </row>
    <row r="434">
      <c r="G434" s="140" t="s">
        <v>556</v>
      </c>
    </row>
    <row r="435">
      <c r="A435" s="2473" t="s">
        <v>1066</v>
      </c>
      <c r="B435" s="2474"/>
      <c r="C435" s="2474"/>
      <c r="D435" s="2474"/>
      <c r="E435" s="2474"/>
      <c r="F435" s="2474"/>
      <c r="G435" s="2474"/>
      <c r="H435" s="2474"/>
      <c r="I435" s="2474"/>
      <c r="J435" s="2474"/>
      <c r="K435" s="2474"/>
      <c r="L435" s="2474"/>
      <c r="M435" s="2474"/>
    </row>
    <row r="436">
      <c r="G436" s="140" t="s">
        <v>556</v>
      </c>
    </row>
    <row r="437">
      <c r="A437" s="169" t="s">
        <v>6383</v>
      </c>
      <c r="B437" s="149"/>
      <c r="C437" s="233" t="s">
        <v>6384</v>
      </c>
      <c r="D437" s="234"/>
      <c r="E437" s="235"/>
      <c r="F437" s="235"/>
      <c r="G437" s="140" t="s">
        <v>556</v>
      </c>
    </row>
    <row r="438">
      <c r="A438" s="259" t="s">
        <v>1010</v>
      </c>
      <c r="B438" s="153" t="s">
        <v>1073</v>
      </c>
      <c r="C438" s="153" t="s">
        <v>1061</v>
      </c>
      <c r="D438" s="262" t="s">
        <v>6385</v>
      </c>
      <c r="E438" s="260" t="s">
        <v>1017</v>
      </c>
      <c r="F438" s="154"/>
      <c r="G438" s="140" t="s">
        <v>556</v>
      </c>
    </row>
    <row r="439">
      <c r="A439" s="259" t="s">
        <v>1018</v>
      </c>
      <c r="B439" s="153" t="s">
        <v>1919</v>
      </c>
      <c r="C439" s="153" t="s">
        <v>1063</v>
      </c>
      <c r="D439" s="260" t="s">
        <v>1037</v>
      </c>
      <c r="E439" s="154"/>
      <c r="F439" s="154"/>
      <c r="G439" s="140" t="s">
        <v>556</v>
      </c>
    </row>
    <row r="440">
      <c r="A440" s="12" t="s">
        <v>6386</v>
      </c>
      <c r="G440" s="140" t="s">
        <v>556</v>
      </c>
    </row>
    <row r="441">
      <c r="G441" s="140" t="s">
        <v>556</v>
      </c>
    </row>
    <row r="442">
      <c r="A442" s="169" t="s">
        <v>6387</v>
      </c>
      <c r="B442" s="149"/>
      <c r="C442" s="233" t="s">
        <v>6388</v>
      </c>
      <c r="D442" s="234"/>
      <c r="E442" s="235"/>
      <c r="F442" s="235"/>
      <c r="G442" s="140" t="s">
        <v>556</v>
      </c>
    </row>
    <row r="443">
      <c r="A443" s="259" t="s">
        <v>1010</v>
      </c>
      <c r="B443" s="153" t="s">
        <v>2904</v>
      </c>
      <c r="C443" s="153" t="s">
        <v>2262</v>
      </c>
      <c r="D443" s="153" t="s">
        <v>1074</v>
      </c>
      <c r="E443" s="262" t="s">
        <v>6389</v>
      </c>
      <c r="F443" s="2475" t="s">
        <v>1163</v>
      </c>
      <c r="G443" s="140" t="s">
        <v>556</v>
      </c>
    </row>
    <row r="444">
      <c r="A444" s="259" t="s">
        <v>1018</v>
      </c>
      <c r="B444" s="153" t="s">
        <v>2109</v>
      </c>
      <c r="C444" s="260" t="s">
        <v>2267</v>
      </c>
      <c r="D444" s="154"/>
      <c r="E444" s="154"/>
      <c r="F444" s="154"/>
      <c r="G444" s="140" t="s">
        <v>556</v>
      </c>
    </row>
    <row r="445">
      <c r="A445" s="12" t="s">
        <v>6390</v>
      </c>
      <c r="G445" s="140" t="s">
        <v>556</v>
      </c>
    </row>
    <row r="446">
      <c r="G446" s="140" t="s">
        <v>556</v>
      </c>
    </row>
    <row r="447">
      <c r="A447" s="169" t="s">
        <v>6391</v>
      </c>
      <c r="B447" s="149"/>
      <c r="C447" s="233" t="s">
        <v>6392</v>
      </c>
      <c r="D447" s="234"/>
      <c r="E447" s="235"/>
      <c r="F447" s="235"/>
      <c r="G447" s="140" t="s">
        <v>556</v>
      </c>
    </row>
    <row r="448">
      <c r="A448" s="259" t="s">
        <v>1010</v>
      </c>
      <c r="B448" s="153" t="s">
        <v>1043</v>
      </c>
      <c r="C448" s="262" t="s">
        <v>6393</v>
      </c>
      <c r="D448" s="260" t="s">
        <v>1102</v>
      </c>
      <c r="E448" s="154"/>
      <c r="F448" s="154"/>
      <c r="G448" s="140" t="s">
        <v>556</v>
      </c>
    </row>
    <row r="449">
      <c r="A449" s="259" t="s">
        <v>1018</v>
      </c>
      <c r="B449" s="153" t="s">
        <v>1079</v>
      </c>
      <c r="C449" s="153" t="s">
        <v>2004</v>
      </c>
      <c r="D449" s="260" t="s">
        <v>6375</v>
      </c>
      <c r="E449" s="154"/>
      <c r="F449" s="154"/>
      <c r="G449" s="140" t="s">
        <v>556</v>
      </c>
    </row>
    <row r="450">
      <c r="A450" s="12" t="s">
        <v>6394</v>
      </c>
      <c r="G450" s="140" t="s">
        <v>556</v>
      </c>
    </row>
    <row r="451">
      <c r="G451" s="140" t="s">
        <v>556</v>
      </c>
    </row>
    <row r="452">
      <c r="A452" s="1360" t="s">
        <v>6395</v>
      </c>
      <c r="B452" s="1320"/>
      <c r="C452" s="658" t="s">
        <v>6396</v>
      </c>
      <c r="D452" s="235"/>
      <c r="E452" s="235"/>
      <c r="F452" s="235"/>
      <c r="G452" s="140" t="s">
        <v>556</v>
      </c>
    </row>
    <row r="453">
      <c r="A453" s="635" t="s">
        <v>1010</v>
      </c>
      <c r="B453" s="154" t="s">
        <v>1014</v>
      </c>
      <c r="C453" s="153" t="s">
        <v>6397</v>
      </c>
      <c r="D453" s="610" t="s">
        <v>6398</v>
      </c>
      <c r="E453" s="154"/>
      <c r="F453" s="154"/>
      <c r="G453" s="140" t="s">
        <v>556</v>
      </c>
    </row>
    <row r="454">
      <c r="A454" s="635" t="s">
        <v>1018</v>
      </c>
      <c r="B454" s="154" t="s">
        <v>1107</v>
      </c>
      <c r="C454" s="154" t="s">
        <v>1021</v>
      </c>
      <c r="D454" s="610" t="s">
        <v>1866</v>
      </c>
      <c r="E454" s="154"/>
      <c r="F454" s="154"/>
      <c r="G454" s="140" t="s">
        <v>556</v>
      </c>
    </row>
    <row r="455">
      <c r="A455" s="12" t="s">
        <v>6399</v>
      </c>
      <c r="G455" s="140" t="s">
        <v>556</v>
      </c>
    </row>
    <row r="456">
      <c r="G456" s="140" t="s">
        <v>556</v>
      </c>
    </row>
    <row r="457">
      <c r="A457" s="1362" t="s">
        <v>6400</v>
      </c>
      <c r="B457" s="2453"/>
      <c r="C457" s="233" t="s">
        <v>6401</v>
      </c>
      <c r="D457" s="234"/>
      <c r="E457" s="235"/>
      <c r="F457" s="235"/>
      <c r="G457" s="140" t="s">
        <v>556</v>
      </c>
    </row>
    <row r="458">
      <c r="A458" s="259" t="s">
        <v>1010</v>
      </c>
      <c r="B458" s="153" t="s">
        <v>1058</v>
      </c>
      <c r="C458" s="153" t="s">
        <v>3470</v>
      </c>
      <c r="D458" s="260" t="s">
        <v>2706</v>
      </c>
      <c r="E458" s="262" t="s">
        <v>6402</v>
      </c>
      <c r="F458" s="154"/>
      <c r="G458" s="140" t="s">
        <v>556</v>
      </c>
    </row>
    <row r="459">
      <c r="A459" s="259" t="s">
        <v>1018</v>
      </c>
      <c r="B459" s="153" t="s">
        <v>1079</v>
      </c>
      <c r="C459" s="153" t="s">
        <v>1019</v>
      </c>
      <c r="D459" s="260" t="s">
        <v>1108</v>
      </c>
      <c r="E459" s="154"/>
      <c r="F459" s="154"/>
      <c r="G459" s="140" t="s">
        <v>556</v>
      </c>
    </row>
    <row r="460">
      <c r="A460" s="12" t="s">
        <v>6403</v>
      </c>
      <c r="G460" s="140" t="s">
        <v>556</v>
      </c>
    </row>
    <row r="461">
      <c r="G461" s="140" t="s">
        <v>556</v>
      </c>
    </row>
    <row r="462">
      <c r="A462" s="1360" t="s">
        <v>6404</v>
      </c>
      <c r="B462" s="1320"/>
      <c r="C462" s="658" t="s">
        <v>6405</v>
      </c>
      <c r="D462" s="254"/>
      <c r="E462" s="254"/>
      <c r="F462" s="254"/>
      <c r="G462" s="140" t="s">
        <v>556</v>
      </c>
    </row>
    <row r="463">
      <c r="A463" s="635" t="s">
        <v>1010</v>
      </c>
      <c r="B463" s="154" t="s">
        <v>1031</v>
      </c>
      <c r="C463" s="154" t="s">
        <v>1074</v>
      </c>
      <c r="D463" s="154" t="s">
        <v>2130</v>
      </c>
      <c r="E463" s="605" t="s">
        <v>6406</v>
      </c>
      <c r="F463" s="610" t="s">
        <v>1105</v>
      </c>
      <c r="G463" s="140" t="s">
        <v>556</v>
      </c>
    </row>
    <row r="464">
      <c r="A464" s="635" t="s">
        <v>1018</v>
      </c>
      <c r="B464" s="154" t="s">
        <v>1152</v>
      </c>
      <c r="C464" s="154"/>
      <c r="D464" s="154"/>
      <c r="E464" s="154"/>
      <c r="F464" s="154"/>
      <c r="G464" s="140" t="s">
        <v>556</v>
      </c>
    </row>
    <row r="465">
      <c r="A465" s="12" t="s">
        <v>6407</v>
      </c>
      <c r="G465" s="140" t="s">
        <v>556</v>
      </c>
    </row>
    <row r="466">
      <c r="G466" s="140" t="s">
        <v>556</v>
      </c>
    </row>
    <row r="467">
      <c r="A467" s="1360" t="s">
        <v>6408</v>
      </c>
      <c r="B467" s="1320"/>
      <c r="C467" s="658" t="s">
        <v>6409</v>
      </c>
      <c r="D467" s="254"/>
      <c r="E467" s="254"/>
      <c r="F467" s="235"/>
      <c r="G467" s="140" t="s">
        <v>556</v>
      </c>
    </row>
    <row r="468">
      <c r="A468" s="635" t="s">
        <v>1010</v>
      </c>
      <c r="B468" s="154" t="s">
        <v>1073</v>
      </c>
      <c r="C468" s="154" t="s">
        <v>1031</v>
      </c>
      <c r="D468" s="605" t="s">
        <v>6410</v>
      </c>
      <c r="E468" s="610" t="s">
        <v>2359</v>
      </c>
      <c r="F468" s="154"/>
      <c r="G468" s="140" t="s">
        <v>556</v>
      </c>
    </row>
    <row r="469">
      <c r="A469" s="635" t="s">
        <v>1018</v>
      </c>
      <c r="B469" s="154" t="s">
        <v>1019</v>
      </c>
      <c r="C469" s="154" t="s">
        <v>1019</v>
      </c>
      <c r="D469" s="154" t="s">
        <v>2050</v>
      </c>
      <c r="E469" s="610" t="s">
        <v>2296</v>
      </c>
      <c r="F469" s="154"/>
      <c r="G469" s="140" t="s">
        <v>556</v>
      </c>
    </row>
    <row r="470">
      <c r="A470" s="12" t="s">
        <v>6411</v>
      </c>
      <c r="G470" s="140" t="s">
        <v>556</v>
      </c>
    </row>
    <row r="471">
      <c r="G471" s="140" t="s">
        <v>556</v>
      </c>
    </row>
    <row r="472">
      <c r="A472" s="1366" t="s">
        <v>6412</v>
      </c>
      <c r="B472" s="1365"/>
      <c r="C472" s="658" t="s">
        <v>6413</v>
      </c>
      <c r="D472" s="254"/>
      <c r="E472" s="254"/>
      <c r="F472" s="235"/>
      <c r="G472" s="140" t="s">
        <v>556</v>
      </c>
    </row>
    <row r="473">
      <c r="A473" s="635" t="s">
        <v>1010</v>
      </c>
      <c r="B473" s="154" t="s">
        <v>1057</v>
      </c>
      <c r="C473" s="154" t="s">
        <v>1031</v>
      </c>
      <c r="D473" s="154" t="s">
        <v>1959</v>
      </c>
      <c r="E473" s="1055" t="s">
        <v>6414</v>
      </c>
      <c r="F473" s="154"/>
      <c r="G473" s="140" t="s">
        <v>556</v>
      </c>
    </row>
    <row r="474">
      <c r="A474" s="635" t="s">
        <v>1018</v>
      </c>
      <c r="B474" s="154" t="s">
        <v>2049</v>
      </c>
      <c r="C474" s="154" t="s">
        <v>1093</v>
      </c>
      <c r="D474" s="610" t="s">
        <v>1081</v>
      </c>
      <c r="E474" s="610" t="s">
        <v>1135</v>
      </c>
      <c r="F474" s="154"/>
      <c r="G474" s="140" t="s">
        <v>556</v>
      </c>
    </row>
    <row r="475">
      <c r="A475" s="12" t="s">
        <v>6415</v>
      </c>
      <c r="G475" s="140" t="s">
        <v>556</v>
      </c>
    </row>
    <row r="476">
      <c r="G476" s="140" t="s">
        <v>556</v>
      </c>
    </row>
    <row r="477">
      <c r="A477" s="1366" t="s">
        <v>6416</v>
      </c>
      <c r="B477" s="1365"/>
      <c r="C477" s="658" t="s">
        <v>6417</v>
      </c>
      <c r="D477" s="254"/>
      <c r="E477" s="254"/>
      <c r="F477" s="235"/>
      <c r="G477" s="140" t="s">
        <v>556</v>
      </c>
    </row>
    <row r="478">
      <c r="A478" s="635" t="s">
        <v>1010</v>
      </c>
      <c r="B478" s="154" t="s">
        <v>1100</v>
      </c>
      <c r="C478" s="154" t="s">
        <v>1043</v>
      </c>
      <c r="D478" s="154" t="s">
        <v>2487</v>
      </c>
      <c r="E478" s="610" t="s">
        <v>2706</v>
      </c>
      <c r="F478" s="610" t="s">
        <v>1102</v>
      </c>
      <c r="G478" s="140" t="s">
        <v>556</v>
      </c>
    </row>
    <row r="479">
      <c r="A479" s="635" t="s">
        <v>1018</v>
      </c>
      <c r="B479" s="154" t="s">
        <v>2231</v>
      </c>
      <c r="C479" s="154" t="s">
        <v>1880</v>
      </c>
      <c r="D479" s="154" t="s">
        <v>1109</v>
      </c>
      <c r="E479" s="610" t="s">
        <v>6418</v>
      </c>
      <c r="F479" s="154"/>
      <c r="G479" s="140" t="s">
        <v>556</v>
      </c>
    </row>
    <row r="480">
      <c r="A480" s="12" t="s">
        <v>6419</v>
      </c>
      <c r="G480" s="140" t="s">
        <v>556</v>
      </c>
    </row>
    <row r="481">
      <c r="G481" s="140" t="s">
        <v>556</v>
      </c>
    </row>
    <row r="482">
      <c r="A482" s="1366" t="s">
        <v>6420</v>
      </c>
      <c r="B482" s="1365"/>
      <c r="C482" s="658" t="s">
        <v>6421</v>
      </c>
      <c r="D482" s="254"/>
      <c r="E482" s="254"/>
      <c r="F482" s="235"/>
      <c r="G482" s="140" t="s">
        <v>556</v>
      </c>
    </row>
    <row r="483">
      <c r="A483" s="635" t="s">
        <v>1010</v>
      </c>
      <c r="B483" s="154" t="s">
        <v>1011</v>
      </c>
      <c r="C483" s="154" t="s">
        <v>1075</v>
      </c>
      <c r="D483" s="154" t="s">
        <v>3299</v>
      </c>
      <c r="E483" s="605" t="s">
        <v>6422</v>
      </c>
      <c r="F483" s="610" t="s">
        <v>1017</v>
      </c>
      <c r="G483" s="140" t="s">
        <v>556</v>
      </c>
    </row>
    <row r="484">
      <c r="A484" s="635" t="s">
        <v>1018</v>
      </c>
      <c r="B484" s="154"/>
      <c r="C484" s="154"/>
      <c r="D484" s="154"/>
      <c r="E484" s="154"/>
      <c r="F484" s="154"/>
      <c r="G484" s="140" t="s">
        <v>556</v>
      </c>
    </row>
    <row r="485">
      <c r="A485" s="12" t="s">
        <v>6423</v>
      </c>
      <c r="D485" s="37"/>
      <c r="E485" s="37"/>
      <c r="F485" s="37"/>
      <c r="G485" s="140" t="s">
        <v>556</v>
      </c>
    </row>
    <row r="486">
      <c r="A486" s="37"/>
      <c r="B486" s="37"/>
      <c r="C486" s="37"/>
      <c r="D486" s="37"/>
      <c r="E486" s="37"/>
      <c r="F486" s="37"/>
      <c r="G486" s="140" t="s">
        <v>556</v>
      </c>
    </row>
    <row r="487">
      <c r="A487" s="1364" t="s">
        <v>6424</v>
      </c>
      <c r="B487" s="1365"/>
      <c r="C487" s="658" t="s">
        <v>6425</v>
      </c>
      <c r="D487" s="235"/>
      <c r="E487" s="235"/>
      <c r="F487" s="235"/>
      <c r="G487" s="140" t="s">
        <v>556</v>
      </c>
    </row>
    <row r="488">
      <c r="A488" s="635" t="s">
        <v>1010</v>
      </c>
      <c r="B488" s="154" t="s">
        <v>1073</v>
      </c>
      <c r="C488" s="154" t="s">
        <v>1045</v>
      </c>
      <c r="D488" s="154" t="s">
        <v>1959</v>
      </c>
      <c r="E488" s="154" t="s">
        <v>2226</v>
      </c>
      <c r="F488" s="1055" t="s">
        <v>6426</v>
      </c>
      <c r="G488" s="140" t="s">
        <v>556</v>
      </c>
    </row>
    <row r="489">
      <c r="A489" s="635" t="s">
        <v>1018</v>
      </c>
      <c r="B489" s="154" t="s">
        <v>6427</v>
      </c>
      <c r="C489" s="154" t="s">
        <v>1065</v>
      </c>
      <c r="D489" s="610" t="s">
        <v>3142</v>
      </c>
      <c r="E489" s="610" t="s">
        <v>1024</v>
      </c>
      <c r="F489" s="154"/>
      <c r="G489" s="140" t="s">
        <v>556</v>
      </c>
    </row>
    <row r="490">
      <c r="A490" s="12" t="s">
        <v>6428</v>
      </c>
      <c r="G490" s="140" t="s">
        <v>556</v>
      </c>
    </row>
    <row r="491">
      <c r="G491" s="140" t="s">
        <v>556</v>
      </c>
    </row>
    <row r="492">
      <c r="A492" s="1367" t="s">
        <v>6429</v>
      </c>
      <c r="B492" s="657"/>
      <c r="C492" s="658" t="s">
        <v>6430</v>
      </c>
      <c r="D492" s="254"/>
      <c r="E492" s="235"/>
      <c r="F492" s="235"/>
      <c r="G492" s="140" t="s">
        <v>556</v>
      </c>
    </row>
    <row r="493">
      <c r="A493" s="635" t="s">
        <v>1010</v>
      </c>
      <c r="B493" s="154" t="s">
        <v>2262</v>
      </c>
      <c r="C493" s="154" t="s">
        <v>2387</v>
      </c>
      <c r="D493" s="154" t="s">
        <v>1059</v>
      </c>
      <c r="E493" s="605" t="s">
        <v>6431</v>
      </c>
      <c r="F493" s="610" t="s">
        <v>6274</v>
      </c>
      <c r="G493" s="140"/>
    </row>
    <row r="494">
      <c r="A494" s="635" t="s">
        <v>1018</v>
      </c>
      <c r="B494" s="154" t="s">
        <v>1880</v>
      </c>
      <c r="C494" s="154" t="s">
        <v>2121</v>
      </c>
      <c r="D494" s="610" t="s">
        <v>1037</v>
      </c>
      <c r="E494" s="154"/>
      <c r="F494" s="154"/>
      <c r="G494" s="140"/>
    </row>
    <row r="495">
      <c r="A495" s="12" t="s">
        <v>6432</v>
      </c>
      <c r="G495" s="140"/>
    </row>
    <row r="496">
      <c r="A496" s="37"/>
      <c r="B496" s="37"/>
      <c r="C496" s="37"/>
      <c r="D496" s="37"/>
      <c r="E496" s="37"/>
      <c r="F496" s="37"/>
      <c r="G496" s="140"/>
    </row>
    <row r="497">
      <c r="A497" s="1351" t="s">
        <v>6433</v>
      </c>
      <c r="B497" s="657"/>
      <c r="C497" s="658" t="s">
        <v>6434</v>
      </c>
      <c r="D497" s="254"/>
      <c r="E497" s="235"/>
      <c r="F497" s="235"/>
      <c r="G497" s="140"/>
    </row>
    <row r="498">
      <c r="A498" s="635" t="s">
        <v>1010</v>
      </c>
      <c r="B498" s="154" t="s">
        <v>1031</v>
      </c>
      <c r="C498" s="154" t="s">
        <v>1075</v>
      </c>
      <c r="D498" s="154" t="s">
        <v>6435</v>
      </c>
      <c r="E498" s="605" t="s">
        <v>6436</v>
      </c>
      <c r="F498" s="605" t="s">
        <v>6437</v>
      </c>
      <c r="G498" s="140"/>
    </row>
    <row r="499">
      <c r="A499" s="635" t="s">
        <v>1018</v>
      </c>
      <c r="B499" s="154" t="s">
        <v>1143</v>
      </c>
      <c r="C499" s="154" t="s">
        <v>1109</v>
      </c>
      <c r="D499" s="610" t="s">
        <v>2221</v>
      </c>
      <c r="E499" s="154"/>
      <c r="F499" s="154"/>
      <c r="G499" s="140"/>
    </row>
    <row r="500">
      <c r="A500" s="12" t="s">
        <v>6438</v>
      </c>
      <c r="D500" s="37"/>
      <c r="E500" s="37"/>
      <c r="F500" s="37"/>
      <c r="G500" s="140"/>
    </row>
    <row r="501">
      <c r="A501" s="37"/>
      <c r="B501" s="37"/>
      <c r="C501" s="37"/>
      <c r="D501" s="37"/>
      <c r="E501" s="37"/>
      <c r="F501" s="37"/>
      <c r="G501" s="140"/>
    </row>
    <row r="502">
      <c r="A502" s="1367" t="s">
        <v>6439</v>
      </c>
      <c r="B502" s="657"/>
      <c r="C502" s="658" t="s">
        <v>6440</v>
      </c>
      <c r="D502" s="254"/>
      <c r="E502" s="235"/>
      <c r="F502" s="235"/>
      <c r="G502" s="140"/>
    </row>
    <row r="503">
      <c r="A503" s="635" t="s">
        <v>1010</v>
      </c>
      <c r="B503" s="154" t="s">
        <v>2261</v>
      </c>
      <c r="C503" s="154" t="s">
        <v>1059</v>
      </c>
      <c r="D503" s="605" t="s">
        <v>6441</v>
      </c>
      <c r="E503" s="610" t="s">
        <v>1047</v>
      </c>
      <c r="F503" s="154"/>
      <c r="G503" s="140"/>
    </row>
    <row r="504">
      <c r="A504" s="635" t="s">
        <v>1018</v>
      </c>
      <c r="B504" s="154" t="s">
        <v>2109</v>
      </c>
      <c r="C504" s="154" t="s">
        <v>1065</v>
      </c>
      <c r="D504" s="154" t="s">
        <v>1065</v>
      </c>
      <c r="E504" s="610" t="s">
        <v>1095</v>
      </c>
      <c r="F504" s="154"/>
      <c r="G504" s="140"/>
    </row>
    <row r="505">
      <c r="A505" s="12" t="s">
        <v>6442</v>
      </c>
      <c r="G505" s="140"/>
    </row>
    <row r="506">
      <c r="G506" s="140"/>
    </row>
    <row r="507">
      <c r="A507" s="1351" t="s">
        <v>6443</v>
      </c>
      <c r="B507" s="657"/>
      <c r="C507" s="658" t="s">
        <v>6444</v>
      </c>
      <c r="D507" s="254"/>
      <c r="E507" s="254"/>
      <c r="F507" s="235"/>
      <c r="G507" s="140"/>
    </row>
    <row r="508">
      <c r="A508" s="635" t="s">
        <v>1010</v>
      </c>
      <c r="B508" s="154" t="s">
        <v>2830</v>
      </c>
      <c r="C508" s="154" t="s">
        <v>1075</v>
      </c>
      <c r="D508" s="154" t="s">
        <v>2479</v>
      </c>
      <c r="E508" s="605" t="s">
        <v>6445</v>
      </c>
      <c r="F508" s="610" t="s">
        <v>6446</v>
      </c>
      <c r="G508" s="140"/>
    </row>
    <row r="509">
      <c r="A509" s="635" t="s">
        <v>1018</v>
      </c>
      <c r="B509" s="154" t="s">
        <v>1079</v>
      </c>
      <c r="C509" s="154" t="s">
        <v>2521</v>
      </c>
      <c r="D509" s="610" t="s">
        <v>6302</v>
      </c>
      <c r="E509" s="154"/>
      <c r="F509" s="154"/>
      <c r="G509" s="140"/>
    </row>
    <row r="510">
      <c r="A510" s="12" t="s">
        <v>6447</v>
      </c>
      <c r="D510" s="37"/>
      <c r="E510" s="37"/>
      <c r="F510" s="37"/>
      <c r="G510" s="140"/>
    </row>
    <row r="511">
      <c r="G511" s="140"/>
    </row>
    <row r="512">
      <c r="A512" s="1351" t="s">
        <v>6448</v>
      </c>
      <c r="B512" s="657"/>
      <c r="C512" s="658" t="s">
        <v>6449</v>
      </c>
      <c r="D512" s="254"/>
      <c r="E512" s="254"/>
      <c r="F512" s="235"/>
      <c r="G512" s="140"/>
    </row>
    <row r="513">
      <c r="A513" s="635" t="s">
        <v>1010</v>
      </c>
      <c r="B513" s="154" t="s">
        <v>1014</v>
      </c>
      <c r="C513" s="154" t="s">
        <v>1031</v>
      </c>
      <c r="D513" s="154" t="s">
        <v>2387</v>
      </c>
      <c r="E513" s="605" t="s">
        <v>6450</v>
      </c>
      <c r="F513" s="610" t="s">
        <v>1016</v>
      </c>
      <c r="G513" s="140"/>
    </row>
    <row r="514">
      <c r="A514" s="635" t="s">
        <v>1018</v>
      </c>
      <c r="B514" s="154" t="s">
        <v>1143</v>
      </c>
      <c r="C514" s="154" t="s">
        <v>1995</v>
      </c>
      <c r="D514" s="154" t="s">
        <v>2071</v>
      </c>
      <c r="E514" s="610" t="s">
        <v>1037</v>
      </c>
      <c r="F514" s="154"/>
      <c r="G514" s="140"/>
    </row>
    <row r="515">
      <c r="A515" s="12" t="s">
        <v>6451</v>
      </c>
      <c r="G515" s="140"/>
    </row>
    <row r="516">
      <c r="G516" s="140"/>
    </row>
    <row r="517">
      <c r="A517" s="2461" t="s">
        <v>6452</v>
      </c>
      <c r="B517" s="594"/>
      <c r="C517" s="658" t="s">
        <v>6453</v>
      </c>
      <c r="D517" s="235"/>
      <c r="E517" s="235"/>
      <c r="F517" s="235"/>
      <c r="G517" s="140"/>
    </row>
    <row r="518">
      <c r="A518" s="635" t="s">
        <v>1010</v>
      </c>
      <c r="B518" s="154" t="s">
        <v>1014</v>
      </c>
      <c r="C518" s="154" t="s">
        <v>2130</v>
      </c>
      <c r="D518" s="605" t="s">
        <v>6454</v>
      </c>
      <c r="E518" s="154"/>
      <c r="F518" s="154"/>
      <c r="G518" s="140"/>
    </row>
    <row r="519">
      <c r="A519" s="635" t="s">
        <v>1018</v>
      </c>
      <c r="B519" s="154" t="s">
        <v>2231</v>
      </c>
      <c r="C519" s="154" t="s">
        <v>1143</v>
      </c>
      <c r="D519" s="154" t="s">
        <v>1981</v>
      </c>
      <c r="E519" s="154"/>
      <c r="F519" s="154"/>
      <c r="G519" s="140"/>
    </row>
    <row r="520">
      <c r="A520" s="12" t="s">
        <v>6455</v>
      </c>
      <c r="G520" s="140"/>
    </row>
    <row r="521">
      <c r="A521" s="37"/>
      <c r="B521" s="37"/>
      <c r="C521" s="37"/>
      <c r="D521" s="37"/>
      <c r="E521" s="37"/>
      <c r="F521" s="37"/>
      <c r="G521" s="140"/>
    </row>
    <row r="522">
      <c r="A522" s="2461" t="s">
        <v>6456</v>
      </c>
      <c r="B522" s="594"/>
      <c r="C522" s="658" t="s">
        <v>6457</v>
      </c>
      <c r="D522" s="254"/>
      <c r="E522" s="254"/>
      <c r="F522" s="235"/>
      <c r="G522" s="140"/>
    </row>
    <row r="523">
      <c r="A523" s="635" t="s">
        <v>1010</v>
      </c>
      <c r="B523" s="154" t="s">
        <v>1088</v>
      </c>
      <c r="C523" s="154" t="s">
        <v>2226</v>
      </c>
      <c r="D523" s="154" t="s">
        <v>1059</v>
      </c>
      <c r="E523" s="605" t="s">
        <v>6458</v>
      </c>
      <c r="F523" s="610" t="s">
        <v>1016</v>
      </c>
      <c r="G523" s="140"/>
    </row>
    <row r="524">
      <c r="A524" s="635" t="s">
        <v>1018</v>
      </c>
      <c r="B524" s="154" t="s">
        <v>1065</v>
      </c>
      <c r="C524" s="154" t="s">
        <v>1065</v>
      </c>
      <c r="D524" s="154" t="s">
        <v>1065</v>
      </c>
      <c r="E524" s="154" t="s">
        <v>1065</v>
      </c>
      <c r="F524" s="610" t="s">
        <v>1037</v>
      </c>
      <c r="G524" s="140"/>
    </row>
    <row r="525">
      <c r="A525" s="12" t="s">
        <v>6459</v>
      </c>
      <c r="G525" s="140"/>
    </row>
    <row r="526">
      <c r="G526" s="140"/>
    </row>
    <row r="527">
      <c r="A527" s="1370" t="s">
        <v>6460</v>
      </c>
      <c r="B527" s="594"/>
      <c r="C527" s="252" t="s">
        <v>6461</v>
      </c>
      <c r="D527" s="235"/>
      <c r="E527" s="235"/>
      <c r="F527" s="235"/>
      <c r="G527" s="140"/>
    </row>
    <row r="528">
      <c r="A528" s="635" t="s">
        <v>1010</v>
      </c>
      <c r="B528" s="153" t="s">
        <v>1030</v>
      </c>
      <c r="C528" s="153" t="s">
        <v>1032</v>
      </c>
      <c r="D528" s="153" t="s">
        <v>1033</v>
      </c>
      <c r="E528" s="262" t="s">
        <v>6462</v>
      </c>
      <c r="F528" s="154"/>
      <c r="G528" s="140"/>
    </row>
    <row r="529">
      <c r="A529" s="635" t="s">
        <v>1018</v>
      </c>
      <c r="B529" s="153" t="s">
        <v>1019</v>
      </c>
      <c r="C529" s="153" t="s">
        <v>1020</v>
      </c>
      <c r="D529" s="153" t="s">
        <v>1020</v>
      </c>
      <c r="E529" s="260" t="s">
        <v>1081</v>
      </c>
      <c r="F529" s="154"/>
      <c r="G529" s="140"/>
    </row>
    <row r="530">
      <c r="A530" s="12" t="s">
        <v>6463</v>
      </c>
      <c r="G530" s="140"/>
    </row>
    <row r="531">
      <c r="G531" s="140"/>
    </row>
    <row r="532">
      <c r="A532" s="1370" t="s">
        <v>6464</v>
      </c>
      <c r="B532" s="594"/>
      <c r="C532" s="252" t="s">
        <v>6465</v>
      </c>
      <c r="D532" s="235"/>
      <c r="E532" s="235"/>
      <c r="F532" s="235"/>
      <c r="G532" s="140"/>
    </row>
    <row r="533">
      <c r="A533" s="635" t="s">
        <v>1010</v>
      </c>
      <c r="B533" s="153" t="s">
        <v>6466</v>
      </c>
      <c r="C533" s="153" t="s">
        <v>1075</v>
      </c>
      <c r="D533" s="153" t="s">
        <v>2261</v>
      </c>
      <c r="E533" s="262" t="s">
        <v>6467</v>
      </c>
      <c r="F533" s="260" t="s">
        <v>1102</v>
      </c>
      <c r="G533" s="140"/>
    </row>
    <row r="534">
      <c r="A534" s="635" t="s">
        <v>1018</v>
      </c>
      <c r="B534" s="153" t="s">
        <v>1107</v>
      </c>
      <c r="C534" s="153" t="s">
        <v>6468</v>
      </c>
      <c r="D534" s="153" t="s">
        <v>1920</v>
      </c>
      <c r="E534" s="260" t="s">
        <v>6469</v>
      </c>
      <c r="F534" s="260" t="s">
        <v>2221</v>
      </c>
      <c r="G534" s="140"/>
    </row>
    <row r="535">
      <c r="A535" s="12" t="s">
        <v>6470</v>
      </c>
      <c r="G535" s="140"/>
    </row>
    <row r="536">
      <c r="G536" s="140"/>
    </row>
    <row r="537">
      <c r="A537" s="2449" t="s">
        <v>6471</v>
      </c>
      <c r="B537" s="817"/>
      <c r="C537" s="696" t="s">
        <v>6472</v>
      </c>
      <c r="D537" s="342"/>
      <c r="E537" s="342"/>
      <c r="F537" s="342"/>
      <c r="G537" s="140"/>
    </row>
    <row r="538">
      <c r="A538" s="588" t="s">
        <v>1010</v>
      </c>
      <c r="B538" s="181" t="s">
        <v>1014</v>
      </c>
      <c r="C538" s="181" t="s">
        <v>2387</v>
      </c>
      <c r="D538" s="181" t="s">
        <v>1860</v>
      </c>
      <c r="E538" s="181" t="s">
        <v>1114</v>
      </c>
      <c r="F538" s="386" t="s">
        <v>6473</v>
      </c>
      <c r="G538" s="140"/>
    </row>
    <row r="539">
      <c r="A539" s="588" t="s">
        <v>1018</v>
      </c>
      <c r="B539" s="181" t="s">
        <v>1134</v>
      </c>
      <c r="C539" s="181" t="s">
        <v>6370</v>
      </c>
      <c r="D539" s="387" t="s">
        <v>2471</v>
      </c>
      <c r="E539" s="387" t="s">
        <v>1883</v>
      </c>
      <c r="F539" s="181"/>
      <c r="G539" s="140"/>
    </row>
    <row r="540">
      <c r="A540" s="12" t="s">
        <v>6474</v>
      </c>
      <c r="B540" s="193"/>
      <c r="C540" s="193"/>
      <c r="D540" s="193"/>
      <c r="E540" s="193"/>
      <c r="F540" s="193"/>
      <c r="G540" s="140"/>
    </row>
    <row r="541">
      <c r="G541" s="140"/>
    </row>
    <row r="542">
      <c r="A542" s="2449" t="s">
        <v>6475</v>
      </c>
      <c r="B542" s="817"/>
      <c r="C542" s="696" t="s">
        <v>6476</v>
      </c>
      <c r="D542" s="342"/>
      <c r="E542" s="342"/>
      <c r="F542" s="342"/>
      <c r="G542" s="140"/>
    </row>
    <row r="543">
      <c r="A543" s="588" t="s">
        <v>1010</v>
      </c>
      <c r="B543" s="386" t="s">
        <v>6477</v>
      </c>
      <c r="C543" s="386" t="s">
        <v>6478</v>
      </c>
      <c r="D543" s="386" t="s">
        <v>6479</v>
      </c>
      <c r="E543" s="386" t="s">
        <v>6480</v>
      </c>
      <c r="F543" s="387" t="s">
        <v>6481</v>
      </c>
      <c r="G543" s="140"/>
    </row>
    <row r="544">
      <c r="A544" s="588" t="s">
        <v>1018</v>
      </c>
      <c r="B544" s="181" t="s">
        <v>1020</v>
      </c>
      <c r="C544" s="181" t="s">
        <v>1020</v>
      </c>
      <c r="D544" s="181" t="s">
        <v>1020</v>
      </c>
      <c r="E544" s="387" t="s">
        <v>1037</v>
      </c>
      <c r="F544" s="181"/>
      <c r="G544" s="140"/>
    </row>
    <row r="545">
      <c r="A545" s="12" t="s">
        <v>6482</v>
      </c>
      <c r="G545" s="140"/>
    </row>
    <row r="546">
      <c r="G546" s="140"/>
    </row>
    <row r="547">
      <c r="A547" s="2449" t="s">
        <v>6483</v>
      </c>
      <c r="B547" s="817"/>
      <c r="C547" s="696" t="s">
        <v>6484</v>
      </c>
      <c r="D547" s="342"/>
      <c r="E547" s="342"/>
      <c r="F547" s="342"/>
      <c r="G547" s="140"/>
    </row>
    <row r="548">
      <c r="A548" s="588" t="s">
        <v>1010</v>
      </c>
      <c r="B548" s="181" t="s">
        <v>1072</v>
      </c>
      <c r="C548" s="181" t="s">
        <v>1086</v>
      </c>
      <c r="D548" s="181" t="s">
        <v>1089</v>
      </c>
      <c r="E548" s="181" t="s">
        <v>2479</v>
      </c>
      <c r="F548" s="386" t="s">
        <v>6485</v>
      </c>
      <c r="G548" s="140"/>
    </row>
    <row r="549">
      <c r="A549" s="588" t="s">
        <v>1018</v>
      </c>
      <c r="B549" s="181" t="s">
        <v>2231</v>
      </c>
      <c r="C549" s="181" t="s">
        <v>1109</v>
      </c>
      <c r="D549" s="181" t="s">
        <v>2049</v>
      </c>
      <c r="E549" s="181" t="s">
        <v>1920</v>
      </c>
      <c r="F549" s="181"/>
      <c r="G549" s="140"/>
    </row>
    <row r="550">
      <c r="A550" s="12" t="s">
        <v>6486</v>
      </c>
      <c r="G550" s="140"/>
    </row>
    <row r="551">
      <c r="G551" s="140"/>
    </row>
    <row r="552">
      <c r="A552" s="2465" t="s">
        <v>6487</v>
      </c>
      <c r="B552" s="398"/>
      <c r="C552" s="696" t="s">
        <v>6488</v>
      </c>
      <c r="D552" s="342"/>
      <c r="E552" s="342"/>
      <c r="F552" s="342"/>
      <c r="G552" s="140"/>
    </row>
    <row r="553">
      <c r="A553" s="588" t="s">
        <v>1010</v>
      </c>
      <c r="B553" s="181" t="s">
        <v>1876</v>
      </c>
      <c r="C553" s="386" t="s">
        <v>6489</v>
      </c>
      <c r="D553" s="386" t="s">
        <v>6490</v>
      </c>
      <c r="E553" s="387" t="s">
        <v>6491</v>
      </c>
      <c r="F553" s="181"/>
      <c r="G553" s="140"/>
    </row>
    <row r="554">
      <c r="A554" s="588" t="s">
        <v>1018</v>
      </c>
      <c r="B554" s="181" t="s">
        <v>1178</v>
      </c>
      <c r="C554" s="181" t="s">
        <v>1178</v>
      </c>
      <c r="D554" s="181" t="s">
        <v>1178</v>
      </c>
      <c r="E554" s="392" t="s">
        <v>2578</v>
      </c>
      <c r="F554" s="2476" t="s">
        <v>6492</v>
      </c>
      <c r="G554" s="140"/>
    </row>
    <row r="555">
      <c r="A555" s="12" t="s">
        <v>6493</v>
      </c>
      <c r="G555" s="140"/>
    </row>
    <row r="556">
      <c r="G556" s="140"/>
    </row>
    <row r="557">
      <c r="A557" s="747" t="s">
        <v>6494</v>
      </c>
      <c r="B557" s="398"/>
      <c r="C557" s="882" t="s">
        <v>6495</v>
      </c>
      <c r="D557" s="342"/>
      <c r="E557" s="342"/>
      <c r="F557" s="342"/>
      <c r="G557" s="140"/>
    </row>
    <row r="558">
      <c r="A558" s="588" t="s">
        <v>1010</v>
      </c>
      <c r="B558" s="190" t="s">
        <v>1876</v>
      </c>
      <c r="C558" s="459" t="s">
        <v>6496</v>
      </c>
      <c r="D558" s="459" t="s">
        <v>6497</v>
      </c>
      <c r="E558" s="181"/>
      <c r="F558" s="181"/>
      <c r="G558" s="140"/>
    </row>
    <row r="559">
      <c r="A559" s="588" t="s">
        <v>1018</v>
      </c>
      <c r="B559" s="190" t="s">
        <v>2712</v>
      </c>
      <c r="C559" s="190" t="s">
        <v>1881</v>
      </c>
      <c r="D559" s="190" t="s">
        <v>1882</v>
      </c>
      <c r="E559" s="476" t="s">
        <v>2330</v>
      </c>
      <c r="F559" s="181"/>
      <c r="G559" s="140"/>
    </row>
    <row r="560">
      <c r="A560" s="12" t="s">
        <v>6498</v>
      </c>
      <c r="G560" s="140"/>
    </row>
    <row r="561">
      <c r="G561" s="140"/>
    </row>
    <row r="562">
      <c r="A562" s="747" t="s">
        <v>6499</v>
      </c>
      <c r="B562" s="398"/>
      <c r="C562" s="882" t="s">
        <v>6500</v>
      </c>
      <c r="D562" s="342"/>
      <c r="E562" s="342"/>
      <c r="F562" s="342"/>
      <c r="G562" s="140"/>
    </row>
    <row r="563">
      <c r="A563" s="588" t="s">
        <v>1010</v>
      </c>
      <c r="B563" s="190" t="s">
        <v>6501</v>
      </c>
      <c r="C563" s="190" t="s">
        <v>2208</v>
      </c>
      <c r="D563" s="190" t="s">
        <v>1075</v>
      </c>
      <c r="E563" s="459" t="s">
        <v>6502</v>
      </c>
      <c r="F563" s="181"/>
      <c r="G563" s="140"/>
    </row>
    <row r="564">
      <c r="A564" s="588" t="s">
        <v>1018</v>
      </c>
      <c r="B564" s="190" t="s">
        <v>6503</v>
      </c>
      <c r="C564" s="190" t="s">
        <v>6503</v>
      </c>
      <c r="D564" s="476" t="s">
        <v>2296</v>
      </c>
      <c r="E564" s="476" t="s">
        <v>2935</v>
      </c>
      <c r="F564" s="181"/>
      <c r="G564" s="140"/>
    </row>
    <row r="565">
      <c r="A565" s="12" t="s">
        <v>6504</v>
      </c>
      <c r="G565" s="140"/>
    </row>
    <row r="566">
      <c r="G566" s="140"/>
    </row>
    <row r="567">
      <c r="G567" s="140"/>
    </row>
    <row r="568">
      <c r="A568" s="2477" t="s">
        <v>1120</v>
      </c>
      <c r="B568" s="1365"/>
      <c r="C568" s="1365"/>
      <c r="D568" s="1365"/>
      <c r="E568" s="1365"/>
      <c r="F568" s="1365"/>
      <c r="G568" s="1365"/>
      <c r="H568" s="1365"/>
      <c r="I568" s="1365"/>
      <c r="J568" s="1365"/>
      <c r="K568" s="1365"/>
      <c r="L568" s="1365"/>
      <c r="M568" s="1365"/>
    </row>
    <row r="569">
      <c r="G569" s="140"/>
    </row>
    <row r="570">
      <c r="A570" s="169" t="s">
        <v>6505</v>
      </c>
      <c r="B570" s="149"/>
      <c r="C570" s="233" t="s">
        <v>6506</v>
      </c>
      <c r="D570" s="234"/>
      <c r="E570" s="235"/>
      <c r="F570" s="235"/>
      <c r="G570" s="140"/>
    </row>
    <row r="571">
      <c r="A571" s="259" t="s">
        <v>1010</v>
      </c>
      <c r="B571" s="262" t="s">
        <v>6507</v>
      </c>
      <c r="C571" s="153"/>
      <c r="D571" s="153"/>
      <c r="E571" s="154"/>
      <c r="F571" s="154"/>
      <c r="G571" s="140"/>
    </row>
    <row r="572">
      <c r="A572" s="259" t="s">
        <v>1018</v>
      </c>
      <c r="B572" s="153" t="s">
        <v>2833</v>
      </c>
      <c r="C572" s="154"/>
      <c r="D572" s="154"/>
      <c r="E572" s="154"/>
      <c r="F572" s="154"/>
      <c r="G572" s="140"/>
    </row>
    <row r="573">
      <c r="A573" s="12" t="s">
        <v>6508</v>
      </c>
      <c r="G573" s="140"/>
    </row>
    <row r="574">
      <c r="G574" s="140"/>
    </row>
    <row r="575">
      <c r="A575" s="169" t="s">
        <v>6509</v>
      </c>
      <c r="B575" s="149"/>
      <c r="C575" s="233" t="s">
        <v>6510</v>
      </c>
      <c r="D575" s="234"/>
      <c r="E575" s="235"/>
      <c r="F575" s="235"/>
      <c r="G575" s="140"/>
    </row>
    <row r="576">
      <c r="A576" s="259" t="s">
        <v>1010</v>
      </c>
      <c r="B576" s="153" t="s">
        <v>2347</v>
      </c>
      <c r="C576" s="262" t="s">
        <v>6511</v>
      </c>
      <c r="D576" s="153"/>
      <c r="E576" s="154"/>
      <c r="F576" s="154"/>
      <c r="G576" s="140"/>
    </row>
    <row r="577">
      <c r="A577" s="259" t="s">
        <v>1018</v>
      </c>
      <c r="B577" s="154"/>
      <c r="C577" s="154"/>
      <c r="D577" s="154"/>
      <c r="E577" s="154"/>
      <c r="F577" s="154"/>
      <c r="G577" s="140"/>
    </row>
    <row r="578">
      <c r="A578" s="12" t="s">
        <v>6512</v>
      </c>
    </row>
    <row r="580">
      <c r="A580" s="169" t="s">
        <v>6513</v>
      </c>
      <c r="B580" s="149"/>
      <c r="C580" s="233" t="s">
        <v>6514</v>
      </c>
      <c r="D580" s="234"/>
      <c r="E580" s="235"/>
      <c r="F580" s="235"/>
    </row>
    <row r="581">
      <c r="A581" s="259" t="s">
        <v>1010</v>
      </c>
      <c r="B581" s="262" t="s">
        <v>6515</v>
      </c>
      <c r="C581" s="610" t="s">
        <v>1132</v>
      </c>
      <c r="D581" s="153"/>
      <c r="E581" s="154"/>
      <c r="F581" s="154"/>
    </row>
    <row r="582">
      <c r="A582" s="259" t="s">
        <v>1018</v>
      </c>
      <c r="B582" s="153" t="s">
        <v>2399</v>
      </c>
      <c r="C582" s="154"/>
      <c r="D582" s="154"/>
      <c r="E582" s="154"/>
      <c r="F582" s="154"/>
    </row>
    <row r="583">
      <c r="A583" s="12" t="s">
        <v>6516</v>
      </c>
    </row>
    <row r="585">
      <c r="A585" s="1360" t="s">
        <v>6517</v>
      </c>
      <c r="B585" s="1320"/>
      <c r="C585" s="658" t="s">
        <v>6518</v>
      </c>
      <c r="D585" s="254"/>
      <c r="E585" s="235"/>
      <c r="F585" s="235"/>
    </row>
    <row r="586">
      <c r="A586" s="635" t="s">
        <v>1010</v>
      </c>
      <c r="B586" s="154" t="s">
        <v>2262</v>
      </c>
      <c r="C586" s="154" t="s">
        <v>3401</v>
      </c>
      <c r="D586" s="605" t="s">
        <v>6519</v>
      </c>
      <c r="E586" s="610" t="s">
        <v>1132</v>
      </c>
      <c r="F586" s="573" t="s">
        <v>1150</v>
      </c>
    </row>
    <row r="587">
      <c r="A587" s="635" t="s">
        <v>1018</v>
      </c>
      <c r="B587" s="154" t="s">
        <v>1019</v>
      </c>
      <c r="C587" s="610" t="s">
        <v>1884</v>
      </c>
      <c r="D587" s="154"/>
      <c r="E587" s="154"/>
      <c r="F587" s="154"/>
    </row>
    <row r="588">
      <c r="A588" s="12" t="s">
        <v>6520</v>
      </c>
    </row>
    <row r="590">
      <c r="A590" s="1362" t="s">
        <v>6521</v>
      </c>
      <c r="B590" s="2453"/>
      <c r="C590" s="233" t="s">
        <v>6522</v>
      </c>
      <c r="D590" s="234"/>
      <c r="E590" s="235"/>
      <c r="F590" s="235"/>
    </row>
    <row r="591">
      <c r="A591" s="259" t="s">
        <v>1010</v>
      </c>
      <c r="B591" s="2470" t="s">
        <v>6523</v>
      </c>
      <c r="C591" s="153"/>
      <c r="D591" s="153"/>
      <c r="E591" s="154"/>
      <c r="F591" s="154"/>
    </row>
    <row r="592">
      <c r="A592" s="259" t="s">
        <v>1018</v>
      </c>
      <c r="B592" s="153" t="s">
        <v>1151</v>
      </c>
      <c r="C592" s="154"/>
      <c r="D592" s="154"/>
      <c r="E592" s="154"/>
      <c r="F592" s="154"/>
    </row>
    <row r="593">
      <c r="A593" s="12" t="s">
        <v>6524</v>
      </c>
      <c r="C593" s="37"/>
    </row>
    <row r="595">
      <c r="A595" s="1360" t="s">
        <v>6525</v>
      </c>
      <c r="B595" s="1320"/>
      <c r="C595" s="658" t="s">
        <v>6526</v>
      </c>
      <c r="D595" s="235"/>
      <c r="E595" s="235"/>
      <c r="F595" s="235"/>
    </row>
    <row r="596">
      <c r="A596" s="635" t="s">
        <v>1010</v>
      </c>
      <c r="B596" s="154" t="s">
        <v>1114</v>
      </c>
      <c r="C596" s="154"/>
      <c r="D596" s="154"/>
      <c r="E596" s="154"/>
      <c r="F596" s="154"/>
    </row>
    <row r="597">
      <c r="A597" s="635" t="s">
        <v>1018</v>
      </c>
      <c r="B597" s="610" t="s">
        <v>6527</v>
      </c>
      <c r="C597" s="154"/>
      <c r="D597" s="154"/>
      <c r="E597" s="154"/>
      <c r="F597" s="154"/>
    </row>
    <row r="598">
      <c r="A598" s="12" t="s">
        <v>6528</v>
      </c>
      <c r="C598" s="37"/>
    </row>
    <row r="600">
      <c r="A600" s="1361" t="s">
        <v>6529</v>
      </c>
      <c r="B600" s="1320"/>
      <c r="C600" s="658" t="s">
        <v>6530</v>
      </c>
      <c r="D600" s="235"/>
      <c r="E600" s="235"/>
      <c r="F600" s="235"/>
    </row>
    <row r="601">
      <c r="A601" s="635" t="s">
        <v>1010</v>
      </c>
      <c r="B601" s="154" t="s">
        <v>3401</v>
      </c>
      <c r="C601" s="605" t="s">
        <v>6531</v>
      </c>
      <c r="D601" s="573" t="s">
        <v>1171</v>
      </c>
      <c r="E601" s="154"/>
      <c r="F601" s="154"/>
    </row>
    <row r="602">
      <c r="A602" s="635" t="s">
        <v>1018</v>
      </c>
      <c r="B602" s="154" t="s">
        <v>1019</v>
      </c>
      <c r="C602" s="610" t="s">
        <v>1024</v>
      </c>
      <c r="D602" s="154"/>
      <c r="E602" s="154"/>
      <c r="F602" s="154"/>
    </row>
    <row r="603">
      <c r="A603" s="12" t="s">
        <v>6532</v>
      </c>
      <c r="C603" s="37"/>
      <c r="D603" s="37"/>
      <c r="E603" s="37"/>
      <c r="F603" s="37"/>
    </row>
    <row r="604">
      <c r="A604" s="37"/>
      <c r="B604" s="37"/>
      <c r="C604" s="37"/>
      <c r="D604" s="37"/>
      <c r="E604" s="37"/>
      <c r="F604" s="37"/>
    </row>
    <row r="605">
      <c r="A605" s="1364" t="s">
        <v>6533</v>
      </c>
      <c r="B605" s="1365"/>
      <c r="C605" s="658" t="s">
        <v>6534</v>
      </c>
      <c r="D605" s="235"/>
      <c r="E605" s="235"/>
      <c r="F605" s="235"/>
    </row>
    <row r="606">
      <c r="A606" s="635" t="s">
        <v>1010</v>
      </c>
      <c r="B606" s="605" t="s">
        <v>6535</v>
      </c>
      <c r="C606" s="573" t="s">
        <v>1171</v>
      </c>
      <c r="D606" s="154"/>
      <c r="E606" s="154"/>
      <c r="F606" s="154"/>
    </row>
    <row r="607">
      <c r="A607" s="635" t="s">
        <v>1018</v>
      </c>
      <c r="B607" s="154" t="s">
        <v>1065</v>
      </c>
      <c r="C607" s="154"/>
      <c r="D607" s="154"/>
      <c r="E607" s="154"/>
      <c r="F607" s="154"/>
    </row>
    <row r="608">
      <c r="A608" s="12" t="s">
        <v>6536</v>
      </c>
      <c r="C608" s="37"/>
      <c r="D608" s="37"/>
      <c r="E608" s="37"/>
      <c r="F608" s="37"/>
    </row>
    <row r="609">
      <c r="A609" s="37"/>
      <c r="B609" s="37"/>
      <c r="C609" s="37"/>
      <c r="D609" s="37"/>
      <c r="E609" s="37"/>
      <c r="F609" s="37"/>
    </row>
    <row r="610">
      <c r="A610" s="1364" t="s">
        <v>6537</v>
      </c>
      <c r="B610" s="1365"/>
      <c r="C610" s="252" t="s">
        <v>6538</v>
      </c>
      <c r="D610" s="254"/>
      <c r="E610" s="235"/>
      <c r="F610" s="235"/>
    </row>
    <row r="611">
      <c r="A611" s="635" t="s">
        <v>1010</v>
      </c>
      <c r="B611" s="154" t="s">
        <v>1074</v>
      </c>
      <c r="C611" s="605" t="s">
        <v>6539</v>
      </c>
      <c r="D611" s="610" t="s">
        <v>1132</v>
      </c>
      <c r="E611" s="154"/>
      <c r="F611" s="154"/>
    </row>
    <row r="612">
      <c r="A612" s="635" t="s">
        <v>1018</v>
      </c>
      <c r="B612" s="154" t="s">
        <v>2231</v>
      </c>
      <c r="C612" s="154" t="s">
        <v>2833</v>
      </c>
      <c r="D612" s="154"/>
      <c r="E612" s="154"/>
      <c r="F612" s="154"/>
    </row>
    <row r="613">
      <c r="A613" s="12" t="s">
        <v>6540</v>
      </c>
      <c r="C613" s="37"/>
    </row>
    <row r="615">
      <c r="A615" s="1366" t="s">
        <v>6541</v>
      </c>
      <c r="B615" s="1365"/>
      <c r="C615" s="658" t="s">
        <v>6542</v>
      </c>
      <c r="D615" s="254"/>
      <c r="E615" s="254"/>
      <c r="F615" s="235"/>
    </row>
    <row r="616">
      <c r="A616" s="635" t="s">
        <v>1010</v>
      </c>
      <c r="B616" s="605" t="s">
        <v>6543</v>
      </c>
      <c r="C616" s="1055" t="s">
        <v>6544</v>
      </c>
      <c r="D616" s="154"/>
      <c r="E616" s="154"/>
      <c r="F616" s="154"/>
    </row>
    <row r="617">
      <c r="A617" s="635" t="s">
        <v>1018</v>
      </c>
      <c r="B617" s="154" t="s">
        <v>1995</v>
      </c>
      <c r="C617" s="154"/>
      <c r="D617" s="154"/>
      <c r="E617" s="154"/>
      <c r="F617" s="154"/>
    </row>
    <row r="618">
      <c r="A618" s="12" t="s">
        <v>6545</v>
      </c>
      <c r="C618" s="37"/>
      <c r="D618" s="37"/>
      <c r="E618" s="37"/>
      <c r="F618" s="37"/>
    </row>
    <row r="619">
      <c r="A619" s="37"/>
      <c r="B619" s="37"/>
      <c r="C619" s="37"/>
      <c r="D619" s="37"/>
      <c r="E619" s="37"/>
      <c r="F619" s="37"/>
    </row>
    <row r="620">
      <c r="A620" s="1364" t="s">
        <v>6546</v>
      </c>
      <c r="B620" s="1365"/>
      <c r="C620" s="658" t="s">
        <v>6547</v>
      </c>
      <c r="D620" s="254"/>
      <c r="E620" s="235"/>
      <c r="F620" s="235"/>
    </row>
    <row r="621">
      <c r="A621" s="635" t="s">
        <v>1010</v>
      </c>
      <c r="B621" s="154" t="s">
        <v>1033</v>
      </c>
      <c r="C621" s="154" t="s">
        <v>2347</v>
      </c>
      <c r="D621" s="605" t="s">
        <v>6548</v>
      </c>
      <c r="E621" s="154"/>
      <c r="F621" s="154"/>
    </row>
    <row r="622">
      <c r="A622" s="635" t="s">
        <v>1018</v>
      </c>
      <c r="B622" s="154" t="s">
        <v>1143</v>
      </c>
      <c r="C622" s="154"/>
      <c r="D622" s="154"/>
      <c r="E622" s="154"/>
      <c r="F622" s="154"/>
    </row>
    <row r="623">
      <c r="A623" s="12" t="s">
        <v>6549</v>
      </c>
      <c r="C623" s="37"/>
    </row>
    <row r="625">
      <c r="A625" s="1367" t="s">
        <v>6550</v>
      </c>
      <c r="B625" s="657"/>
      <c r="C625" s="658" t="s">
        <v>6551</v>
      </c>
      <c r="D625" s="254"/>
      <c r="E625" s="235"/>
      <c r="F625" s="235"/>
    </row>
    <row r="626">
      <c r="A626" s="635" t="s">
        <v>1010</v>
      </c>
      <c r="B626" s="605" t="s">
        <v>6552</v>
      </c>
      <c r="C626" s="610" t="s">
        <v>6553</v>
      </c>
      <c r="D626" s="154"/>
      <c r="E626" s="154"/>
      <c r="F626" s="154"/>
    </row>
    <row r="627">
      <c r="A627" s="635" t="s">
        <v>1018</v>
      </c>
      <c r="B627" s="154" t="s">
        <v>1080</v>
      </c>
      <c r="C627" s="610" t="s">
        <v>1081</v>
      </c>
      <c r="D627" s="154"/>
      <c r="E627" s="154"/>
      <c r="F627" s="154"/>
    </row>
    <row r="628">
      <c r="A628" s="12" t="s">
        <v>6554</v>
      </c>
      <c r="C628" s="37"/>
      <c r="D628" s="37"/>
      <c r="E628" s="37"/>
      <c r="F628" s="37"/>
    </row>
    <row r="629">
      <c r="A629" s="37"/>
      <c r="B629" s="37"/>
      <c r="C629" s="37"/>
      <c r="D629" s="37"/>
      <c r="E629" s="37"/>
      <c r="F629" s="37"/>
    </row>
    <row r="630">
      <c r="A630" s="1367" t="s">
        <v>6555</v>
      </c>
      <c r="B630" s="657"/>
      <c r="C630" s="658" t="s">
        <v>6556</v>
      </c>
      <c r="D630" s="235"/>
      <c r="E630" s="235"/>
      <c r="F630" s="235"/>
    </row>
    <row r="631">
      <c r="A631" s="635" t="s">
        <v>1010</v>
      </c>
      <c r="B631" s="154" t="s">
        <v>1074</v>
      </c>
      <c r="C631" s="154" t="s">
        <v>6435</v>
      </c>
      <c r="D631" s="605" t="s">
        <v>6557</v>
      </c>
      <c r="E631" s="573" t="s">
        <v>1171</v>
      </c>
      <c r="F631" s="154"/>
    </row>
    <row r="632">
      <c r="A632" s="635" t="s">
        <v>1018</v>
      </c>
      <c r="B632" s="154" t="s">
        <v>1049</v>
      </c>
      <c r="C632" s="610" t="s">
        <v>1108</v>
      </c>
      <c r="D632" s="154"/>
      <c r="E632" s="154"/>
      <c r="F632" s="154"/>
    </row>
    <row r="633">
      <c r="A633" s="12" t="s">
        <v>6558</v>
      </c>
      <c r="C633" s="37"/>
      <c r="D633" s="37"/>
      <c r="E633" s="37"/>
      <c r="F633" s="37"/>
    </row>
    <row r="634">
      <c r="A634" s="37"/>
      <c r="B634" s="37"/>
      <c r="C634" s="37"/>
      <c r="D634" s="37"/>
      <c r="E634" s="37"/>
      <c r="F634" s="37"/>
    </row>
    <row r="635">
      <c r="A635" s="1367" t="s">
        <v>6559</v>
      </c>
      <c r="B635" s="657"/>
      <c r="C635" s="658" t="s">
        <v>6560</v>
      </c>
      <c r="D635" s="235"/>
      <c r="E635" s="235"/>
      <c r="F635" s="235"/>
    </row>
    <row r="636">
      <c r="A636" s="635" t="s">
        <v>1010</v>
      </c>
      <c r="B636" s="154" t="s">
        <v>1014</v>
      </c>
      <c r="C636" s="154" t="s">
        <v>2405</v>
      </c>
      <c r="D636" s="605" t="s">
        <v>6561</v>
      </c>
      <c r="E636" s="573" t="s">
        <v>1171</v>
      </c>
      <c r="F636" s="154"/>
    </row>
    <row r="637">
      <c r="A637" s="635" t="s">
        <v>1018</v>
      </c>
      <c r="B637" s="260" t="s">
        <v>1969</v>
      </c>
      <c r="C637" s="154"/>
      <c r="D637" s="154"/>
      <c r="E637" s="154"/>
      <c r="F637" s="154"/>
    </row>
    <row r="638">
      <c r="A638" s="12" t="s">
        <v>6562</v>
      </c>
    </row>
    <row r="640">
      <c r="A640" s="1367" t="s">
        <v>6563</v>
      </c>
      <c r="B640" s="657"/>
      <c r="C640" s="658" t="s">
        <v>6564</v>
      </c>
      <c r="D640" s="235"/>
      <c r="E640" s="235"/>
      <c r="F640" s="235"/>
    </row>
    <row r="641">
      <c r="A641" s="635" t="s">
        <v>1010</v>
      </c>
      <c r="B641" s="154" t="s">
        <v>2130</v>
      </c>
      <c r="C641" s="605" t="s">
        <v>3425</v>
      </c>
      <c r="D641" s="605" t="s">
        <v>6565</v>
      </c>
      <c r="E641" s="610" t="s">
        <v>1132</v>
      </c>
      <c r="F641" s="154"/>
    </row>
    <row r="642">
      <c r="A642" s="635" t="s">
        <v>1018</v>
      </c>
      <c r="B642" s="154" t="s">
        <v>2121</v>
      </c>
      <c r="C642" s="154" t="s">
        <v>2050</v>
      </c>
      <c r="D642" s="154"/>
      <c r="E642" s="154"/>
      <c r="F642" s="154"/>
    </row>
    <row r="643">
      <c r="A643" s="12" t="s">
        <v>6566</v>
      </c>
      <c r="D643" s="37"/>
      <c r="E643" s="37"/>
      <c r="F643" s="37"/>
    </row>
    <row r="645">
      <c r="A645" s="1351" t="s">
        <v>6567</v>
      </c>
      <c r="B645" s="657"/>
      <c r="C645" s="658" t="s">
        <v>6568</v>
      </c>
      <c r="D645" s="254"/>
      <c r="E645" s="235"/>
      <c r="F645" s="235"/>
    </row>
    <row r="646">
      <c r="A646" s="635" t="s">
        <v>1010</v>
      </c>
      <c r="B646" s="605" t="s">
        <v>6569</v>
      </c>
      <c r="C646" s="573" t="s">
        <v>1171</v>
      </c>
      <c r="D646" s="154"/>
      <c r="E646" s="154"/>
      <c r="F646" s="154"/>
    </row>
    <row r="647">
      <c r="A647" s="635" t="s">
        <v>1018</v>
      </c>
      <c r="B647" s="154" t="s">
        <v>1152</v>
      </c>
      <c r="C647" s="154"/>
      <c r="D647" s="154"/>
      <c r="E647" s="154"/>
      <c r="F647" s="154"/>
    </row>
    <row r="648">
      <c r="A648" s="12" t="s">
        <v>6570</v>
      </c>
    </row>
    <row r="650">
      <c r="A650" s="2461" t="s">
        <v>6571</v>
      </c>
      <c r="B650" s="594"/>
      <c r="C650" s="658" t="s">
        <v>6572</v>
      </c>
      <c r="D650" s="235"/>
      <c r="E650" s="235"/>
      <c r="F650" s="235"/>
    </row>
    <row r="651">
      <c r="A651" s="635" t="s">
        <v>1010</v>
      </c>
      <c r="B651" s="154" t="s">
        <v>1059</v>
      </c>
      <c r="C651" s="154" t="s">
        <v>6573</v>
      </c>
      <c r="D651" s="610" t="s">
        <v>6574</v>
      </c>
      <c r="E651" s="154"/>
      <c r="F651" s="154"/>
    </row>
    <row r="652">
      <c r="A652" s="635" t="s">
        <v>1018</v>
      </c>
      <c r="B652" s="154" t="s">
        <v>2839</v>
      </c>
      <c r="C652" s="154"/>
      <c r="D652" s="154"/>
      <c r="E652" s="154"/>
      <c r="F652" s="154"/>
    </row>
    <row r="653">
      <c r="A653" s="12" t="s">
        <v>6575</v>
      </c>
    </row>
    <row r="654">
      <c r="A654" s="37"/>
      <c r="B654" s="37"/>
      <c r="C654" s="37"/>
      <c r="D654" s="37"/>
      <c r="E654" s="37"/>
      <c r="F654" s="37"/>
    </row>
    <row r="655">
      <c r="A655" s="1399" t="s">
        <v>6576</v>
      </c>
      <c r="B655" s="594"/>
      <c r="C655" s="658" t="s">
        <v>6577</v>
      </c>
      <c r="D655" s="235"/>
      <c r="E655" s="235"/>
      <c r="F655" s="235"/>
    </row>
    <row r="656">
      <c r="A656" s="635" t="s">
        <v>1010</v>
      </c>
      <c r="B656" s="154" t="s">
        <v>1073</v>
      </c>
      <c r="C656" s="1055" t="s">
        <v>6578</v>
      </c>
      <c r="D656" s="154"/>
      <c r="E656" s="154"/>
      <c r="F656" s="154"/>
    </row>
    <row r="657">
      <c r="A657" s="635" t="s">
        <v>1018</v>
      </c>
      <c r="B657" s="154" t="s">
        <v>2184</v>
      </c>
      <c r="C657" s="154"/>
      <c r="D657" s="154"/>
      <c r="E657" s="154"/>
      <c r="F657" s="154"/>
    </row>
    <row r="658">
      <c r="A658" s="12" t="s">
        <v>6579</v>
      </c>
    </row>
    <row r="660">
      <c r="A660" s="1369" t="s">
        <v>6580</v>
      </c>
      <c r="B660" s="594"/>
      <c r="C660" s="252" t="s">
        <v>6581</v>
      </c>
      <c r="D660" s="235"/>
      <c r="E660" s="235"/>
      <c r="F660" s="235"/>
    </row>
    <row r="661">
      <c r="A661" s="635" t="s">
        <v>1010</v>
      </c>
      <c r="B661" s="153" t="s">
        <v>1959</v>
      </c>
      <c r="C661" s="262" t="s">
        <v>6582</v>
      </c>
      <c r="D661" s="154"/>
      <c r="E661" s="154"/>
      <c r="F661" s="154"/>
    </row>
    <row r="662">
      <c r="A662" s="635" t="s">
        <v>1018</v>
      </c>
      <c r="B662" s="153" t="s">
        <v>1151</v>
      </c>
      <c r="C662" s="153" t="s">
        <v>1152</v>
      </c>
      <c r="D662" s="153" t="s">
        <v>2888</v>
      </c>
      <c r="E662" s="154"/>
      <c r="F662" s="154"/>
    </row>
    <row r="663">
      <c r="A663" s="12" t="s">
        <v>6583</v>
      </c>
    </row>
    <row r="665">
      <c r="A665" s="1369" t="s">
        <v>6584</v>
      </c>
      <c r="B665" s="594"/>
      <c r="C665" s="252" t="s">
        <v>6585</v>
      </c>
      <c r="D665" s="235"/>
      <c r="E665" s="235"/>
      <c r="F665" s="235"/>
    </row>
    <row r="666">
      <c r="A666" s="635" t="s">
        <v>1010</v>
      </c>
      <c r="B666" s="153" t="s">
        <v>1073</v>
      </c>
      <c r="C666" s="262" t="s">
        <v>1960</v>
      </c>
      <c r="D666" s="260" t="s">
        <v>6586</v>
      </c>
      <c r="E666" s="573" t="s">
        <v>1171</v>
      </c>
      <c r="F666" s="154"/>
    </row>
    <row r="667">
      <c r="A667" s="635" t="s">
        <v>1018</v>
      </c>
      <c r="B667" s="153" t="s">
        <v>1019</v>
      </c>
      <c r="C667" s="153" t="s">
        <v>1019</v>
      </c>
      <c r="D667" s="153" t="s">
        <v>1019</v>
      </c>
      <c r="E667" s="260" t="s">
        <v>1050</v>
      </c>
      <c r="F667" s="154"/>
    </row>
    <row r="668">
      <c r="A668" s="12" t="s">
        <v>6587</v>
      </c>
    </row>
    <row r="670">
      <c r="A670" s="2449" t="s">
        <v>6588</v>
      </c>
      <c r="B670" s="817"/>
      <c r="C670" s="2472" t="s">
        <v>6589</v>
      </c>
      <c r="D670" s="342"/>
      <c r="E670" s="342"/>
      <c r="F670" s="342"/>
    </row>
    <row r="671">
      <c r="A671" s="588" t="s">
        <v>1010</v>
      </c>
      <c r="B671" s="181" t="s">
        <v>2830</v>
      </c>
      <c r="C671" s="181" t="s">
        <v>1073</v>
      </c>
      <c r="D671" s="181" t="s">
        <v>1075</v>
      </c>
      <c r="E671" s="387" t="s">
        <v>3684</v>
      </c>
      <c r="F671" s="181"/>
    </row>
    <row r="672">
      <c r="A672" s="588" t="s">
        <v>1018</v>
      </c>
      <c r="B672" s="181" t="s">
        <v>2231</v>
      </c>
      <c r="C672" s="181" t="s">
        <v>1143</v>
      </c>
      <c r="D672" s="181" t="s">
        <v>2338</v>
      </c>
      <c r="E672" s="181" t="s">
        <v>6590</v>
      </c>
      <c r="F672" s="181"/>
    </row>
    <row r="673">
      <c r="A673" s="12" t="s">
        <v>6591</v>
      </c>
      <c r="B673" s="193"/>
      <c r="C673" s="193"/>
      <c r="D673" s="193"/>
      <c r="E673" s="193"/>
      <c r="F673" s="193"/>
    </row>
    <row r="675">
      <c r="A675" s="2449" t="s">
        <v>6592</v>
      </c>
      <c r="B675" s="817"/>
      <c r="C675" s="696" t="s">
        <v>6593</v>
      </c>
      <c r="D675" s="342"/>
      <c r="E675" s="342"/>
      <c r="F675" s="342"/>
    </row>
    <row r="676">
      <c r="A676" s="588" t="s">
        <v>1010</v>
      </c>
      <c r="B676" s="181" t="s">
        <v>1127</v>
      </c>
      <c r="C676" s="919" t="s">
        <v>6594</v>
      </c>
      <c r="D676" s="181"/>
      <c r="E676" s="181"/>
      <c r="F676" s="181"/>
    </row>
    <row r="677">
      <c r="A677" s="588" t="s">
        <v>1018</v>
      </c>
      <c r="B677" s="181" t="s">
        <v>1051</v>
      </c>
      <c r="C677" s="181" t="s">
        <v>1065</v>
      </c>
      <c r="D677" s="387" t="s">
        <v>1921</v>
      </c>
      <c r="E677" s="181"/>
      <c r="F677" s="181"/>
    </row>
    <row r="678">
      <c r="A678" s="12" t="s">
        <v>6595</v>
      </c>
    </row>
    <row r="680">
      <c r="A680" s="2449" t="s">
        <v>6596</v>
      </c>
      <c r="B680" s="817"/>
      <c r="C680" s="696" t="s">
        <v>6597</v>
      </c>
      <c r="D680" s="342"/>
      <c r="E680" s="342"/>
      <c r="F680" s="342"/>
    </row>
    <row r="681">
      <c r="A681" s="588" t="s">
        <v>1010</v>
      </c>
      <c r="B681" s="181" t="s">
        <v>2387</v>
      </c>
      <c r="C681" s="919" t="s">
        <v>6598</v>
      </c>
      <c r="D681" s="181"/>
      <c r="E681" s="181"/>
      <c r="F681" s="181"/>
    </row>
    <row r="682">
      <c r="A682" s="588" t="s">
        <v>1018</v>
      </c>
      <c r="B682" s="181" t="s">
        <v>1065</v>
      </c>
      <c r="C682" s="181" t="s">
        <v>1065</v>
      </c>
      <c r="D682" s="181" t="s">
        <v>1065</v>
      </c>
      <c r="E682" s="181"/>
      <c r="F682" s="181"/>
    </row>
    <row r="683">
      <c r="A683" s="12" t="s">
        <v>6599</v>
      </c>
    </row>
    <row r="685">
      <c r="A685" s="747" t="s">
        <v>6600</v>
      </c>
      <c r="B685" s="398"/>
      <c r="C685" s="696" t="s">
        <v>6601</v>
      </c>
      <c r="D685" s="342"/>
      <c r="E685" s="342"/>
      <c r="F685" s="342"/>
    </row>
    <row r="686">
      <c r="A686" s="588" t="s">
        <v>1010</v>
      </c>
      <c r="B686" s="919" t="s">
        <v>6602</v>
      </c>
      <c r="C686" s="181"/>
      <c r="D686" s="181"/>
      <c r="E686" s="181"/>
      <c r="F686" s="181"/>
    </row>
    <row r="687">
      <c r="A687" s="588" t="s">
        <v>1018</v>
      </c>
      <c r="B687" s="181" t="s">
        <v>2220</v>
      </c>
      <c r="C687" s="181"/>
      <c r="D687" s="181"/>
      <c r="E687" s="181"/>
      <c r="F687" s="181"/>
    </row>
    <row r="688">
      <c r="A688" s="12" t="s">
        <v>6603</v>
      </c>
    </row>
    <row r="690">
      <c r="A690" s="747" t="s">
        <v>3184</v>
      </c>
      <c r="B690" s="398"/>
      <c r="C690" s="882" t="s">
        <v>3185</v>
      </c>
      <c r="D690" s="342"/>
      <c r="E690" s="342"/>
      <c r="F690" s="342"/>
    </row>
    <row r="691">
      <c r="A691" s="588" t="s">
        <v>1010</v>
      </c>
      <c r="B691" s="190" t="s">
        <v>1076</v>
      </c>
      <c r="C691" s="459" t="s">
        <v>3187</v>
      </c>
      <c r="D691" s="459" t="s">
        <v>3188</v>
      </c>
      <c r="E691" s="573" t="s">
        <v>1171</v>
      </c>
      <c r="F691" s="181"/>
    </row>
    <row r="692">
      <c r="A692" s="588" t="s">
        <v>1018</v>
      </c>
      <c r="B692" s="190" t="s">
        <v>1049</v>
      </c>
      <c r="C692" s="190" t="s">
        <v>3098</v>
      </c>
      <c r="D692" s="190" t="s">
        <v>2900</v>
      </c>
      <c r="E692" s="181"/>
      <c r="F692" s="181"/>
    </row>
    <row r="693">
      <c r="A693" s="12" t="s">
        <v>6604</v>
      </c>
    </row>
    <row r="695">
      <c r="A695" s="747" t="s">
        <v>2805</v>
      </c>
      <c r="B695" s="398"/>
      <c r="C695" s="882" t="s">
        <v>2806</v>
      </c>
      <c r="D695" s="342"/>
      <c r="E695" s="342"/>
      <c r="F695" s="342"/>
      <c r="G695" s="2478" t="s">
        <v>556</v>
      </c>
    </row>
    <row r="696">
      <c r="A696" s="588" t="s">
        <v>1010</v>
      </c>
      <c r="B696" s="470" t="s">
        <v>2808</v>
      </c>
      <c r="C696" s="573" t="s">
        <v>1171</v>
      </c>
      <c r="D696" s="181"/>
      <c r="E696" s="181"/>
      <c r="F696" s="181"/>
    </row>
    <row r="697">
      <c r="A697" s="588" t="s">
        <v>1018</v>
      </c>
      <c r="B697" s="181"/>
      <c r="C697" s="181"/>
      <c r="D697" s="181"/>
      <c r="E697" s="181"/>
      <c r="F697" s="181"/>
    </row>
    <row r="698">
      <c r="A698" s="12" t="s">
        <v>6605</v>
      </c>
    </row>
    <row r="1508">
      <c r="A1508" s="12" t="s">
        <v>6606</v>
      </c>
      <c r="F1508" s="13" t="s">
        <v>6607</v>
      </c>
    </row>
    <row r="1509">
      <c r="A1509" s="2479" t="s">
        <v>6608</v>
      </c>
      <c r="B1509" s="2065"/>
      <c r="C1509" s="882" t="s">
        <v>6609</v>
      </c>
      <c r="D1509" s="342"/>
      <c r="E1509" s="342"/>
      <c r="F1509" s="342"/>
    </row>
    <row r="1510">
      <c r="A1510" s="588" t="s">
        <v>1010</v>
      </c>
      <c r="B1510" s="459" t="s">
        <v>6610</v>
      </c>
      <c r="C1510" s="476" t="s">
        <v>6611</v>
      </c>
      <c r="D1510" s="181"/>
      <c r="E1510" s="181"/>
      <c r="F1510" s="181"/>
    </row>
    <row r="1511">
      <c r="A1511" s="588" t="s">
        <v>1018</v>
      </c>
      <c r="B1511" s="190" t="s">
        <v>1065</v>
      </c>
      <c r="C1511" s="190" t="s">
        <v>1065</v>
      </c>
      <c r="D1511" s="181"/>
      <c r="E1511" s="181"/>
      <c r="F1511" s="181"/>
    </row>
  </sheetData>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sheetData>
    <row r="1">
      <c r="A1" s="2442" t="s">
        <v>6612</v>
      </c>
    </row>
    <row r="2">
      <c r="A2" s="12" t="s">
        <v>6613</v>
      </c>
    </row>
    <row r="4">
      <c r="A4" s="2443" t="str">
        <f>"You have "&amp;Inventory!B6&amp;" credits to spend at this moment in time."</f>
        <v>You have 3831 credits to spend at this moment in time.</v>
      </c>
    </row>
    <row r="5">
      <c r="A5" s="2480" t="str">
        <f>"You have "&amp;Inventory!B7&amp;" samples to spend at this moment in time."</f>
        <v>You have 70 samples to spend at this moment in time.</v>
      </c>
    </row>
    <row r="7">
      <c r="A7" s="2481" t="s">
        <v>6614</v>
      </c>
    </row>
    <row r="8">
      <c r="A8" s="2481" t="s">
        <v>6615</v>
      </c>
    </row>
    <row r="10">
      <c r="A10" s="2444" t="s">
        <v>6616</v>
      </c>
      <c r="B10" s="2445"/>
      <c r="C10" s="2445"/>
      <c r="D10" s="2445"/>
      <c r="E10" s="2445"/>
      <c r="F10" s="2445"/>
      <c r="G10" s="2445"/>
      <c r="H10" s="2445"/>
      <c r="I10" s="2445"/>
      <c r="J10" s="2445"/>
      <c r="K10" s="2445"/>
      <c r="L10" s="2445"/>
      <c r="M10" s="2445"/>
    </row>
    <row r="11">
      <c r="A11" s="13" t="s">
        <v>6617</v>
      </c>
    </row>
    <row r="12">
      <c r="A12" s="13" t="s">
        <v>6618</v>
      </c>
    </row>
    <row r="13">
      <c r="A13" s="13" t="s">
        <v>6619</v>
      </c>
    </row>
    <row r="15">
      <c r="A15" s="2482" t="s">
        <v>6620</v>
      </c>
    </row>
    <row r="16">
      <c r="A16" s="2482" t="s">
        <v>6621</v>
      </c>
    </row>
    <row r="18">
      <c r="A18" s="12" t="s">
        <v>6622</v>
      </c>
    </row>
    <row r="19">
      <c r="A19" s="13" t="s">
        <v>6623</v>
      </c>
    </row>
    <row r="20">
      <c r="A20" s="12" t="s">
        <v>6624</v>
      </c>
    </row>
    <row r="21">
      <c r="A21" s="2483" t="s">
        <v>6625</v>
      </c>
    </row>
    <row r="22">
      <c r="A22" s="2484" t="s">
        <v>6626</v>
      </c>
    </row>
    <row r="23">
      <c r="A23" s="2485" t="s">
        <v>6627</v>
      </c>
    </row>
    <row r="24">
      <c r="A24" s="2486" t="s">
        <v>6628</v>
      </c>
    </row>
    <row r="25">
      <c r="A25" s="2487" t="s">
        <v>6629</v>
      </c>
    </row>
    <row r="26">
      <c r="A26" s="2488" t="s">
        <v>6630</v>
      </c>
    </row>
    <row r="27">
      <c r="A27" s="2489" t="s">
        <v>6631</v>
      </c>
      <c r="B27" s="24"/>
    </row>
    <row r="28">
      <c r="A28" s="13" t="s">
        <v>6632</v>
      </c>
    </row>
    <row r="30">
      <c r="A30" s="12" t="s">
        <v>6633</v>
      </c>
    </row>
    <row r="31">
      <c r="A31" s="482" t="s">
        <v>2590</v>
      </c>
      <c r="B31" s="373"/>
      <c r="C31" s="432" t="s">
        <v>2591</v>
      </c>
      <c r="D31" s="341"/>
      <c r="E31" s="342"/>
      <c r="F31" s="342"/>
      <c r="G31" s="13" t="s">
        <v>556</v>
      </c>
    </row>
    <row r="32">
      <c r="A32" s="517" t="s">
        <v>1010</v>
      </c>
      <c r="B32" s="421" t="s">
        <v>2226</v>
      </c>
      <c r="C32" s="458" t="s">
        <v>2593</v>
      </c>
      <c r="D32" s="402" t="s">
        <v>2594</v>
      </c>
      <c r="E32" s="402" t="s">
        <v>2595</v>
      </c>
      <c r="F32" s="573" t="s">
        <v>1171</v>
      </c>
      <c r="G32" s="13" t="s">
        <v>556</v>
      </c>
    </row>
    <row r="33">
      <c r="A33" s="517" t="s">
        <v>1018</v>
      </c>
      <c r="B33" s="183"/>
      <c r="C33" s="183"/>
      <c r="D33" s="183"/>
      <c r="E33" s="183"/>
      <c r="F33" s="183"/>
    </row>
    <row r="34">
      <c r="A34" s="13" t="s">
        <v>6634</v>
      </c>
      <c r="C34" s="13" t="s">
        <v>6635</v>
      </c>
      <c r="E34" s="12" t="s">
        <v>6636</v>
      </c>
      <c r="G34" s="2490" t="s">
        <v>556</v>
      </c>
    </row>
    <row r="35">
      <c r="G35" s="2490" t="s">
        <v>556</v>
      </c>
    </row>
    <row r="36">
      <c r="A36" s="1091" t="s">
        <v>3121</v>
      </c>
      <c r="B36" s="373"/>
      <c r="C36" s="519" t="s">
        <v>3122</v>
      </c>
      <c r="D36" s="341"/>
      <c r="E36" s="342"/>
      <c r="F36" s="342"/>
      <c r="G36" s="2490" t="s">
        <v>556</v>
      </c>
    </row>
    <row r="37">
      <c r="A37" s="384" t="s">
        <v>3125</v>
      </c>
      <c r="B37" s="181"/>
      <c r="C37" s="181"/>
      <c r="D37" s="181"/>
      <c r="E37" s="181"/>
      <c r="F37" s="181"/>
      <c r="G37" s="2490" t="s">
        <v>556</v>
      </c>
    </row>
    <row r="38">
      <c r="A38" s="933" t="s">
        <v>6637</v>
      </c>
      <c r="B38" s="568" t="s">
        <v>862</v>
      </c>
      <c r="C38" s="568" t="s">
        <v>868</v>
      </c>
      <c r="D38" s="568" t="s">
        <v>869</v>
      </c>
      <c r="E38" s="568" t="s">
        <v>884</v>
      </c>
      <c r="F38" s="568" t="s">
        <v>866</v>
      </c>
      <c r="G38" s="2490" t="s">
        <v>556</v>
      </c>
    </row>
    <row r="39">
      <c r="A39" s="13" t="s">
        <v>6638</v>
      </c>
      <c r="C39" s="13" t="s">
        <v>6639</v>
      </c>
      <c r="E39" s="12" t="s">
        <v>6640</v>
      </c>
      <c r="G39" s="2490" t="s">
        <v>556</v>
      </c>
    </row>
    <row r="40">
      <c r="G40" s="2490" t="s">
        <v>556</v>
      </c>
    </row>
    <row r="41">
      <c r="A41" s="552" t="s">
        <v>3191</v>
      </c>
      <c r="B41" s="767"/>
      <c r="C41" s="519" t="s">
        <v>3192</v>
      </c>
      <c r="D41" s="1033"/>
      <c r="E41" s="562"/>
      <c r="F41" s="562"/>
      <c r="G41" s="2490" t="s">
        <v>556</v>
      </c>
    </row>
    <row r="42">
      <c r="A42" s="420" t="s">
        <v>1010</v>
      </c>
      <c r="B42" s="401" t="s">
        <v>3194</v>
      </c>
      <c r="C42" s="401" t="s">
        <v>2634</v>
      </c>
      <c r="D42" s="402" t="s">
        <v>3195</v>
      </c>
      <c r="E42" s="402" t="s">
        <v>3196</v>
      </c>
      <c r="F42" s="403" t="s">
        <v>3197</v>
      </c>
      <c r="G42" s="2490" t="s">
        <v>556</v>
      </c>
    </row>
    <row r="43">
      <c r="A43" s="420" t="s">
        <v>1018</v>
      </c>
      <c r="B43" s="401" t="s">
        <v>2162</v>
      </c>
      <c r="C43" s="403" t="s">
        <v>2137</v>
      </c>
      <c r="D43" s="403" t="s">
        <v>1023</v>
      </c>
      <c r="E43" s="226"/>
      <c r="F43" s="226"/>
      <c r="G43" s="2490" t="s">
        <v>556</v>
      </c>
    </row>
    <row r="44">
      <c r="A44" s="13" t="s">
        <v>6641</v>
      </c>
      <c r="C44" s="13" t="s">
        <v>6642</v>
      </c>
      <c r="E44" s="12" t="s">
        <v>6643</v>
      </c>
      <c r="G44" s="2490" t="s">
        <v>556</v>
      </c>
    </row>
    <row r="47">
      <c r="A47" s="2444" t="s">
        <v>6644</v>
      </c>
      <c r="B47" s="2445"/>
      <c r="C47" s="2445"/>
      <c r="D47" s="2445"/>
      <c r="E47" s="2445"/>
      <c r="F47" s="2445"/>
      <c r="G47" s="2445"/>
      <c r="H47" s="2445"/>
      <c r="I47" s="2445"/>
      <c r="J47" s="2445"/>
      <c r="K47" s="2445"/>
      <c r="L47" s="2445"/>
      <c r="M47" s="2445"/>
    </row>
    <row r="49">
      <c r="A49" s="407" t="s">
        <v>6645</v>
      </c>
      <c r="B49" s="329"/>
      <c r="C49" s="329"/>
      <c r="D49" s="329"/>
      <c r="E49" s="329"/>
      <c r="F49" s="2447" t="s">
        <v>6646</v>
      </c>
    </row>
    <row r="50">
      <c r="A50" s="322" t="s">
        <v>6647</v>
      </c>
      <c r="B50" s="154"/>
      <c r="C50" s="154"/>
      <c r="D50" s="154"/>
      <c r="E50" s="154"/>
      <c r="F50" s="154"/>
    </row>
    <row r="51">
      <c r="A51" s="153" t="s">
        <v>6648</v>
      </c>
      <c r="B51" s="154"/>
      <c r="C51" s="154"/>
      <c r="D51" s="154"/>
      <c r="E51" s="154"/>
      <c r="F51" s="154"/>
    </row>
    <row r="52">
      <c r="A52" s="2481" t="s">
        <v>6649</v>
      </c>
    </row>
    <row r="54">
      <c r="A54" s="886" t="s">
        <v>5033</v>
      </c>
      <c r="B54" s="398"/>
      <c r="C54" s="398"/>
      <c r="D54" s="398"/>
      <c r="E54" s="398"/>
      <c r="F54" s="2447" t="s">
        <v>6062</v>
      </c>
    </row>
    <row r="55">
      <c r="A55" s="322" t="s">
        <v>5036</v>
      </c>
      <c r="B55" s="181"/>
      <c r="C55" s="181"/>
      <c r="D55" s="181"/>
      <c r="E55" s="181"/>
      <c r="F55" s="181"/>
    </row>
    <row r="56">
      <c r="A56" s="180" t="s">
        <v>5038</v>
      </c>
      <c r="B56" s="181"/>
      <c r="C56" s="181"/>
      <c r="D56" s="181"/>
      <c r="E56" s="181"/>
      <c r="F56" s="1386" t="s">
        <v>5039</v>
      </c>
    </row>
    <row r="57">
      <c r="A57" s="2481" t="s">
        <v>6650</v>
      </c>
    </row>
    <row r="59">
      <c r="A59" s="1362" t="s">
        <v>6651</v>
      </c>
      <c r="B59" s="1320"/>
      <c r="C59" s="1320"/>
      <c r="D59" s="1320"/>
      <c r="E59" s="2447" t="s">
        <v>6033</v>
      </c>
      <c r="F59" s="2491" t="s">
        <v>6652</v>
      </c>
      <c r="H59" s="231" t="s">
        <v>6653</v>
      </c>
      <c r="I59" s="657"/>
      <c r="J59" s="657"/>
      <c r="K59" s="657"/>
      <c r="L59" s="2447" t="s">
        <v>6062</v>
      </c>
      <c r="M59" s="2491" t="s">
        <v>6652</v>
      </c>
    </row>
    <row r="60">
      <c r="A60" s="242" t="s">
        <v>6654</v>
      </c>
      <c r="B60" s="212"/>
      <c r="C60" s="212"/>
      <c r="D60" s="212"/>
      <c r="E60" s="154"/>
      <c r="F60" s="154"/>
      <c r="H60" s="242" t="s">
        <v>6655</v>
      </c>
      <c r="I60" s="212"/>
      <c r="J60" s="212"/>
      <c r="K60" s="212"/>
      <c r="L60" s="154"/>
      <c r="M60" s="154"/>
    </row>
    <row r="61">
      <c r="A61" s="153" t="s">
        <v>6656</v>
      </c>
      <c r="B61" s="154"/>
      <c r="C61" s="154"/>
      <c r="D61" s="154"/>
      <c r="E61" s="154"/>
      <c r="F61" s="154"/>
      <c r="H61" s="153" t="s">
        <v>6657</v>
      </c>
      <c r="I61" s="154"/>
      <c r="J61" s="154"/>
      <c r="K61" s="154"/>
      <c r="L61" s="154"/>
      <c r="M61" s="154"/>
    </row>
    <row r="62">
      <c r="A62" s="2481" t="s">
        <v>6658</v>
      </c>
      <c r="H62" s="2481" t="s">
        <v>6659</v>
      </c>
    </row>
    <row r="64">
      <c r="A64" s="1381" t="s">
        <v>6660</v>
      </c>
      <c r="B64" s="1329"/>
      <c r="C64" s="1329"/>
      <c r="D64" s="1329"/>
      <c r="E64" s="2447" t="s">
        <v>6068</v>
      </c>
      <c r="F64" s="2491" t="s">
        <v>6652</v>
      </c>
      <c r="H64" s="407" t="s">
        <v>6661</v>
      </c>
      <c r="I64" s="329"/>
      <c r="J64" s="329"/>
      <c r="K64" s="329"/>
      <c r="L64" s="2447" t="s">
        <v>6068</v>
      </c>
      <c r="M64" s="2491" t="s">
        <v>6652</v>
      </c>
    </row>
    <row r="65">
      <c r="A65" s="242" t="s">
        <v>6662</v>
      </c>
      <c r="B65" s="212"/>
      <c r="C65" s="212"/>
      <c r="D65" s="212"/>
      <c r="E65" s="154"/>
      <c r="F65" s="154"/>
      <c r="G65" s="13" t="s">
        <v>556</v>
      </c>
      <c r="H65" s="242" t="s">
        <v>6663</v>
      </c>
      <c r="I65" s="212"/>
      <c r="J65" s="212"/>
      <c r="K65" s="212"/>
      <c r="L65" s="154"/>
      <c r="M65" s="154"/>
    </row>
    <row r="66">
      <c r="A66" s="153" t="s">
        <v>6664</v>
      </c>
      <c r="B66" s="154"/>
      <c r="C66" s="154"/>
      <c r="D66" s="154"/>
      <c r="E66" s="154"/>
      <c r="F66" s="154"/>
      <c r="H66" s="153" t="s">
        <v>6665</v>
      </c>
      <c r="I66" s="154"/>
      <c r="J66" s="154"/>
      <c r="K66" s="154"/>
      <c r="L66" s="154"/>
      <c r="M66" s="154"/>
    </row>
    <row r="67">
      <c r="A67" s="2481" t="s">
        <v>6666</v>
      </c>
      <c r="H67" s="2481" t="s">
        <v>6667</v>
      </c>
    </row>
    <row r="69">
      <c r="A69" s="169" t="s">
        <v>6668</v>
      </c>
      <c r="B69" s="170"/>
      <c r="C69" s="170"/>
      <c r="D69" s="170"/>
      <c r="E69" s="170"/>
      <c r="F69" s="2447" t="s">
        <v>6669</v>
      </c>
      <c r="G69" s="2492" t="s">
        <v>6670</v>
      </c>
      <c r="H69" s="2484" t="s">
        <v>6671</v>
      </c>
      <c r="I69" s="2487" t="s">
        <v>6672</v>
      </c>
    </row>
    <row r="70">
      <c r="A70" s="322" t="s">
        <v>6673</v>
      </c>
      <c r="B70" s="154"/>
      <c r="C70" s="154"/>
      <c r="D70" s="154"/>
      <c r="E70" s="154"/>
      <c r="F70" s="154"/>
      <c r="G70" s="12" t="s">
        <v>6674</v>
      </c>
      <c r="H70" s="2485" t="s">
        <v>6675</v>
      </c>
      <c r="I70" s="2488" t="s">
        <v>6676</v>
      </c>
    </row>
    <row r="71">
      <c r="A71" s="153" t="s">
        <v>6677</v>
      </c>
      <c r="B71" s="154"/>
      <c r="C71" s="154"/>
      <c r="D71" s="154"/>
      <c r="E71" s="154"/>
      <c r="F71" s="154"/>
      <c r="G71" s="2483" t="s">
        <v>6678</v>
      </c>
      <c r="H71" s="2486" t="s">
        <v>6679</v>
      </c>
      <c r="I71" s="2489" t="s">
        <v>6680</v>
      </c>
    </row>
    <row r="72">
      <c r="A72" s="2482" t="s">
        <v>6681</v>
      </c>
    </row>
    <row r="73">
      <c r="A73" s="13"/>
    </row>
    <row r="74">
      <c r="A74" s="13"/>
    </row>
    <row r="75">
      <c r="A75" s="2444" t="s">
        <v>6682</v>
      </c>
      <c r="B75" s="2445"/>
      <c r="C75" s="2445"/>
      <c r="D75" s="2445"/>
      <c r="E75" s="2445"/>
      <c r="F75" s="2445"/>
      <c r="G75" s="2445"/>
      <c r="H75" s="2445"/>
      <c r="I75" s="2445"/>
      <c r="J75" s="2445"/>
      <c r="K75" s="2445"/>
      <c r="L75" s="2445"/>
      <c r="M75" s="2445"/>
    </row>
    <row r="76">
      <c r="A76" s="13" t="s">
        <v>6683</v>
      </c>
    </row>
    <row r="77">
      <c r="A77" s="12" t="s">
        <v>6684</v>
      </c>
    </row>
    <row r="79">
      <c r="A79" s="12" t="s">
        <v>6685</v>
      </c>
    </row>
    <row r="80">
      <c r="A80" s="13" t="s">
        <v>6686</v>
      </c>
    </row>
    <row r="81">
      <c r="A81" s="13" t="s">
        <v>6687</v>
      </c>
    </row>
    <row r="82">
      <c r="A82" s="13" t="s">
        <v>6688</v>
      </c>
    </row>
    <row r="83">
      <c r="A83" s="13" t="s">
        <v>6689</v>
      </c>
    </row>
    <row r="84">
      <c r="A84" s="13" t="s">
        <v>6690</v>
      </c>
    </row>
    <row r="85">
      <c r="A85" s="13" t="s">
        <v>6691</v>
      </c>
    </row>
    <row r="86">
      <c r="A86" s="13" t="s">
        <v>6692</v>
      </c>
    </row>
    <row r="87">
      <c r="A87" s="13" t="s">
        <v>6693</v>
      </c>
    </row>
    <row r="88">
      <c r="A88" s="2493" t="s">
        <v>6694</v>
      </c>
    </row>
    <row r="89">
      <c r="A89" s="13" t="s">
        <v>6695</v>
      </c>
    </row>
    <row r="90">
      <c r="A90" s="13" t="s">
        <v>6696</v>
      </c>
    </row>
    <row r="91">
      <c r="A91" s="13" t="s">
        <v>6697</v>
      </c>
    </row>
    <row r="92">
      <c r="A92" s="13" t="s">
        <v>6698</v>
      </c>
    </row>
    <row r="94">
      <c r="A94" s="12" t="s">
        <v>6699</v>
      </c>
    </row>
    <row r="95">
      <c r="A95" s="305" t="s">
        <v>6700</v>
      </c>
    </row>
    <row r="96">
      <c r="A96" s="305" t="s">
        <v>6701</v>
      </c>
    </row>
    <row r="97">
      <c r="A97" s="305" t="s">
        <v>6702</v>
      </c>
    </row>
    <row r="98">
      <c r="A98" s="305" t="s">
        <v>6703</v>
      </c>
    </row>
    <row r="99">
      <c r="A99" s="305" t="s">
        <v>6704</v>
      </c>
    </row>
    <row r="100">
      <c r="A100" s="13" t="s">
        <v>6705</v>
      </c>
    </row>
    <row r="101">
      <c r="A101" s="305" t="s">
        <v>6706</v>
      </c>
    </row>
    <row r="102">
      <c r="A102" s="305" t="s">
        <v>6707</v>
      </c>
    </row>
    <row r="103">
      <c r="A103" s="13" t="s">
        <v>6708</v>
      </c>
    </row>
    <row r="104">
      <c r="A104" s="305" t="s">
        <v>6709</v>
      </c>
      <c r="B104" s="2494"/>
      <c r="C104" s="2494"/>
      <c r="D104" s="2494"/>
      <c r="E104" s="2494"/>
      <c r="F104" s="2494"/>
      <c r="G104" s="2494"/>
      <c r="H104" s="2494"/>
      <c r="I104" s="2494"/>
      <c r="J104" s="2494"/>
      <c r="K104" s="2494"/>
      <c r="L104" s="2494"/>
      <c r="M104" s="2494"/>
    </row>
    <row r="105">
      <c r="A105" s="305" t="s">
        <v>6710</v>
      </c>
    </row>
    <row r="107">
      <c r="A107" s="12" t="s">
        <v>6711</v>
      </c>
    </row>
    <row r="108">
      <c r="A108" s="13" t="s">
        <v>6712</v>
      </c>
    </row>
    <row r="109">
      <c r="A109" s="13" t="s">
        <v>6713</v>
      </c>
    </row>
    <row r="110">
      <c r="A110" s="147" t="s">
        <v>6714</v>
      </c>
    </row>
    <row r="111">
      <c r="A111" s="13" t="s">
        <v>6715</v>
      </c>
    </row>
    <row r="112">
      <c r="A112" s="13" t="s">
        <v>6716</v>
      </c>
    </row>
    <row r="113">
      <c r="A113" s="13" t="s">
        <v>6717</v>
      </c>
    </row>
    <row r="114">
      <c r="A114" s="13" t="s">
        <v>6718</v>
      </c>
    </row>
    <row r="115">
      <c r="A115" s="13" t="s">
        <v>6719</v>
      </c>
    </row>
    <row r="116">
      <c r="A116" s="13" t="s">
        <v>6720</v>
      </c>
    </row>
    <row r="117">
      <c r="A117" s="13" t="s">
        <v>6721</v>
      </c>
    </row>
    <row r="119">
      <c r="A119" s="12" t="s">
        <v>6722</v>
      </c>
    </row>
    <row r="120">
      <c r="A120" s="13" t="s">
        <v>6723</v>
      </c>
    </row>
    <row r="121">
      <c r="A121" s="13" t="s">
        <v>6724</v>
      </c>
    </row>
    <row r="122">
      <c r="A122" s="13" t="s">
        <v>6725</v>
      </c>
    </row>
    <row r="123">
      <c r="A123" s="13" t="s">
        <v>6726</v>
      </c>
    </row>
    <row r="124">
      <c r="A124" s="13" t="s">
        <v>6727</v>
      </c>
    </row>
    <row r="125">
      <c r="A125" s="13" t="s">
        <v>6728</v>
      </c>
    </row>
    <row r="126">
      <c r="A126" s="13" t="s">
        <v>6729</v>
      </c>
    </row>
    <row r="127">
      <c r="A127" s="13" t="s">
        <v>6730</v>
      </c>
    </row>
    <row r="128">
      <c r="A128" s="13" t="s">
        <v>6731</v>
      </c>
    </row>
    <row r="129">
      <c r="A129" s="13" t="s">
        <v>6732</v>
      </c>
    </row>
    <row r="130">
      <c r="A130" s="13" t="s">
        <v>6733</v>
      </c>
    </row>
    <row r="132">
      <c r="A132" s="12" t="s">
        <v>6734</v>
      </c>
    </row>
    <row r="133">
      <c r="A133" s="13" t="s">
        <v>6735</v>
      </c>
    </row>
    <row r="134">
      <c r="A134" s="13" t="s">
        <v>6736</v>
      </c>
    </row>
    <row r="135">
      <c r="A135" s="13" t="s">
        <v>6737</v>
      </c>
    </row>
    <row r="136">
      <c r="A136" s="13" t="s">
        <v>6738</v>
      </c>
    </row>
    <row r="137">
      <c r="A137" s="13" t="s">
        <v>6739</v>
      </c>
    </row>
    <row r="138">
      <c r="A138" s="13" t="s">
        <v>6740</v>
      </c>
    </row>
    <row r="139">
      <c r="A139" s="13" t="s">
        <v>6741</v>
      </c>
    </row>
    <row r="140">
      <c r="A140" s="13" t="s">
        <v>6742</v>
      </c>
    </row>
    <row r="141">
      <c r="A141" s="13" t="s">
        <v>6743</v>
      </c>
    </row>
    <row r="142">
      <c r="A142" s="13" t="s">
        <v>6744</v>
      </c>
    </row>
    <row r="143">
      <c r="A143" s="13" t="s">
        <v>6745</v>
      </c>
    </row>
    <row r="145">
      <c r="A145" s="12" t="s">
        <v>6746</v>
      </c>
    </row>
    <row r="146">
      <c r="A146" s="13" t="s">
        <v>6747</v>
      </c>
    </row>
    <row r="147">
      <c r="A147" s="13" t="s">
        <v>6748</v>
      </c>
    </row>
    <row r="148">
      <c r="A148" s="13" t="s">
        <v>6749</v>
      </c>
    </row>
    <row r="149">
      <c r="A149" s="13" t="s">
        <v>6750</v>
      </c>
    </row>
    <row r="150">
      <c r="A150" s="13" t="s">
        <v>6751</v>
      </c>
    </row>
    <row r="151">
      <c r="A151" s="13" t="s">
        <v>6752</v>
      </c>
    </row>
    <row r="152">
      <c r="A152" s="13" t="s">
        <v>6753</v>
      </c>
    </row>
    <row r="153">
      <c r="A153" s="13" t="s">
        <v>6754</v>
      </c>
    </row>
    <row r="154">
      <c r="A154" s="13" t="s">
        <v>6755</v>
      </c>
    </row>
    <row r="155">
      <c r="A155" s="13" t="s">
        <v>6756</v>
      </c>
    </row>
    <row r="156">
      <c r="A156" s="13" t="s">
        <v>6757</v>
      </c>
    </row>
    <row r="158">
      <c r="A158" s="12" t="s">
        <v>6758</v>
      </c>
    </row>
    <row r="159">
      <c r="A159" s="13" t="s">
        <v>6759</v>
      </c>
    </row>
    <row r="160">
      <c r="A160" s="13" t="s">
        <v>6760</v>
      </c>
    </row>
    <row r="161">
      <c r="A161" s="13" t="s">
        <v>6761</v>
      </c>
    </row>
    <row r="162">
      <c r="A162" s="13" t="s">
        <v>6762</v>
      </c>
    </row>
    <row r="163">
      <c r="A163" s="13" t="s">
        <v>6763</v>
      </c>
    </row>
    <row r="164">
      <c r="A164" s="13" t="s">
        <v>6764</v>
      </c>
    </row>
    <row r="166">
      <c r="A166" s="2444" t="s">
        <v>6765</v>
      </c>
      <c r="B166" s="2445"/>
      <c r="C166" s="2445"/>
      <c r="D166" s="2445"/>
      <c r="E166" s="2445"/>
      <c r="F166" s="2445"/>
      <c r="G166" s="2445"/>
      <c r="H166" s="2445"/>
      <c r="I166" s="2445"/>
      <c r="J166" s="2445"/>
      <c r="K166" s="2445"/>
      <c r="L166" s="2445"/>
      <c r="M166" s="2445"/>
    </row>
    <row r="167">
      <c r="A167" s="2482" t="s">
        <v>6766</v>
      </c>
    </row>
    <row r="168">
      <c r="A168" s="2482" t="s">
        <v>6767</v>
      </c>
    </row>
    <row r="169">
      <c r="A169" s="2482" t="s">
        <v>6768</v>
      </c>
    </row>
    <row r="170">
      <c r="A170" s="2482" t="s">
        <v>6769</v>
      </c>
    </row>
    <row r="171">
      <c r="A171" s="12" t="s">
        <v>6770</v>
      </c>
    </row>
    <row r="173">
      <c r="A173" s="407" t="s">
        <v>6771</v>
      </c>
      <c r="B173" s="329"/>
      <c r="C173" s="252" t="s">
        <v>6772</v>
      </c>
      <c r="D173" s="254"/>
      <c r="E173" s="254"/>
      <c r="F173" s="235"/>
      <c r="G173" s="2495"/>
      <c r="H173" s="2495"/>
    </row>
    <row r="174">
      <c r="A174" s="242" t="s">
        <v>6773</v>
      </c>
      <c r="B174" s="212"/>
      <c r="C174" s="212"/>
      <c r="D174" s="212"/>
      <c r="E174" s="154"/>
      <c r="F174" s="205" t="s">
        <v>1501</v>
      </c>
      <c r="G174" s="2490" t="s">
        <v>556</v>
      </c>
    </row>
    <row r="175">
      <c r="A175" s="2459" t="s">
        <v>6774</v>
      </c>
      <c r="B175" s="2462" t="s">
        <v>904</v>
      </c>
      <c r="C175" s="2462" t="s">
        <v>905</v>
      </c>
      <c r="D175" s="2462" t="s">
        <v>864</v>
      </c>
      <c r="E175" s="2462" t="s">
        <v>943</v>
      </c>
      <c r="F175" s="2456" t="s">
        <v>866</v>
      </c>
      <c r="G175" s="2490" t="s">
        <v>556</v>
      </c>
    </row>
    <row r="176">
      <c r="A176" s="12" t="s">
        <v>6775</v>
      </c>
      <c r="E176" s="13" t="s">
        <v>6776</v>
      </c>
      <c r="G176" s="2490" t="s">
        <v>556</v>
      </c>
    </row>
    <row r="177">
      <c r="A177" s="2496"/>
      <c r="B177" s="2496"/>
      <c r="G177" s="2490" t="s">
        <v>556</v>
      </c>
    </row>
    <row r="178">
      <c r="A178" s="407" t="s">
        <v>6777</v>
      </c>
      <c r="B178" s="329"/>
      <c r="C178" s="233" t="s">
        <v>6778</v>
      </c>
      <c r="D178" s="234"/>
      <c r="E178" s="235"/>
      <c r="F178" s="235"/>
      <c r="G178" s="2490" t="s">
        <v>556</v>
      </c>
      <c r="I178" s="13"/>
    </row>
    <row r="179">
      <c r="A179" s="259" t="s">
        <v>1010</v>
      </c>
      <c r="B179" s="153" t="s">
        <v>1073</v>
      </c>
      <c r="C179" s="153" t="s">
        <v>1045</v>
      </c>
      <c r="D179" s="262" t="s">
        <v>6779</v>
      </c>
      <c r="E179" s="260" t="s">
        <v>6780</v>
      </c>
      <c r="F179" s="154"/>
      <c r="G179" s="2490" t="s">
        <v>556</v>
      </c>
    </row>
    <row r="180">
      <c r="A180" s="259" t="s">
        <v>1018</v>
      </c>
      <c r="B180" s="153" t="s">
        <v>1049</v>
      </c>
      <c r="C180" s="153" t="s">
        <v>1109</v>
      </c>
      <c r="D180" s="153" t="s">
        <v>2049</v>
      </c>
      <c r="E180" s="260" t="s">
        <v>2707</v>
      </c>
      <c r="F180" s="154"/>
      <c r="G180" s="2490" t="s">
        <v>556</v>
      </c>
    </row>
    <row r="181">
      <c r="A181" s="12" t="s">
        <v>6781</v>
      </c>
      <c r="C181" s="13" t="s">
        <v>6782</v>
      </c>
      <c r="E181" s="13" t="s">
        <v>6783</v>
      </c>
      <c r="G181" s="2490" t="s">
        <v>556</v>
      </c>
    </row>
    <row r="182">
      <c r="G182" s="2490" t="s">
        <v>556</v>
      </c>
    </row>
    <row r="183">
      <c r="A183" s="407" t="s">
        <v>6784</v>
      </c>
      <c r="B183" s="329"/>
      <c r="C183" s="233" t="s">
        <v>6785</v>
      </c>
      <c r="D183" s="234"/>
      <c r="E183" s="235"/>
      <c r="F183" s="235"/>
      <c r="G183" s="2490" t="s">
        <v>556</v>
      </c>
    </row>
    <row r="184">
      <c r="A184" s="259" t="s">
        <v>1010</v>
      </c>
      <c r="B184" s="153" t="s">
        <v>1876</v>
      </c>
      <c r="C184" s="262" t="s">
        <v>6786</v>
      </c>
      <c r="D184" s="154"/>
      <c r="E184" s="154"/>
      <c r="F184" s="154"/>
      <c r="G184" s="2490" t="s">
        <v>556</v>
      </c>
    </row>
    <row r="185">
      <c r="A185" s="259" t="s">
        <v>1018</v>
      </c>
      <c r="B185" s="153" t="s">
        <v>1107</v>
      </c>
      <c r="C185" s="153" t="s">
        <v>6787</v>
      </c>
      <c r="D185" s="153" t="s">
        <v>6787</v>
      </c>
      <c r="E185" s="153" t="s">
        <v>6787</v>
      </c>
      <c r="F185" s="154"/>
      <c r="G185" s="2490" t="s">
        <v>556</v>
      </c>
    </row>
    <row r="186">
      <c r="A186" s="12" t="s">
        <v>6788</v>
      </c>
      <c r="C186" s="13" t="s">
        <v>6789</v>
      </c>
      <c r="E186" s="13" t="s">
        <v>6790</v>
      </c>
      <c r="G186" s="2490" t="s">
        <v>556</v>
      </c>
    </row>
    <row r="187">
      <c r="G187" s="2490" t="s">
        <v>556</v>
      </c>
    </row>
    <row r="188">
      <c r="A188" s="407" t="s">
        <v>6791</v>
      </c>
      <c r="B188" s="329"/>
      <c r="C188" s="233" t="s">
        <v>6792</v>
      </c>
      <c r="D188" s="234"/>
      <c r="E188" s="235"/>
      <c r="F188" s="235"/>
      <c r="G188" s="2490" t="s">
        <v>556</v>
      </c>
    </row>
    <row r="189">
      <c r="A189" s="259" t="s">
        <v>1010</v>
      </c>
      <c r="B189" s="262" t="s">
        <v>6793</v>
      </c>
      <c r="C189" s="262" t="s">
        <v>1960</v>
      </c>
      <c r="D189" s="260" t="s">
        <v>1132</v>
      </c>
      <c r="E189" s="154"/>
      <c r="F189" s="154"/>
      <c r="G189" s="2490" t="s">
        <v>556</v>
      </c>
    </row>
    <row r="190">
      <c r="A190" s="259" t="s">
        <v>1018</v>
      </c>
      <c r="B190" s="153" t="s">
        <v>6794</v>
      </c>
      <c r="C190" s="153" t="s">
        <v>1065</v>
      </c>
      <c r="D190" s="153" t="s">
        <v>1065</v>
      </c>
      <c r="E190" s="154"/>
      <c r="F190" s="154"/>
      <c r="G190" s="2490" t="s">
        <v>556</v>
      </c>
    </row>
    <row r="191">
      <c r="A191" s="12" t="s">
        <v>6795</v>
      </c>
      <c r="C191" s="13" t="s">
        <v>6796</v>
      </c>
      <c r="E191" s="13" t="s">
        <v>6797</v>
      </c>
    </row>
    <row r="193">
      <c r="A193" s="169" t="s">
        <v>6798</v>
      </c>
      <c r="B193" s="149"/>
      <c r="C193" s="149"/>
      <c r="D193" s="171" t="s">
        <v>1343</v>
      </c>
      <c r="E193" s="171" t="s">
        <v>1344</v>
      </c>
      <c r="F193" s="171" t="s">
        <v>1196</v>
      </c>
    </row>
    <row r="194">
      <c r="A194" s="153" t="s">
        <v>6799</v>
      </c>
      <c r="B194" s="154"/>
      <c r="C194" s="154"/>
      <c r="D194" s="154"/>
      <c r="E194" s="154"/>
      <c r="F194" s="154"/>
    </row>
    <row r="195">
      <c r="A195" s="153" t="s">
        <v>6800</v>
      </c>
      <c r="B195" s="154"/>
      <c r="C195" s="154"/>
      <c r="D195" s="154"/>
      <c r="E195" s="154"/>
      <c r="F195" s="154"/>
    </row>
    <row r="196">
      <c r="A196" s="2497"/>
      <c r="B196" s="2497"/>
      <c r="C196" s="2497"/>
      <c r="D196" s="2497"/>
    </row>
    <row r="197">
      <c r="A197" s="12" t="s">
        <v>6801</v>
      </c>
    </row>
    <row r="199">
      <c r="A199" s="2482" t="s">
        <v>6802</v>
      </c>
    </row>
    <row r="200">
      <c r="A200" s="2482" t="s">
        <v>6803</v>
      </c>
    </row>
    <row r="202">
      <c r="A202" s="2448" t="s">
        <v>6804</v>
      </c>
      <c r="B202" s="1365"/>
      <c r="C202" s="252" t="s">
        <v>6805</v>
      </c>
      <c r="D202" s="254"/>
      <c r="E202" s="254"/>
      <c r="F202" s="235"/>
    </row>
    <row r="203">
      <c r="A203" s="242" t="s">
        <v>6806</v>
      </c>
      <c r="B203" s="212"/>
      <c r="C203" s="212"/>
      <c r="D203" s="212"/>
      <c r="E203" s="212"/>
      <c r="F203" s="154"/>
    </row>
    <row r="204">
      <c r="A204" s="2459" t="s">
        <v>6807</v>
      </c>
      <c r="B204" s="2462" t="s">
        <v>6808</v>
      </c>
      <c r="C204" s="2462" t="s">
        <v>925</v>
      </c>
      <c r="D204" s="256" t="s">
        <v>869</v>
      </c>
      <c r="E204" s="2462" t="s">
        <v>865</v>
      </c>
      <c r="F204" s="2456" t="s">
        <v>866</v>
      </c>
    </row>
    <row r="205">
      <c r="A205" s="12" t="s">
        <v>6809</v>
      </c>
      <c r="E205" s="13" t="s">
        <v>6810</v>
      </c>
    </row>
    <row r="207">
      <c r="A207" s="2448" t="s">
        <v>6811</v>
      </c>
      <c r="B207" s="2498"/>
      <c r="C207" s="233" t="s">
        <v>6812</v>
      </c>
      <c r="D207" s="234"/>
      <c r="E207" s="235"/>
      <c r="F207" s="235"/>
    </row>
    <row r="208">
      <c r="A208" s="259" t="s">
        <v>1010</v>
      </c>
      <c r="B208" s="153" t="s">
        <v>1100</v>
      </c>
      <c r="C208" s="153" t="s">
        <v>1043</v>
      </c>
      <c r="D208" s="153" t="s">
        <v>3299</v>
      </c>
      <c r="E208" s="262" t="s">
        <v>6813</v>
      </c>
      <c r="F208" s="260" t="s">
        <v>1078</v>
      </c>
    </row>
    <row r="209">
      <c r="A209" s="259" t="s">
        <v>1018</v>
      </c>
      <c r="B209" s="153" t="s">
        <v>1079</v>
      </c>
      <c r="C209" s="153" t="s">
        <v>1019</v>
      </c>
      <c r="D209" s="153" t="s">
        <v>2965</v>
      </c>
      <c r="E209" s="260" t="s">
        <v>6814</v>
      </c>
      <c r="F209" s="154"/>
    </row>
    <row r="210">
      <c r="A210" s="12" t="s">
        <v>6815</v>
      </c>
      <c r="E210" s="13" t="s">
        <v>6816</v>
      </c>
    </row>
    <row r="212">
      <c r="A212" s="2448" t="s">
        <v>6817</v>
      </c>
      <c r="B212" s="1365"/>
      <c r="C212" s="252" t="s">
        <v>6818</v>
      </c>
      <c r="D212" s="254"/>
      <c r="E212" s="254"/>
      <c r="F212" s="235"/>
    </row>
    <row r="213">
      <c r="A213" s="242" t="s">
        <v>6819</v>
      </c>
      <c r="B213" s="212"/>
      <c r="C213" s="212"/>
      <c r="D213" s="212"/>
      <c r="E213" s="212"/>
      <c r="F213" s="154"/>
    </row>
    <row r="214">
      <c r="A214" s="2459" t="s">
        <v>6820</v>
      </c>
      <c r="B214" s="2462" t="s">
        <v>2255</v>
      </c>
      <c r="C214" s="2462" t="s">
        <v>925</v>
      </c>
      <c r="D214" s="256" t="s">
        <v>886</v>
      </c>
      <c r="E214" s="2462" t="s">
        <v>865</v>
      </c>
      <c r="F214" s="2456" t="s">
        <v>866</v>
      </c>
    </row>
    <row r="215">
      <c r="A215" s="12" t="s">
        <v>6821</v>
      </c>
      <c r="C215" s="13" t="s">
        <v>6822</v>
      </c>
      <c r="E215" s="13" t="s">
        <v>6823</v>
      </c>
    </row>
    <row r="216">
      <c r="A216" s="2496"/>
    </row>
    <row r="217">
      <c r="A217" s="2448" t="s">
        <v>6824</v>
      </c>
      <c r="B217" s="2498"/>
      <c r="C217" s="233" t="s">
        <v>6825</v>
      </c>
      <c r="D217" s="234"/>
      <c r="E217" s="235"/>
      <c r="F217" s="235"/>
    </row>
    <row r="218">
      <c r="A218" s="259" t="s">
        <v>1010</v>
      </c>
      <c r="B218" s="153" t="s">
        <v>1073</v>
      </c>
      <c r="C218" s="153" t="s">
        <v>2226</v>
      </c>
      <c r="D218" s="153" t="s">
        <v>1058</v>
      </c>
      <c r="E218" s="260" t="s">
        <v>6826</v>
      </c>
      <c r="F218" s="154"/>
    </row>
    <row r="219">
      <c r="A219" s="259" t="s">
        <v>1018</v>
      </c>
      <c r="B219" s="153" t="s">
        <v>1079</v>
      </c>
      <c r="C219" s="153" t="s">
        <v>1079</v>
      </c>
      <c r="D219" s="153" t="s">
        <v>1065</v>
      </c>
      <c r="E219" s="153" t="s">
        <v>1065</v>
      </c>
      <c r="F219" s="153" t="s">
        <v>1065</v>
      </c>
    </row>
    <row r="220">
      <c r="A220" s="12" t="s">
        <v>6827</v>
      </c>
      <c r="C220" s="13" t="s">
        <v>6828</v>
      </c>
      <c r="E220" s="13" t="s">
        <v>6829</v>
      </c>
    </row>
    <row r="222">
      <c r="A222" s="2448" t="s">
        <v>6830</v>
      </c>
      <c r="B222" s="2498"/>
      <c r="C222" s="233" t="s">
        <v>6831</v>
      </c>
      <c r="D222" s="234"/>
      <c r="E222" s="235"/>
      <c r="F222" s="235"/>
    </row>
    <row r="223">
      <c r="A223" s="259" t="s">
        <v>1010</v>
      </c>
      <c r="B223" s="153" t="s">
        <v>1057</v>
      </c>
      <c r="C223" s="153" t="s">
        <v>1959</v>
      </c>
      <c r="D223" s="153" t="s">
        <v>2130</v>
      </c>
      <c r="E223" s="262" t="s">
        <v>6832</v>
      </c>
      <c r="F223" s="260" t="s">
        <v>6833</v>
      </c>
    </row>
    <row r="224">
      <c r="A224" s="259" t="s">
        <v>1018</v>
      </c>
      <c r="B224" s="154"/>
      <c r="C224" s="154"/>
      <c r="D224" s="154"/>
      <c r="E224" s="154"/>
      <c r="F224" s="154"/>
    </row>
    <row r="225">
      <c r="A225" s="12" t="s">
        <v>6834</v>
      </c>
      <c r="C225" s="13" t="s">
        <v>6835</v>
      </c>
      <c r="E225" s="13" t="s">
        <v>6836</v>
      </c>
    </row>
    <row r="227">
      <c r="A227" s="2448" t="s">
        <v>6837</v>
      </c>
      <c r="B227" s="2498"/>
      <c r="C227" s="233" t="s">
        <v>6838</v>
      </c>
      <c r="D227" s="234"/>
      <c r="E227" s="235"/>
      <c r="F227" s="235"/>
    </row>
    <row r="228">
      <c r="A228" s="259" t="s">
        <v>1010</v>
      </c>
      <c r="B228" s="260" t="s">
        <v>6839</v>
      </c>
      <c r="C228" s="154"/>
      <c r="D228" s="154"/>
      <c r="E228" s="154"/>
      <c r="F228" s="154"/>
    </row>
    <row r="229">
      <c r="A229" s="259" t="s">
        <v>1018</v>
      </c>
      <c r="B229" s="153" t="s">
        <v>2900</v>
      </c>
      <c r="C229" s="154"/>
      <c r="D229" s="154"/>
      <c r="E229" s="154"/>
      <c r="F229" s="154"/>
    </row>
    <row r="230">
      <c r="A230" s="12" t="s">
        <v>6840</v>
      </c>
      <c r="C230" s="13" t="s">
        <v>6841</v>
      </c>
      <c r="E230" s="13" t="s">
        <v>6842</v>
      </c>
    </row>
    <row r="232">
      <c r="A232" s="231" t="s">
        <v>6843</v>
      </c>
      <c r="B232" s="657"/>
      <c r="C232" s="252" t="s">
        <v>6844</v>
      </c>
      <c r="D232" s="254"/>
      <c r="E232" s="254"/>
      <c r="F232" s="235"/>
    </row>
    <row r="233">
      <c r="A233" s="242" t="s">
        <v>6845</v>
      </c>
      <c r="B233" s="212"/>
      <c r="C233" s="212"/>
      <c r="D233" s="212"/>
      <c r="E233" s="212"/>
      <c r="F233" s="154"/>
    </row>
    <row r="234">
      <c r="A234" s="2459" t="s">
        <v>6846</v>
      </c>
      <c r="B234" s="2462" t="s">
        <v>862</v>
      </c>
      <c r="C234" s="2462" t="s">
        <v>863</v>
      </c>
      <c r="D234" s="256" t="s">
        <v>940</v>
      </c>
      <c r="E234" s="2462" t="s">
        <v>884</v>
      </c>
      <c r="F234" s="2456" t="s">
        <v>866</v>
      </c>
    </row>
    <row r="235">
      <c r="A235" s="12" t="s">
        <v>6847</v>
      </c>
      <c r="C235" s="13" t="s">
        <v>6848</v>
      </c>
      <c r="E235" s="13" t="s">
        <v>6849</v>
      </c>
    </row>
    <row r="236">
      <c r="A236" s="2496"/>
    </row>
    <row r="237">
      <c r="A237" s="231" t="s">
        <v>6850</v>
      </c>
      <c r="B237" s="232"/>
      <c r="C237" s="233" t="s">
        <v>6851</v>
      </c>
      <c r="D237" s="234"/>
      <c r="E237" s="235"/>
      <c r="F237" s="235"/>
    </row>
    <row r="238">
      <c r="A238" s="259" t="s">
        <v>1010</v>
      </c>
      <c r="B238" s="153" t="s">
        <v>1043</v>
      </c>
      <c r="C238" s="262" t="s">
        <v>6852</v>
      </c>
      <c r="D238" s="260" t="s">
        <v>6853</v>
      </c>
      <c r="E238" s="260" t="s">
        <v>1102</v>
      </c>
      <c r="F238" s="154"/>
    </row>
    <row r="239">
      <c r="A239" s="259" t="s">
        <v>1018</v>
      </c>
      <c r="B239" s="153" t="s">
        <v>1049</v>
      </c>
      <c r="C239" s="153" t="s">
        <v>1020</v>
      </c>
      <c r="D239" s="153" t="s">
        <v>1065</v>
      </c>
      <c r="E239" s="260" t="s">
        <v>2137</v>
      </c>
      <c r="F239" s="260" t="s">
        <v>1108</v>
      </c>
    </row>
    <row r="240">
      <c r="A240" s="12" t="s">
        <v>6854</v>
      </c>
      <c r="C240" s="13" t="s">
        <v>6855</v>
      </c>
      <c r="E240" s="13" t="s">
        <v>6856</v>
      </c>
    </row>
    <row r="242">
      <c r="A242" s="231" t="s">
        <v>6857</v>
      </c>
      <c r="B242" s="232"/>
      <c r="C242" s="233" t="s">
        <v>6858</v>
      </c>
      <c r="D242" s="234"/>
      <c r="E242" s="235"/>
      <c r="F242" s="235"/>
    </row>
    <row r="243">
      <c r="A243" s="259" t="s">
        <v>1010</v>
      </c>
      <c r="B243" s="153" t="s">
        <v>3073</v>
      </c>
      <c r="C243" s="260" t="s">
        <v>6859</v>
      </c>
      <c r="D243" s="154"/>
      <c r="E243" s="154"/>
      <c r="F243" s="154"/>
    </row>
    <row r="244">
      <c r="A244" s="259" t="s">
        <v>1018</v>
      </c>
      <c r="B244" s="153" t="s">
        <v>1151</v>
      </c>
      <c r="C244" s="154"/>
      <c r="D244" s="154"/>
      <c r="E244" s="154"/>
      <c r="F244" s="154"/>
    </row>
    <row r="245">
      <c r="A245" s="12" t="s">
        <v>6860</v>
      </c>
      <c r="C245" s="13" t="s">
        <v>6861</v>
      </c>
      <c r="E245" s="13" t="s">
        <v>6862</v>
      </c>
    </row>
    <row r="247">
      <c r="A247" s="231" t="s">
        <v>6863</v>
      </c>
      <c r="B247" s="657"/>
      <c r="C247" s="252" t="s">
        <v>6864</v>
      </c>
      <c r="D247" s="254"/>
      <c r="E247" s="254"/>
      <c r="F247" s="235"/>
      <c r="G247" s="2495" t="s">
        <v>6865</v>
      </c>
    </row>
    <row r="248">
      <c r="A248" s="242" t="s">
        <v>6866</v>
      </c>
      <c r="B248" s="212"/>
      <c r="C248" s="212"/>
      <c r="D248" s="212"/>
      <c r="E248" s="212"/>
      <c r="F248" s="154"/>
      <c r="G248" s="2490" t="s">
        <v>556</v>
      </c>
    </row>
    <row r="249">
      <c r="A249" s="2459" t="s">
        <v>6867</v>
      </c>
      <c r="B249" s="2462" t="s">
        <v>904</v>
      </c>
      <c r="C249" s="2462" t="s">
        <v>925</v>
      </c>
      <c r="D249" s="2462" t="s">
        <v>940</v>
      </c>
      <c r="E249" s="2462" t="s">
        <v>980</v>
      </c>
      <c r="F249" s="2456" t="s">
        <v>866</v>
      </c>
      <c r="G249" s="2490" t="s">
        <v>556</v>
      </c>
    </row>
    <row r="250">
      <c r="A250" s="12" t="s">
        <v>6868</v>
      </c>
      <c r="C250" s="13" t="s">
        <v>6869</v>
      </c>
      <c r="E250" s="13" t="s">
        <v>6870</v>
      </c>
      <c r="G250" s="2490" t="s">
        <v>556</v>
      </c>
    </row>
    <row r="251">
      <c r="A251" s="2496"/>
      <c r="B251" s="2496"/>
      <c r="G251" s="2490" t="s">
        <v>556</v>
      </c>
    </row>
    <row r="252">
      <c r="A252" s="231" t="s">
        <v>6871</v>
      </c>
      <c r="B252" s="232"/>
      <c r="C252" s="233" t="s">
        <v>6872</v>
      </c>
      <c r="D252" s="234"/>
      <c r="E252" s="235"/>
      <c r="F252" s="235"/>
      <c r="G252" s="2490" t="s">
        <v>556</v>
      </c>
    </row>
    <row r="253">
      <c r="A253" s="259" t="s">
        <v>1010</v>
      </c>
      <c r="B253" s="153" t="s">
        <v>1057</v>
      </c>
      <c r="C253" s="153" t="s">
        <v>2387</v>
      </c>
      <c r="D253" s="153" t="s">
        <v>2405</v>
      </c>
      <c r="E253" s="262" t="s">
        <v>6873</v>
      </c>
      <c r="F253" s="154"/>
      <c r="G253" s="2490" t="s">
        <v>556</v>
      </c>
    </row>
    <row r="254">
      <c r="A254" s="259" t="s">
        <v>1018</v>
      </c>
      <c r="B254" s="153" t="s">
        <v>1019</v>
      </c>
      <c r="C254" s="153" t="s">
        <v>1019</v>
      </c>
      <c r="D254" s="153" t="s">
        <v>1019</v>
      </c>
      <c r="E254" s="153" t="s">
        <v>1065</v>
      </c>
      <c r="F254" s="260" t="s">
        <v>2989</v>
      </c>
      <c r="G254" s="2490" t="s">
        <v>556</v>
      </c>
    </row>
    <row r="255">
      <c r="A255" s="12" t="s">
        <v>6874</v>
      </c>
      <c r="C255" s="13" t="s">
        <v>6875</v>
      </c>
      <c r="E255" s="13" t="s">
        <v>6876</v>
      </c>
      <c r="G255" s="2490" t="s">
        <v>556</v>
      </c>
    </row>
    <row r="256">
      <c r="G256" s="2490" t="s">
        <v>556</v>
      </c>
    </row>
    <row r="257">
      <c r="A257" s="231" t="s">
        <v>6877</v>
      </c>
      <c r="B257" s="232"/>
      <c r="C257" s="233" t="s">
        <v>6878</v>
      </c>
      <c r="D257" s="234"/>
      <c r="E257" s="235"/>
      <c r="F257" s="235"/>
      <c r="G257" s="2490" t="s">
        <v>556</v>
      </c>
    </row>
    <row r="258">
      <c r="A258" s="259" t="s">
        <v>1010</v>
      </c>
      <c r="B258" s="153" t="s">
        <v>2404</v>
      </c>
      <c r="C258" s="153" t="s">
        <v>2387</v>
      </c>
      <c r="D258" s="153" t="s">
        <v>1043</v>
      </c>
      <c r="E258" s="262" t="s">
        <v>6879</v>
      </c>
      <c r="F258" s="260" t="s">
        <v>6880</v>
      </c>
      <c r="G258" s="2490" t="s">
        <v>556</v>
      </c>
    </row>
    <row r="259">
      <c r="A259" s="259" t="s">
        <v>1018</v>
      </c>
      <c r="B259" s="153" t="s">
        <v>2231</v>
      </c>
      <c r="C259" s="153" t="s">
        <v>2184</v>
      </c>
      <c r="D259" s="153" t="s">
        <v>1020</v>
      </c>
      <c r="E259" s="260" t="s">
        <v>1119</v>
      </c>
      <c r="F259" s="154"/>
      <c r="G259" s="2490" t="s">
        <v>556</v>
      </c>
    </row>
    <row r="260">
      <c r="A260" s="12" t="s">
        <v>6881</v>
      </c>
      <c r="C260" s="13" t="s">
        <v>6882</v>
      </c>
      <c r="E260" s="13" t="s">
        <v>6883</v>
      </c>
      <c r="G260" s="2490" t="s">
        <v>556</v>
      </c>
    </row>
    <row r="261">
      <c r="G261" s="2490" t="s">
        <v>556</v>
      </c>
    </row>
    <row r="262">
      <c r="A262" s="231" t="s">
        <v>6884</v>
      </c>
      <c r="B262" s="232"/>
      <c r="C262" s="233" t="s">
        <v>6885</v>
      </c>
      <c r="D262" s="234"/>
      <c r="E262" s="235"/>
      <c r="F262" s="235"/>
      <c r="G262" s="2490" t="s">
        <v>556</v>
      </c>
    </row>
    <row r="263">
      <c r="A263" s="259" t="s">
        <v>1010</v>
      </c>
      <c r="B263" s="153" t="s">
        <v>1073</v>
      </c>
      <c r="C263" s="262" t="s">
        <v>6886</v>
      </c>
      <c r="D263" s="260" t="s">
        <v>6887</v>
      </c>
      <c r="E263" s="154"/>
      <c r="F263" s="154"/>
      <c r="G263" s="2490" t="s">
        <v>556</v>
      </c>
    </row>
    <row r="264">
      <c r="A264" s="259" t="s">
        <v>1018</v>
      </c>
      <c r="B264" s="153" t="s">
        <v>1920</v>
      </c>
      <c r="C264" s="153" t="s">
        <v>1981</v>
      </c>
      <c r="D264" s="260" t="s">
        <v>2296</v>
      </c>
      <c r="E264" s="154"/>
      <c r="F264" s="154"/>
      <c r="G264" s="2490" t="s">
        <v>556</v>
      </c>
    </row>
    <row r="265">
      <c r="A265" s="12" t="s">
        <v>6888</v>
      </c>
      <c r="C265" s="13" t="s">
        <v>6889</v>
      </c>
      <c r="E265" s="13" t="s">
        <v>6890</v>
      </c>
    </row>
    <row r="267">
      <c r="A267" s="1370" t="s">
        <v>6891</v>
      </c>
      <c r="B267" s="2499"/>
      <c r="C267" s="233" t="s">
        <v>6892</v>
      </c>
      <c r="D267" s="234"/>
      <c r="E267" s="235"/>
      <c r="F267" s="235"/>
    </row>
    <row r="268">
      <c r="A268" s="259" t="s">
        <v>1010</v>
      </c>
      <c r="B268" s="153" t="s">
        <v>2404</v>
      </c>
      <c r="C268" s="153" t="s">
        <v>6893</v>
      </c>
      <c r="D268" s="262" t="s">
        <v>6894</v>
      </c>
      <c r="E268" s="154"/>
      <c r="F268" s="154"/>
    </row>
    <row r="269">
      <c r="A269" s="259" t="s">
        <v>1018</v>
      </c>
      <c r="B269" s="153" t="s">
        <v>2839</v>
      </c>
      <c r="C269" s="153" t="s">
        <v>2965</v>
      </c>
      <c r="D269" s="260" t="s">
        <v>6895</v>
      </c>
      <c r="E269" s="154"/>
      <c r="F269" s="154"/>
    </row>
    <row r="270">
      <c r="A270" s="12" t="s">
        <v>6896</v>
      </c>
      <c r="C270" s="13" t="s">
        <v>6897</v>
      </c>
      <c r="E270" s="13" t="s">
        <v>6898</v>
      </c>
    </row>
    <row r="272">
      <c r="A272" s="1370" t="s">
        <v>6899</v>
      </c>
      <c r="B272" s="2499"/>
      <c r="C272" s="233" t="s">
        <v>6900</v>
      </c>
      <c r="D272" s="234"/>
      <c r="E272" s="235"/>
      <c r="F272" s="235"/>
    </row>
    <row r="273">
      <c r="A273" s="259" t="s">
        <v>1010</v>
      </c>
      <c r="B273" s="153" t="s">
        <v>1876</v>
      </c>
      <c r="C273" s="262" t="s">
        <v>3345</v>
      </c>
      <c r="D273" s="262" t="s">
        <v>6901</v>
      </c>
      <c r="E273" s="154"/>
      <c r="F273" s="154"/>
    </row>
    <row r="274">
      <c r="A274" s="259" t="s">
        <v>1018</v>
      </c>
      <c r="B274" s="153" t="s">
        <v>1079</v>
      </c>
      <c r="C274" s="153" t="s">
        <v>1882</v>
      </c>
      <c r="D274" s="260" t="s">
        <v>2707</v>
      </c>
      <c r="E274" s="154"/>
      <c r="F274" s="154"/>
    </row>
    <row r="275">
      <c r="A275" s="12" t="s">
        <v>6902</v>
      </c>
      <c r="C275" s="13" t="s">
        <v>6903</v>
      </c>
      <c r="E275" s="13" t="s">
        <v>6904</v>
      </c>
    </row>
    <row r="277">
      <c r="A277" s="1370" t="s">
        <v>6905</v>
      </c>
      <c r="B277" s="2499"/>
      <c r="C277" s="233" t="s">
        <v>6906</v>
      </c>
      <c r="D277" s="234"/>
      <c r="E277" s="235"/>
      <c r="F277" s="235"/>
    </row>
    <row r="278">
      <c r="A278" s="259" t="s">
        <v>1010</v>
      </c>
      <c r="B278" s="153" t="s">
        <v>2387</v>
      </c>
      <c r="C278" s="262" t="s">
        <v>6907</v>
      </c>
      <c r="D278" s="262" t="s">
        <v>6908</v>
      </c>
      <c r="E278" s="610" t="s">
        <v>1132</v>
      </c>
      <c r="F278" s="154"/>
    </row>
    <row r="279">
      <c r="A279" s="259" t="s">
        <v>1018</v>
      </c>
      <c r="B279" s="153" t="s">
        <v>6909</v>
      </c>
      <c r="C279" s="260" t="s">
        <v>1037</v>
      </c>
      <c r="D279" s="154"/>
      <c r="E279" s="154"/>
      <c r="F279" s="154"/>
    </row>
    <row r="280">
      <c r="A280" s="12" t="s">
        <v>6910</v>
      </c>
      <c r="C280" s="13" t="s">
        <v>6911</v>
      </c>
      <c r="E280" s="13" t="s">
        <v>6912</v>
      </c>
    </row>
    <row r="282">
      <c r="A282" s="169" t="s">
        <v>6913</v>
      </c>
      <c r="B282" s="149"/>
      <c r="C282" s="149"/>
      <c r="D282" s="171" t="s">
        <v>1343</v>
      </c>
      <c r="E282" s="171" t="s">
        <v>1195</v>
      </c>
      <c r="F282" s="171" t="s">
        <v>1196</v>
      </c>
    </row>
    <row r="283">
      <c r="A283" s="153" t="s">
        <v>6914</v>
      </c>
      <c r="B283" s="153"/>
      <c r="C283" s="153"/>
      <c r="D283" s="153"/>
      <c r="E283" s="153"/>
      <c r="F283" s="154"/>
    </row>
    <row r="284">
      <c r="A284" s="153"/>
      <c r="B284" s="153"/>
      <c r="C284" s="153"/>
      <c r="D284" s="153"/>
      <c r="E284" s="300" t="s">
        <v>6915</v>
      </c>
      <c r="F284" s="154"/>
    </row>
    <row r="285">
      <c r="A285" s="269" t="s">
        <v>6916</v>
      </c>
    </row>
    <row r="286">
      <c r="A286" s="12" t="s">
        <v>6917</v>
      </c>
    </row>
    <row r="288">
      <c r="A288" s="1381" t="s">
        <v>6918</v>
      </c>
      <c r="B288" s="1329"/>
      <c r="C288" s="252" t="s">
        <v>6919</v>
      </c>
      <c r="D288" s="254"/>
      <c r="E288" s="254"/>
      <c r="F288" s="235"/>
    </row>
    <row r="289">
      <c r="A289" s="242" t="s">
        <v>6920</v>
      </c>
      <c r="B289" s="212"/>
      <c r="C289" s="212"/>
      <c r="D289" s="212"/>
      <c r="E289" s="1102" t="s">
        <v>6921</v>
      </c>
      <c r="F289" s="205" t="s">
        <v>6922</v>
      </c>
    </row>
    <row r="290">
      <c r="A290" s="2459" t="s">
        <v>6923</v>
      </c>
      <c r="B290" s="2462" t="s">
        <v>904</v>
      </c>
      <c r="C290" s="2462" t="s">
        <v>868</v>
      </c>
      <c r="D290" s="2462" t="s">
        <v>869</v>
      </c>
      <c r="E290" s="2462" t="s">
        <v>980</v>
      </c>
      <c r="F290" s="2456" t="s">
        <v>866</v>
      </c>
    </row>
    <row r="291">
      <c r="A291" s="12" t="s">
        <v>6924</v>
      </c>
      <c r="C291" s="13" t="s">
        <v>6925</v>
      </c>
      <c r="E291" s="13" t="s">
        <v>6926</v>
      </c>
    </row>
    <row r="292">
      <c r="A292" s="2496"/>
      <c r="B292" s="2496"/>
    </row>
    <row r="293">
      <c r="A293" s="1381" t="s">
        <v>6927</v>
      </c>
      <c r="B293" s="2500"/>
      <c r="C293" s="233" t="s">
        <v>6928</v>
      </c>
      <c r="D293" s="234"/>
      <c r="E293" s="235"/>
      <c r="F293" s="235"/>
    </row>
    <row r="294">
      <c r="A294" s="259" t="s">
        <v>1010</v>
      </c>
      <c r="B294" s="153" t="s">
        <v>1072</v>
      </c>
      <c r="C294" s="153" t="s">
        <v>1086</v>
      </c>
      <c r="D294" s="153" t="s">
        <v>1030</v>
      </c>
      <c r="E294" s="262" t="s">
        <v>6929</v>
      </c>
      <c r="F294" s="262" t="s">
        <v>6930</v>
      </c>
    </row>
    <row r="295">
      <c r="A295" s="259" t="s">
        <v>1018</v>
      </c>
      <c r="B295" s="153" t="s">
        <v>3312</v>
      </c>
      <c r="C295" s="153" t="s">
        <v>1065</v>
      </c>
      <c r="D295" s="153" t="s">
        <v>1065</v>
      </c>
      <c r="E295" s="260" t="s">
        <v>1037</v>
      </c>
      <c r="F295" s="154"/>
    </row>
    <row r="296">
      <c r="A296" s="12" t="s">
        <v>6931</v>
      </c>
      <c r="C296" s="13" t="s">
        <v>6932</v>
      </c>
      <c r="E296" s="13" t="s">
        <v>6933</v>
      </c>
    </row>
    <row r="298">
      <c r="A298" s="1381" t="s">
        <v>6934</v>
      </c>
      <c r="B298" s="2500"/>
      <c r="C298" s="233" t="s">
        <v>6935</v>
      </c>
      <c r="D298" s="234"/>
      <c r="E298" s="235"/>
      <c r="F298" s="235"/>
    </row>
    <row r="299">
      <c r="A299" s="259" t="s">
        <v>1010</v>
      </c>
      <c r="B299" s="153" t="s">
        <v>2130</v>
      </c>
      <c r="C299" s="262" t="s">
        <v>6936</v>
      </c>
      <c r="D299" s="154"/>
      <c r="E299" s="154"/>
      <c r="F299" s="154"/>
    </row>
    <row r="300">
      <c r="A300" s="259" t="s">
        <v>1018</v>
      </c>
      <c r="B300" s="153" t="s">
        <v>1109</v>
      </c>
      <c r="C300" s="153" t="s">
        <v>1134</v>
      </c>
      <c r="D300" s="154"/>
      <c r="E300" s="154"/>
      <c r="F300" s="154"/>
    </row>
    <row r="301">
      <c r="A301" s="12" t="s">
        <v>6937</v>
      </c>
      <c r="C301" s="13" t="s">
        <v>6938</v>
      </c>
      <c r="E301" s="13" t="s">
        <v>6939</v>
      </c>
    </row>
    <row r="303">
      <c r="A303" s="1067" t="s">
        <v>6940</v>
      </c>
      <c r="B303" s="629"/>
      <c r="C303" s="252" t="s">
        <v>6941</v>
      </c>
      <c r="D303" s="254"/>
      <c r="E303" s="254"/>
      <c r="F303" s="235"/>
    </row>
    <row r="304">
      <c r="A304" s="242" t="s">
        <v>6942</v>
      </c>
      <c r="B304" s="212"/>
      <c r="C304" s="212"/>
      <c r="D304" s="212"/>
      <c r="E304" s="154"/>
      <c r="F304" s="154"/>
    </row>
    <row r="305">
      <c r="A305" s="2459" t="s">
        <v>6943</v>
      </c>
      <c r="B305" s="2462" t="s">
        <v>904</v>
      </c>
      <c r="C305" s="2462" t="s">
        <v>863</v>
      </c>
      <c r="D305" s="256" t="s">
        <v>869</v>
      </c>
      <c r="E305" s="2462" t="s">
        <v>969</v>
      </c>
      <c r="F305" s="2456" t="s">
        <v>866</v>
      </c>
    </row>
    <row r="306">
      <c r="A306" s="12" t="s">
        <v>6944</v>
      </c>
      <c r="C306" s="13" t="s">
        <v>6945</v>
      </c>
      <c r="E306" s="13" t="s">
        <v>6946</v>
      </c>
    </row>
    <row r="307">
      <c r="A307" s="2496"/>
      <c r="B307" s="2496"/>
    </row>
    <row r="308">
      <c r="A308" s="1067" t="s">
        <v>6947</v>
      </c>
      <c r="B308" s="629"/>
      <c r="C308" s="233" t="s">
        <v>6948</v>
      </c>
      <c r="D308" s="234"/>
      <c r="E308" s="235"/>
      <c r="F308" s="235"/>
    </row>
    <row r="309">
      <c r="A309" s="259" t="s">
        <v>1010</v>
      </c>
      <c r="B309" s="153" t="s">
        <v>1057</v>
      </c>
      <c r="C309" s="153" t="s">
        <v>1046</v>
      </c>
      <c r="D309" s="153" t="s">
        <v>1059</v>
      </c>
      <c r="E309" s="262" t="s">
        <v>6949</v>
      </c>
      <c r="F309" s="260" t="s">
        <v>1092</v>
      </c>
    </row>
    <row r="310">
      <c r="A310" s="259" t="s">
        <v>1018</v>
      </c>
      <c r="B310" s="153" t="s">
        <v>6950</v>
      </c>
      <c r="C310" s="153" t="s">
        <v>6951</v>
      </c>
      <c r="D310" s="260" t="s">
        <v>2471</v>
      </c>
      <c r="E310" s="260" t="s">
        <v>1883</v>
      </c>
      <c r="F310" s="154"/>
    </row>
    <row r="311">
      <c r="A311" s="12" t="s">
        <v>6952</v>
      </c>
      <c r="E311" s="13" t="s">
        <v>6953</v>
      </c>
    </row>
    <row r="313">
      <c r="A313" s="1067" t="s">
        <v>6954</v>
      </c>
      <c r="B313" s="629"/>
      <c r="C313" s="233" t="s">
        <v>6955</v>
      </c>
      <c r="D313" s="234"/>
      <c r="E313" s="235"/>
      <c r="F313" s="235"/>
    </row>
    <row r="314">
      <c r="A314" s="259" t="s">
        <v>1010</v>
      </c>
      <c r="B314" s="153" t="s">
        <v>1116</v>
      </c>
      <c r="C314" s="153" t="s">
        <v>3336</v>
      </c>
      <c r="D314" s="153" t="s">
        <v>1043</v>
      </c>
      <c r="E314" s="262" t="s">
        <v>6956</v>
      </c>
      <c r="F314" s="262" t="s">
        <v>6957</v>
      </c>
    </row>
    <row r="315">
      <c r="A315" s="259" t="s">
        <v>1018</v>
      </c>
      <c r="B315" s="153" t="s">
        <v>1019</v>
      </c>
      <c r="C315" s="153" t="s">
        <v>2122</v>
      </c>
      <c r="D315" s="153" t="s">
        <v>1093</v>
      </c>
      <c r="E315" s="153" t="s">
        <v>2239</v>
      </c>
      <c r="F315" s="260" t="s">
        <v>2221</v>
      </c>
    </row>
    <row r="316">
      <c r="A316" s="12" t="s">
        <v>6958</v>
      </c>
      <c r="C316" s="13" t="s">
        <v>6959</v>
      </c>
      <c r="E316" s="13" t="s">
        <v>6960</v>
      </c>
    </row>
    <row r="318">
      <c r="A318" s="1067" t="s">
        <v>6961</v>
      </c>
      <c r="B318" s="629"/>
      <c r="C318" s="233" t="s">
        <v>6962</v>
      </c>
      <c r="D318" s="234"/>
      <c r="E318" s="235"/>
      <c r="F318" s="235"/>
    </row>
    <row r="319">
      <c r="A319" s="259" t="s">
        <v>1010</v>
      </c>
      <c r="B319" s="262" t="s">
        <v>6963</v>
      </c>
      <c r="C319" s="154"/>
      <c r="D319" s="154"/>
      <c r="E319" s="154"/>
      <c r="F319" s="154"/>
    </row>
    <row r="320">
      <c r="A320" s="259" t="s">
        <v>1018</v>
      </c>
      <c r="B320" s="153" t="s">
        <v>2900</v>
      </c>
      <c r="C320" s="154"/>
      <c r="D320" s="154"/>
      <c r="E320" s="154"/>
      <c r="F320" s="154"/>
    </row>
    <row r="321">
      <c r="A321" s="12" t="s">
        <v>6964</v>
      </c>
      <c r="C321" s="13" t="s">
        <v>6965</v>
      </c>
      <c r="E321" s="13" t="s">
        <v>6966</v>
      </c>
    </row>
    <row r="443">
      <c r="A443" s="169" t="s">
        <v>6967</v>
      </c>
      <c r="B443" s="170"/>
      <c r="C443" s="2501" t="s">
        <v>6968</v>
      </c>
      <c r="D443" s="234"/>
      <c r="E443" s="235"/>
      <c r="F443" s="235"/>
    </row>
    <row r="444">
      <c r="A444" s="259" t="s">
        <v>1010</v>
      </c>
      <c r="B444" s="154"/>
      <c r="C444" s="154"/>
      <c r="D444" s="154"/>
      <c r="E444" s="154"/>
      <c r="F444" s="154"/>
    </row>
    <row r="445">
      <c r="A445" s="259" t="s">
        <v>1018</v>
      </c>
      <c r="B445" s="154"/>
      <c r="C445" s="154"/>
      <c r="D445" s="154"/>
      <c r="E445" s="154"/>
      <c r="F445" s="154"/>
    </row>
    <row r="446">
      <c r="A446" s="13" t="s">
        <v>6969</v>
      </c>
      <c r="C446" s="13" t="s">
        <v>6970</v>
      </c>
      <c r="E446" s="12" t="s">
        <v>6971</v>
      </c>
    </row>
    <row r="455">
      <c r="A455" s="2482" t="s">
        <v>6972</v>
      </c>
    </row>
    <row r="456">
      <c r="A456" s="12" t="s">
        <v>6973</v>
      </c>
    </row>
    <row r="457">
      <c r="A457" s="2448" t="s">
        <v>6804</v>
      </c>
      <c r="B457" s="1365"/>
      <c r="C457" s="252" t="s">
        <v>6805</v>
      </c>
      <c r="D457" s="254"/>
      <c r="E457" s="254"/>
      <c r="F457" s="235"/>
    </row>
    <row r="458">
      <c r="A458" s="242" t="s">
        <v>6806</v>
      </c>
      <c r="B458" s="212"/>
      <c r="C458" s="212"/>
      <c r="D458" s="212"/>
      <c r="E458" s="212"/>
      <c r="F458" s="154"/>
    </row>
    <row r="459">
      <c r="A459" s="2459" t="s">
        <v>6807</v>
      </c>
      <c r="B459" s="2462" t="s">
        <v>6808</v>
      </c>
      <c r="C459" s="2462" t="s">
        <v>925</v>
      </c>
      <c r="D459" s="256" t="s">
        <v>869</v>
      </c>
      <c r="E459" s="2462" t="s">
        <v>865</v>
      </c>
      <c r="F459" s="2456" t="s">
        <v>866</v>
      </c>
    </row>
    <row r="460">
      <c r="A460" s="12" t="s">
        <v>6974</v>
      </c>
      <c r="E460" s="13" t="s">
        <v>6975</v>
      </c>
    </row>
    <row r="461">
      <c r="A461" s="12"/>
      <c r="E461" s="13"/>
    </row>
    <row r="462">
      <c r="A462" s="2448" t="s">
        <v>6976</v>
      </c>
      <c r="B462" s="2498"/>
      <c r="C462" s="233" t="s">
        <v>6977</v>
      </c>
      <c r="D462" s="234"/>
      <c r="E462" s="235"/>
      <c r="F462" s="235"/>
    </row>
    <row r="463">
      <c r="A463" s="259" t="s">
        <v>1010</v>
      </c>
      <c r="B463" s="153" t="s">
        <v>1060</v>
      </c>
      <c r="C463" s="153" t="s">
        <v>3470</v>
      </c>
      <c r="D463" s="262" t="s">
        <v>6978</v>
      </c>
      <c r="E463" s="260" t="s">
        <v>1016</v>
      </c>
      <c r="F463" s="154"/>
    </row>
    <row r="464">
      <c r="A464" s="259" t="s">
        <v>1018</v>
      </c>
      <c r="B464" s="153" t="s">
        <v>1164</v>
      </c>
      <c r="C464" s="153" t="s">
        <v>1080</v>
      </c>
      <c r="D464" s="260" t="s">
        <v>1081</v>
      </c>
      <c r="E464" s="154"/>
      <c r="F464" s="154"/>
      <c r="G464" s="13" t="s">
        <v>6979</v>
      </c>
    </row>
    <row r="465">
      <c r="A465" s="12" t="s">
        <v>6980</v>
      </c>
      <c r="E465" s="13" t="s">
        <v>6981</v>
      </c>
    </row>
    <row r="466">
      <c r="E466" s="13"/>
    </row>
    <row r="467">
      <c r="A467" s="2448" t="s">
        <v>6811</v>
      </c>
      <c r="B467" s="2498"/>
      <c r="C467" s="233" t="s">
        <v>6812</v>
      </c>
      <c r="D467" s="234"/>
      <c r="E467" s="235"/>
      <c r="F467" s="235"/>
    </row>
    <row r="468">
      <c r="A468" s="259" t="s">
        <v>1010</v>
      </c>
      <c r="B468" s="153" t="s">
        <v>1100</v>
      </c>
      <c r="C468" s="153" t="s">
        <v>1043</v>
      </c>
      <c r="D468" s="153" t="s">
        <v>3299</v>
      </c>
      <c r="E468" s="262" t="s">
        <v>6813</v>
      </c>
      <c r="F468" s="260" t="s">
        <v>1078</v>
      </c>
    </row>
    <row r="469">
      <c r="A469" s="259" t="s">
        <v>1018</v>
      </c>
      <c r="B469" s="153" t="s">
        <v>1079</v>
      </c>
      <c r="C469" s="153" t="s">
        <v>1019</v>
      </c>
      <c r="D469" s="153" t="s">
        <v>2965</v>
      </c>
      <c r="E469" s="260" t="s">
        <v>6814</v>
      </c>
      <c r="F469" s="154"/>
    </row>
    <row r="470">
      <c r="A470" s="12" t="s">
        <v>6982</v>
      </c>
      <c r="E470" s="13" t="s">
        <v>6983</v>
      </c>
    </row>
    <row r="471">
      <c r="A471" s="12"/>
      <c r="E471" s="13"/>
    </row>
    <row r="472">
      <c r="A472" s="2448" t="s">
        <v>6984</v>
      </c>
      <c r="B472" s="2498"/>
      <c r="C472" s="233" t="s">
        <v>6985</v>
      </c>
      <c r="D472" s="234"/>
      <c r="E472" s="235"/>
      <c r="F472" s="235"/>
    </row>
    <row r="473">
      <c r="A473" s="259" t="s">
        <v>1010</v>
      </c>
      <c r="B473" s="153" t="s">
        <v>2478</v>
      </c>
      <c r="C473" s="262" t="s">
        <v>6986</v>
      </c>
      <c r="D473" s="260" t="s">
        <v>1132</v>
      </c>
      <c r="E473" s="154"/>
      <c r="F473" s="154"/>
    </row>
    <row r="474">
      <c r="A474" s="259" t="s">
        <v>1018</v>
      </c>
      <c r="B474" s="260" t="s">
        <v>1969</v>
      </c>
      <c r="C474" s="154"/>
      <c r="D474" s="154"/>
      <c r="E474" s="154"/>
      <c r="F474" s="154"/>
    </row>
    <row r="475">
      <c r="A475" s="12" t="s">
        <v>6987</v>
      </c>
      <c r="E475" s="13" t="s">
        <v>6988</v>
      </c>
    </row>
    <row r="477">
      <c r="A477" s="12" t="s">
        <v>6989</v>
      </c>
    </row>
    <row r="478">
      <c r="A478" s="2448" t="s">
        <v>6817</v>
      </c>
      <c r="B478" s="1365"/>
      <c r="C478" s="252" t="s">
        <v>6818</v>
      </c>
      <c r="D478" s="254"/>
      <c r="E478" s="254"/>
      <c r="F478" s="235"/>
    </row>
    <row r="479">
      <c r="A479" s="242" t="s">
        <v>6819</v>
      </c>
      <c r="B479" s="212"/>
      <c r="C479" s="212"/>
      <c r="D479" s="212"/>
      <c r="E479" s="212"/>
      <c r="F479" s="154"/>
    </row>
    <row r="480">
      <c r="A480" s="2459" t="s">
        <v>6820</v>
      </c>
      <c r="B480" s="2462" t="s">
        <v>2255</v>
      </c>
      <c r="C480" s="2462" t="s">
        <v>925</v>
      </c>
      <c r="D480" s="256" t="s">
        <v>886</v>
      </c>
      <c r="E480" s="2462" t="s">
        <v>865</v>
      </c>
      <c r="F480" s="2456" t="s">
        <v>866</v>
      </c>
    </row>
    <row r="481">
      <c r="A481" s="12" t="s">
        <v>6990</v>
      </c>
      <c r="C481" s="13" t="s">
        <v>6991</v>
      </c>
      <c r="E481" s="13" t="s">
        <v>6992</v>
      </c>
    </row>
    <row r="482">
      <c r="A482" s="2496"/>
    </row>
    <row r="483">
      <c r="A483" s="2448" t="s">
        <v>6824</v>
      </c>
      <c r="B483" s="2498"/>
      <c r="C483" s="233" t="s">
        <v>6825</v>
      </c>
      <c r="D483" s="234"/>
      <c r="E483" s="235"/>
      <c r="F483" s="235"/>
    </row>
    <row r="484">
      <c r="A484" s="259" t="s">
        <v>1010</v>
      </c>
      <c r="B484" s="153" t="s">
        <v>1073</v>
      </c>
      <c r="C484" s="153" t="s">
        <v>2226</v>
      </c>
      <c r="D484" s="153" t="s">
        <v>1058</v>
      </c>
      <c r="E484" s="260" t="s">
        <v>6826</v>
      </c>
      <c r="F484" s="154"/>
    </row>
    <row r="485">
      <c r="A485" s="259" t="s">
        <v>1018</v>
      </c>
      <c r="B485" s="153" t="s">
        <v>1079</v>
      </c>
      <c r="C485" s="153" t="s">
        <v>1079</v>
      </c>
      <c r="D485" s="153" t="s">
        <v>1065</v>
      </c>
      <c r="E485" s="153" t="s">
        <v>1065</v>
      </c>
      <c r="F485" s="153" t="s">
        <v>1065</v>
      </c>
    </row>
    <row r="486">
      <c r="A486" s="12" t="s">
        <v>6993</v>
      </c>
      <c r="C486" s="13" t="s">
        <v>6994</v>
      </c>
      <c r="E486" s="13" t="s">
        <v>6995</v>
      </c>
    </row>
    <row r="488">
      <c r="A488" s="2448" t="s">
        <v>6830</v>
      </c>
      <c r="B488" s="2498"/>
      <c r="C488" s="233" t="s">
        <v>6831</v>
      </c>
      <c r="D488" s="234"/>
      <c r="E488" s="235"/>
      <c r="F488" s="235"/>
    </row>
    <row r="489">
      <c r="A489" s="259" t="s">
        <v>1010</v>
      </c>
      <c r="B489" s="153" t="s">
        <v>1057</v>
      </c>
      <c r="C489" s="153" t="s">
        <v>1959</v>
      </c>
      <c r="D489" s="153" t="s">
        <v>2130</v>
      </c>
      <c r="E489" s="262" t="s">
        <v>6832</v>
      </c>
      <c r="F489" s="260" t="s">
        <v>6833</v>
      </c>
    </row>
    <row r="490">
      <c r="A490" s="259" t="s">
        <v>1018</v>
      </c>
      <c r="B490" s="154"/>
      <c r="C490" s="154"/>
      <c r="D490" s="154"/>
      <c r="E490" s="154"/>
      <c r="F490" s="154"/>
    </row>
    <row r="491">
      <c r="A491" s="12" t="s">
        <v>6996</v>
      </c>
      <c r="C491" s="13" t="s">
        <v>6997</v>
      </c>
      <c r="E491" s="13" t="s">
        <v>6998</v>
      </c>
    </row>
    <row r="493">
      <c r="A493" s="2448" t="s">
        <v>6837</v>
      </c>
      <c r="B493" s="2498"/>
      <c r="C493" s="233" t="s">
        <v>6838</v>
      </c>
      <c r="D493" s="234"/>
      <c r="E493" s="235"/>
      <c r="F493" s="235"/>
    </row>
    <row r="494">
      <c r="A494" s="259" t="s">
        <v>1010</v>
      </c>
      <c r="B494" s="260" t="s">
        <v>6839</v>
      </c>
      <c r="C494" s="154"/>
      <c r="D494" s="154"/>
      <c r="E494" s="154"/>
      <c r="F494" s="154"/>
    </row>
    <row r="495">
      <c r="A495" s="259" t="s">
        <v>1018</v>
      </c>
      <c r="B495" s="153" t="s">
        <v>2900</v>
      </c>
      <c r="C495" s="154"/>
      <c r="D495" s="154"/>
      <c r="E495" s="154"/>
      <c r="F495" s="154"/>
    </row>
    <row r="496">
      <c r="A496" s="12" t="s">
        <v>6999</v>
      </c>
      <c r="C496" s="13" t="s">
        <v>7000</v>
      </c>
      <c r="E496" s="13" t="s">
        <v>7001</v>
      </c>
    </row>
    <row r="499">
      <c r="A499" s="12" t="s">
        <v>7002</v>
      </c>
    </row>
    <row r="500">
      <c r="A500" s="231" t="s">
        <v>6843</v>
      </c>
      <c r="B500" s="657"/>
      <c r="C500" s="252" t="s">
        <v>6844</v>
      </c>
      <c r="D500" s="254"/>
      <c r="E500" s="254"/>
      <c r="F500" s="235"/>
    </row>
    <row r="501">
      <c r="A501" s="242" t="s">
        <v>6845</v>
      </c>
      <c r="B501" s="212"/>
      <c r="C501" s="212"/>
      <c r="D501" s="212"/>
      <c r="E501" s="212"/>
      <c r="F501" s="154"/>
    </row>
    <row r="502">
      <c r="A502" s="2459" t="s">
        <v>6846</v>
      </c>
      <c r="B502" s="2462" t="s">
        <v>862</v>
      </c>
      <c r="C502" s="2462" t="s">
        <v>863</v>
      </c>
      <c r="D502" s="256" t="s">
        <v>940</v>
      </c>
      <c r="E502" s="2462" t="s">
        <v>884</v>
      </c>
      <c r="F502" s="2456" t="s">
        <v>866</v>
      </c>
    </row>
    <row r="503">
      <c r="A503" s="12" t="s">
        <v>7003</v>
      </c>
      <c r="C503" s="13" t="s">
        <v>7004</v>
      </c>
      <c r="E503" s="13" t="s">
        <v>7005</v>
      </c>
    </row>
    <row r="504">
      <c r="A504" s="2496"/>
    </row>
    <row r="505">
      <c r="A505" s="231" t="s">
        <v>7006</v>
      </c>
      <c r="B505" s="232"/>
      <c r="C505" s="233" t="s">
        <v>7007</v>
      </c>
      <c r="D505" s="234"/>
      <c r="E505" s="235"/>
      <c r="F505" s="235"/>
    </row>
    <row r="506">
      <c r="A506" s="259" t="s">
        <v>7008</v>
      </c>
      <c r="B506" s="153" t="s">
        <v>1073</v>
      </c>
      <c r="C506" s="153" t="s">
        <v>1089</v>
      </c>
      <c r="D506" s="153" t="s">
        <v>1012</v>
      </c>
      <c r="E506" s="262" t="s">
        <v>7009</v>
      </c>
      <c r="F506" s="154"/>
    </row>
    <row r="507">
      <c r="A507" s="259" t="s">
        <v>7010</v>
      </c>
      <c r="B507" s="153" t="s">
        <v>2712</v>
      </c>
      <c r="C507" s="153" t="s">
        <v>2004</v>
      </c>
      <c r="D507" s="260" t="s">
        <v>2296</v>
      </c>
      <c r="E507" s="260" t="s">
        <v>1094</v>
      </c>
      <c r="F507" s="154"/>
    </row>
    <row r="508">
      <c r="A508" s="12" t="s">
        <v>7011</v>
      </c>
      <c r="C508" s="13" t="s">
        <v>7012</v>
      </c>
      <c r="E508" s="13" t="s">
        <v>7013</v>
      </c>
    </row>
    <row r="510">
      <c r="A510" s="231" t="s">
        <v>6850</v>
      </c>
      <c r="B510" s="232"/>
      <c r="C510" s="233" t="s">
        <v>6851</v>
      </c>
      <c r="D510" s="234"/>
      <c r="E510" s="235"/>
      <c r="F510" s="235"/>
    </row>
    <row r="511">
      <c r="A511" s="259" t="s">
        <v>1010</v>
      </c>
      <c r="B511" s="153" t="s">
        <v>1043</v>
      </c>
      <c r="C511" s="262" t="s">
        <v>6852</v>
      </c>
      <c r="D511" s="260" t="s">
        <v>6853</v>
      </c>
      <c r="E511" s="260" t="s">
        <v>1102</v>
      </c>
      <c r="F511" s="154"/>
    </row>
    <row r="512">
      <c r="A512" s="259" t="s">
        <v>1018</v>
      </c>
      <c r="B512" s="153" t="s">
        <v>1049</v>
      </c>
      <c r="C512" s="153" t="s">
        <v>1020</v>
      </c>
      <c r="D512" s="153" t="s">
        <v>1065</v>
      </c>
      <c r="E512" s="260" t="s">
        <v>2137</v>
      </c>
      <c r="F512" s="260" t="s">
        <v>1108</v>
      </c>
    </row>
    <row r="513">
      <c r="A513" s="12" t="s">
        <v>7014</v>
      </c>
      <c r="C513" s="13" t="s">
        <v>7015</v>
      </c>
      <c r="E513" s="13" t="s">
        <v>7016</v>
      </c>
    </row>
    <row r="515">
      <c r="A515" s="231" t="s">
        <v>6857</v>
      </c>
      <c r="B515" s="232"/>
      <c r="C515" s="233" t="s">
        <v>6858</v>
      </c>
      <c r="D515" s="234"/>
      <c r="E515" s="235"/>
      <c r="F515" s="235"/>
    </row>
    <row r="516">
      <c r="A516" s="259" t="s">
        <v>1010</v>
      </c>
      <c r="B516" s="153" t="s">
        <v>3073</v>
      </c>
      <c r="C516" s="260" t="s">
        <v>6859</v>
      </c>
      <c r="D516" s="154"/>
      <c r="E516" s="154"/>
      <c r="F516" s="154"/>
    </row>
    <row r="517">
      <c r="A517" s="259" t="s">
        <v>1018</v>
      </c>
      <c r="B517" s="153" t="s">
        <v>1151</v>
      </c>
      <c r="C517" s="154"/>
      <c r="D517" s="154"/>
      <c r="E517" s="154"/>
      <c r="F517" s="154"/>
    </row>
    <row r="518">
      <c r="A518" s="12" t="s">
        <v>7017</v>
      </c>
      <c r="C518" s="13" t="s">
        <v>7018</v>
      </c>
      <c r="E518" s="13" t="s">
        <v>7019</v>
      </c>
    </row>
    <row r="520">
      <c r="A520" s="169" t="s">
        <v>1303</v>
      </c>
      <c r="B520" s="149"/>
      <c r="C520" s="149"/>
      <c r="D520" s="149"/>
      <c r="E520" s="171" t="s">
        <v>1304</v>
      </c>
      <c r="F520" s="171" t="s">
        <v>1196</v>
      </c>
    </row>
    <row r="521">
      <c r="A521" s="153" t="s">
        <v>1306</v>
      </c>
      <c r="B521" s="153"/>
      <c r="C521" s="153"/>
      <c r="D521" s="153"/>
      <c r="E521" s="153"/>
      <c r="F521" s="154"/>
    </row>
    <row r="522">
      <c r="A522" s="153" t="s">
        <v>1308</v>
      </c>
      <c r="B522" s="153"/>
      <c r="C522" s="153"/>
      <c r="D522" s="153"/>
      <c r="E522" s="154"/>
      <c r="F522" s="154"/>
    </row>
    <row r="523">
      <c r="A523" s="269" t="s">
        <v>1310</v>
      </c>
    </row>
    <row r="524">
      <c r="A524" s="12" t="s">
        <v>7020</v>
      </c>
    </row>
    <row r="527">
      <c r="A527" s="12" t="s">
        <v>7021</v>
      </c>
    </row>
    <row r="528">
      <c r="A528" s="231" t="s">
        <v>6863</v>
      </c>
      <c r="B528" s="657"/>
      <c r="C528" s="252" t="s">
        <v>6864</v>
      </c>
      <c r="D528" s="254"/>
      <c r="E528" s="254"/>
      <c r="F528" s="235"/>
      <c r="G528" s="2495" t="s">
        <v>6865</v>
      </c>
    </row>
    <row r="529">
      <c r="A529" s="242" t="s">
        <v>6866</v>
      </c>
      <c r="B529" s="212"/>
      <c r="C529" s="212"/>
      <c r="D529" s="212"/>
      <c r="E529" s="212"/>
      <c r="F529" s="154"/>
      <c r="G529" s="2490" t="s">
        <v>556</v>
      </c>
    </row>
    <row r="530">
      <c r="A530" s="2459" t="s">
        <v>6867</v>
      </c>
      <c r="B530" s="2462" t="s">
        <v>904</v>
      </c>
      <c r="C530" s="2462" t="s">
        <v>925</v>
      </c>
      <c r="D530" s="2462" t="s">
        <v>940</v>
      </c>
      <c r="E530" s="2462" t="s">
        <v>980</v>
      </c>
      <c r="F530" s="2456" t="s">
        <v>866</v>
      </c>
      <c r="G530" s="2490" t="s">
        <v>556</v>
      </c>
    </row>
    <row r="531">
      <c r="A531" s="12" t="s">
        <v>7022</v>
      </c>
      <c r="C531" s="13" t="s">
        <v>7023</v>
      </c>
      <c r="E531" s="13" t="s">
        <v>7024</v>
      </c>
      <c r="G531" s="2490" t="s">
        <v>556</v>
      </c>
    </row>
    <row r="532">
      <c r="A532" s="2496"/>
      <c r="B532" s="2496"/>
      <c r="G532" s="2490" t="s">
        <v>556</v>
      </c>
    </row>
    <row r="533">
      <c r="A533" s="231" t="s">
        <v>6871</v>
      </c>
      <c r="B533" s="232"/>
      <c r="C533" s="233" t="s">
        <v>6872</v>
      </c>
      <c r="D533" s="234"/>
      <c r="E533" s="235"/>
      <c r="F533" s="235"/>
      <c r="G533" s="2490" t="s">
        <v>556</v>
      </c>
    </row>
    <row r="534">
      <c r="A534" s="259" t="s">
        <v>1010</v>
      </c>
      <c r="B534" s="153" t="s">
        <v>1057</v>
      </c>
      <c r="C534" s="153" t="s">
        <v>2387</v>
      </c>
      <c r="D534" s="153" t="s">
        <v>2405</v>
      </c>
      <c r="E534" s="262" t="s">
        <v>6873</v>
      </c>
      <c r="F534" s="154"/>
      <c r="G534" s="2490" t="s">
        <v>556</v>
      </c>
    </row>
    <row r="535">
      <c r="A535" s="259" t="s">
        <v>1018</v>
      </c>
      <c r="B535" s="153" t="s">
        <v>1019</v>
      </c>
      <c r="C535" s="153" t="s">
        <v>1019</v>
      </c>
      <c r="D535" s="153" t="s">
        <v>1019</v>
      </c>
      <c r="E535" s="153" t="s">
        <v>1065</v>
      </c>
      <c r="F535" s="260" t="s">
        <v>2989</v>
      </c>
      <c r="G535" s="2490" t="s">
        <v>556</v>
      </c>
    </row>
    <row r="536">
      <c r="A536" s="12" t="s">
        <v>7025</v>
      </c>
      <c r="C536" s="13" t="s">
        <v>7026</v>
      </c>
      <c r="E536" s="13" t="s">
        <v>7027</v>
      </c>
      <c r="G536" s="2490" t="s">
        <v>556</v>
      </c>
    </row>
    <row r="537">
      <c r="G537" s="2490" t="s">
        <v>556</v>
      </c>
    </row>
    <row r="538">
      <c r="A538" s="231" t="s">
        <v>6877</v>
      </c>
      <c r="B538" s="232"/>
      <c r="C538" s="233" t="s">
        <v>6878</v>
      </c>
      <c r="D538" s="234"/>
      <c r="E538" s="235"/>
      <c r="F538" s="235"/>
      <c r="G538" s="2490" t="s">
        <v>556</v>
      </c>
    </row>
    <row r="539">
      <c r="A539" s="259" t="s">
        <v>1010</v>
      </c>
      <c r="B539" s="153" t="s">
        <v>2404</v>
      </c>
      <c r="C539" s="153" t="s">
        <v>2387</v>
      </c>
      <c r="D539" s="153" t="s">
        <v>1043</v>
      </c>
      <c r="E539" s="262" t="s">
        <v>6879</v>
      </c>
      <c r="F539" s="260" t="s">
        <v>6880</v>
      </c>
      <c r="G539" s="2490" t="s">
        <v>556</v>
      </c>
    </row>
    <row r="540">
      <c r="A540" s="259" t="s">
        <v>1018</v>
      </c>
      <c r="B540" s="153" t="s">
        <v>2231</v>
      </c>
      <c r="C540" s="153" t="s">
        <v>2184</v>
      </c>
      <c r="D540" s="153" t="s">
        <v>1020</v>
      </c>
      <c r="E540" s="260" t="s">
        <v>1119</v>
      </c>
      <c r="F540" s="154"/>
      <c r="G540" s="2490" t="s">
        <v>556</v>
      </c>
    </row>
    <row r="541">
      <c r="A541" s="12" t="s">
        <v>7028</v>
      </c>
      <c r="C541" s="13" t="s">
        <v>7029</v>
      </c>
      <c r="E541" s="13" t="s">
        <v>7030</v>
      </c>
      <c r="G541" s="2490" t="s">
        <v>556</v>
      </c>
    </row>
    <row r="542">
      <c r="G542" s="2490" t="s">
        <v>556</v>
      </c>
    </row>
    <row r="543">
      <c r="A543" s="231" t="s">
        <v>6884</v>
      </c>
      <c r="B543" s="232"/>
      <c r="C543" s="233" t="s">
        <v>6885</v>
      </c>
      <c r="D543" s="234"/>
      <c r="E543" s="235"/>
      <c r="F543" s="235"/>
      <c r="G543" s="2490" t="s">
        <v>556</v>
      </c>
    </row>
    <row r="544">
      <c r="A544" s="259" t="s">
        <v>1010</v>
      </c>
      <c r="B544" s="153" t="s">
        <v>1073</v>
      </c>
      <c r="C544" s="262" t="s">
        <v>6886</v>
      </c>
      <c r="D544" s="260" t="s">
        <v>6887</v>
      </c>
      <c r="E544" s="154"/>
      <c r="F544" s="154"/>
      <c r="G544" s="2490" t="s">
        <v>556</v>
      </c>
    </row>
    <row r="545">
      <c r="A545" s="259" t="s">
        <v>1018</v>
      </c>
      <c r="B545" s="153" t="s">
        <v>1920</v>
      </c>
      <c r="C545" s="153" t="s">
        <v>1981</v>
      </c>
      <c r="D545" s="260" t="s">
        <v>2296</v>
      </c>
      <c r="E545" s="154"/>
      <c r="F545" s="154"/>
      <c r="G545" s="2490" t="s">
        <v>556</v>
      </c>
    </row>
    <row r="546">
      <c r="A546" s="12" t="s">
        <v>7031</v>
      </c>
      <c r="C546" s="13" t="s">
        <v>7032</v>
      </c>
      <c r="E546" s="13" t="s">
        <v>7033</v>
      </c>
    </row>
    <row r="548">
      <c r="A548" s="169" t="s">
        <v>1294</v>
      </c>
      <c r="B548" s="149"/>
      <c r="C548" s="149"/>
      <c r="D548" s="149"/>
      <c r="E548" s="171" t="s">
        <v>1278</v>
      </c>
      <c r="F548" s="171" t="s">
        <v>1196</v>
      </c>
    </row>
    <row r="549">
      <c r="A549" s="153" t="s">
        <v>7034</v>
      </c>
      <c r="B549" s="153"/>
      <c r="C549" s="153"/>
      <c r="D549" s="153"/>
      <c r="E549" s="153"/>
      <c r="F549" s="154"/>
    </row>
    <row r="550">
      <c r="A550" s="153" t="s">
        <v>7035</v>
      </c>
      <c r="B550" s="153"/>
      <c r="C550" s="153"/>
      <c r="D550" s="153"/>
      <c r="E550" s="154"/>
      <c r="F550" s="154"/>
    </row>
    <row r="551">
      <c r="A551" s="269" t="s">
        <v>1300</v>
      </c>
    </row>
    <row r="552">
      <c r="A552" s="12" t="s">
        <v>7036</v>
      </c>
    </row>
    <row r="555">
      <c r="A555" s="12" t="s">
        <v>7037</v>
      </c>
    </row>
    <row r="556">
      <c r="A556" s="1381" t="s">
        <v>7038</v>
      </c>
      <c r="B556" s="1329"/>
      <c r="C556" s="252" t="s">
        <v>7039</v>
      </c>
      <c r="D556" s="254"/>
      <c r="E556" s="254"/>
      <c r="F556" s="235"/>
    </row>
    <row r="557">
      <c r="A557" s="242" t="s">
        <v>7040</v>
      </c>
      <c r="B557" s="212"/>
      <c r="C557" s="212"/>
      <c r="D557" s="212"/>
      <c r="E557" s="212"/>
      <c r="F557" s="154"/>
    </row>
    <row r="558">
      <c r="A558" s="2459" t="s">
        <v>7041</v>
      </c>
      <c r="B558" s="2462" t="s">
        <v>6255</v>
      </c>
      <c r="C558" s="2462" t="s">
        <v>925</v>
      </c>
      <c r="D558" s="2462" t="s">
        <v>886</v>
      </c>
      <c r="E558" s="2462" t="s">
        <v>884</v>
      </c>
      <c r="F558" s="2456" t="s">
        <v>866</v>
      </c>
    </row>
    <row r="559">
      <c r="A559" s="12" t="s">
        <v>7042</v>
      </c>
      <c r="C559" s="13" t="s">
        <v>7043</v>
      </c>
      <c r="E559" s="13" t="s">
        <v>7044</v>
      </c>
    </row>
    <row r="560">
      <c r="A560" s="2496"/>
      <c r="B560" s="2496"/>
    </row>
    <row r="561">
      <c r="A561" s="1370" t="s">
        <v>6891</v>
      </c>
      <c r="B561" s="2499"/>
      <c r="C561" s="233" t="s">
        <v>6892</v>
      </c>
      <c r="D561" s="234"/>
      <c r="E561" s="235"/>
      <c r="F561" s="235"/>
    </row>
    <row r="562">
      <c r="A562" s="259" t="s">
        <v>1010</v>
      </c>
      <c r="B562" s="153" t="s">
        <v>2404</v>
      </c>
      <c r="C562" s="153" t="s">
        <v>6893</v>
      </c>
      <c r="D562" s="262" t="s">
        <v>6894</v>
      </c>
      <c r="E562" s="154"/>
      <c r="F562" s="154"/>
    </row>
    <row r="563">
      <c r="A563" s="259" t="s">
        <v>1018</v>
      </c>
      <c r="B563" s="153" t="s">
        <v>2839</v>
      </c>
      <c r="C563" s="153" t="s">
        <v>2965</v>
      </c>
      <c r="D563" s="260" t="s">
        <v>6895</v>
      </c>
      <c r="E563" s="154"/>
      <c r="F563" s="154"/>
    </row>
    <row r="564">
      <c r="A564" s="12" t="s">
        <v>7045</v>
      </c>
      <c r="C564" s="13" t="s">
        <v>7046</v>
      </c>
      <c r="E564" s="13" t="s">
        <v>7047</v>
      </c>
    </row>
    <row r="566">
      <c r="A566" s="1370" t="s">
        <v>6899</v>
      </c>
      <c r="B566" s="2499"/>
      <c r="C566" s="233" t="s">
        <v>6900</v>
      </c>
      <c r="D566" s="234"/>
      <c r="E566" s="235"/>
      <c r="F566" s="235"/>
    </row>
    <row r="567">
      <c r="A567" s="259" t="s">
        <v>1010</v>
      </c>
      <c r="B567" s="153" t="s">
        <v>1876</v>
      </c>
      <c r="C567" s="262" t="s">
        <v>3345</v>
      </c>
      <c r="D567" s="262" t="s">
        <v>6901</v>
      </c>
      <c r="E567" s="154"/>
      <c r="F567" s="154"/>
    </row>
    <row r="568">
      <c r="A568" s="259" t="s">
        <v>1018</v>
      </c>
      <c r="B568" s="153" t="s">
        <v>1079</v>
      </c>
      <c r="C568" s="153" t="s">
        <v>1882</v>
      </c>
      <c r="D568" s="260" t="s">
        <v>2707</v>
      </c>
      <c r="E568" s="154"/>
      <c r="F568" s="154"/>
    </row>
    <row r="569">
      <c r="A569" s="12" t="s">
        <v>7048</v>
      </c>
      <c r="C569" s="13" t="s">
        <v>7049</v>
      </c>
      <c r="E569" s="13" t="s">
        <v>7050</v>
      </c>
    </row>
    <row r="571">
      <c r="A571" s="1370" t="s">
        <v>6905</v>
      </c>
      <c r="B571" s="2499"/>
      <c r="C571" s="233" t="s">
        <v>6906</v>
      </c>
      <c r="D571" s="234"/>
      <c r="E571" s="235"/>
      <c r="F571" s="235"/>
    </row>
    <row r="572">
      <c r="A572" s="259" t="s">
        <v>1010</v>
      </c>
      <c r="B572" s="153" t="s">
        <v>2387</v>
      </c>
      <c r="C572" s="262" t="s">
        <v>6907</v>
      </c>
      <c r="D572" s="262" t="s">
        <v>6908</v>
      </c>
      <c r="E572" s="610" t="s">
        <v>1132</v>
      </c>
      <c r="F572" s="154"/>
    </row>
    <row r="573">
      <c r="A573" s="259" t="s">
        <v>1018</v>
      </c>
      <c r="B573" s="153" t="s">
        <v>6909</v>
      </c>
      <c r="C573" s="260" t="s">
        <v>1037</v>
      </c>
      <c r="D573" s="154"/>
      <c r="E573" s="154"/>
      <c r="F573" s="154"/>
    </row>
    <row r="574">
      <c r="A574" s="12" t="s">
        <v>7051</v>
      </c>
      <c r="C574" s="13" t="s">
        <v>7052</v>
      </c>
      <c r="E574" s="13" t="s">
        <v>7053</v>
      </c>
    </row>
    <row r="576">
      <c r="A576" s="169" t="s">
        <v>6913</v>
      </c>
      <c r="B576" s="149"/>
      <c r="C576" s="149"/>
      <c r="D576" s="171" t="s">
        <v>1343</v>
      </c>
      <c r="E576" s="171" t="s">
        <v>1195</v>
      </c>
      <c r="F576" s="171" t="s">
        <v>1196</v>
      </c>
    </row>
    <row r="577">
      <c r="A577" s="153" t="s">
        <v>6914</v>
      </c>
      <c r="B577" s="153"/>
      <c r="C577" s="153"/>
      <c r="D577" s="153"/>
      <c r="E577" s="153"/>
      <c r="F577" s="154"/>
    </row>
    <row r="578">
      <c r="A578" s="153"/>
      <c r="B578" s="153"/>
      <c r="C578" s="153"/>
      <c r="D578" s="153"/>
      <c r="E578" s="300" t="s">
        <v>6915</v>
      </c>
      <c r="F578" s="154"/>
    </row>
    <row r="579">
      <c r="A579" s="269" t="s">
        <v>6916</v>
      </c>
    </row>
    <row r="580">
      <c r="A580" s="12" t="s">
        <v>7054</v>
      </c>
    </row>
    <row r="582">
      <c r="A582" s="12" t="s">
        <v>7055</v>
      </c>
    </row>
    <row r="583">
      <c r="A583" s="1381" t="s">
        <v>6918</v>
      </c>
      <c r="B583" s="1329"/>
      <c r="C583" s="252" t="s">
        <v>6919</v>
      </c>
      <c r="D583" s="254"/>
      <c r="E583" s="254"/>
      <c r="F583" s="235"/>
    </row>
    <row r="584">
      <c r="A584" s="242" t="s">
        <v>6920</v>
      </c>
      <c r="B584" s="212"/>
      <c r="C584" s="212"/>
      <c r="D584" s="212"/>
      <c r="E584" s="1102" t="s">
        <v>6921</v>
      </c>
      <c r="F584" s="205" t="s">
        <v>6922</v>
      </c>
    </row>
    <row r="585">
      <c r="A585" s="2459" t="s">
        <v>6923</v>
      </c>
      <c r="B585" s="2462" t="s">
        <v>904</v>
      </c>
      <c r="C585" s="2462" t="s">
        <v>868</v>
      </c>
      <c r="D585" s="2462" t="s">
        <v>869</v>
      </c>
      <c r="E585" s="2462" t="s">
        <v>980</v>
      </c>
      <c r="F585" s="2456" t="s">
        <v>866</v>
      </c>
    </row>
    <row r="586">
      <c r="A586" s="12" t="s">
        <v>7056</v>
      </c>
      <c r="C586" s="13" t="s">
        <v>7057</v>
      </c>
      <c r="E586" s="13" t="s">
        <v>7058</v>
      </c>
    </row>
    <row r="587">
      <c r="A587" s="2496"/>
      <c r="B587" s="2496"/>
    </row>
    <row r="588">
      <c r="A588" s="1381" t="s">
        <v>6927</v>
      </c>
      <c r="B588" s="2500"/>
      <c r="C588" s="233" t="s">
        <v>6928</v>
      </c>
      <c r="D588" s="234"/>
      <c r="E588" s="235"/>
      <c r="F588" s="235"/>
    </row>
    <row r="589">
      <c r="A589" s="259" t="s">
        <v>1010</v>
      </c>
      <c r="B589" s="153" t="s">
        <v>1072</v>
      </c>
      <c r="C589" s="153" t="s">
        <v>1086</v>
      </c>
      <c r="D589" s="153" t="s">
        <v>1030</v>
      </c>
      <c r="E589" s="262" t="s">
        <v>6929</v>
      </c>
      <c r="F589" s="262" t="s">
        <v>6930</v>
      </c>
    </row>
    <row r="590">
      <c r="A590" s="259" t="s">
        <v>1018</v>
      </c>
      <c r="B590" s="153" t="s">
        <v>3312</v>
      </c>
      <c r="C590" s="153" t="s">
        <v>1065</v>
      </c>
      <c r="D590" s="153" t="s">
        <v>1065</v>
      </c>
      <c r="E590" s="260" t="s">
        <v>1037</v>
      </c>
      <c r="F590" s="154"/>
    </row>
    <row r="591">
      <c r="A591" s="12" t="s">
        <v>7059</v>
      </c>
      <c r="C591" s="13" t="s">
        <v>7060</v>
      </c>
      <c r="E591" s="13" t="s">
        <v>7061</v>
      </c>
    </row>
    <row r="593">
      <c r="A593" s="1381" t="s">
        <v>7062</v>
      </c>
      <c r="B593" s="2500"/>
      <c r="C593" s="233" t="s">
        <v>7063</v>
      </c>
      <c r="D593" s="234"/>
      <c r="E593" s="235"/>
      <c r="F593" s="235"/>
    </row>
    <row r="594">
      <c r="A594" s="259" t="s">
        <v>1010</v>
      </c>
      <c r="B594" s="153" t="s">
        <v>2208</v>
      </c>
      <c r="C594" s="153" t="s">
        <v>1088</v>
      </c>
      <c r="D594" s="153" t="s">
        <v>1087</v>
      </c>
      <c r="E594" s="153" t="s">
        <v>1860</v>
      </c>
      <c r="F594" s="260" t="s">
        <v>7064</v>
      </c>
    </row>
    <row r="595">
      <c r="A595" s="259" t="s">
        <v>1018</v>
      </c>
      <c r="B595" s="153" t="s">
        <v>6794</v>
      </c>
      <c r="C595" s="153" t="s">
        <v>2982</v>
      </c>
      <c r="D595" s="260" t="s">
        <v>3142</v>
      </c>
      <c r="E595" s="260" t="s">
        <v>2137</v>
      </c>
      <c r="F595" s="260" t="s">
        <v>1866</v>
      </c>
    </row>
    <row r="596">
      <c r="A596" s="12" t="s">
        <v>7065</v>
      </c>
      <c r="E596" s="13" t="s">
        <v>7066</v>
      </c>
    </row>
    <row r="598">
      <c r="A598" s="1381" t="s">
        <v>6934</v>
      </c>
      <c r="B598" s="2500"/>
      <c r="C598" s="233" t="s">
        <v>6935</v>
      </c>
      <c r="D598" s="234"/>
      <c r="E598" s="235"/>
      <c r="F598" s="235"/>
    </row>
    <row r="599">
      <c r="A599" s="259" t="s">
        <v>1010</v>
      </c>
      <c r="B599" s="153" t="s">
        <v>2130</v>
      </c>
      <c r="C599" s="262" t="s">
        <v>6936</v>
      </c>
      <c r="D599" s="154"/>
      <c r="E599" s="154"/>
      <c r="F599" s="154"/>
    </row>
    <row r="600">
      <c r="A600" s="259" t="s">
        <v>1018</v>
      </c>
      <c r="B600" s="153" t="s">
        <v>1109</v>
      </c>
      <c r="C600" s="153" t="s">
        <v>1134</v>
      </c>
      <c r="D600" s="154"/>
      <c r="E600" s="154"/>
      <c r="F600" s="154"/>
    </row>
    <row r="601">
      <c r="A601" s="12" t="s">
        <v>7067</v>
      </c>
      <c r="C601" s="13" t="s">
        <v>7068</v>
      </c>
      <c r="E601" s="13" t="s">
        <v>7069</v>
      </c>
    </row>
    <row r="603">
      <c r="A603" s="169" t="s">
        <v>1269</v>
      </c>
      <c r="B603" s="149"/>
      <c r="C603" s="149"/>
      <c r="D603" s="171" t="s">
        <v>1254</v>
      </c>
      <c r="E603" s="171" t="s">
        <v>1195</v>
      </c>
      <c r="F603" s="171" t="s">
        <v>1196</v>
      </c>
    </row>
    <row r="604">
      <c r="A604" s="153" t="s">
        <v>7070</v>
      </c>
      <c r="B604" s="153"/>
      <c r="C604" s="153"/>
      <c r="D604" s="153"/>
      <c r="E604" s="153"/>
      <c r="F604" s="154"/>
    </row>
    <row r="605">
      <c r="A605" s="153" t="s">
        <v>7071</v>
      </c>
      <c r="B605" s="153"/>
      <c r="C605" s="153"/>
      <c r="D605" s="153"/>
      <c r="E605" s="153"/>
      <c r="F605" s="154"/>
    </row>
    <row r="606">
      <c r="A606" s="269" t="s">
        <v>1276</v>
      </c>
    </row>
    <row r="607">
      <c r="A607" s="12" t="s">
        <v>7072</v>
      </c>
    </row>
    <row r="609">
      <c r="A609" s="12" t="s">
        <v>7073</v>
      </c>
    </row>
    <row r="610">
      <c r="A610" s="1067" t="s">
        <v>6940</v>
      </c>
      <c r="B610" s="629"/>
      <c r="C610" s="252" t="s">
        <v>6941</v>
      </c>
      <c r="D610" s="254"/>
      <c r="E610" s="254"/>
      <c r="F610" s="235"/>
    </row>
    <row r="611">
      <c r="A611" s="242" t="s">
        <v>6942</v>
      </c>
      <c r="B611" s="212"/>
      <c r="C611" s="212"/>
      <c r="D611" s="212"/>
      <c r="E611" s="154"/>
      <c r="F611" s="154"/>
    </row>
    <row r="612">
      <c r="A612" s="2459" t="s">
        <v>6943</v>
      </c>
      <c r="B612" s="2462" t="s">
        <v>904</v>
      </c>
      <c r="C612" s="2462" t="s">
        <v>863</v>
      </c>
      <c r="D612" s="256" t="s">
        <v>869</v>
      </c>
      <c r="E612" s="2462" t="s">
        <v>969</v>
      </c>
      <c r="F612" s="2456" t="s">
        <v>866</v>
      </c>
    </row>
    <row r="613">
      <c r="A613" s="12" t="s">
        <v>7074</v>
      </c>
      <c r="C613" s="13" t="s">
        <v>7075</v>
      </c>
      <c r="E613" s="13" t="s">
        <v>7076</v>
      </c>
    </row>
    <row r="614">
      <c r="A614" s="2496"/>
      <c r="B614" s="2496"/>
    </row>
    <row r="615">
      <c r="A615" s="1067" t="s">
        <v>6947</v>
      </c>
      <c r="B615" s="629"/>
      <c r="C615" s="233" t="s">
        <v>6948</v>
      </c>
      <c r="D615" s="234"/>
      <c r="E615" s="235"/>
      <c r="F615" s="235"/>
    </row>
    <row r="616">
      <c r="A616" s="259" t="s">
        <v>1010</v>
      </c>
      <c r="B616" s="153" t="s">
        <v>1057</v>
      </c>
      <c r="C616" s="153" t="s">
        <v>1046</v>
      </c>
      <c r="D616" s="153" t="s">
        <v>1059</v>
      </c>
      <c r="E616" s="262" t="s">
        <v>6949</v>
      </c>
      <c r="F616" s="260" t="s">
        <v>1092</v>
      </c>
    </row>
    <row r="617">
      <c r="A617" s="259" t="s">
        <v>1018</v>
      </c>
      <c r="B617" s="153" t="s">
        <v>6950</v>
      </c>
      <c r="C617" s="153" t="s">
        <v>6951</v>
      </c>
      <c r="D617" s="260" t="s">
        <v>2471</v>
      </c>
      <c r="E617" s="260" t="s">
        <v>1883</v>
      </c>
      <c r="F617" s="154"/>
    </row>
    <row r="618">
      <c r="A618" s="12" t="s">
        <v>7077</v>
      </c>
      <c r="C618" s="13" t="s">
        <v>7078</v>
      </c>
      <c r="E618" s="13" t="s">
        <v>7079</v>
      </c>
    </row>
    <row r="620">
      <c r="A620" s="1067" t="s">
        <v>6954</v>
      </c>
      <c r="B620" s="629"/>
      <c r="C620" s="233" t="s">
        <v>6955</v>
      </c>
      <c r="D620" s="234"/>
      <c r="E620" s="235"/>
      <c r="F620" s="235"/>
    </row>
    <row r="621">
      <c r="A621" s="259" t="s">
        <v>1010</v>
      </c>
      <c r="B621" s="153" t="s">
        <v>1116</v>
      </c>
      <c r="C621" s="153" t="s">
        <v>3336</v>
      </c>
      <c r="D621" s="153" t="s">
        <v>1043</v>
      </c>
      <c r="E621" s="262" t="s">
        <v>6956</v>
      </c>
      <c r="F621" s="262" t="s">
        <v>6957</v>
      </c>
    </row>
    <row r="622">
      <c r="A622" s="259" t="s">
        <v>1018</v>
      </c>
      <c r="B622" s="153" t="s">
        <v>1019</v>
      </c>
      <c r="C622" s="153" t="s">
        <v>2122</v>
      </c>
      <c r="D622" s="153" t="s">
        <v>1093</v>
      </c>
      <c r="E622" s="153" t="s">
        <v>2239</v>
      </c>
      <c r="F622" s="260" t="s">
        <v>2221</v>
      </c>
    </row>
    <row r="623">
      <c r="A623" s="12" t="s">
        <v>7080</v>
      </c>
      <c r="C623" s="13" t="s">
        <v>7081</v>
      </c>
      <c r="E623" s="13" t="s">
        <v>7082</v>
      </c>
    </row>
    <row r="625">
      <c r="A625" s="1067" t="s">
        <v>6961</v>
      </c>
      <c r="B625" s="629"/>
      <c r="C625" s="233" t="s">
        <v>6962</v>
      </c>
      <c r="D625" s="234"/>
      <c r="E625" s="235"/>
      <c r="F625" s="235"/>
    </row>
    <row r="626">
      <c r="A626" s="259" t="s">
        <v>1010</v>
      </c>
      <c r="B626" s="262" t="s">
        <v>6963</v>
      </c>
      <c r="C626" s="154"/>
      <c r="D626" s="154"/>
      <c r="E626" s="154"/>
      <c r="F626" s="154"/>
    </row>
    <row r="627">
      <c r="A627" s="259" t="s">
        <v>1018</v>
      </c>
      <c r="B627" s="153" t="s">
        <v>2900</v>
      </c>
      <c r="C627" s="154"/>
      <c r="D627" s="154"/>
      <c r="E627" s="154"/>
      <c r="F627" s="154"/>
    </row>
    <row r="628">
      <c r="A628" s="12" t="s">
        <v>7083</v>
      </c>
      <c r="C628" s="13" t="s">
        <v>7084</v>
      </c>
      <c r="E628" s="13" t="s">
        <v>7085</v>
      </c>
    </row>
    <row r="630">
      <c r="A630" s="169" t="s">
        <v>1335</v>
      </c>
      <c r="B630" s="149"/>
      <c r="C630" s="149"/>
      <c r="D630" s="171" t="s">
        <v>1336</v>
      </c>
      <c r="E630" s="171" t="s">
        <v>1195</v>
      </c>
      <c r="F630" s="171" t="s">
        <v>1196</v>
      </c>
    </row>
    <row r="631">
      <c r="A631" s="153" t="s">
        <v>1338</v>
      </c>
      <c r="B631" s="154"/>
      <c r="C631" s="154"/>
      <c r="D631" s="154"/>
      <c r="E631" s="154"/>
      <c r="F631" s="154"/>
    </row>
    <row r="632">
      <c r="A632" s="154"/>
      <c r="B632" s="154"/>
      <c r="C632" s="154"/>
      <c r="D632" s="154"/>
      <c r="E632" s="154"/>
      <c r="F632" s="154"/>
    </row>
    <row r="633">
      <c r="A633" s="269" t="s">
        <v>1341</v>
      </c>
    </row>
    <row r="634">
      <c r="A634" s="12" t="s">
        <v>7086</v>
      </c>
    </row>
    <row r="1281">
      <c r="A1281" s="12" t="s">
        <v>7087</v>
      </c>
    </row>
    <row r="1282">
      <c r="A1282" s="2482" t="s">
        <v>7088</v>
      </c>
    </row>
    <row r="1283">
      <c r="A1283" s="13" t="s">
        <v>7089</v>
      </c>
      <c r="B1283" s="13" t="s">
        <v>7090</v>
      </c>
      <c r="C1283" s="13" t="s">
        <v>7091</v>
      </c>
      <c r="D1283" s="13" t="s">
        <v>7092</v>
      </c>
      <c r="E1283" s="13" t="s">
        <v>7093</v>
      </c>
      <c r="F1283" s="13" t="s">
        <v>7094</v>
      </c>
      <c r="G1283" s="13" t="s">
        <v>7095</v>
      </c>
      <c r="H1283" s="13" t="s">
        <v>7096</v>
      </c>
      <c r="I1283" s="13" t="s">
        <v>7097</v>
      </c>
    </row>
  </sheetData>
  <drawing r:id="rId2"/>
  <legacy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sheetData>
    <row r="1">
      <c r="A1" s="2502" t="s">
        <v>7098</v>
      </c>
    </row>
    <row r="2">
      <c r="A2" s="13"/>
    </row>
    <row r="3">
      <c r="A3" s="2480" t="str">
        <f>"You have "&amp;Inventory!B7&amp;" samples to spend at this moment in time."</f>
        <v>You have 70 samples to spend at this moment in time.</v>
      </c>
    </row>
    <row r="4">
      <c r="A4" s="17" t="str">
        <f>"You have "&amp;Inventory!B8&amp;" flux to spend at this moment in time."</f>
        <v>You have 75 flux to spend at this moment in time.</v>
      </c>
    </row>
    <row r="5">
      <c r="A5" s="13"/>
    </row>
    <row r="6">
      <c r="A6" s="13" t="s">
        <v>7099</v>
      </c>
    </row>
    <row r="7">
      <c r="A7" s="13" t="s">
        <v>7100</v>
      </c>
    </row>
    <row r="8">
      <c r="A8" s="2503" t="str">
        <f>HYPERLINK("https://docs.google.com/spreadsheets/d/1A03qT2jE-W0QduYxFhCpz98e5tPVT4RDAH-m6U7qOik/edit?usp=sharing","Spell / Perk outputs can be found HERE.")</f>
        <v>Spell / Perk outputs can be found HERE.</v>
      </c>
    </row>
    <row r="10">
      <c r="A10" s="2504" t="s">
        <v>7101</v>
      </c>
      <c r="B10" s="2445"/>
      <c r="C10" s="2445"/>
      <c r="D10" s="2445"/>
      <c r="E10" s="2445"/>
      <c r="F10" s="2445"/>
      <c r="G10" s="2445"/>
      <c r="H10" s="2445"/>
      <c r="I10" s="2445"/>
      <c r="J10" s="2445"/>
    </row>
    <row r="11">
      <c r="A11" s="146" t="s">
        <v>7102</v>
      </c>
    </row>
    <row r="12">
      <c r="B12" s="146" t="s">
        <v>7103</v>
      </c>
    </row>
    <row r="13">
      <c r="C13" s="146" t="s">
        <v>7104</v>
      </c>
    </row>
    <row r="14">
      <c r="C14" s="13" t="s">
        <v>7105</v>
      </c>
    </row>
    <row r="15">
      <c r="C15" s="146" t="s">
        <v>7106</v>
      </c>
    </row>
    <row r="16">
      <c r="B16" s="146" t="s">
        <v>7107</v>
      </c>
    </row>
    <row r="17">
      <c r="C17" s="146" t="s">
        <v>7108</v>
      </c>
    </row>
    <row r="18">
      <c r="C18" s="146" t="s">
        <v>7109</v>
      </c>
    </row>
    <row r="19">
      <c r="C19" s="146" t="s">
        <v>7110</v>
      </c>
    </row>
    <row r="20">
      <c r="B20" s="146" t="s">
        <v>7111</v>
      </c>
    </row>
    <row r="21">
      <c r="C21" s="13" t="s">
        <v>7112</v>
      </c>
    </row>
    <row r="22">
      <c r="C22" s="13" t="s">
        <v>7113</v>
      </c>
    </row>
    <row r="23">
      <c r="C23" s="146" t="s">
        <v>7114</v>
      </c>
    </row>
    <row r="24">
      <c r="B24" s="146" t="s">
        <v>7115</v>
      </c>
      <c r="C24" s="13"/>
    </row>
    <row r="25">
      <c r="C25" s="13" t="s">
        <v>7116</v>
      </c>
    </row>
    <row r="26">
      <c r="C26" s="2505" t="s">
        <v>7117</v>
      </c>
    </row>
    <row r="27">
      <c r="C27" s="13" t="s">
        <v>7118</v>
      </c>
    </row>
    <row r="28">
      <c r="B28" s="146" t="s">
        <v>7119</v>
      </c>
      <c r="C28" s="13"/>
    </row>
    <row r="29">
      <c r="C29" s="146" t="s">
        <v>7120</v>
      </c>
    </row>
    <row r="30">
      <c r="C30" s="146" t="s">
        <v>7121</v>
      </c>
    </row>
    <row r="31">
      <c r="B31" s="146" t="s">
        <v>7122</v>
      </c>
      <c r="C31" s="13"/>
    </row>
    <row r="32">
      <c r="C32" s="146" t="s">
        <v>7123</v>
      </c>
    </row>
    <row r="33">
      <c r="C33" s="146" t="s">
        <v>7124</v>
      </c>
    </row>
    <row r="34">
      <c r="C34" s="146" t="s">
        <v>7125</v>
      </c>
    </row>
    <row r="35">
      <c r="B35" s="146" t="s">
        <v>7126</v>
      </c>
    </row>
    <row r="36">
      <c r="C36" s="146" t="s">
        <v>7127</v>
      </c>
    </row>
    <row r="37">
      <c r="C37" s="146"/>
      <c r="D37" s="146" t="s">
        <v>7128</v>
      </c>
    </row>
    <row r="38">
      <c r="C38" s="146"/>
      <c r="D38" s="146"/>
      <c r="E38" s="146" t="s">
        <v>7129</v>
      </c>
    </row>
    <row r="39">
      <c r="C39" s="146" t="s">
        <v>7130</v>
      </c>
    </row>
    <row r="40">
      <c r="C40" s="13"/>
      <c r="D40" s="146" t="s">
        <v>7131</v>
      </c>
    </row>
    <row r="41">
      <c r="C41" s="146"/>
      <c r="D41" s="13"/>
      <c r="E41" s="146" t="s">
        <v>7132</v>
      </c>
    </row>
    <row r="42">
      <c r="C42" s="146" t="s">
        <v>7133</v>
      </c>
    </row>
    <row r="43">
      <c r="C43" s="13"/>
      <c r="D43" s="13" t="s">
        <v>7134</v>
      </c>
    </row>
    <row r="44">
      <c r="C44" s="13"/>
      <c r="D44" s="13"/>
      <c r="E44" s="13" t="s">
        <v>7135</v>
      </c>
    </row>
    <row r="45">
      <c r="C45" s="146" t="s">
        <v>7136</v>
      </c>
    </row>
    <row r="46">
      <c r="C46" s="146"/>
      <c r="D46" s="146" t="s">
        <v>7137</v>
      </c>
    </row>
    <row r="47">
      <c r="C47" s="13"/>
      <c r="D47" s="13"/>
      <c r="E47" s="13" t="s">
        <v>7138</v>
      </c>
    </row>
    <row r="48">
      <c r="C48" s="13" t="s">
        <v>7139</v>
      </c>
    </row>
    <row r="49">
      <c r="C49" s="13"/>
      <c r="D49" s="13" t="s">
        <v>7140</v>
      </c>
    </row>
    <row r="50">
      <c r="C50" s="13"/>
      <c r="D50" s="13"/>
      <c r="E50" s="13" t="s">
        <v>7141</v>
      </c>
    </row>
    <row r="51">
      <c r="C51" s="146" t="s">
        <v>7142</v>
      </c>
    </row>
    <row r="52">
      <c r="D52" s="146" t="s">
        <v>7143</v>
      </c>
    </row>
    <row r="53">
      <c r="D53" s="13"/>
      <c r="E53" s="13" t="s">
        <v>7144</v>
      </c>
    </row>
    <row r="54">
      <c r="B54" s="146" t="s">
        <v>7145</v>
      </c>
    </row>
    <row r="56">
      <c r="A56" s="146" t="s">
        <v>7146</v>
      </c>
    </row>
    <row r="57">
      <c r="B57" s="13" t="s">
        <v>7147</v>
      </c>
    </row>
    <row r="58">
      <c r="B58" s="12" t="s">
        <v>7148</v>
      </c>
    </row>
    <row r="59">
      <c r="B59" s="12" t="s">
        <v>7149</v>
      </c>
    </row>
    <row r="60">
      <c r="B60" s="13" t="s">
        <v>7150</v>
      </c>
    </row>
    <row r="62">
      <c r="B62" s="13" t="s">
        <v>7151</v>
      </c>
    </row>
    <row r="63">
      <c r="B63" s="12" t="s">
        <v>7152</v>
      </c>
    </row>
    <row r="64">
      <c r="B64" s="2505" t="s">
        <v>7153</v>
      </c>
    </row>
    <row r="65">
      <c r="B65" s="13" t="s">
        <v>7154</v>
      </c>
    </row>
    <row r="66">
      <c r="B66" s="13" t="s">
        <v>7155</v>
      </c>
    </row>
    <row r="68">
      <c r="B68" s="13" t="s">
        <v>7156</v>
      </c>
    </row>
    <row r="69">
      <c r="B69" s="12" t="s">
        <v>7157</v>
      </c>
    </row>
    <row r="70">
      <c r="B70" s="13" t="s">
        <v>7158</v>
      </c>
    </row>
    <row r="71">
      <c r="B71" s="146" t="s">
        <v>7159</v>
      </c>
    </row>
    <row r="72">
      <c r="B72" s="13" t="s">
        <v>7160</v>
      </c>
    </row>
    <row r="74">
      <c r="B74" s="13" t="s">
        <v>7161</v>
      </c>
    </row>
    <row r="75">
      <c r="B75" s="2505" t="s">
        <v>7162</v>
      </c>
    </row>
    <row r="76">
      <c r="B76" s="12" t="s">
        <v>7163</v>
      </c>
    </row>
    <row r="77">
      <c r="B77" s="13" t="s">
        <v>7164</v>
      </c>
    </row>
    <row r="78">
      <c r="B78" s="146" t="s">
        <v>7165</v>
      </c>
    </row>
    <row r="81">
      <c r="A81" s="2506" t="s">
        <v>7166</v>
      </c>
      <c r="B81" s="2445"/>
      <c r="C81" s="2445"/>
      <c r="D81" s="2445"/>
      <c r="E81" s="2445"/>
      <c r="F81" s="2445"/>
      <c r="G81" s="2445"/>
      <c r="H81" s="2445"/>
      <c r="I81" s="2445"/>
      <c r="J81" s="2445"/>
    </row>
    <row r="82">
      <c r="A82" s="146" t="s">
        <v>7167</v>
      </c>
    </row>
    <row r="83">
      <c r="B83" s="2496" t="s">
        <v>7168</v>
      </c>
    </row>
    <row r="84">
      <c r="B84" s="146" t="s">
        <v>7169</v>
      </c>
    </row>
    <row r="85">
      <c r="B85" s="146" t="s">
        <v>7170</v>
      </c>
    </row>
    <row r="86">
      <c r="B86" s="146" t="s">
        <v>7171</v>
      </c>
    </row>
    <row r="87">
      <c r="B87" s="13" t="s">
        <v>7172</v>
      </c>
    </row>
    <row r="88">
      <c r="B88" s="146" t="s">
        <v>7173</v>
      </c>
    </row>
    <row r="89">
      <c r="B89" s="146" t="s">
        <v>7174</v>
      </c>
    </row>
    <row r="90">
      <c r="B90" s="13" t="s">
        <v>7175</v>
      </c>
    </row>
    <row r="91">
      <c r="B91" s="146" t="s">
        <v>7176</v>
      </c>
    </row>
    <row r="92">
      <c r="B92" s="146" t="s">
        <v>7177</v>
      </c>
    </row>
    <row r="93">
      <c r="B93" s="13" t="s">
        <v>7178</v>
      </c>
    </row>
    <row r="94">
      <c r="B94" s="13" t="s">
        <v>7179</v>
      </c>
    </row>
    <row r="95">
      <c r="B95" s="146" t="s">
        <v>7180</v>
      </c>
    </row>
    <row r="96">
      <c r="B96" s="146" t="s">
        <v>7181</v>
      </c>
    </row>
    <row r="97">
      <c r="B97" s="146" t="s">
        <v>7182</v>
      </c>
    </row>
    <row r="98">
      <c r="B98" s="2505" t="s">
        <v>7183</v>
      </c>
    </row>
    <row r="99">
      <c r="B99" s="12" t="s">
        <v>7184</v>
      </c>
    </row>
    <row r="100">
      <c r="B100" s="2496"/>
    </row>
    <row r="101">
      <c r="B101" s="2496" t="s">
        <v>7185</v>
      </c>
    </row>
    <row r="102">
      <c r="B102" s="146" t="s">
        <v>7186</v>
      </c>
    </row>
    <row r="103">
      <c r="C103" s="2493" t="s">
        <v>7187</v>
      </c>
    </row>
    <row r="104">
      <c r="C104" s="13" t="s">
        <v>7188</v>
      </c>
    </row>
    <row r="105" ht="15.0" customHeight="1">
      <c r="C105" s="146" t="s">
        <v>7189</v>
      </c>
    </row>
    <row r="106">
      <c r="D106" s="146" t="s">
        <v>7190</v>
      </c>
    </row>
    <row r="107">
      <c r="C107" s="146" t="s">
        <v>7191</v>
      </c>
    </row>
    <row r="108">
      <c r="D108" s="146" t="s">
        <v>7192</v>
      </c>
    </row>
    <row r="109">
      <c r="C109" s="146" t="s">
        <v>7193</v>
      </c>
      <c r="D109" s="13"/>
    </row>
    <row r="110">
      <c r="C110" s="146" t="s">
        <v>7194</v>
      </c>
      <c r="D110" s="13"/>
    </row>
    <row r="111">
      <c r="B111" s="146" t="s">
        <v>7195</v>
      </c>
    </row>
    <row r="112">
      <c r="C112" s="146" t="s">
        <v>7196</v>
      </c>
    </row>
    <row r="113">
      <c r="C113" s="13"/>
      <c r="D113" s="146" t="s">
        <v>7197</v>
      </c>
    </row>
    <row r="114">
      <c r="C114" s="146" t="s">
        <v>7198</v>
      </c>
    </row>
    <row r="115">
      <c r="D115" s="146" t="s">
        <v>7199</v>
      </c>
    </row>
    <row r="116">
      <c r="C116" s="146" t="s">
        <v>7200</v>
      </c>
    </row>
    <row r="117">
      <c r="C117" s="146" t="s">
        <v>7201</v>
      </c>
    </row>
    <row r="118">
      <c r="C118" s="146" t="s">
        <v>7202</v>
      </c>
    </row>
    <row r="119">
      <c r="B119" s="146" t="s">
        <v>7203</v>
      </c>
    </row>
    <row r="120">
      <c r="C120" s="13" t="s">
        <v>7204</v>
      </c>
    </row>
    <row r="121">
      <c r="D121" s="146" t="s">
        <v>7205</v>
      </c>
    </row>
    <row r="122">
      <c r="D122" s="146" t="s">
        <v>7206</v>
      </c>
    </row>
    <row r="123">
      <c r="D123" s="13" t="s">
        <v>7207</v>
      </c>
    </row>
    <row r="124">
      <c r="D124" s="13" t="s">
        <v>7208</v>
      </c>
    </row>
    <row r="125">
      <c r="D125" s="146" t="s">
        <v>7209</v>
      </c>
    </row>
    <row r="126">
      <c r="D126" s="146" t="s">
        <v>7210</v>
      </c>
    </row>
    <row r="127">
      <c r="D127" s="146" t="s">
        <v>7211</v>
      </c>
    </row>
    <row r="128">
      <c r="C128" s="2493" t="s">
        <v>7212</v>
      </c>
    </row>
    <row r="129">
      <c r="C129" s="13"/>
      <c r="D129" s="146" t="s">
        <v>7213</v>
      </c>
    </row>
    <row r="130">
      <c r="C130" s="146" t="s">
        <v>7214</v>
      </c>
    </row>
    <row r="131">
      <c r="D131" s="146" t="s">
        <v>7215</v>
      </c>
    </row>
    <row r="132">
      <c r="C132" s="146" t="s">
        <v>7216</v>
      </c>
    </row>
    <row r="133">
      <c r="B133" s="146" t="s">
        <v>7217</v>
      </c>
    </row>
    <row r="134">
      <c r="C134" s="13" t="s">
        <v>7218</v>
      </c>
    </row>
    <row r="135">
      <c r="C135" s="2505" t="s">
        <v>7219</v>
      </c>
    </row>
    <row r="136">
      <c r="C136" s="146" t="s">
        <v>7220</v>
      </c>
    </row>
    <row r="139">
      <c r="A139" s="2507" t="s">
        <v>7221</v>
      </c>
      <c r="B139" s="2445"/>
      <c r="C139" s="2445"/>
      <c r="D139" s="2445"/>
      <c r="E139" s="2445"/>
      <c r="F139" s="2445"/>
      <c r="G139" s="2445"/>
      <c r="H139" s="2445"/>
      <c r="I139" s="2445"/>
      <c r="J139" s="2445"/>
    </row>
    <row r="140">
      <c r="A140" s="146" t="s">
        <v>7222</v>
      </c>
    </row>
    <row r="141">
      <c r="B141" s="2496" t="s">
        <v>7168</v>
      </c>
    </row>
    <row r="142">
      <c r="B142" s="146" t="s">
        <v>7223</v>
      </c>
    </row>
    <row r="143">
      <c r="B143" s="146" t="s">
        <v>7224</v>
      </c>
    </row>
    <row r="144">
      <c r="B144" s="13" t="s">
        <v>7225</v>
      </c>
    </row>
    <row r="145">
      <c r="B145" s="2508" t="s">
        <v>7226</v>
      </c>
    </row>
    <row r="146">
      <c r="B146" s="2508" t="s">
        <v>7227</v>
      </c>
    </row>
    <row r="147">
      <c r="B147" s="2508" t="s">
        <v>7228</v>
      </c>
    </row>
    <row r="148">
      <c r="B148" s="13" t="s">
        <v>7229</v>
      </c>
    </row>
    <row r="149">
      <c r="B149" s="146" t="s">
        <v>7230</v>
      </c>
    </row>
    <row r="150">
      <c r="B150" s="146" t="s">
        <v>7231</v>
      </c>
    </row>
    <row r="151">
      <c r="B151" s="146" t="s">
        <v>7232</v>
      </c>
    </row>
    <row r="152">
      <c r="B152" s="13" t="s">
        <v>7233</v>
      </c>
    </row>
    <row r="153">
      <c r="B153" s="146" t="s">
        <v>7234</v>
      </c>
    </row>
    <row r="154">
      <c r="B154" s="2496" t="s">
        <v>7235</v>
      </c>
    </row>
    <row r="155">
      <c r="B155" s="2496" t="s">
        <v>7236</v>
      </c>
    </row>
    <row r="156">
      <c r="B156" s="2509" t="s">
        <v>7237</v>
      </c>
    </row>
    <row r="157">
      <c r="B157" s="2496"/>
    </row>
    <row r="158">
      <c r="B158" s="2496" t="s">
        <v>7185</v>
      </c>
    </row>
    <row r="159">
      <c r="B159" s="146" t="s">
        <v>7238</v>
      </c>
    </row>
    <row r="160">
      <c r="C160" s="13" t="s">
        <v>7239</v>
      </c>
    </row>
    <row r="161">
      <c r="C161" s="146" t="s">
        <v>7240</v>
      </c>
    </row>
    <row r="162">
      <c r="D162" s="146" t="s">
        <v>7241</v>
      </c>
    </row>
    <row r="163">
      <c r="C163" s="146" t="s">
        <v>7242</v>
      </c>
    </row>
    <row r="164">
      <c r="C164" s="146" t="s">
        <v>7243</v>
      </c>
    </row>
    <row r="165">
      <c r="D165" s="146" t="s">
        <v>7244</v>
      </c>
    </row>
    <row r="166">
      <c r="C166" s="146" t="s">
        <v>7245</v>
      </c>
      <c r="D166" s="13"/>
    </row>
    <row r="167">
      <c r="C167" s="146" t="s">
        <v>7246</v>
      </c>
      <c r="D167" s="13"/>
    </row>
    <row r="168">
      <c r="B168" s="146" t="s">
        <v>7247</v>
      </c>
    </row>
    <row r="169">
      <c r="C169" s="13" t="s">
        <v>7248</v>
      </c>
    </row>
    <row r="170">
      <c r="C170" s="13" t="s">
        <v>7249</v>
      </c>
    </row>
    <row r="171">
      <c r="C171" s="13" t="s">
        <v>7250</v>
      </c>
    </row>
    <row r="172">
      <c r="D172" s="13" t="s">
        <v>7251</v>
      </c>
    </row>
    <row r="173">
      <c r="C173" s="146" t="s">
        <v>7252</v>
      </c>
    </row>
    <row r="174">
      <c r="C174" s="13" t="s">
        <v>7253</v>
      </c>
    </row>
    <row r="175">
      <c r="C175" s="13" t="s">
        <v>7254</v>
      </c>
    </row>
    <row r="176">
      <c r="B176" s="146" t="s">
        <v>7255</v>
      </c>
    </row>
    <row r="177">
      <c r="C177" s="146" t="s">
        <v>7256</v>
      </c>
    </row>
    <row r="178">
      <c r="D178" s="146" t="s">
        <v>7257</v>
      </c>
    </row>
    <row r="179">
      <c r="D179" s="146" t="s">
        <v>7258</v>
      </c>
    </row>
    <row r="180">
      <c r="C180" s="146" t="s">
        <v>7259</v>
      </c>
    </row>
    <row r="181">
      <c r="D181" s="146" t="s">
        <v>7260</v>
      </c>
    </row>
    <row r="182">
      <c r="C182" s="146" t="s">
        <v>7261</v>
      </c>
    </row>
    <row r="183">
      <c r="C183" s="146" t="s">
        <v>7262</v>
      </c>
    </row>
    <row r="184">
      <c r="B184" s="146" t="s">
        <v>7263</v>
      </c>
    </row>
    <row r="185">
      <c r="C185" s="146" t="s">
        <v>7264</v>
      </c>
    </row>
    <row r="186">
      <c r="D186" s="146" t="s">
        <v>7265</v>
      </c>
    </row>
    <row r="187">
      <c r="C187" s="146" t="s">
        <v>7266</v>
      </c>
    </row>
    <row r="189">
      <c r="B189" s="2505" t="s">
        <v>7267</v>
      </c>
    </row>
    <row r="192">
      <c r="A192" s="2510" t="s">
        <v>7268</v>
      </c>
      <c r="B192" s="2445"/>
      <c r="C192" s="2445"/>
      <c r="D192" s="2445"/>
      <c r="E192" s="2445"/>
      <c r="F192" s="2445"/>
      <c r="G192" s="2445"/>
      <c r="H192" s="2445"/>
      <c r="I192" s="2445"/>
      <c r="J192" s="2445"/>
    </row>
    <row r="193">
      <c r="A193" s="13" t="s">
        <v>7269</v>
      </c>
    </row>
    <row r="194">
      <c r="A194" s="13" t="s">
        <v>7270</v>
      </c>
    </row>
    <row r="195">
      <c r="B195" s="13" t="s">
        <v>7271</v>
      </c>
    </row>
    <row r="196">
      <c r="C196" s="12" t="s">
        <v>7272</v>
      </c>
    </row>
    <row r="197">
      <c r="D197" s="12" t="s">
        <v>7273</v>
      </c>
    </row>
    <row r="198">
      <c r="E198" s="12" t="s">
        <v>7274</v>
      </c>
    </row>
    <row r="199">
      <c r="C199" s="13" t="s">
        <v>7275</v>
      </c>
    </row>
    <row r="200">
      <c r="C200" s="12" t="s">
        <v>7276</v>
      </c>
    </row>
    <row r="201">
      <c r="C201" s="13" t="s">
        <v>7277</v>
      </c>
    </row>
    <row r="202">
      <c r="C202" s="13" t="s">
        <v>7278</v>
      </c>
    </row>
    <row r="203">
      <c r="B203" s="13"/>
    </row>
    <row r="204">
      <c r="B204" s="13" t="s">
        <v>7279</v>
      </c>
    </row>
    <row r="205">
      <c r="C205" s="13" t="s">
        <v>7280</v>
      </c>
    </row>
    <row r="206">
      <c r="C206" s="13" t="s">
        <v>7281</v>
      </c>
    </row>
    <row r="207">
      <c r="C207" s="13" t="s">
        <v>7282</v>
      </c>
    </row>
    <row r="208">
      <c r="B208" s="12" t="s">
        <v>7283</v>
      </c>
    </row>
    <row r="209">
      <c r="C209" s="12" t="s">
        <v>7284</v>
      </c>
    </row>
    <row r="210">
      <c r="B210" s="13" t="s">
        <v>7285</v>
      </c>
      <c r="C210" s="13"/>
    </row>
    <row r="211">
      <c r="C211" s="13"/>
    </row>
    <row r="212">
      <c r="B212" s="12" t="s">
        <v>7286</v>
      </c>
    </row>
    <row r="213">
      <c r="B213" s="13" t="s">
        <v>7287</v>
      </c>
    </row>
    <row r="214">
      <c r="B214" s="13" t="s">
        <v>7288</v>
      </c>
    </row>
    <row r="215">
      <c r="B215" s="12" t="s">
        <v>7289</v>
      </c>
    </row>
    <row r="216">
      <c r="B216" s="12"/>
      <c r="C216" s="12" t="s">
        <v>7290</v>
      </c>
    </row>
    <row r="217">
      <c r="B217" s="12"/>
      <c r="C217" s="12" t="s">
        <v>7291</v>
      </c>
    </row>
    <row r="218">
      <c r="B218" s="12" t="s">
        <v>7292</v>
      </c>
    </row>
    <row r="219">
      <c r="B219" s="12"/>
      <c r="C219" s="12" t="s">
        <v>7293</v>
      </c>
    </row>
    <row r="220">
      <c r="B220" s="12"/>
      <c r="C220" s="12" t="s">
        <v>7294</v>
      </c>
    </row>
    <row r="221">
      <c r="B221" s="12" t="s">
        <v>7295</v>
      </c>
    </row>
    <row r="222">
      <c r="B222" s="12"/>
      <c r="C222" s="12" t="s">
        <v>7296</v>
      </c>
    </row>
    <row r="223">
      <c r="B223" s="12" t="s">
        <v>7297</v>
      </c>
    </row>
    <row r="224">
      <c r="B224" s="12"/>
      <c r="C224" s="12" t="s">
        <v>7298</v>
      </c>
    </row>
    <row r="225">
      <c r="B225" s="12" t="s">
        <v>7299</v>
      </c>
    </row>
    <row r="226">
      <c r="B226" s="12"/>
      <c r="C226" s="12" t="s">
        <v>7300</v>
      </c>
    </row>
    <row r="227">
      <c r="B227" s="12"/>
    </row>
    <row r="228">
      <c r="B228" s="12" t="s">
        <v>7301</v>
      </c>
    </row>
    <row r="229">
      <c r="B229" s="12" t="s">
        <v>7302</v>
      </c>
    </row>
    <row r="230">
      <c r="B230" s="12" t="s">
        <v>7303</v>
      </c>
    </row>
    <row r="231">
      <c r="B231" s="12" t="s">
        <v>7304</v>
      </c>
    </row>
    <row r="232">
      <c r="B232" s="12"/>
      <c r="C232" s="12" t="s">
        <v>7305</v>
      </c>
    </row>
    <row r="233">
      <c r="B233" s="12"/>
      <c r="C233" s="12" t="s">
        <v>7306</v>
      </c>
    </row>
    <row r="234">
      <c r="B234" s="12" t="s">
        <v>7307</v>
      </c>
    </row>
    <row r="235">
      <c r="B235" s="12"/>
      <c r="C235" s="12" t="s">
        <v>7308</v>
      </c>
    </row>
    <row r="236">
      <c r="B236" s="12" t="s">
        <v>7309</v>
      </c>
    </row>
  </sheetData>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sheetData>
    <row r="1">
      <c r="A1" s="1302" t="s">
        <v>7310</v>
      </c>
    </row>
    <row r="2">
      <c r="A2" s="13" t="s">
        <v>7311</v>
      </c>
    </row>
    <row r="3">
      <c r="A3" s="13" t="s">
        <v>7312</v>
      </c>
    </row>
    <row r="5">
      <c r="A5" s="2511" t="s">
        <v>7313</v>
      </c>
      <c r="B5" s="2445"/>
      <c r="C5" s="2445"/>
      <c r="D5" s="2445"/>
      <c r="E5" s="2445"/>
      <c r="F5" s="2445"/>
      <c r="G5" s="2445"/>
      <c r="H5" s="2445"/>
      <c r="I5" s="2445"/>
      <c r="J5" s="2445"/>
      <c r="K5" s="2445"/>
      <c r="L5" s="2445"/>
      <c r="M5" s="2445"/>
    </row>
    <row r="6">
      <c r="A6" s="2512" t="s">
        <v>7314</v>
      </c>
    </row>
    <row r="7">
      <c r="A7" s="2513" t="s">
        <v>7315</v>
      </c>
    </row>
    <row r="8">
      <c r="A8" s="13" t="s">
        <v>7316</v>
      </c>
    </row>
    <row r="9">
      <c r="A9" s="147" t="s">
        <v>7317</v>
      </c>
    </row>
    <row r="10">
      <c r="A10" s="147" t="s">
        <v>7318</v>
      </c>
    </row>
    <row r="11">
      <c r="A11" s="13" t="s">
        <v>7319</v>
      </c>
    </row>
    <row r="12">
      <c r="A12" s="13" t="s">
        <v>7320</v>
      </c>
    </row>
    <row r="14">
      <c r="A14" s="13" t="s">
        <v>7321</v>
      </c>
    </row>
    <row r="15">
      <c r="A15" s="13" t="s">
        <v>7322</v>
      </c>
    </row>
    <row r="17">
      <c r="A17" s="12" t="s">
        <v>7323</v>
      </c>
    </row>
    <row r="18">
      <c r="A18" s="12" t="s">
        <v>7324</v>
      </c>
    </row>
    <row r="19">
      <c r="A19" s="2483" t="s">
        <v>7325</v>
      </c>
    </row>
    <row r="20">
      <c r="A20" s="2484" t="s">
        <v>7326</v>
      </c>
    </row>
    <row r="21">
      <c r="A21" s="2485" t="s">
        <v>7327</v>
      </c>
    </row>
    <row r="22">
      <c r="A22" s="2486" t="s">
        <v>7328</v>
      </c>
    </row>
    <row r="23">
      <c r="A23" s="2487" t="s">
        <v>7329</v>
      </c>
    </row>
    <row r="24">
      <c r="A24" s="2488" t="s">
        <v>7330</v>
      </c>
    </row>
    <row r="25">
      <c r="A25" s="13" t="s">
        <v>7331</v>
      </c>
    </row>
    <row r="27">
      <c r="A27" s="124" t="s">
        <v>7332</v>
      </c>
    </row>
    <row r="28">
      <c r="A28" s="76" t="s">
        <v>7333</v>
      </c>
    </row>
    <row r="29">
      <c r="A29" s="76" t="s">
        <v>7333</v>
      </c>
    </row>
    <row r="30">
      <c r="A30" s="76" t="s">
        <v>7333</v>
      </c>
    </row>
    <row r="31">
      <c r="A31" s="76" t="s">
        <v>7333</v>
      </c>
    </row>
    <row r="33">
      <c r="A33" s="124" t="s">
        <v>7334</v>
      </c>
    </row>
    <row r="34">
      <c r="A34" s="76" t="s">
        <v>7335</v>
      </c>
    </row>
    <row r="37">
      <c r="A37" s="2511" t="s">
        <v>7336</v>
      </c>
      <c r="B37" s="2445"/>
      <c r="C37" s="2445"/>
      <c r="D37" s="2445"/>
      <c r="E37" s="2445"/>
      <c r="F37" s="2445"/>
      <c r="G37" s="2445"/>
      <c r="H37" s="2445"/>
      <c r="I37" s="2445"/>
      <c r="J37" s="2445"/>
      <c r="K37" s="2445"/>
      <c r="L37" s="2445"/>
      <c r="M37" s="2445"/>
    </row>
    <row r="38">
      <c r="A38" s="2514" t="s">
        <v>7337</v>
      </c>
    </row>
    <row r="39">
      <c r="A39" s="2515" t="s">
        <v>7338</v>
      </c>
    </row>
    <row r="40">
      <c r="A40" s="13" t="s">
        <v>7339</v>
      </c>
    </row>
    <row r="41">
      <c r="A41" s="13" t="s">
        <v>7340</v>
      </c>
    </row>
    <row r="42">
      <c r="A42" s="13"/>
    </row>
    <row r="43">
      <c r="A43" s="12" t="s">
        <v>7341</v>
      </c>
    </row>
    <row r="44">
      <c r="A44" s="13" t="s">
        <v>7342</v>
      </c>
    </row>
    <row r="46">
      <c r="A46" s="124" t="s">
        <v>7343</v>
      </c>
    </row>
    <row r="47">
      <c r="A47" s="13" t="s">
        <v>7344</v>
      </c>
    </row>
    <row r="48">
      <c r="A48" s="2515" t="s">
        <v>7345</v>
      </c>
    </row>
    <row r="50">
      <c r="A50" s="124" t="s">
        <v>7346</v>
      </c>
    </row>
    <row r="51">
      <c r="A51" s="13" t="s">
        <v>7347</v>
      </c>
    </row>
    <row r="52">
      <c r="A52" s="2514" t="s">
        <v>7348</v>
      </c>
    </row>
    <row r="55">
      <c r="A55" s="16" t="s">
        <v>7349</v>
      </c>
    </row>
    <row r="56">
      <c r="A56" s="16" t="s">
        <v>7350</v>
      </c>
    </row>
    <row r="59">
      <c r="A59" s="2516" t="s">
        <v>7351</v>
      </c>
      <c r="B59" s="2445"/>
      <c r="C59" s="2445"/>
      <c r="D59" s="2445"/>
      <c r="E59" s="2445"/>
      <c r="F59" s="2445"/>
      <c r="G59" s="2445"/>
      <c r="H59" s="2445"/>
      <c r="I59" s="2445"/>
      <c r="J59" s="2445"/>
      <c r="K59" s="2445"/>
      <c r="L59" s="2445"/>
      <c r="M59" s="2445"/>
    </row>
    <row r="60">
      <c r="A60" s="2517" t="s">
        <v>7352</v>
      </c>
    </row>
    <row r="61">
      <c r="A61" s="13" t="s">
        <v>7353</v>
      </c>
    </row>
    <row r="62">
      <c r="A62" s="13" t="s">
        <v>7354</v>
      </c>
    </row>
    <row r="64">
      <c r="A64" s="13" t="s">
        <v>7355</v>
      </c>
    </row>
    <row r="66">
      <c r="A66" s="124" t="s">
        <v>7356</v>
      </c>
    </row>
    <row r="67">
      <c r="A67" s="1360" t="s">
        <v>7357</v>
      </c>
      <c r="B67" s="1320"/>
      <c r="C67" s="658" t="s">
        <v>7358</v>
      </c>
      <c r="D67" s="254"/>
      <c r="E67" s="254"/>
      <c r="F67" s="235"/>
      <c r="H67" s="1370" t="s">
        <v>7359</v>
      </c>
      <c r="I67" s="594"/>
      <c r="J67" s="252" t="s">
        <v>7360</v>
      </c>
      <c r="K67" s="254"/>
      <c r="L67" s="254"/>
      <c r="M67" s="235"/>
    </row>
    <row r="68">
      <c r="A68" s="211" t="s">
        <v>7361</v>
      </c>
      <c r="B68" s="212"/>
      <c r="C68" s="212"/>
      <c r="D68" s="212"/>
      <c r="E68" s="212"/>
      <c r="F68" s="154"/>
      <c r="G68" s="71" t="s">
        <v>7362</v>
      </c>
      <c r="H68" s="242" t="s">
        <v>7363</v>
      </c>
      <c r="I68" s="212"/>
      <c r="J68" s="212"/>
      <c r="K68" s="212"/>
      <c r="L68" s="212"/>
      <c r="M68" s="154"/>
    </row>
    <row r="69">
      <c r="A69" s="2455" t="s">
        <v>7364</v>
      </c>
      <c r="B69" s="2456" t="s">
        <v>904</v>
      </c>
      <c r="C69" s="2456" t="s">
        <v>868</v>
      </c>
      <c r="D69" s="2456" t="s">
        <v>886</v>
      </c>
      <c r="E69" s="2456" t="s">
        <v>969</v>
      </c>
      <c r="F69" s="2456" t="s">
        <v>866</v>
      </c>
      <c r="H69" s="2459" t="s">
        <v>7365</v>
      </c>
      <c r="I69" s="2456" t="s">
        <v>904</v>
      </c>
      <c r="J69" s="2456" t="s">
        <v>868</v>
      </c>
      <c r="K69" s="2462" t="s">
        <v>1840</v>
      </c>
      <c r="L69" s="2462" t="s">
        <v>884</v>
      </c>
      <c r="M69" s="2456" t="s">
        <v>866</v>
      </c>
    </row>
    <row r="70">
      <c r="A70" s="12" t="s">
        <v>7366</v>
      </c>
      <c r="C70" s="12" t="s">
        <v>7367</v>
      </c>
      <c r="H70" s="2481" t="s">
        <v>7368</v>
      </c>
    </row>
    <row r="72">
      <c r="A72" s="2518" t="s">
        <v>7369</v>
      </c>
      <c r="B72" s="1365"/>
      <c r="C72" s="575" t="s">
        <v>7370</v>
      </c>
      <c r="D72" s="254"/>
      <c r="E72" s="254"/>
      <c r="F72" s="235"/>
      <c r="H72" s="2519" t="s">
        <v>7371</v>
      </c>
      <c r="I72" s="594"/>
      <c r="J72" s="595" t="s">
        <v>7372</v>
      </c>
      <c r="K72" s="254"/>
      <c r="L72" s="254"/>
      <c r="M72" s="235"/>
    </row>
    <row r="73">
      <c r="A73" s="385" t="s">
        <v>1010</v>
      </c>
      <c r="B73" s="226" t="s">
        <v>1030</v>
      </c>
      <c r="C73" s="226" t="s">
        <v>2226</v>
      </c>
      <c r="D73" s="589" t="s">
        <v>7373</v>
      </c>
      <c r="E73" s="610" t="s">
        <v>7374</v>
      </c>
      <c r="F73" s="154"/>
      <c r="G73" s="71" t="s">
        <v>7362</v>
      </c>
      <c r="H73" s="385" t="s">
        <v>1010</v>
      </c>
      <c r="I73" s="244" t="s">
        <v>1046</v>
      </c>
      <c r="J73" s="244" t="s">
        <v>1032</v>
      </c>
      <c r="K73" s="244" t="s">
        <v>6300</v>
      </c>
      <c r="L73" s="589" t="s">
        <v>7373</v>
      </c>
      <c r="M73" s="260" t="s">
        <v>7375</v>
      </c>
    </row>
    <row r="74">
      <c r="A74" s="385" t="s">
        <v>1018</v>
      </c>
      <c r="B74" s="154" t="s">
        <v>1109</v>
      </c>
      <c r="C74" s="154" t="s">
        <v>2109</v>
      </c>
      <c r="D74" s="610" t="s">
        <v>1037</v>
      </c>
      <c r="E74" s="610" t="s">
        <v>2296</v>
      </c>
      <c r="F74" s="154"/>
      <c r="H74" s="385" t="s">
        <v>1018</v>
      </c>
      <c r="I74" s="153" t="s">
        <v>2122</v>
      </c>
      <c r="J74" s="154" t="s">
        <v>2109</v>
      </c>
      <c r="K74" s="260" t="s">
        <v>1081</v>
      </c>
      <c r="L74" s="610" t="s">
        <v>2296</v>
      </c>
      <c r="M74" s="154"/>
    </row>
    <row r="75">
      <c r="A75" s="12" t="s">
        <v>7366</v>
      </c>
      <c r="C75" s="12" t="s">
        <v>7376</v>
      </c>
      <c r="H75" s="2514" t="s">
        <v>7377</v>
      </c>
    </row>
    <row r="77">
      <c r="A77" s="230" t="s">
        <v>7378</v>
      </c>
      <c r="B77" s="192"/>
      <c r="C77" s="696" t="s">
        <v>7379</v>
      </c>
      <c r="D77" s="342"/>
      <c r="E77" s="342"/>
      <c r="F77" s="342"/>
      <c r="H77" s="2520" t="s">
        <v>7380</v>
      </c>
      <c r="I77" s="817"/>
      <c r="J77" s="882" t="s">
        <v>7381</v>
      </c>
      <c r="K77" s="342"/>
      <c r="L77" s="342"/>
      <c r="M77" s="342"/>
    </row>
    <row r="78">
      <c r="A78" s="180" t="s">
        <v>7382</v>
      </c>
      <c r="B78" s="181"/>
      <c r="C78" s="181"/>
      <c r="D78" s="181"/>
      <c r="E78" s="181"/>
      <c r="F78" s="181"/>
      <c r="G78" s="71" t="s">
        <v>7362</v>
      </c>
      <c r="H78" s="185" t="s">
        <v>7383</v>
      </c>
      <c r="I78" s="181"/>
      <c r="J78" s="181"/>
      <c r="K78" s="181"/>
      <c r="L78" s="181"/>
      <c r="M78" s="181"/>
    </row>
    <row r="79">
      <c r="A79" s="2463" t="s">
        <v>7384</v>
      </c>
      <c r="B79" s="708" t="s">
        <v>956</v>
      </c>
      <c r="C79" s="708" t="s">
        <v>868</v>
      </c>
      <c r="D79" s="708" t="s">
        <v>869</v>
      </c>
      <c r="E79" s="708" t="s">
        <v>980</v>
      </c>
      <c r="F79" s="708" t="s">
        <v>866</v>
      </c>
      <c r="H79" s="706" t="s">
        <v>7385</v>
      </c>
      <c r="I79" s="708" t="s">
        <v>956</v>
      </c>
      <c r="J79" s="708" t="s">
        <v>868</v>
      </c>
      <c r="K79" s="2466" t="s">
        <v>1840</v>
      </c>
      <c r="L79" s="2466" t="s">
        <v>969</v>
      </c>
      <c r="M79" s="708" t="s">
        <v>866</v>
      </c>
    </row>
    <row r="80">
      <c r="A80" s="12" t="s">
        <v>7386</v>
      </c>
      <c r="C80" s="12" t="s">
        <v>7367</v>
      </c>
    </row>
    <row r="82">
      <c r="A82" s="2521" t="s">
        <v>7387</v>
      </c>
      <c r="B82" s="701"/>
      <c r="C82" s="382" t="s">
        <v>7388</v>
      </c>
      <c r="D82" s="342"/>
      <c r="E82" s="342"/>
      <c r="F82" s="342"/>
      <c r="H82" s="983" t="s">
        <v>7389</v>
      </c>
      <c r="I82" s="767"/>
      <c r="J82" s="2522" t="s">
        <v>7390</v>
      </c>
      <c r="K82" s="562"/>
      <c r="L82" s="562"/>
      <c r="M82" s="562"/>
    </row>
    <row r="83">
      <c r="A83" s="385" t="s">
        <v>1010</v>
      </c>
      <c r="B83" s="226" t="s">
        <v>2478</v>
      </c>
      <c r="C83" s="589" t="s">
        <v>7391</v>
      </c>
      <c r="D83" s="573" t="s">
        <v>7392</v>
      </c>
      <c r="E83" s="573" t="s">
        <v>1171</v>
      </c>
      <c r="F83" s="226"/>
      <c r="G83" s="71" t="s">
        <v>7362</v>
      </c>
      <c r="H83" s="385" t="s">
        <v>1010</v>
      </c>
      <c r="I83" s="226" t="s">
        <v>3105</v>
      </c>
      <c r="J83" s="408" t="s">
        <v>7393</v>
      </c>
      <c r="K83" s="264" t="s">
        <v>1132</v>
      </c>
      <c r="L83" s="226"/>
      <c r="M83" s="226"/>
    </row>
    <row r="84">
      <c r="A84" s="385" t="s">
        <v>1018</v>
      </c>
      <c r="B84" s="226" t="s">
        <v>1864</v>
      </c>
      <c r="C84" s="226" t="s">
        <v>2833</v>
      </c>
      <c r="D84" s="573" t="s">
        <v>2267</v>
      </c>
      <c r="E84" s="226"/>
      <c r="F84" s="226"/>
      <c r="H84" s="385" t="s">
        <v>1018</v>
      </c>
      <c r="I84" s="226" t="s">
        <v>3098</v>
      </c>
      <c r="J84" s="226" t="s">
        <v>1093</v>
      </c>
      <c r="K84" s="226" t="s">
        <v>2162</v>
      </c>
      <c r="L84" s="573" t="s">
        <v>2267</v>
      </c>
      <c r="M84" s="226"/>
    </row>
    <row r="85">
      <c r="A85" s="12" t="s">
        <v>7394</v>
      </c>
      <c r="C85" s="12" t="s">
        <v>7395</v>
      </c>
    </row>
    <row r="87">
      <c r="A87" s="2521" t="s">
        <v>7396</v>
      </c>
      <c r="B87" s="701"/>
      <c r="C87" s="382" t="s">
        <v>7397</v>
      </c>
      <c r="D87" s="342"/>
      <c r="E87" s="342"/>
      <c r="F87" s="342"/>
      <c r="H87" s="850" t="s">
        <v>7398</v>
      </c>
      <c r="I87" s="767"/>
      <c r="J87" s="2523" t="s">
        <v>7399</v>
      </c>
      <c r="K87" s="562"/>
      <c r="L87" s="562"/>
      <c r="M87" s="562"/>
    </row>
    <row r="88">
      <c r="A88" s="229" t="s">
        <v>7400</v>
      </c>
      <c r="B88" s="181"/>
      <c r="C88" s="181"/>
      <c r="D88" s="181"/>
      <c r="E88" s="181"/>
      <c r="F88" s="181"/>
      <c r="G88" s="71" t="s">
        <v>7362</v>
      </c>
      <c r="H88" s="228" t="s">
        <v>7401</v>
      </c>
      <c r="I88" s="226"/>
      <c r="J88" s="226"/>
      <c r="K88" s="226"/>
      <c r="L88" s="226"/>
      <c r="M88" s="226"/>
    </row>
    <row r="89">
      <c r="A89" s="952" t="s">
        <v>7402</v>
      </c>
      <c r="B89" s="345" t="s">
        <v>862</v>
      </c>
      <c r="C89" s="345" t="s">
        <v>863</v>
      </c>
      <c r="D89" s="345" t="s">
        <v>906</v>
      </c>
      <c r="E89" s="345" t="s">
        <v>969</v>
      </c>
      <c r="F89" s="345" t="s">
        <v>866</v>
      </c>
      <c r="H89" s="952" t="s">
        <v>7403</v>
      </c>
      <c r="I89" s="345" t="s">
        <v>862</v>
      </c>
      <c r="J89" s="345" t="s">
        <v>863</v>
      </c>
      <c r="K89" s="1029" t="s">
        <v>2928</v>
      </c>
      <c r="L89" s="444" t="s">
        <v>980</v>
      </c>
      <c r="M89" s="345" t="s">
        <v>866</v>
      </c>
    </row>
    <row r="90">
      <c r="A90" s="12" t="s">
        <v>7394</v>
      </c>
      <c r="C90" s="12" t="s">
        <v>7367</v>
      </c>
    </row>
    <row r="92">
      <c r="A92" s="2517" t="s">
        <v>7404</v>
      </c>
    </row>
    <row r="93">
      <c r="A93" s="2517" t="s">
        <v>7405</v>
      </c>
    </row>
    <row r="95">
      <c r="A95" s="124" t="s">
        <v>7406</v>
      </c>
    </row>
    <row r="96">
      <c r="A96" s="13" t="s">
        <v>7407</v>
      </c>
    </row>
    <row r="97">
      <c r="A97" s="13" t="s">
        <v>7408</v>
      </c>
      <c r="E97" s="24"/>
    </row>
    <row r="99">
      <c r="A99" s="1382" t="s">
        <v>4889</v>
      </c>
      <c r="B99" s="2524"/>
      <c r="C99" s="2525" t="s">
        <v>7409</v>
      </c>
      <c r="D99" s="235"/>
      <c r="E99" s="235"/>
      <c r="F99" s="235"/>
    </row>
    <row r="100">
      <c r="A100" s="259" t="s">
        <v>1010</v>
      </c>
      <c r="B100" s="322" t="s">
        <v>4890</v>
      </c>
      <c r="C100" s="154"/>
      <c r="D100" s="154"/>
      <c r="E100" s="154"/>
      <c r="F100" s="154"/>
    </row>
    <row r="101">
      <c r="A101" s="259" t="s">
        <v>1018</v>
      </c>
      <c r="B101" s="322" t="s">
        <v>4891</v>
      </c>
      <c r="C101" s="154"/>
      <c r="D101" s="154"/>
      <c r="E101" s="154"/>
      <c r="F101" s="154"/>
    </row>
    <row r="102">
      <c r="A102" s="13" t="s">
        <v>7410</v>
      </c>
      <c r="C102" s="13" t="s">
        <v>7411</v>
      </c>
      <c r="E102" s="12" t="s">
        <v>7412</v>
      </c>
    </row>
    <row r="104">
      <c r="A104" s="1067" t="s">
        <v>5094</v>
      </c>
      <c r="B104" s="2526"/>
      <c r="C104" s="2525" t="s">
        <v>7413</v>
      </c>
      <c r="D104" s="2525" t="s">
        <v>7413</v>
      </c>
      <c r="E104" s="2525" t="s">
        <v>7413</v>
      </c>
      <c r="F104" s="2525" t="s">
        <v>7413</v>
      </c>
    </row>
    <row r="105">
      <c r="A105" s="259" t="s">
        <v>1010</v>
      </c>
      <c r="B105" s="242" t="s">
        <v>5097</v>
      </c>
      <c r="C105" s="154"/>
      <c r="D105" s="154"/>
      <c r="E105" s="154"/>
      <c r="F105" s="154"/>
    </row>
    <row r="106">
      <c r="A106" s="259" t="s">
        <v>1018</v>
      </c>
      <c r="B106" s="242" t="s">
        <v>5099</v>
      </c>
      <c r="C106" s="154"/>
      <c r="D106" s="154"/>
      <c r="E106" s="154"/>
      <c r="F106" s="154"/>
    </row>
    <row r="107">
      <c r="A107" s="13" t="s">
        <v>7414</v>
      </c>
      <c r="C107" s="13" t="s">
        <v>7415</v>
      </c>
      <c r="E107" s="12" t="s">
        <v>7416</v>
      </c>
    </row>
    <row r="110">
      <c r="A110" s="2511" t="s">
        <v>7417</v>
      </c>
      <c r="B110" s="2445"/>
      <c r="C110" s="2445"/>
      <c r="D110" s="2445"/>
      <c r="E110" s="2445"/>
      <c r="F110" s="2445"/>
      <c r="G110" s="2445"/>
      <c r="H110" s="2445"/>
      <c r="I110" s="2445"/>
      <c r="J110" s="2445"/>
      <c r="K110" s="2445"/>
      <c r="L110" s="2445"/>
      <c r="M110" s="2445"/>
    </row>
    <row r="111">
      <c r="A111" s="2513" t="s">
        <v>7418</v>
      </c>
    </row>
    <row r="112">
      <c r="A112" s="13" t="s">
        <v>7419</v>
      </c>
    </row>
    <row r="113">
      <c r="A113" s="13" t="s">
        <v>7420</v>
      </c>
    </row>
    <row r="114">
      <c r="A114" s="13" t="s">
        <v>7421</v>
      </c>
    </row>
    <row r="116">
      <c r="A116" s="124" t="s">
        <v>7422</v>
      </c>
    </row>
    <row r="117">
      <c r="A117" s="76" t="s">
        <v>7423</v>
      </c>
    </row>
    <row r="118">
      <c r="A118" s="76" t="s">
        <v>7424</v>
      </c>
    </row>
    <row r="121">
      <c r="A121" s="2511" t="s">
        <v>7425</v>
      </c>
      <c r="B121" s="2445"/>
      <c r="C121" s="2445"/>
      <c r="D121" s="2445"/>
      <c r="E121" s="2445"/>
      <c r="F121" s="2445"/>
      <c r="G121" s="2445"/>
      <c r="H121" s="2445"/>
      <c r="I121" s="2445"/>
      <c r="J121" s="2445"/>
      <c r="K121" s="2445"/>
      <c r="L121" s="2445"/>
      <c r="M121" s="2445"/>
    </row>
    <row r="122">
      <c r="A122" s="2527" t="s">
        <v>7426</v>
      </c>
    </row>
    <row r="123">
      <c r="A123" s="13" t="s">
        <v>7427</v>
      </c>
    </row>
    <row r="124">
      <c r="A124" s="13" t="s">
        <v>7428</v>
      </c>
    </row>
    <row r="126">
      <c r="A126" s="124" t="s">
        <v>7429</v>
      </c>
    </row>
    <row r="127">
      <c r="A127" s="13" t="s">
        <v>7430</v>
      </c>
    </row>
    <row r="129">
      <c r="A129" s="124" t="s">
        <v>3909</v>
      </c>
    </row>
    <row r="131">
      <c r="A131" s="124" t="s">
        <v>7431</v>
      </c>
    </row>
    <row r="132">
      <c r="A132" s="13" t="s">
        <v>7432</v>
      </c>
    </row>
    <row r="133">
      <c r="A133" s="2527" t="s">
        <v>7433</v>
      </c>
    </row>
    <row r="135">
      <c r="A135" s="12" t="s">
        <v>7434</v>
      </c>
    </row>
    <row r="136">
      <c r="B136" s="146" t="s">
        <v>7435</v>
      </c>
    </row>
    <row r="137">
      <c r="B137" s="2508" t="s">
        <v>7436</v>
      </c>
    </row>
    <row r="138">
      <c r="B138" s="146" t="s">
        <v>7437</v>
      </c>
    </row>
    <row r="140">
      <c r="A140" s="130" t="s">
        <v>7438</v>
      </c>
    </row>
    <row r="141">
      <c r="B141" s="304" t="s">
        <v>7439</v>
      </c>
    </row>
    <row r="142">
      <c r="B142" s="2508" t="s">
        <v>7440</v>
      </c>
    </row>
    <row r="144">
      <c r="A144" s="12" t="s">
        <v>7441</v>
      </c>
    </row>
    <row r="145">
      <c r="B145" s="146" t="s">
        <v>7442</v>
      </c>
    </row>
    <row r="146">
      <c r="B146" s="13" t="s">
        <v>7443</v>
      </c>
    </row>
    <row r="148">
      <c r="A148" s="130" t="s">
        <v>7444</v>
      </c>
    </row>
    <row r="149">
      <c r="B149" s="2508" t="s">
        <v>7445</v>
      </c>
    </row>
    <row r="150">
      <c r="B150" s="304" t="s">
        <v>7446</v>
      </c>
    </row>
    <row r="152">
      <c r="A152" s="130" t="s">
        <v>7447</v>
      </c>
    </row>
    <row r="153">
      <c r="B153" s="146" t="s">
        <v>7448</v>
      </c>
    </row>
    <row r="154">
      <c r="B154" s="146" t="s">
        <v>7449</v>
      </c>
    </row>
    <row r="156">
      <c r="A156" s="130" t="s">
        <v>7450</v>
      </c>
    </row>
    <row r="157">
      <c r="B157" s="2493" t="s">
        <v>7451</v>
      </c>
    </row>
    <row r="158">
      <c r="B158" s="2528" t="s">
        <v>7452</v>
      </c>
    </row>
    <row r="161">
      <c r="A161" s="2511" t="s">
        <v>7453</v>
      </c>
      <c r="B161" s="2445"/>
      <c r="C161" s="2445"/>
      <c r="D161" s="2445"/>
      <c r="E161" s="2445"/>
      <c r="F161" s="2445"/>
      <c r="G161" s="2445"/>
      <c r="H161" s="2445"/>
      <c r="I161" s="2445"/>
      <c r="J161" s="2445"/>
      <c r="K161" s="2445"/>
      <c r="L161" s="2445"/>
      <c r="M161" s="2445"/>
    </row>
    <row r="162">
      <c r="A162" s="2529" t="s">
        <v>7454</v>
      </c>
    </row>
    <row r="163">
      <c r="A163" s="2529" t="s">
        <v>7455</v>
      </c>
    </row>
    <row r="164">
      <c r="A164" s="13" t="s">
        <v>7456</v>
      </c>
    </row>
    <row r="166">
      <c r="A166" s="13" t="s">
        <v>7457</v>
      </c>
    </row>
    <row r="376">
      <c r="A376" s="162" t="s">
        <v>7458</v>
      </c>
      <c r="B376" s="170"/>
      <c r="C376" s="2525" t="s">
        <v>7459</v>
      </c>
      <c r="D376" s="235"/>
      <c r="E376" s="235"/>
      <c r="F376" s="235"/>
    </row>
    <row r="377">
      <c r="A377" s="259" t="s">
        <v>1010</v>
      </c>
      <c r="B377" s="153"/>
      <c r="C377" s="154"/>
      <c r="D377" s="154"/>
      <c r="E377" s="154"/>
      <c r="F377" s="154"/>
    </row>
    <row r="378">
      <c r="A378" s="259" t="s">
        <v>1018</v>
      </c>
      <c r="B378" s="154"/>
      <c r="C378" s="154"/>
      <c r="D378" s="154"/>
      <c r="E378" s="154"/>
      <c r="F378" s="154"/>
    </row>
    <row r="952">
      <c r="D952" s="2530" t="s">
        <v>7460</v>
      </c>
    </row>
    <row r="953">
      <c r="D953" s="13" t="s">
        <v>7461</v>
      </c>
    </row>
  </sheetData>
  <mergeCells count="2">
    <mergeCell ref="A55:M55"/>
    <mergeCell ref="A56:M56"/>
  </mergeCells>
  <drawing r:id="rId2"/>
  <legacy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cols>
    <col customWidth="1" min="1" max="4" width="18.88"/>
    <col customWidth="1" min="5" max="5" width="25.13"/>
    <col customWidth="1" min="6" max="11" width="3.88"/>
    <col customWidth="1" min="12" max="14" width="15.13"/>
  </cols>
  <sheetData>
    <row r="1">
      <c r="A1" s="1302" t="s">
        <v>7462</v>
      </c>
    </row>
    <row r="2">
      <c r="A2" s="13" t="s">
        <v>7463</v>
      </c>
    </row>
    <row r="4">
      <c r="A4" s="13" t="s">
        <v>7464</v>
      </c>
    </row>
    <row r="5">
      <c r="A5" s="13" t="s">
        <v>4152</v>
      </c>
    </row>
    <row r="6">
      <c r="A6" s="1311" t="str">
        <f>HYPERLINK("https://docs.google.com/spreadsheets/d/1K5S_myuhwvfhxYUDnyDbhGk22DDvB7nnPuDZl6X7i4A/edit?usp=sharing","Codex Monstrum")</f>
        <v>Codex Monstrum</v>
      </c>
    </row>
    <row r="7">
      <c r="A7" s="1311" t="str">
        <f>HYPERLINK("https://docs.google.com/spreadsheets/d/1tdJy5rfVfOEQBHI4k4b-w2FZc5893cE8LUjNrd9vAY0/edit?usp=sharing","Quick Link to Incantation Sheet")</f>
        <v>Quick Link to Incantation Sheet</v>
      </c>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sheetData>
    <row r="1">
      <c r="A1" s="1302" t="s">
        <v>7465</v>
      </c>
    </row>
    <row r="2">
      <c r="A2" s="13" t="s">
        <v>7466</v>
      </c>
    </row>
    <row r="3">
      <c r="A3" s="13" t="s">
        <v>7467</v>
      </c>
    </row>
    <row r="4">
      <c r="A4" s="13"/>
    </row>
    <row r="5">
      <c r="A5" s="13" t="s">
        <v>7468</v>
      </c>
    </row>
    <row r="6">
      <c r="A6" s="13" t="s">
        <v>7469</v>
      </c>
    </row>
    <row r="7">
      <c r="A7" s="13" t="s">
        <v>7470</v>
      </c>
    </row>
    <row r="8">
      <c r="A8" s="13" t="s">
        <v>7471</v>
      </c>
    </row>
    <row r="9">
      <c r="A9" s="13" t="s">
        <v>7472</v>
      </c>
    </row>
    <row r="10">
      <c r="A10" s="13" t="s">
        <v>7473</v>
      </c>
    </row>
    <row r="12">
      <c r="A12" s="2531" t="s">
        <v>7474</v>
      </c>
      <c r="B12" s="2532"/>
      <c r="C12" s="333"/>
      <c r="D12" s="333"/>
      <c r="E12" s="333"/>
      <c r="F12" s="333"/>
      <c r="G12" s="333"/>
      <c r="H12" s="333"/>
      <c r="I12" s="333"/>
      <c r="J12" s="333"/>
      <c r="K12" s="333"/>
    </row>
    <row r="13">
      <c r="A13" s="12" t="s">
        <v>7475</v>
      </c>
    </row>
    <row r="14">
      <c r="A14" s="1311" t="str">
        <f>HYPERLINK("https://docs.google.com/spreadsheets/d/1yf8I6vxwkUgEUivq4yfOIiu3iCoe57M1tS7_-lYRfto/edit?usp=sharing","Archive Link")</f>
        <v>Archive Link</v>
      </c>
    </row>
    <row r="15">
      <c r="A15" s="13" t="s">
        <v>7476</v>
      </c>
    </row>
    <row r="17">
      <c r="A17" s="12" t="s">
        <v>7477</v>
      </c>
    </row>
    <row r="18">
      <c r="A18" s="1311" t="str">
        <f>HYPERLINK("https://docs.google.com/spreadsheets/d/1tHL7FnlYssIJFOAZuCvKAL3RcAiGEtnDVypD6L52CHE/edit?usp=sharing","Archive Link")</f>
        <v>Archive Link</v>
      </c>
    </row>
    <row r="19">
      <c r="A19" s="13" t="s">
        <v>7478</v>
      </c>
    </row>
    <row r="21">
      <c r="A21" s="12" t="s">
        <v>7479</v>
      </c>
    </row>
    <row r="22">
      <c r="A22" s="2533" t="str">
        <f>HYPERLINK("https://docs.google.com/spreadsheets/d/1WfprtIVaMFqvt3moXrloI3VpShM7VZmT0b_bkcMb9hU/edit?usp=sharing","Archive Link")</f>
        <v>Archive Link</v>
      </c>
    </row>
    <row r="23">
      <c r="A23" s="13" t="s">
        <v>7480</v>
      </c>
    </row>
    <row r="25">
      <c r="A25" s="12" t="s">
        <v>7481</v>
      </c>
    </row>
    <row r="26">
      <c r="A26" s="2533" t="str">
        <f>HYPERLINK("https://docs.google.com/spreadsheets/d/1rpXuJ61mpOsIAEGW4-b0plHmuCeLFMY_Vp19P1gzDgY/edit?usp=sharing","Archive Link")</f>
        <v>Archive Link</v>
      </c>
    </row>
    <row r="27">
      <c r="A27" s="13" t="s">
        <v>7482</v>
      </c>
    </row>
    <row r="29">
      <c r="A29" s="12" t="s">
        <v>7483</v>
      </c>
    </row>
    <row r="30">
      <c r="A30" s="1311" t="str">
        <f>HYPERLINK("https://docs.google.com/spreadsheets/d/1eu5kWAVleXyD6ro6nMaM3P0P7EcWEv8siKjvnIHJn-Y/edit?usp=sharing","Archive Link")</f>
        <v>Archive Link</v>
      </c>
    </row>
    <row r="31">
      <c r="A31" s="13" t="s">
        <v>7484</v>
      </c>
    </row>
    <row r="33">
      <c r="A33" s="12" t="s">
        <v>7485</v>
      </c>
    </row>
    <row r="34">
      <c r="A34" s="1311" t="str">
        <f>HYPERLINK("https://docs.google.com/spreadsheets/d/1Tcl58QNYvPh3LAE9iV3y7h8a2jnso-OJarzGDFr8R5M/edit?usp=sharing","Archive Link")</f>
        <v>Archive Link</v>
      </c>
    </row>
    <row r="35">
      <c r="A35" s="13" t="s">
        <v>7486</v>
      </c>
    </row>
    <row r="37">
      <c r="A37" s="12" t="s">
        <v>7487</v>
      </c>
    </row>
    <row r="38">
      <c r="A38" s="1311" t="str">
        <f>HYPERLINK("https://docs.google.com/spreadsheets/d/1pAlAitsS7cS2aJF2wudCwe4CixI9wTHGAayQqZ55FKM/edit?usp=sharing","Archive Link")</f>
        <v>Archive Link</v>
      </c>
    </row>
    <row r="39">
      <c r="A39" s="13" t="s">
        <v>7488</v>
      </c>
    </row>
    <row r="41">
      <c r="A41" s="12" t="s">
        <v>7489</v>
      </c>
    </row>
    <row r="42">
      <c r="A42" s="1311" t="str">
        <f>HYPERLINK("https://docs.google.com/spreadsheets/d/14UHsgwA6ibcabfMNcAsyP8AGxZnTS6ho8emqnBk3WJ0/edit?usp=sharing","Archive Link")</f>
        <v>Archive Link</v>
      </c>
    </row>
    <row r="43">
      <c r="A43" s="13" t="s">
        <v>7490</v>
      </c>
    </row>
    <row r="45">
      <c r="A45" s="12" t="s">
        <v>7491</v>
      </c>
    </row>
    <row r="46">
      <c r="A46" s="2533" t="str">
        <f>HYPERLINK("https://docs.google.com/spreadsheets/d/176udisBb1GJzxddOnidD9hrWKdbyoYW-YI--HN7FZso/edit?usp=sharing","Archive Link")</f>
        <v>Archive Link</v>
      </c>
    </row>
    <row r="47">
      <c r="A47" s="13" t="s">
        <v>7492</v>
      </c>
    </row>
    <row r="49">
      <c r="A49" s="12" t="s">
        <v>7493</v>
      </c>
    </row>
    <row r="50">
      <c r="A50" s="2533" t="str">
        <f>HYPERLINK("https://docs.google.com/spreadsheets/d/1jfxRtxDTw6KKuHJOwkXPGl4LGSiJp4fgb9odpsN4moc/edit?usp=sharing","Archive Link")</f>
        <v>Archive Link</v>
      </c>
    </row>
    <row r="51">
      <c r="A51" s="13" t="s">
        <v>7494</v>
      </c>
    </row>
    <row r="53">
      <c r="A53" s="12" t="s">
        <v>7495</v>
      </c>
    </row>
    <row r="54">
      <c r="A54" s="2533" t="str">
        <f>HYPERLINK("https://docs.google.com/spreadsheets/d/1SHsjXGkGJF_rUFXVk9G5zUUwGh4e4sh28oUl_yIz7sM/edit?usp=sharing","Archive Link")</f>
        <v>Archive Link</v>
      </c>
    </row>
    <row r="55">
      <c r="A55" s="13" t="s">
        <v>7496</v>
      </c>
    </row>
    <row r="58">
      <c r="A58" s="2534" t="s">
        <v>7497</v>
      </c>
      <c r="B58" s="2532"/>
      <c r="C58" s="333"/>
      <c r="D58" s="333"/>
      <c r="E58" s="333"/>
      <c r="F58" s="333"/>
      <c r="G58" s="333"/>
      <c r="H58" s="333"/>
      <c r="I58" s="333"/>
      <c r="J58" s="333"/>
      <c r="K58" s="333"/>
    </row>
    <row r="59">
      <c r="A59" s="12" t="s">
        <v>7498</v>
      </c>
    </row>
    <row r="60">
      <c r="A60" s="2533" t="str">
        <f>HYPERLINK("https://docs.google.com/spreadsheets/d/1DaIJclEMZP-iMvlC6Oyxe9PLE9jxTuF97ikS3i4tIgk/edit?usp=sharing","Archive Link")</f>
        <v>Archive Link</v>
      </c>
    </row>
    <row r="61">
      <c r="A61" s="13" t="s">
        <v>7499</v>
      </c>
    </row>
    <row r="63">
      <c r="A63" s="12" t="s">
        <v>7500</v>
      </c>
    </row>
    <row r="64">
      <c r="A64" s="2533" t="str">
        <f>HYPERLINK("https://docs.google.com/spreadsheets/d/1NcsQziMMJF0PwaItI3XIAFSDYUWlHmrBKalMxCg8hpA/edit?usp=sharing","Archive Link")</f>
        <v>Archive Link</v>
      </c>
    </row>
    <row r="65">
      <c r="A65" s="13" t="s">
        <v>7501</v>
      </c>
    </row>
    <row r="67">
      <c r="A67" s="12" t="s">
        <v>7502</v>
      </c>
    </row>
    <row r="68">
      <c r="A68" s="1311" t="str">
        <f>HYPERLINK("https://docs.google.com/spreadsheets/d/1OdVZ6PfXbUROiCtADMlHZCa79mSC37vOkFt1htgq-QA/edit?usp=sharing","Archive Link")</f>
        <v>Archive Link</v>
      </c>
    </row>
    <row r="69">
      <c r="A69" s="13" t="s">
        <v>7503</v>
      </c>
    </row>
    <row r="71">
      <c r="A71" s="12" t="s">
        <v>7504</v>
      </c>
    </row>
    <row r="72">
      <c r="A72" s="2533" t="str">
        <f>HYPERLINK("https://docs.google.com/spreadsheets/d/1trYV8MhubAPJcr-9V9UsPYRx0R_wsAf5ae-Vukyc4ps/edit?usp=sharing","Archive Link")</f>
        <v>Archive Link</v>
      </c>
    </row>
    <row r="73">
      <c r="A73" s="13" t="s">
        <v>7505</v>
      </c>
    </row>
    <row r="75">
      <c r="A75" s="12" t="s">
        <v>7506</v>
      </c>
    </row>
    <row r="76">
      <c r="A76" s="2533" t="str">
        <f>HYPERLINK("https://docs.google.com/spreadsheets/d/16DB22oAIiJ-ElqQpreYa2oUIZte5Zv14N2j1VuFOiyg/edit?usp=sharing","Archive Link")</f>
        <v>Archive Link</v>
      </c>
    </row>
    <row r="77">
      <c r="A77" s="13" t="s">
        <v>7507</v>
      </c>
    </row>
    <row r="79">
      <c r="A79" s="12" t="s">
        <v>7508</v>
      </c>
    </row>
    <row r="80">
      <c r="A80" s="2533" t="str">
        <f>HYPERLINK("https://docs.google.com/spreadsheets/d/1vGRjsOfW_ytzGkygjCGPSWV_0xH3LAmfQvG8Zbtv8Hc/edit?usp=sharing","Archive Link")</f>
        <v>Archive Link</v>
      </c>
    </row>
    <row r="81">
      <c r="A81" s="13" t="s">
        <v>7509</v>
      </c>
    </row>
    <row r="83">
      <c r="A83" s="12" t="s">
        <v>7510</v>
      </c>
    </row>
    <row r="84">
      <c r="A84" s="2533" t="str">
        <f>HYPERLINK("https://docs.google.com/spreadsheets/d/1guEbfYrJlyiX1Zf-Cbbnt-DKg-LkrPVa4H5vHnI6yh8/edit?usp=sharing","Archive Link")</f>
        <v>Archive Link</v>
      </c>
    </row>
    <row r="85">
      <c r="A85" s="13" t="s">
        <v>7511</v>
      </c>
    </row>
    <row r="88">
      <c r="A88" s="2534" t="s">
        <v>7512</v>
      </c>
      <c r="B88" s="2532"/>
      <c r="C88" s="333"/>
      <c r="D88" s="333"/>
      <c r="E88" s="333"/>
      <c r="F88" s="333"/>
      <c r="G88" s="333"/>
      <c r="H88" s="333"/>
      <c r="I88" s="333"/>
      <c r="J88" s="333"/>
      <c r="K88" s="333"/>
    </row>
    <row r="89">
      <c r="A89" s="12" t="s">
        <v>7513</v>
      </c>
    </row>
    <row r="90">
      <c r="A90" s="1311" t="str">
        <f>HYPERLINK("https://docs.google.com/spreadsheets/d/1ur8qKDEseU0Y-8JronZkZbJVzYJ23_Q6xWzfppaDfR8/edit?usp=sharing","Archive Link")</f>
        <v>Archive Link</v>
      </c>
    </row>
    <row r="91">
      <c r="A91" s="13" t="s">
        <v>7514</v>
      </c>
    </row>
    <row r="93">
      <c r="A93" s="12" t="s">
        <v>7515</v>
      </c>
    </row>
    <row r="94">
      <c r="A94" s="1311" t="str">
        <f>HYPERLINK("https://docs.google.com/spreadsheets/d/1e9jYeA9XaJXLQZ0XVrBqEZBSn1-F2MCnqc1e7WMPHFw/edit?usp=sharing","Archive Link")</f>
        <v>Archive Link</v>
      </c>
    </row>
    <row r="95">
      <c r="A95" s="13" t="s">
        <v>7516</v>
      </c>
    </row>
    <row r="97">
      <c r="A97" s="12" t="s">
        <v>7517</v>
      </c>
    </row>
    <row r="98">
      <c r="A98" s="1311" t="str">
        <f>HYPERLINK("https://docs.google.com/spreadsheets/d/1GwvBfxtXr-cDIJA7B7SvmtLzI_BIzOfL-wr4POV5KZc/edit?usp=sharing","Archive Link")</f>
        <v>Archive Link</v>
      </c>
    </row>
    <row r="99">
      <c r="A99" s="13" t="s">
        <v>7518</v>
      </c>
    </row>
    <row r="101">
      <c r="A101" s="12" t="s">
        <v>7519</v>
      </c>
    </row>
    <row r="102">
      <c r="A102" s="2533" t="str">
        <f>HYPERLINK("https://docs.google.com/spreadsheets/d/1m25AzQfK56BfOWSXnAVOUd5Vif9FOg3bThkpM88zngo/edit?usp=sharing","Archive Link")</f>
        <v>Archive Link</v>
      </c>
    </row>
    <row r="103">
      <c r="A103" s="13" t="s">
        <v>7520</v>
      </c>
    </row>
    <row r="105">
      <c r="A105" s="12" t="s">
        <v>7521</v>
      </c>
    </row>
    <row r="106">
      <c r="A106" s="2533" t="str">
        <f>HYPERLINK("https://docs.google.com/spreadsheets/d/10di3ZCQamv1JVeGVI4kgOG85NhM2aVsvHJbtCaxo6sg/edit?usp=sharing","Archive Link")</f>
        <v>Archive Link</v>
      </c>
    </row>
    <row r="107">
      <c r="A107" s="13" t="s">
        <v>7522</v>
      </c>
    </row>
    <row r="109">
      <c r="A109" s="12" t="s">
        <v>7523</v>
      </c>
    </row>
    <row r="110">
      <c r="A110" s="1311" t="str">
        <f>HYPERLINK("https://docs.google.com/spreadsheets/d/1y3BekCcOs0TkKTH2V-diBbX9yQ7QqEA4arJwWAJbwCU/edit?usp=sharing","Archive Link")</f>
        <v>Archive Link</v>
      </c>
    </row>
    <row r="111">
      <c r="A111" s="13" t="s">
        <v>7524</v>
      </c>
    </row>
    <row r="113">
      <c r="A113" s="12" t="s">
        <v>7525</v>
      </c>
    </row>
    <row r="114">
      <c r="A114" s="1311" t="str">
        <f>HYPERLINK("https://docs.google.com/spreadsheets/d/1vCH2f2HGXqK3RLESmkpFeHzNYAAAubQbhgtM3t9sR3s/edit?usp=sharing","Archive Link")</f>
        <v>Archive Link</v>
      </c>
    </row>
    <row r="115">
      <c r="A115" s="13" t="s">
        <v>7526</v>
      </c>
    </row>
    <row r="117">
      <c r="A117" s="12" t="s">
        <v>7527</v>
      </c>
    </row>
    <row r="118">
      <c r="A118" s="2533" t="str">
        <f>HYPERLINK("https://docs.google.com/spreadsheets/d/1JPwxzqHDoAfaWfWBOi5Y9xfuNSFx6Deltof5Q0R5WqU/edit?usp=sharing","Archive Link")</f>
        <v>Archive Link</v>
      </c>
    </row>
    <row r="119">
      <c r="A119" s="13" t="s">
        <v>7528</v>
      </c>
    </row>
    <row r="121">
      <c r="A121" s="12" t="s">
        <v>7529</v>
      </c>
    </row>
    <row r="122">
      <c r="A122" s="1311" t="str">
        <f>HYPERLINK("https://docs.google.com/spreadsheets/d/1P0mqSbyTuJzJwrNYyvkp1RptCZDvYATqCHJknk8j1es/edit?usp=sharing","Archive Link")</f>
        <v>Archive Link</v>
      </c>
    </row>
    <row r="123">
      <c r="A123" s="13" t="s">
        <v>7530</v>
      </c>
    </row>
    <row r="125">
      <c r="A125" s="12" t="s">
        <v>7531</v>
      </c>
    </row>
    <row r="126">
      <c r="A126" s="1311" t="str">
        <f>HYPERLINK("https://docs.google.com/spreadsheets/d/1qYnAl9LBUAQd61gIms8yXj5QdlAZ7QVEf8RODxADMgI/edit?usp=sharing","Archive Link")</f>
        <v>Archive Link</v>
      </c>
    </row>
    <row r="127">
      <c r="A127" s="13" t="s">
        <v>7532</v>
      </c>
    </row>
    <row r="129">
      <c r="A129" s="13" t="s">
        <v>7533</v>
      </c>
    </row>
    <row r="130">
      <c r="A130" s="1311" t="str">
        <f>HYPERLINK("https://docs.google.com/spreadsheets/d/1WzGhJFYW6Zp8LoH962l_TTacfaJYwmsFxCFB3AZNCEA/edit?usp=sharing","Archive Link")</f>
        <v>Archive Link</v>
      </c>
    </row>
    <row r="131">
      <c r="A131" s="13" t="s">
        <v>7534</v>
      </c>
    </row>
    <row r="133">
      <c r="A133" s="12" t="s">
        <v>7535</v>
      </c>
    </row>
    <row r="134">
      <c r="A134" s="1311" t="str">
        <f>HYPERLINK("https://docs.google.com/spreadsheets/d/1UjP2QOqXZTAY52Isl6WCyNcjAmcuWlXfMuYmmE0amqs/edit?usp=sharing","Archive Link")</f>
        <v>Archive Link</v>
      </c>
    </row>
    <row r="135">
      <c r="A135" s="13" t="s">
        <v>7536</v>
      </c>
    </row>
    <row r="138">
      <c r="A138" s="2534" t="s">
        <v>7537</v>
      </c>
      <c r="B138" s="2532"/>
      <c r="C138" s="333"/>
      <c r="D138" s="333"/>
      <c r="E138" s="333"/>
      <c r="F138" s="333"/>
      <c r="G138" s="333"/>
      <c r="H138" s="333"/>
      <c r="I138" s="333"/>
      <c r="J138" s="333"/>
      <c r="K138" s="333"/>
    </row>
    <row r="139">
      <c r="A139" s="12" t="s">
        <v>7538</v>
      </c>
    </row>
    <row r="140">
      <c r="A140" s="1311" t="str">
        <f>HYPERLINK("https://docs.google.com/spreadsheets/d/1yhMZCFZA4wANm2DMAppNvlEwhp5hzGsSU8Cu0VlTUwk/edit?usp=sharing","Archive Link")</f>
        <v>Archive Link</v>
      </c>
    </row>
    <row r="141">
      <c r="A141" s="13" t="s">
        <v>7539</v>
      </c>
    </row>
    <row r="143">
      <c r="A143" s="12" t="s">
        <v>7540</v>
      </c>
    </row>
    <row r="144">
      <c r="A144" s="1311" t="str">
        <f>HYPERLINK("https://docs.google.com/spreadsheets/d/1X9y3yAy1wouZnuY4AfQawoihyoKDtaMGi8p7kqSw7aI/edit?usp=sharing","Archive Link")</f>
        <v>Archive Link</v>
      </c>
    </row>
    <row r="145">
      <c r="A145" s="13" t="s">
        <v>7541</v>
      </c>
    </row>
    <row r="147">
      <c r="A147" s="12" t="s">
        <v>7542</v>
      </c>
    </row>
    <row r="148">
      <c r="A148" s="1311" t="str">
        <f>HYPERLINK("https://docs.google.com/spreadsheets/d/1eQBbcDVmijFGH4X0ZBowUtj4owIDBpJvr5fbXhMDH8M/edit?usp=sharing","Archive Link")</f>
        <v>Archive Link</v>
      </c>
    </row>
    <row r="149">
      <c r="A149" s="13" t="s">
        <v>7543</v>
      </c>
    </row>
    <row r="151">
      <c r="A151" s="12" t="s">
        <v>7544</v>
      </c>
    </row>
    <row r="152">
      <c r="A152" s="1311" t="str">
        <f>HYPERLINK("https://docs.google.com/spreadsheets/d/1LiWmRe7pe3IN0xtPvKEOaOrN9bbbfORWv6MXQNaRw9M/edit?usp=sharing","Archive Link")</f>
        <v>Archive Link</v>
      </c>
    </row>
    <row r="153">
      <c r="A153" s="13" t="s">
        <v>7545</v>
      </c>
    </row>
    <row r="155">
      <c r="A155" s="12" t="s">
        <v>7546</v>
      </c>
    </row>
    <row r="156">
      <c r="A156" s="1311" t="str">
        <f>HYPERLINK("https://docs.google.com/spreadsheets/d/1g8K4bKCODFEKpDtF7U6qbz3fPG3Gr4KBV_zCd2XCu_M/edit?usp=sharing","Archive Link")</f>
        <v>Archive Link</v>
      </c>
    </row>
    <row r="157">
      <c r="A157" s="13" t="s">
        <v>7547</v>
      </c>
    </row>
    <row r="159">
      <c r="A159" s="12" t="s">
        <v>7548</v>
      </c>
    </row>
    <row r="160">
      <c r="A160" s="1311" t="str">
        <f>HYPERLINK("https://docs.google.com/spreadsheets/d/1-IT5ZiGUXLcPXX9rDadBLA3t7zPbbyCpeHOlc-VBDLo/edit?usp=sharing","Archive Link")</f>
        <v>Archive Link</v>
      </c>
    </row>
    <row r="161">
      <c r="A161" s="13" t="s">
        <v>7549</v>
      </c>
    </row>
    <row r="163">
      <c r="A163" s="12" t="s">
        <v>7550</v>
      </c>
    </row>
    <row r="164">
      <c r="A164" s="1311" t="str">
        <f>HYPERLINK("https://docs.google.com/spreadsheets/d/1a7moM8qX-Ymrh4P8z4oeqoizS9I7BfaPzx6US-amIPQ/edit?usp=sharing","Archive Link")</f>
        <v>Archive Link</v>
      </c>
    </row>
    <row r="165">
      <c r="A165" s="13" t="s">
        <v>7551</v>
      </c>
    </row>
    <row r="167">
      <c r="A167" s="12" t="s">
        <v>7552</v>
      </c>
    </row>
    <row r="168">
      <c r="A168" s="1311" t="str">
        <f>HYPERLINK("https://docs.google.com/spreadsheets/d/189QDaEqlijgNDNZmGrOB6fvq2PKYcPaRoJ92Bq0ondI/edit?usp=sharing","Archive Link")</f>
        <v>Archive Link</v>
      </c>
    </row>
    <row r="169">
      <c r="A169" s="13" t="s">
        <v>7553</v>
      </c>
    </row>
    <row r="171">
      <c r="A171" s="12" t="s">
        <v>7554</v>
      </c>
    </row>
    <row r="172">
      <c r="A172" s="1311" t="str">
        <f>HYPERLINK("https://docs.google.com/spreadsheets/d/1A-xxFNUWCI9FAtSv4hIi9n5pOr0MMZ32a9GhjKEr6g4/edit?usp=sharing","Archive Link")</f>
        <v>Archive Link</v>
      </c>
    </row>
    <row r="173">
      <c r="A173" s="13" t="s">
        <v>7555</v>
      </c>
    </row>
    <row r="175">
      <c r="A175" s="12" t="s">
        <v>7556</v>
      </c>
    </row>
    <row r="176">
      <c r="A176" s="1311" t="str">
        <f>HYPERLINK("https://docs.google.com/spreadsheets/d/1Gb-hfMtY5zz9F__RyymTVTgg7AJcnuUyMyOrP2keGUY/edit?usp=sharing","Archive Link")</f>
        <v>Archive Link</v>
      </c>
    </row>
    <row r="177">
      <c r="A177" s="13" t="s">
        <v>7557</v>
      </c>
    </row>
    <row r="179">
      <c r="A179" s="12" t="s">
        <v>7558</v>
      </c>
    </row>
    <row r="180">
      <c r="A180" s="1311" t="str">
        <f>HYPERLINK("https://docs.google.com/spreadsheets/d/1S6emMbpAvOxG34U_3qZd3QHfbrC4EtGJRfZymsh6qeE/edit?usp=sharing","Archive Link")</f>
        <v>Archive Link</v>
      </c>
    </row>
    <row r="181">
      <c r="A181" s="13" t="s">
        <v>7559</v>
      </c>
    </row>
    <row r="183">
      <c r="A183" s="12" t="s">
        <v>7560</v>
      </c>
    </row>
    <row r="184">
      <c r="A184" s="1311" t="str">
        <f>HYPERLINK("https://docs.google.com/spreadsheets/d/1x7kayLRcV9N5xFWX--2tUWc-p3VLCGksZf8nfIPTYO8/edit?usp=sharing","Archive Link")</f>
        <v>Archive Link</v>
      </c>
    </row>
    <row r="185">
      <c r="A185" s="13" t="s">
        <v>7561</v>
      </c>
    </row>
    <row r="187">
      <c r="A187" s="12" t="s">
        <v>7562</v>
      </c>
    </row>
    <row r="188">
      <c r="A188" s="1311" t="str">
        <f>HYPERLINK("https://docs.google.com/spreadsheets/d/1NCC-fsMznzaaC7l3UeZpmuWwRKhMWFMsuA2GbIopd9s/edit?usp=sharing","Archive Link")</f>
        <v>Archive Link</v>
      </c>
    </row>
    <row r="189">
      <c r="A189" s="13" t="s">
        <v>7563</v>
      </c>
    </row>
    <row r="191">
      <c r="A191" s="12" t="s">
        <v>7564</v>
      </c>
    </row>
    <row r="192">
      <c r="A192" s="1311" t="str">
        <f>HYPERLINK("https://docs.google.com/spreadsheets/d/1fz34C7GFmvp4NOVtFgSbQnvKh83JTW9NYseiTuXeG_g/edit?usp=sharing","Archive Link")</f>
        <v>Archive Link</v>
      </c>
    </row>
    <row r="193">
      <c r="A193" s="13" t="s">
        <v>7565</v>
      </c>
    </row>
    <row r="195">
      <c r="A195" s="12" t="s">
        <v>7566</v>
      </c>
    </row>
    <row r="196">
      <c r="A196" s="1311" t="str">
        <f>HYPERLINK("https://docs.google.com/spreadsheets/d/1u3MjRsiI2mw1Zh8NtbeE0QIzHtppBp_ccXLwPPgnzsI/edit?usp=sharing","Archive Link")</f>
        <v>Archive Link</v>
      </c>
    </row>
    <row r="197">
      <c r="A197" s="13" t="s">
        <v>7567</v>
      </c>
    </row>
    <row r="199">
      <c r="A199" s="12" t="s">
        <v>7568</v>
      </c>
    </row>
    <row r="200">
      <c r="A200" s="1311" t="str">
        <f>HYPERLINK("https://docs.google.com/spreadsheets/d/148s1VPfBxeewlUx2CFZwYJ71ER9EZ5_9VIsANfpkLF0/edit?usp=sharing","Archive Link")</f>
        <v>Archive Link</v>
      </c>
    </row>
    <row r="201">
      <c r="A201" s="13" t="s">
        <v>7569</v>
      </c>
    </row>
    <row r="203">
      <c r="A203" s="12" t="s">
        <v>7570</v>
      </c>
    </row>
    <row r="204">
      <c r="A204" s="1311" t="str">
        <f>HYPERLINK("https://docs.google.com/spreadsheets/d/1Q7Sfne7nYbSp1aNwbGS9011pN93NDK_RY7AWQv5w7KI/edit?usp=sharing","Archive Link")</f>
        <v>Archive Link</v>
      </c>
    </row>
    <row r="205">
      <c r="A205" s="13" t="s">
        <v>7571</v>
      </c>
    </row>
    <row r="207">
      <c r="A207" s="12" t="s">
        <v>7572</v>
      </c>
    </row>
    <row r="208">
      <c r="A208" s="1311" t="str">
        <f>HYPERLINK("https://docs.google.com/spreadsheets/d/1IF6F7KzSfWdqaKH3b9PZSazl5SCKjNcrnv9ztnF-plY/edit?usp=sharing","Archive Link")</f>
        <v>Archive Link</v>
      </c>
    </row>
    <row r="209">
      <c r="A209" s="13" t="s">
        <v>7573</v>
      </c>
    </row>
    <row r="211">
      <c r="A211" s="12" t="s">
        <v>7574</v>
      </c>
    </row>
    <row r="212">
      <c r="A212" s="1311" t="str">
        <f>HYPERLINK("https://docs.google.com/spreadsheets/d/13SQZ6s2VBtvZPr-IctufIw0ccmwGyhJUlbnD8drFDto/edit?usp=sharing","Archive Link")</f>
        <v>Archive Link</v>
      </c>
    </row>
    <row r="213">
      <c r="A213" s="13" t="s">
        <v>7575</v>
      </c>
    </row>
    <row r="215">
      <c r="A215" s="12" t="s">
        <v>7576</v>
      </c>
    </row>
    <row r="216">
      <c r="A216" s="1311" t="str">
        <f>HYPERLINK("https://docs.google.com/spreadsheets/d/14r3ot5-cqcUCTfse6S_55_BT2Rm34C3lYg6Hv0hRnvo/edit?usp=sharing","Archive Link")</f>
        <v>Archive Link</v>
      </c>
    </row>
    <row r="217">
      <c r="A217" s="13" t="s">
        <v>7577</v>
      </c>
    </row>
    <row r="219">
      <c r="A219" s="12" t="s">
        <v>7578</v>
      </c>
    </row>
    <row r="220">
      <c r="A220" s="2535" t="s">
        <v>7579</v>
      </c>
    </row>
    <row r="221">
      <c r="A221" s="13" t="s">
        <v>7580</v>
      </c>
    </row>
    <row r="224">
      <c r="A224" s="2534" t="s">
        <v>7581</v>
      </c>
      <c r="B224" s="2532"/>
      <c r="C224" s="333"/>
      <c r="D224" s="333"/>
      <c r="E224" s="333"/>
      <c r="F224" s="333"/>
      <c r="G224" s="333"/>
      <c r="H224" s="333"/>
      <c r="I224" s="333"/>
      <c r="J224" s="333"/>
      <c r="K224" s="333"/>
    </row>
    <row r="225">
      <c r="A225" s="12" t="s">
        <v>7582</v>
      </c>
    </row>
    <row r="226">
      <c r="A226" s="2535" t="s">
        <v>7579</v>
      </c>
    </row>
    <row r="227">
      <c r="A227" s="13" t="s">
        <v>7583</v>
      </c>
    </row>
    <row r="229">
      <c r="A229" s="12" t="s">
        <v>7584</v>
      </c>
    </row>
    <row r="230">
      <c r="A230" s="2535" t="s">
        <v>7579</v>
      </c>
    </row>
    <row r="231">
      <c r="A231" s="13" t="s">
        <v>7585</v>
      </c>
    </row>
    <row r="233">
      <c r="A233" s="12" t="s">
        <v>7586</v>
      </c>
    </row>
    <row r="234">
      <c r="A234" s="2535" t="s">
        <v>7579</v>
      </c>
    </row>
    <row r="235">
      <c r="A235" s="13" t="s">
        <v>7587</v>
      </c>
    </row>
    <row r="237">
      <c r="A237" s="12" t="s">
        <v>7588</v>
      </c>
    </row>
    <row r="238">
      <c r="A238" s="2535" t="s">
        <v>7579</v>
      </c>
    </row>
    <row r="239">
      <c r="A239" s="13" t="s">
        <v>7589</v>
      </c>
    </row>
    <row r="241">
      <c r="A241" s="12" t="s">
        <v>7590</v>
      </c>
    </row>
    <row r="242">
      <c r="A242" s="2535" t="s">
        <v>7579</v>
      </c>
    </row>
    <row r="243">
      <c r="A243" s="13" t="s">
        <v>7591</v>
      </c>
    </row>
    <row r="245">
      <c r="A245" s="12" t="s">
        <v>7592</v>
      </c>
    </row>
    <row r="246">
      <c r="A246" s="2535" t="s">
        <v>7579</v>
      </c>
    </row>
    <row r="247">
      <c r="A247" s="13" t="s">
        <v>7593</v>
      </c>
    </row>
    <row r="249">
      <c r="A249" s="12" t="s">
        <v>7594</v>
      </c>
    </row>
    <row r="250">
      <c r="A250" s="2535" t="s">
        <v>7579</v>
      </c>
    </row>
    <row r="251">
      <c r="A251" s="13" t="s">
        <v>7595</v>
      </c>
    </row>
    <row r="253">
      <c r="A253" s="12" t="s">
        <v>7596</v>
      </c>
    </row>
    <row r="254">
      <c r="A254" s="2535" t="s">
        <v>7579</v>
      </c>
    </row>
    <row r="255">
      <c r="A255" s="13" t="s">
        <v>7597</v>
      </c>
    </row>
    <row r="257">
      <c r="A257" s="12" t="s">
        <v>7598</v>
      </c>
    </row>
    <row r="258">
      <c r="A258" s="2535" t="s">
        <v>7579</v>
      </c>
    </row>
    <row r="259">
      <c r="A259" s="13" t="s">
        <v>7599</v>
      </c>
    </row>
    <row r="261">
      <c r="A261" s="12" t="s">
        <v>7600</v>
      </c>
    </row>
    <row r="262">
      <c r="A262" s="2535" t="s">
        <v>7579</v>
      </c>
    </row>
    <row r="263">
      <c r="A263" s="13" t="s">
        <v>7601</v>
      </c>
    </row>
    <row r="265">
      <c r="A265" s="130" t="s">
        <v>7602</v>
      </c>
    </row>
    <row r="266">
      <c r="A266" s="2536" t="s">
        <v>7579</v>
      </c>
    </row>
    <row r="267">
      <c r="A267" s="304" t="s">
        <v>7603</v>
      </c>
    </row>
    <row r="269">
      <c r="A269" s="12" t="s">
        <v>7604</v>
      </c>
    </row>
    <row r="270">
      <c r="A270" s="2535" t="s">
        <v>7579</v>
      </c>
    </row>
    <row r="271">
      <c r="A271" s="13" t="s">
        <v>7605</v>
      </c>
    </row>
    <row r="273">
      <c r="A273" s="12" t="s">
        <v>7606</v>
      </c>
    </row>
    <row r="274">
      <c r="A274" s="2535" t="s">
        <v>7579</v>
      </c>
    </row>
    <row r="275">
      <c r="A275" s="13" t="s">
        <v>7607</v>
      </c>
    </row>
    <row r="277">
      <c r="A277" s="12" t="s">
        <v>7608</v>
      </c>
    </row>
    <row r="278">
      <c r="A278" s="2535" t="s">
        <v>7579</v>
      </c>
    </row>
    <row r="279">
      <c r="A279" s="13" t="s">
        <v>7609</v>
      </c>
    </row>
    <row r="281">
      <c r="A281" s="12" t="s">
        <v>7610</v>
      </c>
    </row>
    <row r="282">
      <c r="A282" s="2535" t="s">
        <v>7579</v>
      </c>
    </row>
    <row r="283">
      <c r="A283" s="13" t="s">
        <v>7611</v>
      </c>
    </row>
    <row r="286">
      <c r="A286" s="2534" t="s">
        <v>7612</v>
      </c>
      <c r="B286" s="2532"/>
      <c r="C286" s="333"/>
      <c r="D286" s="333"/>
      <c r="E286" s="333"/>
      <c r="F286" s="333"/>
      <c r="G286" s="333"/>
      <c r="H286" s="333"/>
      <c r="I286" s="333"/>
      <c r="J286" s="333"/>
      <c r="K286" s="333"/>
    </row>
    <row r="287">
      <c r="A287" s="12" t="s">
        <v>7613</v>
      </c>
    </row>
    <row r="288">
      <c r="A288" s="2535" t="s">
        <v>7579</v>
      </c>
    </row>
    <row r="289">
      <c r="A289" s="13" t="s">
        <v>7614</v>
      </c>
    </row>
    <row r="291">
      <c r="A291" s="12" t="s">
        <v>7615</v>
      </c>
    </row>
    <row r="292">
      <c r="A292" s="1311" t="s">
        <v>7579</v>
      </c>
    </row>
    <row r="293">
      <c r="A293" s="13" t="s">
        <v>7616</v>
      </c>
    </row>
    <row r="295">
      <c r="A295" s="12" t="s">
        <v>7617</v>
      </c>
    </row>
    <row r="296">
      <c r="A296" s="1311" t="s">
        <v>7579</v>
      </c>
    </row>
    <row r="297">
      <c r="A297" s="13" t="s">
        <v>7618</v>
      </c>
    </row>
    <row r="300">
      <c r="A300" s="2534" t="s">
        <v>7619</v>
      </c>
      <c r="B300" s="2532"/>
      <c r="C300" s="333"/>
      <c r="D300" s="333"/>
      <c r="E300" s="333"/>
      <c r="F300" s="333"/>
      <c r="G300" s="333"/>
      <c r="H300" s="333"/>
      <c r="I300" s="333"/>
      <c r="J300" s="333"/>
      <c r="K300" s="333"/>
    </row>
    <row r="301">
      <c r="A301" s="12" t="s">
        <v>7620</v>
      </c>
    </row>
    <row r="302">
      <c r="A302" s="2533" t="str">
        <f>HYPERLINK("https://docs.google.com/spreadsheets/d/1d9xLeOdEqwgAftoxXNCC-B1NC2bb68fBDAwWNHUgkmc/edit?usp=sharing","Archive Link")</f>
        <v>Archive Link</v>
      </c>
    </row>
    <row r="303">
      <c r="A303" s="13" t="s">
        <v>7621</v>
      </c>
    </row>
    <row r="305">
      <c r="A305" s="12" t="s">
        <v>7622</v>
      </c>
    </row>
    <row r="306">
      <c r="A306" s="1311" t="str">
        <f>HYPERLINK("https://docs.google.com/spreadsheets/d/1qf2SQ_fk-4uWBiUqSh4k0RRiv89XAamRKg2ykwavXAY/edit?usp=sharing","Archive Link")</f>
        <v>Archive Link</v>
      </c>
    </row>
    <row r="307">
      <c r="A307" s="13" t="s">
        <v>7623</v>
      </c>
    </row>
    <row r="309">
      <c r="A309" s="12" t="s">
        <v>7624</v>
      </c>
    </row>
    <row r="310">
      <c r="A310" s="1311" t="str">
        <f>HYPERLINK("https://docs.google.com/spreadsheets/d/1dA7LxWC_OY3WGvnwKhGkTlENFT3R2HhA7hFkv-KNDAc/edit?usp=sharing","Archive Link")</f>
        <v>Archive Link</v>
      </c>
    </row>
    <row r="311">
      <c r="A311" s="13" t="s">
        <v>7625</v>
      </c>
    </row>
    <row r="313">
      <c r="A313" s="12" t="s">
        <v>7626</v>
      </c>
    </row>
    <row r="314">
      <c r="A314" s="1311" t="str">
        <f>HYPERLINK("https://docs.google.com/spreadsheets/d/1HBIiEkJlFRnsOWI5kjR1gD1NX4zkY4afSKqh_doYqdI/edit?usp=sharing","Archive Link")</f>
        <v>Archive Link</v>
      </c>
    </row>
    <row r="315">
      <c r="A315" s="13" t="s">
        <v>7627</v>
      </c>
    </row>
    <row r="317">
      <c r="A317" s="12" t="s">
        <v>7628</v>
      </c>
    </row>
    <row r="318">
      <c r="A318" s="1311" t="str">
        <f>HYPERLINK("https://docs.google.com/spreadsheets/d/1ODXg72N-reVfcSFzYPhT9b0BC73l1KRZGztxQ8QQAMA/edit?usp=sharing","Archive Link")</f>
        <v>Archive Link</v>
      </c>
    </row>
    <row r="319">
      <c r="A319" s="13" t="s">
        <v>7629</v>
      </c>
    </row>
    <row r="321">
      <c r="A321" s="12" t="s">
        <v>7630</v>
      </c>
    </row>
    <row r="322">
      <c r="A322" s="1311" t="str">
        <f>HYPERLINK("https://docs.google.com/spreadsheets/d/1SeFPqLrktVQe_EdjPCOGBkVbF0sv8da-i69sAywdo-Y/edit?usp=sharing","Archive Link")</f>
        <v>Archive Link</v>
      </c>
    </row>
    <row r="323">
      <c r="A323" s="13" t="s">
        <v>7631</v>
      </c>
    </row>
    <row r="325">
      <c r="A325" s="12" t="s">
        <v>7632</v>
      </c>
    </row>
    <row r="326">
      <c r="A326" s="2535" t="s">
        <v>7579</v>
      </c>
    </row>
    <row r="327">
      <c r="A327" s="13" t="s">
        <v>7633</v>
      </c>
    </row>
    <row r="329">
      <c r="A329" s="12" t="s">
        <v>7634</v>
      </c>
    </row>
    <row r="330">
      <c r="A330" s="2535" t="s">
        <v>7579</v>
      </c>
    </row>
    <row r="331">
      <c r="A331" s="13" t="s">
        <v>7635</v>
      </c>
    </row>
    <row r="333">
      <c r="A333" s="12" t="s">
        <v>7636</v>
      </c>
    </row>
    <row r="334">
      <c r="A334" s="2535" t="s">
        <v>7579</v>
      </c>
    </row>
    <row r="335">
      <c r="A335" s="13" t="s">
        <v>7637</v>
      </c>
    </row>
    <row r="337">
      <c r="A337" s="12" t="s">
        <v>7638</v>
      </c>
    </row>
    <row r="338">
      <c r="A338" s="2535" t="s">
        <v>7579</v>
      </c>
    </row>
    <row r="339">
      <c r="A339" s="13" t="s">
        <v>7639</v>
      </c>
    </row>
    <row r="341">
      <c r="A341" s="12" t="s">
        <v>7640</v>
      </c>
    </row>
    <row r="342">
      <c r="A342" s="2535" t="s">
        <v>7579</v>
      </c>
    </row>
    <row r="343">
      <c r="A343" s="13" t="s">
        <v>7641</v>
      </c>
    </row>
    <row r="345">
      <c r="A345" s="12" t="s">
        <v>7642</v>
      </c>
    </row>
    <row r="346">
      <c r="A346" s="2535" t="s">
        <v>7579</v>
      </c>
    </row>
    <row r="347">
      <c r="A347" s="13" t="s">
        <v>7643</v>
      </c>
    </row>
    <row r="349">
      <c r="A349" s="12" t="s">
        <v>7644</v>
      </c>
    </row>
    <row r="350">
      <c r="A350" s="2535" t="s">
        <v>7579</v>
      </c>
    </row>
    <row r="351">
      <c r="A351" s="13" t="s">
        <v>7645</v>
      </c>
    </row>
    <row r="353">
      <c r="A353" s="12" t="s">
        <v>7646</v>
      </c>
    </row>
    <row r="354">
      <c r="A354" s="2535" t="s">
        <v>7579</v>
      </c>
    </row>
    <row r="355">
      <c r="A355" s="13" t="s">
        <v>7647</v>
      </c>
    </row>
    <row r="720">
      <c r="A720" s="13" t="s">
        <v>7648</v>
      </c>
    </row>
    <row r="721">
      <c r="A721" s="2537" t="s">
        <v>7649</v>
      </c>
      <c r="B721" s="21"/>
      <c r="C721" s="21"/>
      <c r="D721" s="21"/>
      <c r="E721" s="21"/>
      <c r="F721" s="21"/>
      <c r="G721" s="21"/>
      <c r="H721" s="21"/>
      <c r="I721" s="21"/>
      <c r="J721" s="21"/>
      <c r="K721" s="2538" t="s">
        <v>43</v>
      </c>
    </row>
    <row r="722">
      <c r="A722" s="21"/>
      <c r="B722" s="1629"/>
      <c r="C722" s="1629"/>
      <c r="D722" s="1629"/>
      <c r="E722" s="23"/>
      <c r="F722" s="29"/>
      <c r="G722" s="23"/>
      <c r="H722" s="1629"/>
      <c r="I722" s="1629"/>
      <c r="J722" s="1629"/>
      <c r="K722" s="21"/>
    </row>
    <row r="723">
      <c r="A723" s="21"/>
      <c r="B723" s="1629"/>
      <c r="C723" s="1629"/>
      <c r="D723" s="1629"/>
      <c r="E723" s="23"/>
      <c r="F723" s="1630"/>
      <c r="G723" s="23"/>
      <c r="H723" s="1629"/>
      <c r="I723" s="1629"/>
      <c r="J723" s="1629"/>
      <c r="K723" s="21"/>
    </row>
    <row r="724">
      <c r="A724" s="21"/>
      <c r="B724" s="1629"/>
      <c r="C724" s="1629"/>
      <c r="D724" s="23"/>
      <c r="E724" s="23"/>
      <c r="F724" s="1630"/>
      <c r="G724" s="23"/>
      <c r="H724" s="23"/>
      <c r="I724" s="1629"/>
      <c r="J724" s="1629"/>
      <c r="K724" s="21"/>
    </row>
    <row r="725">
      <c r="A725" s="21"/>
      <c r="B725" s="1629"/>
      <c r="C725" s="23"/>
      <c r="D725" s="23"/>
      <c r="E725" s="23"/>
      <c r="F725" s="1630"/>
      <c r="G725" s="23"/>
      <c r="H725" s="23"/>
      <c r="I725" s="23"/>
      <c r="J725" s="23"/>
      <c r="K725" s="21"/>
    </row>
    <row r="726">
      <c r="A726" s="21"/>
      <c r="B726" s="1629"/>
      <c r="C726" s="23"/>
      <c r="D726" s="23"/>
      <c r="E726" s="23"/>
      <c r="F726" s="1630"/>
      <c r="G726" s="23"/>
      <c r="H726" s="23"/>
      <c r="I726" s="23"/>
      <c r="J726" s="29"/>
      <c r="K726" s="21"/>
    </row>
    <row r="727">
      <c r="A727" s="21"/>
      <c r="B727" s="1629"/>
      <c r="C727" s="23"/>
      <c r="D727" s="23"/>
      <c r="E727" s="24"/>
      <c r="F727" s="32"/>
      <c r="G727" s="24"/>
      <c r="H727" s="24"/>
      <c r="I727" s="23"/>
      <c r="J727" s="23"/>
      <c r="K727" s="21"/>
    </row>
    <row r="728">
      <c r="A728" s="21"/>
      <c r="B728" s="1629"/>
      <c r="C728" s="23"/>
      <c r="D728" s="24"/>
      <c r="E728" s="32"/>
      <c r="F728" s="32"/>
      <c r="G728" s="32"/>
      <c r="H728" s="24"/>
      <c r="I728" s="23"/>
      <c r="J728" s="1629"/>
      <c r="K728" s="21"/>
    </row>
    <row r="729">
      <c r="A729" s="21"/>
      <c r="B729" s="1629"/>
      <c r="C729" s="23"/>
      <c r="D729" s="24"/>
      <c r="E729" s="32"/>
      <c r="F729" s="32"/>
      <c r="G729" s="32"/>
      <c r="H729" s="24"/>
      <c r="I729" s="23"/>
      <c r="J729" s="1629"/>
      <c r="K729" s="21"/>
    </row>
    <row r="730">
      <c r="A730" s="21"/>
      <c r="B730" s="1629"/>
      <c r="C730" s="1629"/>
      <c r="D730" s="24"/>
      <c r="E730" s="32"/>
      <c r="F730" s="32"/>
      <c r="G730" s="32"/>
      <c r="H730" s="24"/>
      <c r="I730" s="1629"/>
      <c r="J730" s="1629"/>
      <c r="K730" s="21"/>
    </row>
    <row r="731">
      <c r="A731" s="2539" t="s">
        <v>5179</v>
      </c>
      <c r="B731" s="21"/>
      <c r="C731" s="21"/>
      <c r="D731" s="21"/>
      <c r="E731" s="21"/>
      <c r="F731" s="21"/>
      <c r="G731" s="21"/>
      <c r="H731" s="21"/>
      <c r="I731" s="21"/>
      <c r="J731" s="21"/>
      <c r="K731" s="21"/>
    </row>
  </sheetData>
  <hyperlinks>
    <hyperlink r:id="rId2" ref="A220"/>
    <hyperlink r:id="rId3" ref="A226"/>
    <hyperlink r:id="rId4" ref="A230"/>
    <hyperlink r:id="rId5" ref="A234"/>
    <hyperlink r:id="rId6" ref="A238"/>
    <hyperlink r:id="rId7" ref="A242"/>
    <hyperlink r:id="rId8" ref="A246"/>
    <hyperlink r:id="rId9" ref="A250"/>
    <hyperlink r:id="rId10" ref="A254"/>
    <hyperlink r:id="rId11" ref="A258"/>
    <hyperlink r:id="rId12" ref="A262"/>
    <hyperlink r:id="rId13" ref="A266"/>
    <hyperlink r:id="rId14" ref="A270"/>
    <hyperlink r:id="rId15" ref="A274"/>
    <hyperlink r:id="rId16" ref="A278"/>
    <hyperlink r:id="rId17" ref="A282"/>
    <hyperlink r:id="rId18" ref="A288"/>
    <hyperlink r:id="rId19" ref="A292"/>
    <hyperlink r:id="rId20" ref="A296"/>
    <hyperlink r:id="rId21" ref="A326"/>
    <hyperlink r:id="rId22" ref="A330"/>
    <hyperlink r:id="rId23" ref="A334"/>
    <hyperlink r:id="rId24" ref="A338"/>
    <hyperlink r:id="rId25" ref="A342"/>
    <hyperlink r:id="rId26" ref="A346"/>
    <hyperlink r:id="rId27" ref="A350"/>
    <hyperlink r:id="rId28" ref="A354"/>
  </hyperlinks>
  <drawing r:id="rId29"/>
  <legacyDrawing r:id="rId30"/>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sheetData>
    <row r="1">
      <c r="A1" s="2442" t="s">
        <v>7650</v>
      </c>
    </row>
    <row r="2">
      <c r="A2" s="1314" t="s">
        <v>7651</v>
      </c>
    </row>
    <row r="3">
      <c r="A3" s="2540" t="s">
        <v>7652</v>
      </c>
    </row>
    <row r="4">
      <c r="A4" s="2541" t="s">
        <v>7653</v>
      </c>
    </row>
    <row r="5">
      <c r="A5" s="2542" t="s">
        <v>7654</v>
      </c>
    </row>
    <row r="6">
      <c r="A6" s="37"/>
    </row>
    <row r="7">
      <c r="A7" s="1314" t="s">
        <v>7655</v>
      </c>
    </row>
    <row r="9">
      <c r="A9" s="2543" t="s">
        <v>7656</v>
      </c>
      <c r="B9" s="170"/>
      <c r="C9" s="170"/>
      <c r="D9" s="170"/>
      <c r="E9" s="170"/>
      <c r="F9" s="170"/>
      <c r="G9" s="170"/>
      <c r="H9" s="170"/>
      <c r="I9" s="170"/>
      <c r="J9" s="170"/>
      <c r="K9" s="170"/>
    </row>
    <row r="10">
      <c r="A10" s="1314" t="s">
        <v>7657</v>
      </c>
      <c r="B10" s="282"/>
      <c r="C10" s="282"/>
      <c r="D10" s="37"/>
      <c r="E10" s="37"/>
      <c r="F10" s="37"/>
      <c r="G10" s="37"/>
      <c r="H10" s="37"/>
      <c r="I10" s="37"/>
      <c r="J10" s="37"/>
      <c r="K10" s="37"/>
    </row>
    <row r="11">
      <c r="A11" s="37"/>
      <c r="B11" s="37"/>
      <c r="C11" s="37"/>
      <c r="D11" s="37"/>
      <c r="E11" s="37"/>
      <c r="F11" s="37"/>
      <c r="G11" s="37"/>
      <c r="H11" s="37"/>
      <c r="I11" s="37"/>
      <c r="J11" s="37"/>
      <c r="K11" s="37"/>
    </row>
    <row r="12">
      <c r="A12" s="2531" t="s">
        <v>7474</v>
      </c>
      <c r="B12" s="2532"/>
      <c r="C12" s="333"/>
      <c r="D12" s="333"/>
      <c r="E12" s="333"/>
      <c r="F12" s="333"/>
      <c r="G12" s="333"/>
      <c r="H12" s="333"/>
      <c r="I12" s="333"/>
      <c r="J12" s="333"/>
      <c r="K12" s="2544" t="s">
        <v>7658</v>
      </c>
    </row>
    <row r="13">
      <c r="A13" s="2545"/>
      <c r="B13" s="109" t="s">
        <v>7659</v>
      </c>
      <c r="C13" s="37"/>
      <c r="D13" s="37"/>
      <c r="E13" s="37"/>
      <c r="F13" s="37"/>
      <c r="G13" s="37"/>
      <c r="H13" s="37"/>
      <c r="I13" s="37"/>
      <c r="J13" s="37"/>
      <c r="K13" s="37"/>
    </row>
    <row r="14">
      <c r="A14" s="2546"/>
      <c r="B14" s="107" t="s">
        <v>7660</v>
      </c>
      <c r="C14" s="37"/>
      <c r="D14" s="37"/>
      <c r="E14" s="37"/>
      <c r="F14" s="37"/>
      <c r="G14" s="37"/>
      <c r="H14" s="37"/>
      <c r="I14" s="37"/>
      <c r="J14" s="37"/>
      <c r="K14" s="2547" t="s">
        <v>1824</v>
      </c>
    </row>
    <row r="15">
      <c r="A15" s="2546"/>
      <c r="B15" s="107" t="s">
        <v>7661</v>
      </c>
      <c r="C15" s="282"/>
      <c r="D15" s="282"/>
      <c r="E15" s="282"/>
      <c r="F15" s="37"/>
      <c r="G15" s="37"/>
      <c r="H15" s="37"/>
      <c r="I15" s="37"/>
      <c r="J15" s="37"/>
      <c r="K15" s="2547" t="s">
        <v>5959</v>
      </c>
    </row>
    <row r="16">
      <c r="A16" s="37"/>
      <c r="B16" s="37"/>
      <c r="C16" s="37"/>
      <c r="D16" s="37"/>
      <c r="E16" s="37"/>
      <c r="F16" s="37"/>
      <c r="G16" s="37"/>
      <c r="H16" s="37"/>
      <c r="I16" s="37"/>
      <c r="J16" s="37"/>
      <c r="K16" s="37"/>
    </row>
    <row r="17">
      <c r="A17" s="2545"/>
      <c r="B17" s="109" t="s">
        <v>7662</v>
      </c>
      <c r="C17" s="37"/>
      <c r="D17" s="37"/>
      <c r="E17" s="37"/>
      <c r="F17" s="37"/>
      <c r="G17" s="37"/>
      <c r="H17" s="37"/>
      <c r="I17" s="37"/>
      <c r="J17" s="37"/>
      <c r="K17" s="37"/>
    </row>
    <row r="18">
      <c r="A18" s="2546"/>
      <c r="B18" s="107" t="s">
        <v>7663</v>
      </c>
      <c r="C18" s="37"/>
      <c r="D18" s="37"/>
      <c r="E18" s="37"/>
      <c r="F18" s="37"/>
      <c r="G18" s="37"/>
      <c r="H18" s="37"/>
      <c r="I18" s="37"/>
      <c r="J18" s="37"/>
      <c r="K18" s="2547" t="s">
        <v>1066</v>
      </c>
    </row>
    <row r="19">
      <c r="A19" s="2546"/>
      <c r="B19" s="107" t="s">
        <v>7664</v>
      </c>
      <c r="C19" s="282"/>
      <c r="D19" s="282"/>
      <c r="E19" s="282"/>
      <c r="F19" s="37"/>
      <c r="G19" s="37"/>
      <c r="H19" s="37"/>
      <c r="I19" s="37"/>
      <c r="J19" s="37"/>
      <c r="K19" s="2547" t="s">
        <v>5959</v>
      </c>
    </row>
    <row r="20">
      <c r="A20" s="37"/>
      <c r="B20" s="37"/>
      <c r="C20" s="37"/>
      <c r="D20" s="37"/>
      <c r="E20" s="37"/>
      <c r="F20" s="37"/>
      <c r="G20" s="37"/>
      <c r="H20" s="37"/>
      <c r="I20" s="37"/>
      <c r="J20" s="37"/>
      <c r="K20" s="37"/>
    </row>
    <row r="21">
      <c r="A21" s="2545"/>
      <c r="B21" s="109" t="s">
        <v>7665</v>
      </c>
      <c r="C21" s="37"/>
      <c r="D21" s="37"/>
      <c r="E21" s="37"/>
      <c r="F21" s="37"/>
      <c r="G21" s="37"/>
      <c r="H21" s="37"/>
      <c r="I21" s="37"/>
      <c r="J21" s="37"/>
      <c r="K21" s="37"/>
    </row>
    <row r="22">
      <c r="A22" s="2546"/>
      <c r="B22" s="107" t="s">
        <v>7666</v>
      </c>
      <c r="C22" s="37"/>
      <c r="D22" s="37"/>
      <c r="E22" s="37"/>
      <c r="F22" s="37"/>
      <c r="G22" s="37"/>
      <c r="H22" s="37"/>
      <c r="I22" s="37"/>
      <c r="J22" s="37"/>
      <c r="K22" s="271" t="s">
        <v>7667</v>
      </c>
    </row>
    <row r="23">
      <c r="A23" s="2546"/>
      <c r="B23" s="107" t="s">
        <v>7668</v>
      </c>
      <c r="C23" s="282"/>
      <c r="D23" s="37"/>
      <c r="E23" s="37"/>
      <c r="F23" s="37"/>
      <c r="G23" s="37"/>
      <c r="H23" s="37"/>
      <c r="I23" s="37"/>
      <c r="J23" s="37"/>
      <c r="K23" s="2547" t="s">
        <v>5959</v>
      </c>
    </row>
    <row r="26">
      <c r="A26" s="2534" t="s">
        <v>7497</v>
      </c>
      <c r="B26" s="2532"/>
      <c r="C26" s="333"/>
      <c r="D26" s="333"/>
      <c r="E26" s="333"/>
      <c r="F26" s="333"/>
      <c r="G26" s="333"/>
      <c r="H26" s="333"/>
      <c r="I26" s="333"/>
      <c r="J26" s="333"/>
      <c r="K26" s="2544" t="s">
        <v>7658</v>
      </c>
    </row>
    <row r="27">
      <c r="A27" s="2545"/>
      <c r="B27" s="12" t="s">
        <v>7669</v>
      </c>
    </row>
    <row r="28">
      <c r="A28" s="2546"/>
      <c r="B28" s="13" t="s">
        <v>7670</v>
      </c>
      <c r="K28" s="271" t="s">
        <v>1825</v>
      </c>
    </row>
    <row r="29">
      <c r="A29" s="2546"/>
      <c r="B29" s="13" t="s">
        <v>7671</v>
      </c>
      <c r="K29" s="2547" t="s">
        <v>5959</v>
      </c>
    </row>
    <row r="31">
      <c r="A31" s="2545"/>
      <c r="B31" s="12" t="s">
        <v>7672</v>
      </c>
    </row>
    <row r="32">
      <c r="A32" s="2546"/>
      <c r="B32" s="13" t="s">
        <v>7673</v>
      </c>
      <c r="K32" s="271" t="s">
        <v>1824</v>
      </c>
    </row>
    <row r="33">
      <c r="A33" s="2546"/>
      <c r="B33" s="13" t="s">
        <v>7674</v>
      </c>
      <c r="K33" s="271" t="s">
        <v>7675</v>
      </c>
    </row>
    <row r="36">
      <c r="A36" s="2534" t="s">
        <v>7512</v>
      </c>
      <c r="B36" s="2532"/>
      <c r="C36" s="333"/>
      <c r="D36" s="333"/>
      <c r="E36" s="333"/>
      <c r="F36" s="333"/>
      <c r="G36" s="333"/>
      <c r="H36" s="333"/>
      <c r="I36" s="333"/>
      <c r="J36" s="333"/>
      <c r="K36" s="2544" t="s">
        <v>7658</v>
      </c>
    </row>
    <row r="37">
      <c r="A37" s="2545"/>
      <c r="B37" s="12" t="s">
        <v>7676</v>
      </c>
    </row>
    <row r="38">
      <c r="A38" s="2546"/>
      <c r="B38" s="13" t="s">
        <v>7677</v>
      </c>
      <c r="K38" s="56" t="s">
        <v>7678</v>
      </c>
    </row>
    <row r="39">
      <c r="A39" s="2546"/>
      <c r="B39" s="13" t="s">
        <v>7679</v>
      </c>
      <c r="K39" s="56" t="s">
        <v>5959</v>
      </c>
    </row>
    <row r="41">
      <c r="A41" s="2545"/>
      <c r="B41" s="12" t="s">
        <v>7680</v>
      </c>
    </row>
    <row r="42">
      <c r="A42" s="2546"/>
      <c r="B42" s="13" t="s">
        <v>7681</v>
      </c>
      <c r="K42" s="56" t="s">
        <v>1066</v>
      </c>
    </row>
    <row r="43">
      <c r="A43" s="2546"/>
      <c r="B43" s="13" t="s">
        <v>7682</v>
      </c>
      <c r="K43" s="56" t="s">
        <v>7683</v>
      </c>
    </row>
    <row r="46">
      <c r="A46" s="2534" t="s">
        <v>7537</v>
      </c>
      <c r="B46" s="2532"/>
      <c r="C46" s="333"/>
      <c r="D46" s="333"/>
      <c r="E46" s="333"/>
      <c r="F46" s="333"/>
      <c r="G46" s="333"/>
      <c r="H46" s="333"/>
      <c r="I46" s="333"/>
      <c r="J46" s="333"/>
      <c r="K46" s="2544" t="s">
        <v>7658</v>
      </c>
    </row>
    <row r="47">
      <c r="A47" s="37"/>
      <c r="B47" s="12" t="s">
        <v>7684</v>
      </c>
    </row>
    <row r="48">
      <c r="A48" s="1410"/>
      <c r="B48" s="13" t="s">
        <v>7685</v>
      </c>
      <c r="K48" s="56" t="s">
        <v>1824</v>
      </c>
    </row>
    <row r="49">
      <c r="A49" s="1410"/>
      <c r="B49" s="2548" t="s">
        <v>7686</v>
      </c>
      <c r="K49" s="56" t="s">
        <v>7683</v>
      </c>
    </row>
    <row r="51">
      <c r="A51" s="2545"/>
      <c r="B51" s="12" t="s">
        <v>7687</v>
      </c>
    </row>
    <row r="52">
      <c r="A52" s="1410"/>
      <c r="B52" s="13" t="s">
        <v>7688</v>
      </c>
      <c r="K52" s="56" t="s">
        <v>1825</v>
      </c>
    </row>
    <row r="53">
      <c r="A53" s="1410"/>
      <c r="B53" s="13" t="s">
        <v>7689</v>
      </c>
      <c r="K53" s="56" t="s">
        <v>7675</v>
      </c>
    </row>
    <row r="56">
      <c r="A56" s="2534" t="s">
        <v>7581</v>
      </c>
      <c r="B56" s="2532"/>
      <c r="C56" s="333"/>
      <c r="D56" s="333"/>
      <c r="E56" s="333"/>
      <c r="F56" s="333"/>
      <c r="G56" s="333"/>
      <c r="H56" s="333"/>
      <c r="I56" s="333"/>
      <c r="J56" s="333"/>
      <c r="K56" s="2544" t="s">
        <v>7658</v>
      </c>
    </row>
    <row r="57">
      <c r="A57" s="37"/>
      <c r="B57" s="12" t="s">
        <v>7690</v>
      </c>
    </row>
    <row r="58">
      <c r="A58" s="1410"/>
      <c r="B58" s="13" t="s">
        <v>7691</v>
      </c>
      <c r="K58" s="56" t="s">
        <v>1825</v>
      </c>
    </row>
    <row r="59">
      <c r="A59" s="1410"/>
      <c r="B59" s="2548" t="s">
        <v>7692</v>
      </c>
      <c r="K59" s="56" t="s">
        <v>5959</v>
      </c>
    </row>
    <row r="61">
      <c r="B61" s="12" t="s">
        <v>7693</v>
      </c>
    </row>
    <row r="62">
      <c r="A62" s="1410"/>
      <c r="B62" s="13" t="s">
        <v>7694</v>
      </c>
      <c r="K62" s="56" t="s">
        <v>1066</v>
      </c>
    </row>
    <row r="63">
      <c r="A63" s="1410"/>
      <c r="B63" s="13" t="s">
        <v>7695</v>
      </c>
      <c r="K63" s="56" t="s">
        <v>5959</v>
      </c>
    </row>
    <row r="65">
      <c r="B65" s="12" t="s">
        <v>7696</v>
      </c>
    </row>
    <row r="66">
      <c r="A66" s="1410"/>
      <c r="B66" s="13" t="s">
        <v>7697</v>
      </c>
      <c r="K66" s="56" t="s">
        <v>1824</v>
      </c>
    </row>
    <row r="67">
      <c r="A67" s="1410"/>
      <c r="B67" s="13" t="s">
        <v>7698</v>
      </c>
      <c r="K67" s="56" t="s">
        <v>5959</v>
      </c>
    </row>
    <row r="68">
      <c r="A68" s="1410"/>
      <c r="B68" s="13" t="s">
        <v>7699</v>
      </c>
      <c r="K68" s="56" t="s">
        <v>5959</v>
      </c>
    </row>
    <row r="70">
      <c r="A70" s="2534" t="s">
        <v>7700</v>
      </c>
      <c r="B70" s="2532"/>
      <c r="C70" s="333"/>
      <c r="D70" s="333"/>
      <c r="E70" s="333"/>
      <c r="F70" s="333"/>
      <c r="G70" s="333"/>
      <c r="H70" s="333"/>
      <c r="I70" s="333"/>
      <c r="J70" s="333"/>
      <c r="K70" s="2544" t="s">
        <v>7658</v>
      </c>
    </row>
    <row r="71">
      <c r="B71" s="12" t="s">
        <v>7701</v>
      </c>
    </row>
    <row r="72">
      <c r="A72" s="1410"/>
      <c r="B72" s="13" t="s">
        <v>7702</v>
      </c>
      <c r="K72" s="56" t="s">
        <v>1517</v>
      </c>
    </row>
    <row r="74">
      <c r="B74" s="12" t="s">
        <v>7703</v>
      </c>
    </row>
    <row r="75">
      <c r="A75" s="2549"/>
      <c r="B75" s="13" t="s">
        <v>5133</v>
      </c>
    </row>
    <row r="76">
      <c r="A76" s="2549"/>
      <c r="B76" s="13" t="s">
        <v>5134</v>
      </c>
    </row>
    <row r="78">
      <c r="A78" s="2534" t="s">
        <v>7704</v>
      </c>
      <c r="B78" s="2532"/>
      <c r="C78" s="333"/>
      <c r="D78" s="333"/>
      <c r="E78" s="333"/>
      <c r="F78" s="333"/>
      <c r="G78" s="333"/>
      <c r="H78" s="333"/>
      <c r="I78" s="333"/>
      <c r="J78" s="333"/>
      <c r="K78" s="2544" t="s">
        <v>7658</v>
      </c>
    </row>
    <row r="79">
      <c r="A79" s="2545"/>
      <c r="B79" s="12" t="s">
        <v>7705</v>
      </c>
    </row>
    <row r="80">
      <c r="A80" s="2546"/>
      <c r="B80" s="13" t="s">
        <v>7706</v>
      </c>
      <c r="K80" s="56" t="s">
        <v>1066</v>
      </c>
    </row>
    <row r="81">
      <c r="A81" s="2546"/>
      <c r="B81" s="13" t="s">
        <v>7707</v>
      </c>
      <c r="K81" s="56" t="s">
        <v>7675</v>
      </c>
    </row>
    <row r="83">
      <c r="A83" s="37"/>
      <c r="B83" s="12" t="s">
        <v>7708</v>
      </c>
    </row>
    <row r="84">
      <c r="A84" s="1410"/>
      <c r="B84" s="2550" t="s">
        <v>7709</v>
      </c>
    </row>
    <row r="85">
      <c r="A85" s="1410"/>
      <c r="B85" s="2550" t="s">
        <v>7710</v>
      </c>
    </row>
    <row r="88">
      <c r="A88" s="2543" t="s">
        <v>7711</v>
      </c>
      <c r="B88" s="170"/>
      <c r="C88" s="170"/>
      <c r="D88" s="170"/>
      <c r="E88" s="170"/>
      <c r="F88" s="170"/>
      <c r="G88" s="170"/>
      <c r="H88" s="170"/>
      <c r="I88" s="170"/>
      <c r="J88" s="170"/>
      <c r="K88" s="170"/>
    </row>
    <row r="89">
      <c r="A89" s="1314" t="s">
        <v>7712</v>
      </c>
      <c r="B89" s="282"/>
      <c r="C89" s="282"/>
      <c r="D89" s="282"/>
      <c r="E89" s="282"/>
      <c r="F89" s="37"/>
      <c r="G89" s="37"/>
      <c r="H89" s="37"/>
      <c r="I89" s="37"/>
      <c r="J89" s="37"/>
      <c r="K89" s="37"/>
    </row>
    <row r="90">
      <c r="A90" s="1346" t="s">
        <v>7713</v>
      </c>
      <c r="B90" s="37"/>
      <c r="C90" s="37"/>
      <c r="D90" s="37"/>
      <c r="E90" s="37"/>
      <c r="F90" s="37"/>
      <c r="G90" s="37"/>
      <c r="H90" s="37"/>
      <c r="I90" s="37"/>
      <c r="J90" s="37"/>
      <c r="K90" s="37"/>
    </row>
    <row r="91">
      <c r="A91" s="37"/>
      <c r="B91" s="37"/>
      <c r="C91" s="37"/>
      <c r="D91" s="37"/>
      <c r="E91" s="37"/>
      <c r="F91" s="37"/>
      <c r="G91" s="37"/>
      <c r="H91" s="37"/>
      <c r="I91" s="37"/>
      <c r="J91" s="37"/>
      <c r="K91" s="37"/>
    </row>
    <row r="92">
      <c r="A92" s="2531" t="s">
        <v>7474</v>
      </c>
      <c r="B92" s="2532"/>
      <c r="C92" s="333"/>
      <c r="D92" s="333"/>
      <c r="E92" s="333"/>
      <c r="F92" s="333"/>
      <c r="G92" s="333"/>
      <c r="H92" s="333"/>
      <c r="I92" s="333"/>
      <c r="J92" s="333"/>
      <c r="K92" s="2544" t="s">
        <v>7658</v>
      </c>
    </row>
    <row r="93">
      <c r="A93" s="2545"/>
      <c r="B93" s="130" t="s">
        <v>7714</v>
      </c>
      <c r="C93" s="37"/>
      <c r="D93" s="37"/>
      <c r="E93" s="37"/>
      <c r="F93" s="37"/>
      <c r="G93" s="37"/>
      <c r="H93" s="37"/>
      <c r="I93" s="37"/>
      <c r="J93" s="37"/>
      <c r="K93" s="37"/>
    </row>
    <row r="94">
      <c r="A94" s="2546"/>
      <c r="B94" s="107" t="s">
        <v>7715</v>
      </c>
      <c r="C94" s="37"/>
      <c r="D94" s="37"/>
      <c r="E94" s="37"/>
      <c r="F94" s="37"/>
      <c r="G94" s="37"/>
      <c r="H94" s="37"/>
      <c r="I94" s="37"/>
      <c r="J94" s="37"/>
      <c r="K94" s="2547" t="s">
        <v>7675</v>
      </c>
    </row>
    <row r="95">
      <c r="A95" s="2551" t="s">
        <v>5190</v>
      </c>
      <c r="B95" s="107" t="s">
        <v>7716</v>
      </c>
      <c r="C95" s="37"/>
      <c r="D95" s="37"/>
      <c r="E95" s="37"/>
      <c r="F95" s="37"/>
      <c r="G95" s="37"/>
      <c r="H95" s="37"/>
      <c r="I95" s="37"/>
      <c r="J95" s="37"/>
      <c r="K95" s="271" t="s">
        <v>7675</v>
      </c>
    </row>
    <row r="96">
      <c r="A96" s="37"/>
      <c r="B96" s="37"/>
      <c r="C96" s="37"/>
      <c r="D96" s="37"/>
      <c r="E96" s="37"/>
      <c r="F96" s="37"/>
      <c r="G96" s="37"/>
      <c r="H96" s="37"/>
      <c r="I96" s="37"/>
      <c r="J96" s="37"/>
      <c r="K96" s="37"/>
    </row>
    <row r="97">
      <c r="A97" s="2545"/>
      <c r="B97" s="130" t="s">
        <v>7717</v>
      </c>
      <c r="C97" s="37"/>
      <c r="D97" s="37"/>
      <c r="E97" s="37"/>
      <c r="F97" s="37"/>
      <c r="G97" s="37"/>
      <c r="H97" s="37"/>
      <c r="I97" s="37"/>
      <c r="J97" s="37"/>
      <c r="K97" s="37"/>
    </row>
    <row r="98">
      <c r="A98" s="2546"/>
      <c r="B98" s="107" t="s">
        <v>7718</v>
      </c>
      <c r="C98" s="37"/>
      <c r="D98" s="37"/>
      <c r="E98" s="37"/>
      <c r="F98" s="37"/>
      <c r="G98" s="37"/>
      <c r="H98" s="37"/>
      <c r="I98" s="37"/>
      <c r="J98" s="37"/>
      <c r="K98" s="271" t="s">
        <v>7678</v>
      </c>
    </row>
    <row r="99">
      <c r="A99" s="2546"/>
      <c r="B99" s="107" t="s">
        <v>7719</v>
      </c>
      <c r="C99" s="282"/>
      <c r="D99" s="282"/>
      <c r="E99" s="282"/>
      <c r="F99" s="282"/>
      <c r="G99" s="37"/>
      <c r="H99" s="37"/>
      <c r="I99" s="37"/>
      <c r="J99" s="37"/>
      <c r="K99" s="2547" t="s">
        <v>7675</v>
      </c>
    </row>
    <row r="100">
      <c r="A100" s="37"/>
      <c r="B100" s="37"/>
      <c r="C100" s="37"/>
      <c r="D100" s="37"/>
      <c r="E100" s="37"/>
      <c r="F100" s="37"/>
      <c r="G100" s="37"/>
      <c r="H100" s="37"/>
      <c r="I100" s="37"/>
      <c r="J100" s="37"/>
      <c r="K100" s="37"/>
    </row>
    <row r="101">
      <c r="A101" s="2545"/>
      <c r="B101" s="130" t="s">
        <v>7720</v>
      </c>
      <c r="C101" s="37"/>
      <c r="D101" s="37"/>
      <c r="E101" s="37"/>
      <c r="F101" s="37"/>
      <c r="G101" s="37"/>
      <c r="H101" s="37"/>
      <c r="I101" s="37"/>
      <c r="J101" s="37"/>
      <c r="K101" s="37"/>
    </row>
    <row r="102">
      <c r="A102" s="2552"/>
      <c r="B102" s="107" t="s">
        <v>7721</v>
      </c>
      <c r="C102" s="37"/>
      <c r="D102" s="37"/>
      <c r="E102" s="37"/>
      <c r="F102" s="37"/>
      <c r="G102" s="37"/>
      <c r="H102" s="37"/>
      <c r="I102" s="37"/>
      <c r="J102" s="37"/>
      <c r="K102" s="2547" t="s">
        <v>1824</v>
      </c>
    </row>
    <row r="103">
      <c r="A103" s="2552"/>
      <c r="B103" s="107" t="s">
        <v>7722</v>
      </c>
      <c r="C103" s="282"/>
      <c r="D103" s="282"/>
      <c r="E103" s="37"/>
      <c r="F103" s="37"/>
      <c r="G103" s="37"/>
      <c r="H103" s="37"/>
      <c r="I103" s="37"/>
      <c r="J103" s="37"/>
      <c r="K103" s="2547" t="s">
        <v>7675</v>
      </c>
    </row>
    <row r="106">
      <c r="A106" s="2534" t="s">
        <v>7497</v>
      </c>
      <c r="B106" s="2532"/>
      <c r="C106" s="333"/>
      <c r="D106" s="333"/>
      <c r="E106" s="333"/>
      <c r="F106" s="333"/>
      <c r="G106" s="333"/>
      <c r="H106" s="333"/>
      <c r="I106" s="333"/>
      <c r="J106" s="333"/>
      <c r="K106" s="2544" t="s">
        <v>7658</v>
      </c>
    </row>
    <row r="107">
      <c r="A107" s="2545"/>
      <c r="B107" s="12" t="s">
        <v>7723</v>
      </c>
    </row>
    <row r="108">
      <c r="A108" s="2546"/>
      <c r="B108" s="13" t="s">
        <v>7724</v>
      </c>
      <c r="K108" s="271" t="s">
        <v>7678</v>
      </c>
    </row>
    <row r="109">
      <c r="A109" s="2546"/>
      <c r="B109" s="13" t="s">
        <v>7725</v>
      </c>
      <c r="K109" s="271" t="s">
        <v>7675</v>
      </c>
    </row>
    <row r="111">
      <c r="A111" s="2545"/>
      <c r="B111" s="12" t="s">
        <v>7726</v>
      </c>
    </row>
    <row r="112">
      <c r="A112" s="2546"/>
      <c r="B112" s="13" t="s">
        <v>7727</v>
      </c>
      <c r="K112" s="2547" t="s">
        <v>1824</v>
      </c>
    </row>
    <row r="113">
      <c r="A113" s="2546"/>
      <c r="B113" s="13" t="s">
        <v>7728</v>
      </c>
      <c r="K113" s="271" t="s">
        <v>7675</v>
      </c>
    </row>
    <row r="115">
      <c r="A115" s="2545"/>
      <c r="B115" s="12" t="s">
        <v>7729</v>
      </c>
    </row>
    <row r="116">
      <c r="A116" s="2546"/>
      <c r="B116" s="13" t="s">
        <v>7730</v>
      </c>
      <c r="K116" s="271" t="s">
        <v>1825</v>
      </c>
    </row>
    <row r="117">
      <c r="A117" s="2546"/>
      <c r="B117" s="13" t="s">
        <v>7731</v>
      </c>
      <c r="K117" s="271" t="s">
        <v>7675</v>
      </c>
    </row>
    <row r="120">
      <c r="A120" s="2534" t="s">
        <v>7512</v>
      </c>
      <c r="B120" s="2532"/>
      <c r="C120" s="333"/>
      <c r="D120" s="333"/>
      <c r="E120" s="333"/>
      <c r="F120" s="333"/>
      <c r="G120" s="333"/>
      <c r="H120" s="333"/>
      <c r="I120" s="333"/>
      <c r="J120" s="333"/>
      <c r="K120" s="2544" t="s">
        <v>7658</v>
      </c>
    </row>
    <row r="121">
      <c r="A121" s="2545"/>
      <c r="B121" s="12" t="s">
        <v>7732</v>
      </c>
      <c r="K121" s="2553"/>
    </row>
    <row r="122">
      <c r="A122" s="2546"/>
      <c r="B122" s="13" t="s">
        <v>7733</v>
      </c>
      <c r="K122" s="56" t="s">
        <v>1824</v>
      </c>
    </row>
    <row r="123">
      <c r="A123" s="2546"/>
      <c r="B123" s="13" t="s">
        <v>7734</v>
      </c>
      <c r="K123" s="271" t="s">
        <v>7675</v>
      </c>
    </row>
    <row r="124">
      <c r="K124" s="2553"/>
    </row>
    <row r="125">
      <c r="A125" s="2545"/>
      <c r="B125" s="12" t="s">
        <v>7735</v>
      </c>
      <c r="K125" s="2553"/>
    </row>
    <row r="126">
      <c r="A126" s="2546"/>
      <c r="B126" s="13" t="s">
        <v>7736</v>
      </c>
      <c r="K126" s="56" t="s">
        <v>1825</v>
      </c>
    </row>
    <row r="127">
      <c r="A127" s="2546"/>
      <c r="B127" s="13" t="s">
        <v>7737</v>
      </c>
      <c r="K127" s="271" t="s">
        <v>7675</v>
      </c>
    </row>
    <row r="128">
      <c r="K128" s="2553"/>
    </row>
    <row r="129">
      <c r="A129" s="2545"/>
      <c r="B129" s="12" t="s">
        <v>7738</v>
      </c>
      <c r="K129" s="2553"/>
    </row>
    <row r="130">
      <c r="A130" s="2546"/>
      <c r="B130" s="13" t="s">
        <v>7739</v>
      </c>
      <c r="K130" s="56" t="s">
        <v>1066</v>
      </c>
    </row>
    <row r="131">
      <c r="A131" s="2546"/>
      <c r="B131" s="13" t="s">
        <v>7740</v>
      </c>
      <c r="K131" s="271" t="s">
        <v>7675</v>
      </c>
    </row>
    <row r="134">
      <c r="A134" s="2534" t="s">
        <v>7537</v>
      </c>
      <c r="B134" s="2532"/>
      <c r="C134" s="333"/>
      <c r="D134" s="333"/>
      <c r="E134" s="333"/>
      <c r="F134" s="333"/>
      <c r="G134" s="333"/>
      <c r="H134" s="333"/>
      <c r="I134" s="333"/>
      <c r="J134" s="333"/>
      <c r="K134" s="2544" t="s">
        <v>7658</v>
      </c>
    </row>
    <row r="135">
      <c r="A135" s="2545"/>
      <c r="B135" s="12" t="s">
        <v>7741</v>
      </c>
      <c r="K135" s="2553"/>
    </row>
    <row r="136">
      <c r="A136" s="2546"/>
      <c r="B136" s="13" t="s">
        <v>7742</v>
      </c>
      <c r="K136" s="56" t="s">
        <v>7678</v>
      </c>
    </row>
    <row r="137">
      <c r="A137" s="2546"/>
      <c r="B137" s="13" t="s">
        <v>7743</v>
      </c>
      <c r="K137" s="271" t="s">
        <v>7675</v>
      </c>
    </row>
    <row r="138">
      <c r="K138" s="2553"/>
    </row>
    <row r="139">
      <c r="A139" s="2545"/>
      <c r="B139" s="12" t="s">
        <v>7744</v>
      </c>
      <c r="K139" s="2553"/>
    </row>
    <row r="140">
      <c r="A140" s="2546"/>
      <c r="B140" s="13" t="s">
        <v>7745</v>
      </c>
      <c r="K140" s="56" t="s">
        <v>1825</v>
      </c>
    </row>
    <row r="141">
      <c r="A141" s="2546"/>
      <c r="B141" s="13" t="s">
        <v>7746</v>
      </c>
      <c r="J141" s="13" t="s">
        <v>556</v>
      </c>
      <c r="K141" s="271" t="s">
        <v>7675</v>
      </c>
    </row>
    <row r="142">
      <c r="K142" s="2553"/>
    </row>
    <row r="143">
      <c r="A143" s="2545"/>
      <c r="B143" s="12" t="s">
        <v>7747</v>
      </c>
      <c r="K143" s="2553"/>
    </row>
    <row r="144">
      <c r="A144" s="2546"/>
      <c r="B144" s="13" t="s">
        <v>7748</v>
      </c>
      <c r="K144" s="56" t="s">
        <v>1824</v>
      </c>
    </row>
    <row r="145">
      <c r="A145" s="2546"/>
      <c r="B145" s="13" t="s">
        <v>7749</v>
      </c>
      <c r="K145" s="271" t="s">
        <v>7675</v>
      </c>
    </row>
    <row r="148">
      <c r="A148" s="2534" t="s">
        <v>7581</v>
      </c>
      <c r="B148" s="2532"/>
      <c r="C148" s="333"/>
      <c r="D148" s="333"/>
      <c r="E148" s="333"/>
      <c r="F148" s="333"/>
      <c r="G148" s="333"/>
      <c r="H148" s="333"/>
      <c r="I148" s="333"/>
      <c r="J148" s="333"/>
      <c r="K148" s="2544" t="s">
        <v>7658</v>
      </c>
    </row>
    <row r="149">
      <c r="A149" s="2545"/>
      <c r="B149" s="12" t="s">
        <v>7750</v>
      </c>
      <c r="K149" s="2553"/>
    </row>
    <row r="150">
      <c r="A150" s="2546"/>
      <c r="B150" s="13" t="s">
        <v>7751</v>
      </c>
      <c r="K150" s="56" t="s">
        <v>7678</v>
      </c>
    </row>
    <row r="151">
      <c r="A151" s="2546"/>
      <c r="B151" s="13" t="s">
        <v>7752</v>
      </c>
      <c r="K151" s="271" t="s">
        <v>7675</v>
      </c>
    </row>
    <row r="152">
      <c r="K152" s="2553"/>
    </row>
    <row r="153">
      <c r="A153" s="2545"/>
      <c r="B153" s="12" t="s">
        <v>7753</v>
      </c>
      <c r="K153" s="2553"/>
    </row>
    <row r="154">
      <c r="A154" s="2546"/>
      <c r="B154" s="13" t="s">
        <v>7754</v>
      </c>
      <c r="K154" s="56" t="s">
        <v>1066</v>
      </c>
    </row>
    <row r="155">
      <c r="A155" s="2546"/>
      <c r="B155" s="13" t="s">
        <v>7755</v>
      </c>
      <c r="K155" s="271" t="s">
        <v>7675</v>
      </c>
    </row>
    <row r="156">
      <c r="K156" s="2553"/>
    </row>
    <row r="157">
      <c r="A157" s="2545"/>
      <c r="B157" s="12" t="s">
        <v>7756</v>
      </c>
      <c r="K157" s="2553"/>
    </row>
    <row r="158">
      <c r="A158" s="2546"/>
      <c r="B158" s="13" t="s">
        <v>7757</v>
      </c>
      <c r="K158" s="56" t="s">
        <v>7678</v>
      </c>
    </row>
    <row r="159">
      <c r="A159" s="2546"/>
      <c r="B159" s="13" t="s">
        <v>7758</v>
      </c>
      <c r="K159" s="271" t="s">
        <v>7675</v>
      </c>
    </row>
    <row r="162">
      <c r="A162" s="2534" t="s">
        <v>7700</v>
      </c>
      <c r="B162" s="2532"/>
      <c r="C162" s="333"/>
      <c r="D162" s="333"/>
      <c r="E162" s="333"/>
      <c r="F162" s="333"/>
      <c r="G162" s="333"/>
      <c r="H162" s="333"/>
      <c r="I162" s="333"/>
      <c r="J162" s="333"/>
      <c r="K162" s="2544" t="s">
        <v>7658</v>
      </c>
    </row>
    <row r="163">
      <c r="B163" s="12" t="s">
        <v>7759</v>
      </c>
    </row>
    <row r="164">
      <c r="A164" s="1410"/>
      <c r="B164" s="13" t="s">
        <v>7760</v>
      </c>
      <c r="K164" s="271" t="s">
        <v>7761</v>
      </c>
    </row>
    <row r="165">
      <c r="A165" s="1410"/>
      <c r="B165" s="13" t="s">
        <v>7762</v>
      </c>
      <c r="K165" s="271" t="s">
        <v>7675</v>
      </c>
    </row>
    <row r="167">
      <c r="B167" s="12" t="s">
        <v>7763</v>
      </c>
    </row>
    <row r="168">
      <c r="A168" s="2554"/>
      <c r="B168" s="2555" t="s">
        <v>7764</v>
      </c>
      <c r="K168" s="56" t="s">
        <v>7765</v>
      </c>
    </row>
    <row r="169">
      <c r="A169" s="2554"/>
      <c r="B169" s="2555" t="s">
        <v>7766</v>
      </c>
      <c r="K169" s="56" t="s">
        <v>7765</v>
      </c>
    </row>
    <row r="170">
      <c r="A170" s="2554"/>
      <c r="B170" s="2555" t="s">
        <v>7767</v>
      </c>
      <c r="K170" s="56" t="s">
        <v>7765</v>
      </c>
    </row>
    <row r="171">
      <c r="A171" s="2554"/>
      <c r="B171" s="2555" t="s">
        <v>7768</v>
      </c>
      <c r="K171" s="56" t="s">
        <v>7765</v>
      </c>
    </row>
    <row r="172">
      <c r="A172" s="2554"/>
      <c r="B172" s="2555" t="s">
        <v>7769</v>
      </c>
      <c r="K172" s="56" t="s">
        <v>7765</v>
      </c>
    </row>
    <row r="173">
      <c r="A173" s="2554"/>
      <c r="B173" s="2555" t="s">
        <v>7770</v>
      </c>
      <c r="K173" s="56" t="s">
        <v>7765</v>
      </c>
    </row>
    <row r="174">
      <c r="A174" s="2554"/>
      <c r="B174" s="13" t="s">
        <v>7771</v>
      </c>
      <c r="K174" s="56" t="s">
        <v>7765</v>
      </c>
    </row>
    <row r="175">
      <c r="A175" s="2554"/>
      <c r="B175" s="13" t="s">
        <v>7772</v>
      </c>
      <c r="K175" s="56" t="s">
        <v>7765</v>
      </c>
    </row>
    <row r="176">
      <c r="A176" s="2554"/>
      <c r="B176" s="13" t="s">
        <v>7773</v>
      </c>
      <c r="K176" s="56" t="s">
        <v>7765</v>
      </c>
    </row>
    <row r="177">
      <c r="K177" s="2553"/>
    </row>
    <row r="178">
      <c r="K178" s="2553"/>
    </row>
    <row r="179">
      <c r="A179" s="2534" t="s">
        <v>4892</v>
      </c>
      <c r="B179" s="2532"/>
      <c r="C179" s="333"/>
      <c r="D179" s="333"/>
      <c r="E179" s="333"/>
      <c r="F179" s="333"/>
      <c r="G179" s="333"/>
      <c r="H179" s="333"/>
      <c r="I179" s="333"/>
      <c r="J179" s="333"/>
      <c r="K179" s="2544" t="s">
        <v>7658</v>
      </c>
    </row>
    <row r="180">
      <c r="A180" s="2545"/>
      <c r="B180" s="12" t="s">
        <v>7774</v>
      </c>
      <c r="K180" s="2553"/>
    </row>
    <row r="181">
      <c r="A181" s="2546"/>
      <c r="B181" s="13" t="s">
        <v>7775</v>
      </c>
      <c r="K181" s="56" t="s">
        <v>7678</v>
      </c>
    </row>
    <row r="182">
      <c r="A182" s="2546"/>
      <c r="B182" s="13" t="s">
        <v>7776</v>
      </c>
      <c r="K182" s="271" t="s">
        <v>7675</v>
      </c>
    </row>
    <row r="184">
      <c r="A184" s="2545"/>
      <c r="B184" s="12" t="s">
        <v>7777</v>
      </c>
    </row>
    <row r="185">
      <c r="A185" s="2546"/>
      <c r="B185" s="13" t="s">
        <v>7778</v>
      </c>
      <c r="K185" s="56" t="s">
        <v>1824</v>
      </c>
    </row>
    <row r="186">
      <c r="A186" s="2546"/>
      <c r="B186" s="13" t="s">
        <v>7779</v>
      </c>
      <c r="K186" s="56" t="s">
        <v>7675</v>
      </c>
    </row>
    <row r="189">
      <c r="A189" s="2556" t="s">
        <v>7780</v>
      </c>
      <c r="B189" s="170"/>
      <c r="C189" s="170"/>
      <c r="D189" s="170"/>
      <c r="E189" s="170"/>
      <c r="F189" s="170"/>
      <c r="G189" s="170"/>
      <c r="H189" s="170"/>
      <c r="I189" s="170"/>
      <c r="J189" s="170"/>
      <c r="K189" s="170"/>
    </row>
    <row r="190">
      <c r="A190" s="13" t="s">
        <v>7781</v>
      </c>
    </row>
    <row r="191">
      <c r="A191" s="13"/>
    </row>
    <row r="192">
      <c r="A192" s="12" t="s">
        <v>7782</v>
      </c>
    </row>
    <row r="193">
      <c r="A193" s="1410"/>
      <c r="B193" s="13" t="s">
        <v>7783</v>
      </c>
      <c r="K193" s="56" t="s">
        <v>5959</v>
      </c>
    </row>
    <row r="194">
      <c r="A194" s="13"/>
    </row>
    <row r="195">
      <c r="A195" s="12" t="s">
        <v>7784</v>
      </c>
    </row>
    <row r="196">
      <c r="A196" s="1410"/>
      <c r="B196" s="13" t="s">
        <v>7785</v>
      </c>
      <c r="K196" s="56" t="s">
        <v>7678</v>
      </c>
    </row>
    <row r="198">
      <c r="A198" s="12" t="s">
        <v>7786</v>
      </c>
    </row>
    <row r="199">
      <c r="A199" s="1410"/>
      <c r="B199" s="13" t="s">
        <v>7787</v>
      </c>
    </row>
    <row r="200">
      <c r="A200" s="1410"/>
      <c r="B200" s="13" t="s">
        <v>7788</v>
      </c>
    </row>
    <row r="201">
      <c r="A201" s="1410"/>
      <c r="B201" s="13" t="s">
        <v>7789</v>
      </c>
    </row>
    <row r="203">
      <c r="A203" s="12" t="s">
        <v>7790</v>
      </c>
    </row>
    <row r="204">
      <c r="A204" s="1410"/>
      <c r="B204" s="13" t="s">
        <v>7791</v>
      </c>
      <c r="K204" s="56" t="s">
        <v>4258</v>
      </c>
    </row>
    <row r="206">
      <c r="A206" s="12" t="s">
        <v>7792</v>
      </c>
    </row>
    <row r="207">
      <c r="A207" s="1410"/>
      <c r="B207" s="13" t="s">
        <v>7793</v>
      </c>
      <c r="K207" s="56" t="s">
        <v>5959</v>
      </c>
    </row>
    <row r="209">
      <c r="A209" s="12" t="s">
        <v>7794</v>
      </c>
    </row>
    <row r="210">
      <c r="A210" s="1410"/>
      <c r="B210" s="13" t="s">
        <v>7795</v>
      </c>
      <c r="K210" s="56" t="s">
        <v>7683</v>
      </c>
    </row>
    <row r="212">
      <c r="A212" s="12" t="s">
        <v>7796</v>
      </c>
    </row>
    <row r="213">
      <c r="A213" s="1410"/>
      <c r="B213" s="305" t="s">
        <v>7797</v>
      </c>
      <c r="K213" s="56" t="s">
        <v>4258</v>
      </c>
    </row>
    <row r="215">
      <c r="A215" s="12" t="s">
        <v>7798</v>
      </c>
    </row>
    <row r="216">
      <c r="A216" s="1410"/>
      <c r="B216" s="1314" t="s">
        <v>7799</v>
      </c>
      <c r="K216" s="56" t="s">
        <v>5959</v>
      </c>
    </row>
    <row r="218">
      <c r="A218" s="12" t="s">
        <v>7800</v>
      </c>
    </row>
    <row r="219">
      <c r="A219" s="1410"/>
      <c r="B219" s="1314" t="s">
        <v>7801</v>
      </c>
      <c r="K219" s="56" t="s">
        <v>5959</v>
      </c>
    </row>
    <row r="221">
      <c r="A221" s="12" t="s">
        <v>7802</v>
      </c>
    </row>
    <row r="222">
      <c r="A222" s="1410"/>
      <c r="B222" s="1314" t="s">
        <v>7803</v>
      </c>
      <c r="K222" s="56" t="s">
        <v>7683</v>
      </c>
    </row>
    <row r="224">
      <c r="A224" s="12" t="s">
        <v>7804</v>
      </c>
    </row>
    <row r="225">
      <c r="A225" s="1410"/>
      <c r="B225" s="1314" t="s">
        <v>7805</v>
      </c>
      <c r="K225" s="56" t="s">
        <v>7675</v>
      </c>
    </row>
    <row r="227">
      <c r="A227" s="12" t="s">
        <v>7806</v>
      </c>
    </row>
    <row r="228">
      <c r="A228" s="1410"/>
      <c r="B228" s="1314" t="s">
        <v>7807</v>
      </c>
      <c r="K228" s="56" t="s">
        <v>5959</v>
      </c>
    </row>
    <row r="230">
      <c r="A230" s="12" t="s">
        <v>7808</v>
      </c>
    </row>
    <row r="231">
      <c r="A231" s="1410"/>
      <c r="B231" s="13" t="s">
        <v>7809</v>
      </c>
      <c r="K231" s="56" t="s">
        <v>5959</v>
      </c>
    </row>
    <row r="233">
      <c r="A233" s="12" t="s">
        <v>7810</v>
      </c>
    </row>
    <row r="234">
      <c r="A234" s="1410"/>
      <c r="B234" s="13" t="s">
        <v>7811</v>
      </c>
      <c r="K234" s="56" t="s">
        <v>7675</v>
      </c>
    </row>
    <row r="236">
      <c r="A236" s="12" t="s">
        <v>7812</v>
      </c>
    </row>
    <row r="237">
      <c r="A237" s="1410"/>
      <c r="B237" s="13" t="s">
        <v>7813</v>
      </c>
      <c r="K237" s="56" t="s">
        <v>5959</v>
      </c>
    </row>
    <row r="239">
      <c r="A239" s="12" t="s">
        <v>7814</v>
      </c>
    </row>
    <row r="240">
      <c r="A240" s="2554"/>
      <c r="B240" s="2550" t="s">
        <v>7815</v>
      </c>
      <c r="K240" s="56" t="s">
        <v>5959</v>
      </c>
    </row>
    <row r="242">
      <c r="A242" s="12" t="s">
        <v>7816</v>
      </c>
    </row>
    <row r="243">
      <c r="A243" s="2554"/>
      <c r="B243" s="2550" t="s">
        <v>7817</v>
      </c>
      <c r="K243" s="56" t="s">
        <v>7675</v>
      </c>
    </row>
    <row r="245">
      <c r="A245" s="12" t="s">
        <v>7818</v>
      </c>
    </row>
    <row r="246">
      <c r="A246" s="2554"/>
      <c r="B246" s="13" t="s">
        <v>7819</v>
      </c>
      <c r="K246" s="56" t="s">
        <v>7675</v>
      </c>
    </row>
    <row r="248">
      <c r="A248" s="12" t="s">
        <v>7820</v>
      </c>
    </row>
    <row r="249">
      <c r="A249" s="2554"/>
      <c r="B249" s="13" t="s">
        <v>7821</v>
      </c>
      <c r="K249" s="56" t="s">
        <v>7675</v>
      </c>
    </row>
    <row r="251">
      <c r="A251" s="12" t="s">
        <v>7822</v>
      </c>
    </row>
    <row r="252">
      <c r="A252" s="2554"/>
      <c r="B252" s="2550" t="s">
        <v>7823</v>
      </c>
      <c r="K252" s="56" t="s">
        <v>5959</v>
      </c>
    </row>
    <row r="254">
      <c r="A254" s="12" t="s">
        <v>7824</v>
      </c>
    </row>
    <row r="255">
      <c r="A255" s="2554"/>
      <c r="B255" s="13" t="s">
        <v>7825</v>
      </c>
    </row>
    <row r="257">
      <c r="A257" s="12" t="s">
        <v>7826</v>
      </c>
    </row>
    <row r="258">
      <c r="A258" s="2554"/>
      <c r="B258" s="13" t="s">
        <v>7827</v>
      </c>
    </row>
    <row r="261">
      <c r="A261" s="2543" t="s">
        <v>1879</v>
      </c>
      <c r="B261" s="170"/>
      <c r="C261" s="170"/>
      <c r="D261" s="170"/>
      <c r="E261" s="170"/>
      <c r="F261" s="170"/>
      <c r="G261" s="170"/>
      <c r="H261" s="170"/>
      <c r="I261" s="170"/>
      <c r="J261" s="170"/>
      <c r="K261" s="170"/>
    </row>
    <row r="262">
      <c r="A262" s="1314" t="s">
        <v>7828</v>
      </c>
      <c r="B262" s="282"/>
      <c r="C262" s="282"/>
      <c r="D262" s="282"/>
      <c r="E262" s="282"/>
      <c r="F262" s="282"/>
      <c r="G262" s="37"/>
      <c r="H262" s="37"/>
      <c r="I262" s="37"/>
      <c r="J262" s="37"/>
      <c r="K262" s="37"/>
    </row>
    <row r="263">
      <c r="A263" s="37"/>
      <c r="B263" s="37"/>
      <c r="C263" s="37"/>
      <c r="D263" s="37"/>
      <c r="E263" s="37"/>
      <c r="F263" s="37"/>
      <c r="G263" s="37"/>
      <c r="H263" s="37"/>
      <c r="I263" s="37"/>
      <c r="J263" s="37"/>
      <c r="K263" s="37"/>
    </row>
    <row r="264">
      <c r="A264" s="2557" t="s">
        <v>7829</v>
      </c>
      <c r="B264" s="333"/>
      <c r="C264" s="333"/>
      <c r="D264" s="333"/>
      <c r="E264" s="333"/>
      <c r="F264" s="333"/>
      <c r="G264" s="333"/>
      <c r="H264" s="333"/>
      <c r="I264" s="333"/>
      <c r="J264" s="333"/>
      <c r="K264" s="2544" t="s">
        <v>7658</v>
      </c>
    </row>
    <row r="265">
      <c r="A265" s="2546"/>
      <c r="B265" s="107" t="s">
        <v>7830</v>
      </c>
      <c r="C265" s="282"/>
      <c r="D265" s="282"/>
      <c r="E265" s="282"/>
      <c r="F265" s="282"/>
      <c r="G265" s="37"/>
      <c r="H265" s="37"/>
      <c r="I265" s="37"/>
      <c r="J265" s="37"/>
      <c r="K265" s="2547" t="s">
        <v>5959</v>
      </c>
    </row>
    <row r="266">
      <c r="A266" s="2546"/>
      <c r="B266" s="107" t="s">
        <v>7831</v>
      </c>
      <c r="C266" s="282"/>
      <c r="D266" s="282"/>
      <c r="E266" s="282"/>
      <c r="F266" s="37"/>
      <c r="G266" s="37"/>
      <c r="H266" s="37"/>
      <c r="I266" s="37"/>
      <c r="J266" s="37"/>
      <c r="K266" s="2547" t="s">
        <v>5959</v>
      </c>
    </row>
    <row r="267">
      <c r="A267" s="2558"/>
      <c r="B267" s="1314" t="s">
        <v>7832</v>
      </c>
      <c r="C267" s="282"/>
      <c r="D267" s="282"/>
      <c r="E267" s="282"/>
      <c r="F267" s="282"/>
      <c r="G267" s="37"/>
      <c r="H267" s="37"/>
      <c r="I267" s="37"/>
      <c r="J267" s="37"/>
      <c r="K267" s="2547" t="s">
        <v>5959</v>
      </c>
    </row>
    <row r="268">
      <c r="A268" s="2546"/>
      <c r="B268" s="1314" t="s">
        <v>7833</v>
      </c>
      <c r="C268" s="282"/>
      <c r="D268" s="282"/>
      <c r="E268" s="282"/>
      <c r="F268" s="37"/>
      <c r="G268" s="37"/>
      <c r="H268" s="37"/>
      <c r="I268" s="37"/>
      <c r="J268" s="37"/>
      <c r="K268" s="2547" t="s">
        <v>5959</v>
      </c>
    </row>
    <row r="269">
      <c r="A269" s="2546"/>
      <c r="B269" s="1314" t="s">
        <v>7834</v>
      </c>
      <c r="C269" s="282"/>
      <c r="D269" s="282"/>
      <c r="E269" s="282"/>
      <c r="F269" s="37"/>
      <c r="G269" s="37"/>
      <c r="H269" s="37"/>
      <c r="I269" s="37"/>
      <c r="J269" s="37"/>
      <c r="K269" s="2547" t="s">
        <v>5959</v>
      </c>
    </row>
    <row r="270">
      <c r="A270" s="2546"/>
      <c r="B270" s="1314" t="s">
        <v>7835</v>
      </c>
      <c r="C270" s="282"/>
      <c r="D270" s="282"/>
      <c r="E270" s="282"/>
      <c r="F270" s="37"/>
      <c r="G270" s="37"/>
      <c r="H270" s="37"/>
      <c r="I270" s="37"/>
      <c r="J270" s="37"/>
      <c r="K270" s="2547" t="s">
        <v>5959</v>
      </c>
    </row>
    <row r="271">
      <c r="A271" s="2546"/>
      <c r="B271" s="1314" t="s">
        <v>7836</v>
      </c>
      <c r="C271" s="282"/>
      <c r="D271" s="282"/>
      <c r="E271" s="282"/>
      <c r="F271" s="37"/>
      <c r="G271" s="37"/>
      <c r="H271" s="37"/>
      <c r="I271" s="37"/>
      <c r="J271" s="37"/>
      <c r="K271" s="2547" t="s">
        <v>5959</v>
      </c>
    </row>
    <row r="272">
      <c r="A272" s="2546"/>
      <c r="B272" s="1314" t="s">
        <v>7837</v>
      </c>
      <c r="C272" s="282"/>
      <c r="D272" s="282"/>
      <c r="E272" s="282"/>
      <c r="F272" s="282"/>
      <c r="G272" s="37"/>
      <c r="H272" s="37"/>
      <c r="I272" s="37"/>
      <c r="J272" s="37"/>
      <c r="K272" s="2547" t="s">
        <v>5959</v>
      </c>
    </row>
    <row r="273">
      <c r="A273" s="2546"/>
      <c r="B273" s="107" t="s">
        <v>7838</v>
      </c>
      <c r="C273" s="282"/>
      <c r="D273" s="282"/>
      <c r="E273" s="282"/>
      <c r="F273" s="282"/>
      <c r="G273" s="37"/>
      <c r="H273" s="37"/>
      <c r="I273" s="37"/>
      <c r="J273" s="37"/>
      <c r="K273" s="2547" t="s">
        <v>5959</v>
      </c>
    </row>
    <row r="274">
      <c r="A274" s="2546"/>
      <c r="B274" s="1314" t="s">
        <v>7839</v>
      </c>
      <c r="C274" s="282"/>
      <c r="D274" s="282"/>
      <c r="E274" s="282"/>
      <c r="F274" s="282"/>
      <c r="G274" s="37"/>
      <c r="H274" s="37"/>
      <c r="I274" s="37"/>
      <c r="J274" s="37"/>
      <c r="K274" s="2547" t="s">
        <v>5959</v>
      </c>
    </row>
    <row r="275">
      <c r="A275" s="37"/>
      <c r="B275" s="37"/>
      <c r="C275" s="37"/>
      <c r="D275" s="37"/>
      <c r="E275" s="37"/>
      <c r="F275" s="37"/>
      <c r="G275" s="37"/>
      <c r="H275" s="37"/>
      <c r="I275" s="37"/>
      <c r="J275" s="37"/>
      <c r="K275" s="37"/>
    </row>
    <row r="276">
      <c r="A276" s="2559" t="s">
        <v>7840</v>
      </c>
      <c r="B276" s="333"/>
      <c r="C276" s="333"/>
      <c r="D276" s="333"/>
      <c r="E276" s="333"/>
      <c r="F276" s="333"/>
      <c r="G276" s="333"/>
      <c r="H276" s="333"/>
      <c r="I276" s="333"/>
      <c r="J276" s="333"/>
      <c r="K276" s="2544" t="s">
        <v>7658</v>
      </c>
    </row>
    <row r="277">
      <c r="A277" s="2545"/>
      <c r="B277" s="406" t="s">
        <v>7841</v>
      </c>
      <c r="C277" s="37"/>
      <c r="D277" s="37"/>
      <c r="E277" s="37"/>
      <c r="F277" s="37"/>
      <c r="G277" s="37"/>
      <c r="H277" s="37"/>
      <c r="I277" s="37"/>
      <c r="J277" s="37"/>
      <c r="K277" s="37"/>
    </row>
    <row r="278">
      <c r="A278" s="2552"/>
      <c r="B278" s="1314" t="s">
        <v>7842</v>
      </c>
      <c r="C278" s="282"/>
      <c r="D278" s="282"/>
      <c r="E278" s="282"/>
      <c r="F278" s="37"/>
      <c r="G278" s="37"/>
      <c r="H278" s="37"/>
      <c r="I278" s="37"/>
      <c r="J278" s="37"/>
      <c r="K278" s="2547" t="s">
        <v>5959</v>
      </c>
    </row>
    <row r="279">
      <c r="A279" s="2552"/>
      <c r="B279" s="1314" t="s">
        <v>7843</v>
      </c>
      <c r="C279" s="282"/>
      <c r="D279" s="282"/>
      <c r="E279" s="282"/>
      <c r="F279" s="37"/>
      <c r="G279" s="37"/>
      <c r="H279" s="37"/>
      <c r="I279" s="37"/>
      <c r="J279" s="37"/>
      <c r="K279" s="2547" t="s">
        <v>5959</v>
      </c>
    </row>
    <row r="280">
      <c r="A280" s="2546"/>
      <c r="B280" s="1314" t="s">
        <v>7844</v>
      </c>
      <c r="C280" s="282"/>
      <c r="D280" s="282"/>
      <c r="E280" s="282"/>
      <c r="F280" s="37"/>
      <c r="G280" s="37"/>
      <c r="H280" s="37"/>
      <c r="I280" s="37"/>
      <c r="J280" s="37"/>
      <c r="K280" s="2547" t="s">
        <v>1824</v>
      </c>
    </row>
    <row r="281">
      <c r="A281" s="2546"/>
      <c r="B281" s="1314" t="s">
        <v>7845</v>
      </c>
      <c r="C281" s="282"/>
      <c r="D281" s="282"/>
      <c r="E281" s="282"/>
      <c r="F281" s="282"/>
      <c r="G281" s="37"/>
      <c r="H281" s="37"/>
      <c r="I281" s="37"/>
      <c r="J281" s="37"/>
      <c r="K281" s="2547" t="s">
        <v>1066</v>
      </c>
    </row>
    <row r="282">
      <c r="A282" s="2546"/>
      <c r="B282" s="107" t="s">
        <v>7846</v>
      </c>
      <c r="C282" s="282"/>
      <c r="D282" s="282"/>
      <c r="E282" s="282"/>
      <c r="F282" s="37"/>
      <c r="G282" s="37"/>
      <c r="H282" s="37"/>
      <c r="I282" s="37"/>
      <c r="J282" s="37"/>
      <c r="K282" s="2547" t="s">
        <v>7847</v>
      </c>
    </row>
    <row r="283">
      <c r="A283" s="2546"/>
      <c r="B283" s="41" t="s">
        <v>7848</v>
      </c>
      <c r="C283" s="37"/>
      <c r="D283" s="37"/>
      <c r="E283" s="37"/>
      <c r="F283" s="37"/>
      <c r="G283" s="37"/>
      <c r="H283" s="37"/>
      <c r="I283" s="37"/>
      <c r="J283" s="37"/>
      <c r="K283" s="2547" t="s">
        <v>7847</v>
      </c>
    </row>
    <row r="284">
      <c r="A284" s="2546"/>
      <c r="B284" s="41" t="s">
        <v>7849</v>
      </c>
      <c r="C284" s="37"/>
      <c r="D284" s="37"/>
      <c r="E284" s="37"/>
      <c r="F284" s="37"/>
      <c r="G284" s="37"/>
      <c r="H284" s="37"/>
      <c r="I284" s="37"/>
      <c r="J284" s="37"/>
      <c r="K284" s="2547" t="s">
        <v>7847</v>
      </c>
    </row>
    <row r="285">
      <c r="A285" s="2546"/>
      <c r="B285" s="41" t="s">
        <v>7850</v>
      </c>
      <c r="C285" s="37"/>
      <c r="D285" s="37"/>
      <c r="E285" s="37"/>
      <c r="F285" s="37"/>
      <c r="G285" s="37"/>
      <c r="H285" s="37"/>
      <c r="I285" s="37"/>
      <c r="J285" s="37"/>
      <c r="K285" s="271" t="s">
        <v>1824</v>
      </c>
    </row>
    <row r="286">
      <c r="A286" s="37"/>
      <c r="B286" s="215" t="s">
        <v>7851</v>
      </c>
      <c r="C286" s="37"/>
      <c r="D286" s="37"/>
      <c r="E286" s="37"/>
      <c r="F286" s="37"/>
      <c r="G286" s="37"/>
      <c r="H286" s="37"/>
      <c r="I286" s="37"/>
      <c r="J286" s="37"/>
      <c r="K286" s="37"/>
    </row>
    <row r="287">
      <c r="A287" s="37"/>
      <c r="B287" s="37"/>
      <c r="C287" s="37"/>
      <c r="D287" s="37"/>
      <c r="E287" s="37"/>
      <c r="F287" s="37"/>
      <c r="G287" s="37"/>
      <c r="H287" s="37"/>
      <c r="I287" s="37"/>
      <c r="J287" s="37"/>
      <c r="K287" s="37"/>
    </row>
    <row r="288">
      <c r="A288" s="2545"/>
      <c r="B288" s="406" t="s">
        <v>7852</v>
      </c>
      <c r="C288" s="37"/>
      <c r="D288" s="37"/>
      <c r="E288" s="37"/>
      <c r="F288" s="37"/>
      <c r="G288" s="37"/>
      <c r="H288" s="37"/>
      <c r="I288" s="37"/>
      <c r="J288" s="37"/>
      <c r="K288" s="37"/>
    </row>
    <row r="289">
      <c r="A289" s="2546"/>
      <c r="B289" s="1314" t="s">
        <v>7853</v>
      </c>
      <c r="C289" s="282"/>
      <c r="D289" s="282"/>
      <c r="E289" s="282"/>
      <c r="F289" s="282"/>
      <c r="G289" s="282"/>
      <c r="H289" s="282"/>
      <c r="I289" s="37"/>
      <c r="J289" s="37" t="s">
        <v>556</v>
      </c>
      <c r="K289" s="2547" t="s">
        <v>5959</v>
      </c>
    </row>
    <row r="290">
      <c r="A290" s="2546"/>
      <c r="B290" s="1314" t="s">
        <v>7854</v>
      </c>
      <c r="C290" s="282"/>
      <c r="D290" s="282"/>
      <c r="E290" s="282"/>
      <c r="F290" s="282"/>
      <c r="G290" s="282"/>
      <c r="H290" s="282"/>
      <c r="I290" s="37"/>
      <c r="J290" s="37" t="s">
        <v>556</v>
      </c>
      <c r="K290" s="2547" t="s">
        <v>5959</v>
      </c>
    </row>
    <row r="291">
      <c r="A291" s="2546"/>
      <c r="B291" s="1314" t="s">
        <v>7855</v>
      </c>
      <c r="C291" s="282"/>
      <c r="D291" s="282"/>
      <c r="E291" s="282"/>
      <c r="F291" s="282"/>
      <c r="G291" s="282"/>
      <c r="H291" s="282"/>
      <c r="I291" s="37"/>
      <c r="J291" s="37" t="s">
        <v>556</v>
      </c>
      <c r="K291" s="2547" t="s">
        <v>1825</v>
      </c>
    </row>
    <row r="292">
      <c r="A292" s="2546"/>
      <c r="B292" s="1314" t="s">
        <v>7856</v>
      </c>
      <c r="C292" s="282"/>
      <c r="D292" s="282"/>
      <c r="E292" s="282"/>
      <c r="F292" s="282"/>
      <c r="G292" s="282"/>
      <c r="H292" s="37"/>
      <c r="I292" s="37"/>
      <c r="J292" s="37"/>
      <c r="K292" s="2547" t="s">
        <v>7857</v>
      </c>
    </row>
    <row r="293">
      <c r="A293" s="2546"/>
      <c r="B293" s="107" t="s">
        <v>7858</v>
      </c>
      <c r="C293" s="282"/>
      <c r="D293" s="282"/>
      <c r="E293" s="282"/>
      <c r="F293" s="37"/>
      <c r="G293" s="37"/>
      <c r="H293" s="37"/>
      <c r="I293" s="37"/>
      <c r="J293" s="37"/>
      <c r="K293" s="2547" t="s">
        <v>7847</v>
      </c>
    </row>
    <row r="294">
      <c r="A294" s="2546"/>
      <c r="B294" s="107" t="s">
        <v>7859</v>
      </c>
      <c r="C294" s="37"/>
      <c r="D294" s="37"/>
      <c r="E294" s="37"/>
      <c r="F294" s="37"/>
      <c r="G294" s="37"/>
      <c r="H294" s="37"/>
      <c r="I294" s="37"/>
      <c r="J294" s="37"/>
      <c r="K294" s="2547" t="s">
        <v>7847</v>
      </c>
    </row>
    <row r="295">
      <c r="A295" s="2546"/>
      <c r="B295" s="41" t="s">
        <v>7860</v>
      </c>
      <c r="C295" s="37"/>
      <c r="D295" s="37"/>
      <c r="E295" s="37"/>
      <c r="F295" s="37"/>
      <c r="G295" s="37"/>
      <c r="H295" s="37"/>
      <c r="I295" s="37"/>
      <c r="J295" s="37"/>
      <c r="K295" s="2547" t="s">
        <v>7847</v>
      </c>
    </row>
    <row r="296" ht="15.0" customHeight="1">
      <c r="A296" s="2546"/>
      <c r="B296" s="41" t="s">
        <v>7861</v>
      </c>
      <c r="C296" s="37"/>
      <c r="D296" s="37"/>
      <c r="E296" s="37"/>
      <c r="F296" s="37"/>
      <c r="G296" s="37"/>
      <c r="H296" s="37"/>
      <c r="I296" s="37"/>
      <c r="J296" s="37"/>
      <c r="K296" s="271" t="s">
        <v>1066</v>
      </c>
    </row>
    <row r="297">
      <c r="A297" s="37"/>
      <c r="B297" s="215" t="s">
        <v>7851</v>
      </c>
      <c r="C297" s="37"/>
      <c r="D297" s="37"/>
      <c r="E297" s="37"/>
      <c r="F297" s="37"/>
      <c r="G297" s="37"/>
      <c r="H297" s="37"/>
      <c r="I297" s="37"/>
      <c r="J297" s="37"/>
      <c r="K297" s="37"/>
    </row>
    <row r="298">
      <c r="A298" s="37"/>
      <c r="B298" s="37"/>
      <c r="C298" s="37"/>
      <c r="D298" s="37"/>
      <c r="E298" s="37"/>
      <c r="F298" s="37"/>
      <c r="G298" s="37"/>
      <c r="H298" s="37"/>
      <c r="I298" s="37"/>
      <c r="J298" s="37"/>
      <c r="K298" s="37"/>
    </row>
    <row r="299">
      <c r="A299" s="2545"/>
      <c r="B299" s="406" t="s">
        <v>7862</v>
      </c>
      <c r="C299" s="37"/>
      <c r="D299" s="37"/>
      <c r="E299" s="37"/>
      <c r="F299" s="37"/>
      <c r="G299" s="37"/>
      <c r="H299" s="37"/>
      <c r="I299" s="37"/>
      <c r="J299" s="37"/>
      <c r="K299" s="37"/>
    </row>
    <row r="300">
      <c r="A300" s="2546"/>
      <c r="B300" s="107" t="s">
        <v>7863</v>
      </c>
      <c r="C300" s="282"/>
      <c r="D300" s="282"/>
      <c r="E300" s="282"/>
      <c r="F300" s="282"/>
      <c r="G300" s="282"/>
      <c r="H300" s="37"/>
      <c r="I300" s="37"/>
      <c r="J300" s="37"/>
      <c r="K300" s="2547" t="s">
        <v>5959</v>
      </c>
    </row>
    <row r="301">
      <c r="A301" s="2546"/>
      <c r="B301" s="107" t="s">
        <v>7864</v>
      </c>
      <c r="C301" s="282"/>
      <c r="D301" s="282"/>
      <c r="E301" s="282"/>
      <c r="F301" s="282"/>
      <c r="G301" s="282"/>
      <c r="H301" s="37"/>
      <c r="I301" s="37"/>
      <c r="J301" s="37"/>
      <c r="K301" s="2547" t="s">
        <v>5959</v>
      </c>
    </row>
    <row r="302">
      <c r="A302" s="2546"/>
      <c r="B302" s="107" t="s">
        <v>7865</v>
      </c>
      <c r="C302" s="282"/>
      <c r="D302" s="282"/>
      <c r="E302" s="282"/>
      <c r="F302" s="282"/>
      <c r="G302" s="282"/>
      <c r="H302" s="37"/>
      <c r="I302" s="37"/>
      <c r="J302" s="37"/>
      <c r="K302" s="2547" t="s">
        <v>1066</v>
      </c>
    </row>
    <row r="303">
      <c r="A303" s="2546"/>
      <c r="B303" s="107" t="s">
        <v>7866</v>
      </c>
      <c r="C303" s="282"/>
      <c r="D303" s="282"/>
      <c r="E303" s="282"/>
      <c r="F303" s="282"/>
      <c r="G303" s="282"/>
      <c r="H303" s="37"/>
      <c r="I303" s="37"/>
      <c r="J303" s="37"/>
      <c r="K303" s="2547" t="s">
        <v>7857</v>
      </c>
    </row>
    <row r="304">
      <c r="A304" s="2546"/>
      <c r="B304" s="107" t="s">
        <v>7867</v>
      </c>
      <c r="C304" s="282"/>
      <c r="D304" s="282"/>
      <c r="E304" s="282"/>
      <c r="F304" s="282"/>
      <c r="G304" s="282"/>
      <c r="H304" s="282"/>
      <c r="I304" s="37"/>
      <c r="J304" s="37"/>
      <c r="K304" s="2547" t="s">
        <v>7847</v>
      </c>
    </row>
    <row r="305">
      <c r="A305" s="2546"/>
      <c r="B305" s="107" t="s">
        <v>7868</v>
      </c>
      <c r="C305" s="282"/>
      <c r="D305" s="282"/>
      <c r="E305" s="282"/>
      <c r="F305" s="282"/>
      <c r="G305" s="37"/>
      <c r="H305" s="37"/>
      <c r="I305" s="37"/>
      <c r="J305" s="37"/>
      <c r="K305" s="2547" t="s">
        <v>7847</v>
      </c>
    </row>
    <row r="306">
      <c r="A306" s="2546"/>
      <c r="B306" s="107" t="s">
        <v>7869</v>
      </c>
      <c r="C306" s="282"/>
      <c r="D306" s="282"/>
      <c r="E306" s="282"/>
      <c r="F306" s="282"/>
      <c r="G306" s="37"/>
      <c r="H306" s="37"/>
      <c r="I306" s="37"/>
      <c r="J306" s="37"/>
      <c r="K306" s="271" t="s">
        <v>7678</v>
      </c>
    </row>
    <row r="307">
      <c r="A307" s="37"/>
      <c r="B307" s="213" t="s">
        <v>7870</v>
      </c>
      <c r="C307" s="282"/>
      <c r="D307" s="282"/>
      <c r="E307" s="282"/>
      <c r="F307" s="282"/>
      <c r="G307" s="37"/>
      <c r="H307" s="37"/>
      <c r="I307" s="37"/>
      <c r="J307" s="37"/>
      <c r="K307" s="37"/>
    </row>
    <row r="309">
      <c r="A309" s="2556" t="s">
        <v>3846</v>
      </c>
      <c r="B309" s="170"/>
      <c r="C309" s="170"/>
      <c r="D309" s="170"/>
      <c r="E309" s="170"/>
      <c r="F309" s="170"/>
      <c r="G309" s="170"/>
      <c r="H309" s="170"/>
      <c r="I309" s="170"/>
      <c r="J309" s="170"/>
      <c r="K309" s="170"/>
    </row>
    <row r="310">
      <c r="A310" s="13" t="s">
        <v>7871</v>
      </c>
    </row>
    <row r="311">
      <c r="A311" s="13" t="s">
        <v>7872</v>
      </c>
    </row>
    <row r="313">
      <c r="A313" s="2560" t="s">
        <v>7873</v>
      </c>
      <c r="B313" s="333"/>
      <c r="C313" s="333"/>
      <c r="D313" s="333"/>
      <c r="E313" s="333"/>
      <c r="F313" s="333"/>
      <c r="G313" s="333"/>
      <c r="H313" s="333"/>
      <c r="I313" s="333"/>
      <c r="J313" s="333"/>
      <c r="K313" s="2544" t="s">
        <v>7658</v>
      </c>
    </row>
    <row r="314">
      <c r="A314" s="46" t="s">
        <v>7874</v>
      </c>
      <c r="B314" s="12"/>
    </row>
    <row r="315">
      <c r="A315" s="37"/>
      <c r="B315" s="12"/>
    </row>
    <row r="316">
      <c r="A316" s="2545"/>
      <c r="B316" s="12" t="s">
        <v>7875</v>
      </c>
    </row>
    <row r="317">
      <c r="A317" s="2546"/>
      <c r="B317" s="13" t="s">
        <v>7876</v>
      </c>
      <c r="K317" s="56" t="s">
        <v>6967</v>
      </c>
    </row>
    <row r="318">
      <c r="A318" s="2546"/>
      <c r="B318" s="13" t="s">
        <v>7877</v>
      </c>
      <c r="K318" s="56" t="s">
        <v>7878</v>
      </c>
    </row>
    <row r="319">
      <c r="A319" s="2546"/>
      <c r="B319" s="13" t="s">
        <v>7879</v>
      </c>
      <c r="K319" s="56" t="s">
        <v>7878</v>
      </c>
    </row>
    <row r="320">
      <c r="A320" s="2546"/>
      <c r="B320" s="13" t="s">
        <v>7880</v>
      </c>
      <c r="K320" s="56" t="s">
        <v>7878</v>
      </c>
    </row>
    <row r="322">
      <c r="A322" s="2545"/>
      <c r="B322" s="12" t="s">
        <v>7881</v>
      </c>
    </row>
    <row r="323">
      <c r="A323" s="2546"/>
      <c r="B323" s="13" t="s">
        <v>7882</v>
      </c>
      <c r="K323" s="56" t="s">
        <v>6967</v>
      </c>
    </row>
    <row r="324">
      <c r="A324" s="2546"/>
      <c r="B324" s="13" t="s">
        <v>7883</v>
      </c>
      <c r="K324" s="56" t="s">
        <v>7878</v>
      </c>
    </row>
    <row r="325">
      <c r="A325" s="2546"/>
      <c r="B325" s="13" t="s">
        <v>7884</v>
      </c>
      <c r="I325" s="13" t="s">
        <v>556</v>
      </c>
      <c r="K325" s="56" t="s">
        <v>7878</v>
      </c>
    </row>
    <row r="326">
      <c r="A326" s="2546"/>
      <c r="B326" s="13" t="s">
        <v>7885</v>
      </c>
      <c r="K326" s="56" t="s">
        <v>7878</v>
      </c>
    </row>
    <row r="328">
      <c r="A328" s="2545"/>
      <c r="B328" s="12" t="s">
        <v>7886</v>
      </c>
    </row>
    <row r="329">
      <c r="A329" s="2546"/>
      <c r="B329" s="13" t="s">
        <v>7887</v>
      </c>
      <c r="K329" s="56" t="s">
        <v>6967</v>
      </c>
    </row>
    <row r="330">
      <c r="A330" s="2546"/>
      <c r="B330" s="13" t="s">
        <v>7888</v>
      </c>
      <c r="K330" s="56" t="s">
        <v>7878</v>
      </c>
    </row>
    <row r="331">
      <c r="A331" s="2546"/>
      <c r="B331" s="13" t="s">
        <v>7889</v>
      </c>
      <c r="K331" s="56" t="s">
        <v>7878</v>
      </c>
    </row>
    <row r="332">
      <c r="A332" s="2546"/>
      <c r="B332" s="13" t="s">
        <v>7890</v>
      </c>
      <c r="K332" s="56" t="s">
        <v>7891</v>
      </c>
    </row>
    <row r="334">
      <c r="A334" s="2545"/>
      <c r="B334" s="12" t="s">
        <v>7659</v>
      </c>
    </row>
    <row r="335">
      <c r="A335" s="2546"/>
      <c r="B335" s="13" t="s">
        <v>7892</v>
      </c>
      <c r="K335" s="56" t="s">
        <v>6967</v>
      </c>
    </row>
    <row r="336">
      <c r="A336" s="2546"/>
      <c r="B336" s="13" t="s">
        <v>7893</v>
      </c>
      <c r="K336" s="56" t="s">
        <v>7878</v>
      </c>
    </row>
    <row r="337">
      <c r="A337" s="2546"/>
      <c r="B337" s="13" t="s">
        <v>7894</v>
      </c>
      <c r="K337" s="56" t="s">
        <v>7878</v>
      </c>
    </row>
    <row r="338">
      <c r="A338" s="2546"/>
      <c r="B338" s="13" t="s">
        <v>7895</v>
      </c>
      <c r="K338" s="56" t="s">
        <v>7896</v>
      </c>
    </row>
    <row r="340">
      <c r="A340" s="2545"/>
      <c r="B340" s="12" t="s">
        <v>7897</v>
      </c>
    </row>
    <row r="341">
      <c r="A341" s="2546"/>
      <c r="B341" s="13" t="s">
        <v>7898</v>
      </c>
      <c r="K341" s="56" t="s">
        <v>6967</v>
      </c>
    </row>
    <row r="342">
      <c r="A342" s="2546"/>
      <c r="B342" s="13" t="s">
        <v>7899</v>
      </c>
      <c r="K342" s="56" t="s">
        <v>7878</v>
      </c>
    </row>
    <row r="343">
      <c r="A343" s="2546"/>
      <c r="B343" s="13" t="s">
        <v>7900</v>
      </c>
      <c r="K343" s="56" t="s">
        <v>7901</v>
      </c>
    </row>
    <row r="344">
      <c r="A344" s="2546"/>
      <c r="B344" s="13" t="s">
        <v>7902</v>
      </c>
      <c r="K344" s="56" t="s">
        <v>7878</v>
      </c>
    </row>
    <row r="346">
      <c r="A346" s="2545"/>
      <c r="B346" s="12" t="s">
        <v>7903</v>
      </c>
    </row>
    <row r="347">
      <c r="A347" s="2546"/>
      <c r="B347" s="13" t="s">
        <v>7904</v>
      </c>
      <c r="K347" s="56" t="s">
        <v>6967</v>
      </c>
    </row>
    <row r="348">
      <c r="A348" s="2546"/>
      <c r="B348" s="13" t="s">
        <v>7905</v>
      </c>
      <c r="K348" s="56" t="s">
        <v>7878</v>
      </c>
    </row>
    <row r="349">
      <c r="A349" s="2546"/>
      <c r="B349" s="13" t="s">
        <v>7906</v>
      </c>
      <c r="K349" s="56" t="s">
        <v>7878</v>
      </c>
    </row>
    <row r="350">
      <c r="A350" s="2546"/>
      <c r="B350" s="13" t="s">
        <v>7907</v>
      </c>
      <c r="K350" s="56" t="s">
        <v>7878</v>
      </c>
    </row>
    <row r="352">
      <c r="B352" s="12" t="s">
        <v>7908</v>
      </c>
    </row>
    <row r="353">
      <c r="A353" s="1410"/>
      <c r="B353" s="13" t="s">
        <v>7909</v>
      </c>
      <c r="K353" s="56" t="s">
        <v>6967</v>
      </c>
    </row>
    <row r="354">
      <c r="A354" s="2546"/>
      <c r="B354" s="13" t="s">
        <v>7910</v>
      </c>
      <c r="K354" s="56" t="s">
        <v>7878</v>
      </c>
    </row>
    <row r="355">
      <c r="A355" s="2546"/>
      <c r="B355" s="13" t="s">
        <v>7911</v>
      </c>
      <c r="K355" s="56" t="s">
        <v>7878</v>
      </c>
    </row>
    <row r="356">
      <c r="A356" s="2546"/>
      <c r="B356" s="13" t="s">
        <v>7912</v>
      </c>
      <c r="K356" s="56" t="s">
        <v>7878</v>
      </c>
    </row>
    <row r="358" ht="15.0" customHeight="1">
      <c r="A358" s="2545"/>
      <c r="B358" s="12" t="s">
        <v>7913</v>
      </c>
    </row>
    <row r="359">
      <c r="A359" s="2546"/>
      <c r="B359" s="13" t="s">
        <v>7914</v>
      </c>
      <c r="K359" s="56" t="s">
        <v>6967</v>
      </c>
    </row>
    <row r="360">
      <c r="A360" s="2546"/>
      <c r="B360" s="13" t="s">
        <v>7915</v>
      </c>
      <c r="I360" s="37" t="s">
        <v>556</v>
      </c>
      <c r="K360" s="56" t="s">
        <v>7878</v>
      </c>
    </row>
    <row r="361">
      <c r="A361" s="1410"/>
      <c r="B361" s="13" t="s">
        <v>7916</v>
      </c>
      <c r="K361" s="56" t="s">
        <v>7878</v>
      </c>
    </row>
    <row r="362">
      <c r="A362" s="2546"/>
      <c r="B362" s="13" t="s">
        <v>7917</v>
      </c>
      <c r="K362" s="56" t="s">
        <v>7878</v>
      </c>
    </row>
    <row r="364">
      <c r="A364" s="13" t="s">
        <v>7918</v>
      </c>
    </row>
    <row r="365">
      <c r="A365" s="13" t="s">
        <v>7919</v>
      </c>
    </row>
    <row r="367">
      <c r="A367" s="2560" t="s">
        <v>3899</v>
      </c>
      <c r="B367" s="333"/>
      <c r="C367" s="333"/>
      <c r="D367" s="333"/>
      <c r="E367" s="333"/>
      <c r="F367" s="333"/>
      <c r="G367" s="333"/>
      <c r="H367" s="333"/>
      <c r="I367" s="333"/>
      <c r="J367" s="333"/>
      <c r="K367" s="2544" t="s">
        <v>7658</v>
      </c>
    </row>
    <row r="368">
      <c r="A368" s="1410"/>
      <c r="B368" s="13" t="s">
        <v>7920</v>
      </c>
      <c r="K368" s="56" t="s">
        <v>7675</v>
      </c>
    </row>
    <row r="369">
      <c r="A369" s="1410"/>
      <c r="B369" s="13" t="s">
        <v>7921</v>
      </c>
      <c r="K369" s="56" t="s">
        <v>7675</v>
      </c>
    </row>
    <row r="370">
      <c r="A370" s="1410"/>
      <c r="B370" s="13" t="s">
        <v>7922</v>
      </c>
      <c r="K370" s="56" t="s">
        <v>7675</v>
      </c>
    </row>
    <row r="371">
      <c r="B371" s="13"/>
    </row>
    <row r="372">
      <c r="A372" s="1410"/>
      <c r="B372" s="13" t="s">
        <v>7923</v>
      </c>
      <c r="K372" s="56" t="s">
        <v>1824</v>
      </c>
    </row>
    <row r="373">
      <c r="A373" s="1410"/>
      <c r="B373" s="13" t="s">
        <v>7924</v>
      </c>
      <c r="K373" s="56" t="s">
        <v>5959</v>
      </c>
    </row>
    <row r="374">
      <c r="A374" s="1410"/>
      <c r="B374" s="13" t="s">
        <v>7925</v>
      </c>
      <c r="K374" s="56" t="s">
        <v>7926</v>
      </c>
    </row>
    <row r="376">
      <c r="A376" s="2556" t="s">
        <v>7927</v>
      </c>
      <c r="B376" s="170"/>
      <c r="C376" s="170"/>
      <c r="D376" s="170"/>
      <c r="E376" s="170"/>
      <c r="F376" s="170"/>
      <c r="G376" s="170"/>
      <c r="H376" s="170"/>
      <c r="I376" s="170"/>
      <c r="J376" s="170"/>
      <c r="K376" s="170"/>
    </row>
    <row r="377">
      <c r="A377" s="13" t="s">
        <v>7928</v>
      </c>
    </row>
    <row r="379">
      <c r="A379" s="2560" t="s">
        <v>7929</v>
      </c>
      <c r="B379" s="333"/>
      <c r="C379" s="333"/>
      <c r="D379" s="333"/>
      <c r="E379" s="333"/>
      <c r="F379" s="333"/>
      <c r="G379" s="333"/>
      <c r="H379" s="333"/>
      <c r="I379" s="333"/>
      <c r="J379" s="333"/>
      <c r="K379" s="2544" t="s">
        <v>7658</v>
      </c>
    </row>
    <row r="380">
      <c r="A380" s="1410"/>
      <c r="B380" s="13" t="s">
        <v>7930</v>
      </c>
      <c r="K380" s="56" t="s">
        <v>5959</v>
      </c>
    </row>
    <row r="381">
      <c r="A381" s="1410"/>
      <c r="B381" s="13" t="s">
        <v>7931</v>
      </c>
      <c r="K381" s="56" t="s">
        <v>5959</v>
      </c>
    </row>
    <row r="382">
      <c r="A382" s="1410"/>
      <c r="B382" s="13" t="s">
        <v>7932</v>
      </c>
      <c r="K382" s="56" t="s">
        <v>7933</v>
      </c>
    </row>
    <row r="383">
      <c r="A383" s="1410"/>
      <c r="B383" s="13" t="s">
        <v>7934</v>
      </c>
      <c r="K383" s="56" t="s">
        <v>7675</v>
      </c>
    </row>
    <row r="384">
      <c r="A384" s="1410"/>
      <c r="B384" s="13" t="s">
        <v>7935</v>
      </c>
      <c r="K384" s="56" t="s">
        <v>7675</v>
      </c>
    </row>
    <row r="385">
      <c r="A385" s="1410"/>
      <c r="B385" s="13" t="s">
        <v>7936</v>
      </c>
      <c r="K385" s="56" t="s">
        <v>7675</v>
      </c>
    </row>
    <row r="386">
      <c r="A386" s="1410"/>
      <c r="B386" s="13" t="s">
        <v>7937</v>
      </c>
      <c r="K386" s="56" t="s">
        <v>7678</v>
      </c>
    </row>
    <row r="387">
      <c r="A387" s="1410"/>
      <c r="B387" s="13" t="s">
        <v>7938</v>
      </c>
      <c r="K387" s="56" t="s">
        <v>7933</v>
      </c>
    </row>
    <row r="388">
      <c r="A388" s="1410"/>
      <c r="B388" s="13" t="s">
        <v>7939</v>
      </c>
      <c r="K388" s="56" t="s">
        <v>7675</v>
      </c>
    </row>
    <row r="389">
      <c r="A389" s="1410"/>
      <c r="B389" s="13" t="s">
        <v>7940</v>
      </c>
      <c r="K389" s="56" t="s">
        <v>1824</v>
      </c>
    </row>
    <row r="390">
      <c r="A390" s="1410"/>
      <c r="B390" s="13" t="s">
        <v>7941</v>
      </c>
      <c r="K390" s="56" t="s">
        <v>7678</v>
      </c>
    </row>
    <row r="391">
      <c r="A391" s="1410"/>
      <c r="B391" s="13" t="s">
        <v>7942</v>
      </c>
      <c r="K391" s="56" t="s">
        <v>1824</v>
      </c>
    </row>
    <row r="392">
      <c r="A392" s="1410"/>
      <c r="B392" s="13" t="s">
        <v>7943</v>
      </c>
      <c r="K392" s="56" t="s">
        <v>1066</v>
      </c>
    </row>
    <row r="393">
      <c r="A393" s="1410"/>
      <c r="B393" s="13" t="s">
        <v>7944</v>
      </c>
      <c r="K393" s="56" t="s">
        <v>1825</v>
      </c>
    </row>
    <row r="394">
      <c r="A394" s="1410"/>
      <c r="B394" s="13" t="s">
        <v>7945</v>
      </c>
      <c r="K394" s="56" t="s">
        <v>1825</v>
      </c>
    </row>
    <row r="395">
      <c r="A395" s="1410"/>
      <c r="B395" s="13" t="s">
        <v>7946</v>
      </c>
      <c r="K395" s="56" t="s">
        <v>7678</v>
      </c>
    </row>
    <row r="396">
      <c r="A396" s="1410"/>
      <c r="B396" s="13" t="s">
        <v>7947</v>
      </c>
      <c r="K396" s="56" t="s">
        <v>5959</v>
      </c>
    </row>
    <row r="397">
      <c r="A397" s="1410"/>
      <c r="B397" s="13" t="s">
        <v>7948</v>
      </c>
      <c r="K397" s="56" t="s">
        <v>7675</v>
      </c>
    </row>
    <row r="398">
      <c r="A398" s="1410"/>
      <c r="B398" s="13" t="s">
        <v>7949</v>
      </c>
      <c r="K398" s="56" t="s">
        <v>7683</v>
      </c>
    </row>
    <row r="399">
      <c r="A399" s="1410"/>
      <c r="B399" s="13" t="s">
        <v>7950</v>
      </c>
      <c r="K399" s="56" t="s">
        <v>7675</v>
      </c>
    </row>
    <row r="400">
      <c r="A400" s="1410"/>
      <c r="B400" s="13" t="s">
        <v>7951</v>
      </c>
      <c r="K400" s="56" t="s">
        <v>5959</v>
      </c>
    </row>
    <row r="401">
      <c r="B401" s="13"/>
    </row>
    <row r="402">
      <c r="A402" s="2560" t="s">
        <v>7952</v>
      </c>
      <c r="B402" s="333"/>
      <c r="C402" s="333"/>
      <c r="D402" s="333"/>
      <c r="E402" s="333"/>
      <c r="F402" s="333"/>
      <c r="G402" s="333"/>
      <c r="H402" s="333"/>
      <c r="I402" s="333"/>
      <c r="J402" s="333"/>
      <c r="K402" s="2544" t="s">
        <v>7658</v>
      </c>
    </row>
    <row r="403">
      <c r="A403" s="1410"/>
      <c r="B403" s="13" t="s">
        <v>7953</v>
      </c>
      <c r="K403" s="56" t="s">
        <v>1825</v>
      </c>
    </row>
    <row r="404">
      <c r="A404" s="1410"/>
      <c r="B404" s="13" t="s">
        <v>7954</v>
      </c>
      <c r="K404" s="56" t="s">
        <v>1066</v>
      </c>
    </row>
    <row r="405">
      <c r="A405" s="1410"/>
      <c r="B405" s="13" t="s">
        <v>7955</v>
      </c>
      <c r="K405" s="56" t="s">
        <v>1824</v>
      </c>
    </row>
    <row r="406">
      <c r="A406" s="1410"/>
      <c r="B406" s="13" t="s">
        <v>7956</v>
      </c>
      <c r="K406" s="56" t="s">
        <v>1824</v>
      </c>
    </row>
    <row r="407">
      <c r="A407" s="1410"/>
      <c r="B407" s="13" t="s">
        <v>7957</v>
      </c>
      <c r="K407" s="56" t="s">
        <v>1066</v>
      </c>
    </row>
    <row r="408">
      <c r="A408" s="1410"/>
      <c r="B408" s="13" t="s">
        <v>7958</v>
      </c>
      <c r="K408" s="56" t="s">
        <v>7678</v>
      </c>
    </row>
    <row r="409">
      <c r="A409" s="2561"/>
      <c r="B409" s="13"/>
      <c r="K409" s="56"/>
    </row>
    <row r="410">
      <c r="A410" s="2546"/>
      <c r="B410" s="13" t="s">
        <v>7959</v>
      </c>
      <c r="K410" s="56" t="s">
        <v>1824</v>
      </c>
    </row>
    <row r="411">
      <c r="A411" s="1410"/>
      <c r="B411" s="13" t="s">
        <v>7960</v>
      </c>
      <c r="K411" s="56" t="s">
        <v>7678</v>
      </c>
    </row>
    <row r="412">
      <c r="A412" s="1410"/>
      <c r="B412" s="13" t="s">
        <v>7961</v>
      </c>
      <c r="K412" s="56" t="s">
        <v>5959</v>
      </c>
    </row>
    <row r="413">
      <c r="A413" s="1410"/>
      <c r="B413" s="13" t="s">
        <v>7962</v>
      </c>
      <c r="K413" s="56" t="s">
        <v>7963</v>
      </c>
    </row>
    <row r="414">
      <c r="B414" s="13"/>
      <c r="K414" s="56"/>
    </row>
    <row r="415">
      <c r="A415" s="1410"/>
      <c r="B415" s="13" t="s">
        <v>7964</v>
      </c>
      <c r="K415" s="56" t="s">
        <v>1066</v>
      </c>
    </row>
    <row r="416">
      <c r="A416" s="1410"/>
      <c r="B416" s="13" t="s">
        <v>7965</v>
      </c>
      <c r="K416" s="56" t="s">
        <v>1824</v>
      </c>
    </row>
    <row r="418">
      <c r="A418" s="2560" t="s">
        <v>7966</v>
      </c>
      <c r="B418" s="333"/>
      <c r="C418" s="333"/>
      <c r="D418" s="333"/>
      <c r="E418" s="333"/>
      <c r="F418" s="333"/>
      <c r="G418" s="333"/>
      <c r="H418" s="333"/>
      <c r="I418" s="333"/>
      <c r="J418" s="333"/>
      <c r="K418" s="333"/>
    </row>
    <row r="419">
      <c r="A419" s="1410"/>
      <c r="B419" s="13" t="s">
        <v>7967</v>
      </c>
      <c r="K419" s="56" t="s">
        <v>2186</v>
      </c>
    </row>
    <row r="420">
      <c r="A420" s="1410"/>
      <c r="B420" s="13" t="s">
        <v>7968</v>
      </c>
      <c r="K420" s="56" t="s">
        <v>2186</v>
      </c>
    </row>
    <row r="421">
      <c r="A421" s="1410"/>
      <c r="B421" s="13" t="s">
        <v>7969</v>
      </c>
      <c r="K421" s="56" t="s">
        <v>2186</v>
      </c>
    </row>
    <row r="422">
      <c r="A422" s="1410"/>
      <c r="B422" s="13" t="s">
        <v>7970</v>
      </c>
      <c r="K422" s="56" t="s">
        <v>2186</v>
      </c>
    </row>
    <row r="423">
      <c r="A423" s="2562"/>
      <c r="B423" s="13" t="s">
        <v>7971</v>
      </c>
      <c r="K423" s="56" t="s">
        <v>2186</v>
      </c>
    </row>
    <row r="424">
      <c r="A424" s="1410"/>
      <c r="B424" s="13" t="s">
        <v>7972</v>
      </c>
      <c r="K424" s="56" t="s">
        <v>7973</v>
      </c>
    </row>
    <row r="426">
      <c r="A426" s="13" t="s">
        <v>7974</v>
      </c>
    </row>
    <row r="427">
      <c r="A427" s="2563" t="s">
        <v>7975</v>
      </c>
    </row>
    <row r="428">
      <c r="A428" s="13" t="s">
        <v>7976</v>
      </c>
    </row>
    <row r="429">
      <c r="A429" s="2563" t="s">
        <v>7977</v>
      </c>
    </row>
    <row r="430">
      <c r="A430" s="13" t="s">
        <v>7978</v>
      </c>
    </row>
    <row r="431">
      <c r="A431" s="2563" t="s">
        <v>7979</v>
      </c>
    </row>
    <row r="432">
      <c r="A432" s="13" t="s">
        <v>7980</v>
      </c>
    </row>
    <row r="433">
      <c r="A433" s="2563" t="s">
        <v>7981</v>
      </c>
    </row>
    <row r="434">
      <c r="A434" s="13" t="s">
        <v>7982</v>
      </c>
    </row>
    <row r="435">
      <c r="A435" s="2563" t="s">
        <v>7983</v>
      </c>
    </row>
  </sheetData>
  <mergeCells count="5">
    <mergeCell ref="A427:K427"/>
    <mergeCell ref="A429:K429"/>
    <mergeCell ref="A431:K431"/>
    <mergeCell ref="A433:K433"/>
    <mergeCell ref="A435:K435"/>
  </mergeCells>
  <drawing r:id="rId2"/>
  <legacyDrawing r:id="rId3"/>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sheetData>
    <row r="1">
      <c r="A1" s="2502" t="s">
        <v>7984</v>
      </c>
    </row>
    <row r="2">
      <c r="A2" s="13"/>
    </row>
    <row r="3">
      <c r="A3" s="2564" t="s">
        <v>7985</v>
      </c>
      <c r="B3" s="32"/>
      <c r="C3" s="32"/>
      <c r="D3" s="32"/>
      <c r="E3" s="32"/>
      <c r="F3" s="32"/>
      <c r="G3" s="32"/>
      <c r="H3" s="32"/>
      <c r="I3" s="32"/>
      <c r="J3" s="32"/>
    </row>
    <row r="4">
      <c r="A4" s="13"/>
      <c r="B4" s="13"/>
    </row>
    <row r="5">
      <c r="A5" s="2446" t="s">
        <v>7986</v>
      </c>
    </row>
    <row r="6">
      <c r="A6" s="13" t="s">
        <v>7987</v>
      </c>
    </row>
    <row r="7">
      <c r="B7" s="13" t="s">
        <v>7988</v>
      </c>
    </row>
    <row r="8">
      <c r="B8" s="13" t="s">
        <v>7989</v>
      </c>
    </row>
    <row r="9">
      <c r="A9" s="13" t="s">
        <v>7990</v>
      </c>
    </row>
    <row r="10">
      <c r="B10" s="13" t="s">
        <v>7991</v>
      </c>
    </row>
    <row r="11">
      <c r="B11" s="13" t="s">
        <v>7992</v>
      </c>
    </row>
    <row r="12">
      <c r="B12" s="13" t="s">
        <v>7993</v>
      </c>
    </row>
    <row r="13">
      <c r="B13" s="13" t="s">
        <v>7994</v>
      </c>
    </row>
    <row r="14">
      <c r="A14" s="13"/>
      <c r="B14" s="13" t="s">
        <v>7995</v>
      </c>
    </row>
    <row r="15">
      <c r="A15" s="13"/>
      <c r="B15" s="13" t="s">
        <v>7996</v>
      </c>
    </row>
    <row r="16">
      <c r="A16" s="13"/>
      <c r="B16" s="13" t="s">
        <v>7997</v>
      </c>
    </row>
    <row r="17">
      <c r="A17" s="13"/>
    </row>
    <row r="18">
      <c r="A18" s="2446" t="s">
        <v>7998</v>
      </c>
    </row>
    <row r="19">
      <c r="A19" s="13" t="s">
        <v>7999</v>
      </c>
    </row>
    <row r="20">
      <c r="A20" s="13" t="s">
        <v>8000</v>
      </c>
    </row>
    <row r="21">
      <c r="A21" s="13" t="s">
        <v>8001</v>
      </c>
    </row>
    <row r="22">
      <c r="A22" s="13" t="s">
        <v>8002</v>
      </c>
    </row>
    <row r="23">
      <c r="A23" s="13" t="s">
        <v>8003</v>
      </c>
    </row>
    <row r="24">
      <c r="A24" s="13" t="s">
        <v>8004</v>
      </c>
    </row>
    <row r="25">
      <c r="A25" s="13" t="s">
        <v>8005</v>
      </c>
    </row>
    <row r="26">
      <c r="A26" s="13" t="s">
        <v>8006</v>
      </c>
    </row>
    <row r="27">
      <c r="A27" s="13"/>
      <c r="B27" s="2565" t="s">
        <v>8007</v>
      </c>
    </row>
    <row r="28">
      <c r="A28" s="13"/>
    </row>
    <row r="29">
      <c r="A29" s="2446" t="s">
        <v>8008</v>
      </c>
    </row>
    <row r="30">
      <c r="A30" s="13" t="s">
        <v>8009</v>
      </c>
    </row>
    <row r="31">
      <c r="A31" s="13"/>
      <c r="B31" s="76" t="s">
        <v>8010</v>
      </c>
    </row>
    <row r="32">
      <c r="A32" s="13" t="s">
        <v>8011</v>
      </c>
    </row>
    <row r="33">
      <c r="A33" s="13" t="s">
        <v>8012</v>
      </c>
    </row>
    <row r="34">
      <c r="A34" s="13"/>
      <c r="B34" s="2565" t="s">
        <v>8013</v>
      </c>
    </row>
    <row r="35">
      <c r="A35" s="13" t="s">
        <v>8014</v>
      </c>
    </row>
    <row r="37">
      <c r="A37" s="2446" t="s">
        <v>800</v>
      </c>
    </row>
    <row r="38">
      <c r="A38" s="13" t="s">
        <v>8015</v>
      </c>
    </row>
    <row r="39">
      <c r="A39" s="13"/>
    </row>
    <row r="40">
      <c r="A40" s="13" t="s">
        <v>8016</v>
      </c>
    </row>
    <row r="41">
      <c r="A41" s="13" t="s">
        <v>8017</v>
      </c>
    </row>
    <row r="42">
      <c r="A42" s="13" t="s">
        <v>8018</v>
      </c>
    </row>
    <row r="43">
      <c r="A43" s="13" t="s">
        <v>8019</v>
      </c>
    </row>
    <row r="44">
      <c r="A44" s="13" t="s">
        <v>8020</v>
      </c>
    </row>
    <row r="45">
      <c r="A45" s="13" t="s">
        <v>8021</v>
      </c>
    </row>
    <row r="46">
      <c r="A46" s="13" t="s">
        <v>8022</v>
      </c>
    </row>
    <row r="47">
      <c r="A47" s="13" t="s">
        <v>8023</v>
      </c>
    </row>
    <row r="48">
      <c r="A48" s="13"/>
      <c r="B48" s="76" t="s">
        <v>8024</v>
      </c>
    </row>
    <row r="49">
      <c r="A49" s="13"/>
    </row>
    <row r="50">
      <c r="A50" s="13"/>
      <c r="B50" s="1382" t="s">
        <v>5048</v>
      </c>
      <c r="C50" s="373"/>
      <c r="D50" s="373"/>
      <c r="E50" s="373"/>
      <c r="F50" s="373"/>
      <c r="G50" s="2566" t="s">
        <v>8025</v>
      </c>
    </row>
    <row r="51">
      <c r="A51" s="13"/>
      <c r="B51" s="185" t="s">
        <v>5052</v>
      </c>
      <c r="C51" s="181"/>
      <c r="D51" s="181"/>
      <c r="E51" s="181"/>
      <c r="F51" s="181"/>
      <c r="G51" s="181"/>
      <c r="H51" s="13" t="s">
        <v>556</v>
      </c>
    </row>
    <row r="52">
      <c r="A52" s="13"/>
      <c r="B52" s="185" t="s">
        <v>5054</v>
      </c>
      <c r="C52" s="181"/>
      <c r="D52" s="181"/>
      <c r="E52" s="181"/>
      <c r="F52" s="181"/>
      <c r="G52" s="181"/>
    </row>
    <row r="53">
      <c r="A53" s="13"/>
    </row>
    <row r="54">
      <c r="A54" s="13"/>
    </row>
    <row r="55">
      <c r="A55" s="2564" t="s">
        <v>8026</v>
      </c>
      <c r="B55" s="32"/>
      <c r="C55" s="32"/>
      <c r="D55" s="32"/>
      <c r="E55" s="32"/>
      <c r="F55" s="32"/>
      <c r="G55" s="32"/>
      <c r="H55" s="32"/>
      <c r="I55" s="32"/>
      <c r="J55" s="32"/>
    </row>
    <row r="56">
      <c r="A56" s="13"/>
    </row>
    <row r="57">
      <c r="A57" s="2446" t="s">
        <v>8027</v>
      </c>
    </row>
    <row r="58">
      <c r="A58" s="13" t="s">
        <v>8028</v>
      </c>
    </row>
    <row r="59">
      <c r="A59" s="13" t="s">
        <v>8029</v>
      </c>
    </row>
    <row r="60">
      <c r="A60" s="13"/>
      <c r="B60" s="2565" t="s">
        <v>8030</v>
      </c>
    </row>
    <row r="61">
      <c r="A61" s="13" t="s">
        <v>8031</v>
      </c>
    </row>
    <row r="62">
      <c r="A62" s="13"/>
      <c r="B62" s="2565" t="s">
        <v>8032</v>
      </c>
    </row>
    <row r="63">
      <c r="A63" s="13"/>
    </row>
    <row r="64">
      <c r="A64" s="2446" t="s">
        <v>7986</v>
      </c>
    </row>
    <row r="65">
      <c r="A65" s="13" t="s">
        <v>8033</v>
      </c>
    </row>
    <row r="66">
      <c r="A66" s="13" t="s">
        <v>8034</v>
      </c>
    </row>
    <row r="67">
      <c r="A67" s="13" t="s">
        <v>8035</v>
      </c>
    </row>
    <row r="68">
      <c r="A68" s="13" t="s">
        <v>8036</v>
      </c>
    </row>
    <row r="69">
      <c r="A69" s="13" t="s">
        <v>8037</v>
      </c>
    </row>
    <row r="70">
      <c r="A70" s="13" t="s">
        <v>8038</v>
      </c>
    </row>
    <row r="71">
      <c r="A71" s="13" t="s">
        <v>8039</v>
      </c>
    </row>
    <row r="72">
      <c r="A72" s="13" t="s">
        <v>8040</v>
      </c>
    </row>
    <row r="73">
      <c r="A73" s="13"/>
    </row>
    <row r="74">
      <c r="A74" s="2446" t="s">
        <v>7998</v>
      </c>
    </row>
    <row r="75">
      <c r="A75" s="13" t="s">
        <v>8041</v>
      </c>
    </row>
    <row r="76">
      <c r="A76" s="13" t="s">
        <v>8042</v>
      </c>
    </row>
    <row r="77">
      <c r="A77" s="13" t="s">
        <v>8043</v>
      </c>
    </row>
    <row r="78">
      <c r="A78" s="13"/>
    </row>
    <row r="79">
      <c r="A79" s="2446" t="s">
        <v>8008</v>
      </c>
    </row>
    <row r="80">
      <c r="A80" s="13" t="s">
        <v>8044</v>
      </c>
    </row>
    <row r="81">
      <c r="A81" s="13" t="s">
        <v>8045</v>
      </c>
    </row>
    <row r="82">
      <c r="A82" s="13" t="s">
        <v>8046</v>
      </c>
    </row>
    <row r="83">
      <c r="A83" s="13" t="s">
        <v>8047</v>
      </c>
    </row>
    <row r="84">
      <c r="A84" s="13" t="s">
        <v>8048</v>
      </c>
    </row>
    <row r="85">
      <c r="A85" s="13"/>
      <c r="B85" s="76" t="s">
        <v>8049</v>
      </c>
    </row>
    <row r="86">
      <c r="A86" s="13"/>
      <c r="B86" s="76" t="s">
        <v>8050</v>
      </c>
    </row>
    <row r="87">
      <c r="A87" s="13"/>
      <c r="B87" s="76" t="s">
        <v>8051</v>
      </c>
    </row>
    <row r="88">
      <c r="A88" s="13"/>
      <c r="B88" s="76" t="s">
        <v>8052</v>
      </c>
    </row>
    <row r="89">
      <c r="A89" s="13"/>
      <c r="B89" s="76" t="s">
        <v>8053</v>
      </c>
    </row>
    <row r="90">
      <c r="A90" s="13"/>
      <c r="B90" s="2565" t="s">
        <v>8054</v>
      </c>
    </row>
    <row r="91">
      <c r="A91" s="13"/>
    </row>
    <row r="92">
      <c r="A92" s="2446" t="s">
        <v>800</v>
      </c>
    </row>
    <row r="93">
      <c r="A93" s="13" t="s">
        <v>8055</v>
      </c>
    </row>
    <row r="94">
      <c r="A94" s="13"/>
      <c r="B94" s="2565" t="s">
        <v>8056</v>
      </c>
    </row>
    <row r="95">
      <c r="A95" s="13" t="s">
        <v>8057</v>
      </c>
    </row>
    <row r="96">
      <c r="A96" s="13" t="s">
        <v>8015</v>
      </c>
    </row>
    <row r="97">
      <c r="A97" s="13"/>
    </row>
    <row r="98">
      <c r="A98" s="13"/>
    </row>
    <row r="99">
      <c r="A99" s="2564" t="s">
        <v>8058</v>
      </c>
      <c r="B99" s="32"/>
      <c r="C99" s="32"/>
      <c r="D99" s="32"/>
      <c r="E99" s="32"/>
      <c r="F99" s="32"/>
      <c r="G99" s="32"/>
      <c r="H99" s="32"/>
      <c r="I99" s="32"/>
      <c r="J99" s="32"/>
    </row>
    <row r="100">
      <c r="A100" s="13"/>
    </row>
    <row r="101">
      <c r="A101" s="2446" t="s">
        <v>8027</v>
      </c>
    </row>
    <row r="102">
      <c r="A102" s="13" t="s">
        <v>8059</v>
      </c>
    </row>
    <row r="103">
      <c r="A103" s="13" t="s">
        <v>8060</v>
      </c>
    </row>
    <row r="104">
      <c r="B104" s="76" t="s">
        <v>8061</v>
      </c>
    </row>
    <row r="105">
      <c r="B105" s="76" t="s">
        <v>8062</v>
      </c>
    </row>
    <row r="108">
      <c r="A108" s="2446" t="s">
        <v>7986</v>
      </c>
    </row>
    <row r="109">
      <c r="A109" s="13" t="s">
        <v>8063</v>
      </c>
    </row>
    <row r="110">
      <c r="A110" s="13" t="s">
        <v>8064</v>
      </c>
    </row>
    <row r="111">
      <c r="B111" s="76" t="s">
        <v>8065</v>
      </c>
    </row>
    <row r="112">
      <c r="A112" s="13" t="s">
        <v>8066</v>
      </c>
    </row>
    <row r="113">
      <c r="A113" s="13" t="s">
        <v>8067</v>
      </c>
    </row>
    <row r="114">
      <c r="A114" s="13" t="s">
        <v>8068</v>
      </c>
    </row>
    <row r="115">
      <c r="A115" s="13" t="s">
        <v>8069</v>
      </c>
    </row>
    <row r="116">
      <c r="A116" s="13" t="s">
        <v>8070</v>
      </c>
    </row>
    <row r="117">
      <c r="A117" s="13" t="s">
        <v>8071</v>
      </c>
    </row>
    <row r="118">
      <c r="B118" s="76" t="s">
        <v>8072</v>
      </c>
    </row>
    <row r="119">
      <c r="B119" s="76" t="s">
        <v>8073</v>
      </c>
    </row>
    <row r="121">
      <c r="A121" s="2446" t="s">
        <v>8008</v>
      </c>
    </row>
    <row r="122">
      <c r="A122" s="13" t="s">
        <v>8074</v>
      </c>
    </row>
    <row r="123">
      <c r="A123" s="13" t="s">
        <v>8075</v>
      </c>
    </row>
    <row r="124">
      <c r="A124" s="13" t="s">
        <v>8076</v>
      </c>
    </row>
    <row r="126">
      <c r="A126" s="2446" t="s">
        <v>800</v>
      </c>
    </row>
    <row r="127">
      <c r="A127" s="13" t="s">
        <v>8015</v>
      </c>
    </row>
    <row r="128">
      <c r="B128" s="2565" t="s">
        <v>8077</v>
      </c>
    </row>
    <row r="131">
      <c r="A131" s="2567" t="s">
        <v>8078</v>
      </c>
      <c r="B131" s="32"/>
      <c r="C131" s="32"/>
      <c r="D131" s="32"/>
      <c r="E131" s="32"/>
      <c r="F131" s="32"/>
      <c r="G131" s="32"/>
      <c r="H131" s="32"/>
      <c r="I131" s="32"/>
      <c r="J131" s="32"/>
    </row>
    <row r="133">
      <c r="A133" s="2446" t="s">
        <v>8079</v>
      </c>
    </row>
    <row r="134">
      <c r="A134" s="13" t="s">
        <v>8080</v>
      </c>
    </row>
    <row r="135">
      <c r="B135" s="76" t="s">
        <v>8081</v>
      </c>
    </row>
    <row r="136">
      <c r="B136" s="2565" t="s">
        <v>8082</v>
      </c>
    </row>
    <row r="139">
      <c r="A139" s="2446" t="s">
        <v>8027</v>
      </c>
    </row>
    <row r="140">
      <c r="A140" s="13" t="s">
        <v>8083</v>
      </c>
    </row>
    <row r="141">
      <c r="B141" s="76" t="s">
        <v>8084</v>
      </c>
    </row>
    <row r="142">
      <c r="B142" s="2565" t="s">
        <v>8085</v>
      </c>
    </row>
    <row r="143">
      <c r="A143" s="13" t="s">
        <v>8086</v>
      </c>
    </row>
    <row r="144">
      <c r="A144" s="13" t="s">
        <v>8087</v>
      </c>
    </row>
    <row r="145">
      <c r="B145" s="76" t="s">
        <v>8088</v>
      </c>
    </row>
    <row r="146">
      <c r="B146" s="76" t="s">
        <v>8089</v>
      </c>
    </row>
    <row r="147">
      <c r="B147" s="76" t="s">
        <v>8090</v>
      </c>
    </row>
    <row r="148">
      <c r="B148" s="76" t="s">
        <v>8091</v>
      </c>
    </row>
    <row r="149">
      <c r="B149" s="76" t="s">
        <v>8092</v>
      </c>
    </row>
    <row r="150">
      <c r="A150" s="13" t="s">
        <v>8093</v>
      </c>
    </row>
    <row r="153">
      <c r="A153" s="2446" t="s">
        <v>8094</v>
      </c>
    </row>
    <row r="154">
      <c r="A154" s="13" t="s">
        <v>8095</v>
      </c>
    </row>
    <row r="155">
      <c r="A155" s="13"/>
      <c r="B155" s="76" t="s">
        <v>8096</v>
      </c>
    </row>
    <row r="156">
      <c r="A156" s="13" t="s">
        <v>8097</v>
      </c>
    </row>
    <row r="157">
      <c r="A157" s="13" t="s">
        <v>8098</v>
      </c>
    </row>
    <row r="158">
      <c r="B158" s="2565" t="s">
        <v>8099</v>
      </c>
    </row>
    <row r="161">
      <c r="A161" s="2446" t="s">
        <v>7986</v>
      </c>
    </row>
    <row r="162">
      <c r="A162" s="13" t="s">
        <v>8100</v>
      </c>
    </row>
    <row r="163">
      <c r="B163" s="13" t="s">
        <v>8101</v>
      </c>
    </row>
    <row r="164">
      <c r="B164" s="13" t="s">
        <v>8102</v>
      </c>
    </row>
    <row r="165">
      <c r="B165" s="13" t="s">
        <v>8103</v>
      </c>
    </row>
    <row r="166">
      <c r="B166" s="13" t="s">
        <v>8104</v>
      </c>
    </row>
    <row r="167">
      <c r="B167" s="13" t="s">
        <v>8105</v>
      </c>
    </row>
    <row r="168">
      <c r="A168" s="13" t="s">
        <v>8106</v>
      </c>
    </row>
    <row r="169">
      <c r="A169" s="13" t="s">
        <v>8107</v>
      </c>
    </row>
    <row r="170">
      <c r="A170" s="13" t="s">
        <v>8108</v>
      </c>
    </row>
    <row r="171">
      <c r="A171" s="13" t="s">
        <v>8109</v>
      </c>
    </row>
    <row r="173">
      <c r="A173" s="13" t="s">
        <v>8110</v>
      </c>
    </row>
    <row r="174">
      <c r="A174" s="13" t="s">
        <v>8111</v>
      </c>
    </row>
    <row r="175">
      <c r="A175" s="13" t="s">
        <v>8112</v>
      </c>
    </row>
    <row r="176">
      <c r="A176" s="13" t="s">
        <v>8113</v>
      </c>
    </row>
    <row r="177">
      <c r="A177" s="13" t="s">
        <v>8114</v>
      </c>
    </row>
    <row r="178">
      <c r="A178" s="13" t="s">
        <v>8115</v>
      </c>
    </row>
    <row r="179">
      <c r="A179" s="13" t="s">
        <v>8116</v>
      </c>
    </row>
    <row r="180">
      <c r="A180" s="13" t="s">
        <v>8117</v>
      </c>
    </row>
    <row r="181">
      <c r="A181" s="13" t="s">
        <v>8118</v>
      </c>
    </row>
    <row r="182">
      <c r="A182" s="13" t="s">
        <v>8119</v>
      </c>
    </row>
    <row r="183">
      <c r="A183" s="13" t="s">
        <v>8120</v>
      </c>
    </row>
    <row r="184">
      <c r="A184" s="13" t="s">
        <v>8121</v>
      </c>
    </row>
    <row r="186">
      <c r="A186" s="2446" t="s">
        <v>8122</v>
      </c>
    </row>
    <row r="187">
      <c r="A187" s="13" t="s">
        <v>8123</v>
      </c>
    </row>
    <row r="188">
      <c r="B188" s="76" t="s">
        <v>8124</v>
      </c>
    </row>
    <row r="189">
      <c r="B189" s="76" t="s">
        <v>8125</v>
      </c>
    </row>
    <row r="190">
      <c r="A190" s="13" t="s">
        <v>8126</v>
      </c>
    </row>
    <row r="191">
      <c r="A191" s="13"/>
      <c r="B191" s="76" t="s">
        <v>8127</v>
      </c>
    </row>
    <row r="192">
      <c r="A192" s="13" t="s">
        <v>8128</v>
      </c>
    </row>
    <row r="193">
      <c r="B193" s="76" t="s">
        <v>8129</v>
      </c>
    </row>
    <row r="194">
      <c r="B194" s="2565" t="s">
        <v>8130</v>
      </c>
    </row>
    <row r="195">
      <c r="A195" s="13" t="s">
        <v>8131</v>
      </c>
    </row>
    <row r="196">
      <c r="A196" s="13"/>
      <c r="B196" s="76" t="s">
        <v>8132</v>
      </c>
    </row>
    <row r="197">
      <c r="A197" s="13"/>
      <c r="B197" s="2565" t="s">
        <v>8133</v>
      </c>
    </row>
    <row r="198">
      <c r="A198" s="13" t="s">
        <v>8134</v>
      </c>
    </row>
    <row r="199">
      <c r="A199" s="13" t="s">
        <v>8135</v>
      </c>
    </row>
    <row r="200">
      <c r="B200" s="76" t="s">
        <v>8136</v>
      </c>
    </row>
    <row r="201">
      <c r="A201" s="13" t="s">
        <v>8137</v>
      </c>
    </row>
    <row r="203">
      <c r="A203" s="13" t="s">
        <v>8138</v>
      </c>
    </row>
    <row r="204">
      <c r="A204" s="13" t="s">
        <v>8139</v>
      </c>
    </row>
    <row r="206">
      <c r="A206" s="13" t="s">
        <v>8140</v>
      </c>
    </row>
    <row r="207">
      <c r="A207" s="13" t="s">
        <v>8141</v>
      </c>
    </row>
    <row r="208">
      <c r="A208" s="13" t="s">
        <v>8142</v>
      </c>
    </row>
    <row r="209">
      <c r="A209" s="13" t="s">
        <v>8143</v>
      </c>
    </row>
    <row r="210">
      <c r="A210" s="13" t="s">
        <v>8144</v>
      </c>
    </row>
    <row r="211">
      <c r="A211" s="13" t="s">
        <v>8145</v>
      </c>
    </row>
    <row r="214">
      <c r="A214" s="2446" t="s">
        <v>8146</v>
      </c>
    </row>
    <row r="215">
      <c r="A215" s="13" t="s">
        <v>8147</v>
      </c>
    </row>
    <row r="216">
      <c r="A216" s="13" t="s">
        <v>8148</v>
      </c>
    </row>
    <row r="217">
      <c r="A217" s="13" t="s">
        <v>8149</v>
      </c>
    </row>
    <row r="218">
      <c r="A218" s="13" t="s">
        <v>8150</v>
      </c>
    </row>
    <row r="219">
      <c r="B219" s="76" t="s">
        <v>8151</v>
      </c>
    </row>
    <row r="220">
      <c r="B220" s="76" t="s">
        <v>8152</v>
      </c>
    </row>
    <row r="223">
      <c r="A223" s="2446" t="s">
        <v>8153</v>
      </c>
    </row>
    <row r="224">
      <c r="A224" s="13" t="s">
        <v>8154</v>
      </c>
    </row>
    <row r="225">
      <c r="B225" s="76" t="s">
        <v>8155</v>
      </c>
    </row>
    <row r="226">
      <c r="A226" s="13" t="s">
        <v>8156</v>
      </c>
    </row>
    <row r="227">
      <c r="A227" s="13" t="s">
        <v>8157</v>
      </c>
    </row>
    <row r="228">
      <c r="A228" s="13" t="s">
        <v>8158</v>
      </c>
    </row>
    <row r="231">
      <c r="A231" s="2446" t="s">
        <v>800</v>
      </c>
    </row>
    <row r="232">
      <c r="A232" s="13" t="s">
        <v>8159</v>
      </c>
    </row>
    <row r="233">
      <c r="A233" s="13" t="s">
        <v>8160</v>
      </c>
    </row>
    <row r="234">
      <c r="B234" s="76" t="s">
        <v>8161</v>
      </c>
    </row>
    <row r="235">
      <c r="B235" s="76" t="s">
        <v>8162</v>
      </c>
    </row>
    <row r="236">
      <c r="B236" s="2565" t="s">
        <v>8163</v>
      </c>
    </row>
    <row r="237">
      <c r="A237" s="13" t="s">
        <v>8164</v>
      </c>
    </row>
    <row r="238">
      <c r="B238" s="2568" t="s">
        <v>8165</v>
      </c>
    </row>
    <row r="239">
      <c r="A239" s="13" t="s">
        <v>8166</v>
      </c>
    </row>
    <row r="240">
      <c r="A240" s="13" t="s">
        <v>8167</v>
      </c>
    </row>
    <row r="241">
      <c r="B241" s="76" t="s">
        <v>8168</v>
      </c>
    </row>
    <row r="242">
      <c r="A242" s="13" t="s">
        <v>8169</v>
      </c>
    </row>
    <row r="243">
      <c r="A243" s="13" t="s">
        <v>8170</v>
      </c>
    </row>
    <row r="244">
      <c r="B244" s="76" t="s">
        <v>8171</v>
      </c>
    </row>
    <row r="245">
      <c r="A245" s="13" t="s">
        <v>8172</v>
      </c>
    </row>
    <row r="246">
      <c r="B246" s="76" t="s">
        <v>8173</v>
      </c>
    </row>
    <row r="247">
      <c r="B247" s="76" t="s">
        <v>8174</v>
      </c>
    </row>
    <row r="248">
      <c r="A248" s="13" t="s">
        <v>8015</v>
      </c>
    </row>
    <row r="251">
      <c r="A251" s="2564" t="s">
        <v>8175</v>
      </c>
      <c r="B251" s="32"/>
      <c r="C251" s="32"/>
      <c r="D251" s="32"/>
      <c r="E251" s="32"/>
      <c r="F251" s="32"/>
      <c r="G251" s="32"/>
      <c r="H251" s="32"/>
      <c r="I251" s="32"/>
      <c r="J251" s="32"/>
    </row>
    <row r="253">
      <c r="A253" s="2446" t="s">
        <v>8027</v>
      </c>
    </row>
    <row r="254">
      <c r="A254" s="13" t="s">
        <v>8176</v>
      </c>
    </row>
    <row r="255">
      <c r="A255" s="13" t="s">
        <v>8177</v>
      </c>
    </row>
    <row r="256">
      <c r="A256" s="13" t="s">
        <v>8178</v>
      </c>
    </row>
    <row r="257">
      <c r="A257" s="13" t="s">
        <v>8179</v>
      </c>
    </row>
    <row r="258">
      <c r="A258" s="13" t="s">
        <v>8180</v>
      </c>
    </row>
    <row r="260">
      <c r="A260" s="2446" t="s">
        <v>8181</v>
      </c>
    </row>
    <row r="261">
      <c r="A261" s="13" t="s">
        <v>8182</v>
      </c>
    </row>
    <row r="262">
      <c r="A262" s="13" t="s">
        <v>8183</v>
      </c>
    </row>
    <row r="264">
      <c r="A264" s="2446" t="s">
        <v>800</v>
      </c>
    </row>
    <row r="265">
      <c r="A265" s="13" t="s">
        <v>8184</v>
      </c>
    </row>
    <row r="266">
      <c r="A266" s="13" t="s">
        <v>8185</v>
      </c>
    </row>
    <row r="267">
      <c r="A267" s="13" t="s">
        <v>8186</v>
      </c>
    </row>
    <row r="268">
      <c r="A268" s="13" t="s">
        <v>8187</v>
      </c>
    </row>
    <row r="269">
      <c r="A269" s="13" t="s">
        <v>8188</v>
      </c>
    </row>
    <row r="270">
      <c r="A270" s="13" t="s">
        <v>8189</v>
      </c>
    </row>
    <row r="271">
      <c r="A271" s="13" t="s">
        <v>8190</v>
      </c>
    </row>
    <row r="272">
      <c r="A272" s="13" t="s">
        <v>8191</v>
      </c>
    </row>
    <row r="273">
      <c r="A273" s="13" t="s">
        <v>8015</v>
      </c>
    </row>
    <row r="276">
      <c r="A276" s="2564" t="s">
        <v>8192</v>
      </c>
      <c r="B276" s="32"/>
      <c r="C276" s="32"/>
      <c r="D276" s="32"/>
      <c r="E276" s="32"/>
      <c r="F276" s="32"/>
      <c r="G276" s="32"/>
      <c r="H276" s="32"/>
      <c r="I276" s="32"/>
      <c r="J276" s="32"/>
    </row>
    <row r="278">
      <c r="A278" s="2446" t="s">
        <v>8027</v>
      </c>
    </row>
    <row r="279">
      <c r="A279" s="13" t="s">
        <v>8193</v>
      </c>
    </row>
    <row r="280">
      <c r="A280" s="13" t="s">
        <v>8194</v>
      </c>
    </row>
    <row r="281">
      <c r="A281" s="13" t="s">
        <v>8195</v>
      </c>
    </row>
    <row r="282">
      <c r="A282" s="13" t="s">
        <v>8196</v>
      </c>
    </row>
    <row r="283">
      <c r="B283" s="2565" t="s">
        <v>8197</v>
      </c>
    </row>
    <row r="285">
      <c r="A285" s="2446" t="s">
        <v>7986</v>
      </c>
    </row>
    <row r="286">
      <c r="A286" s="13" t="s">
        <v>8198</v>
      </c>
    </row>
    <row r="287">
      <c r="B287" s="13" t="s">
        <v>8199</v>
      </c>
    </row>
    <row r="288">
      <c r="B288" s="13" t="s">
        <v>8200</v>
      </c>
    </row>
    <row r="289">
      <c r="B289" s="13" t="s">
        <v>8201</v>
      </c>
    </row>
    <row r="290">
      <c r="A290" s="13" t="s">
        <v>8202</v>
      </c>
    </row>
    <row r="291">
      <c r="A291" s="13" t="s">
        <v>8203</v>
      </c>
    </row>
    <row r="292">
      <c r="A292" s="13" t="s">
        <v>8204</v>
      </c>
    </row>
    <row r="293">
      <c r="A293" s="13" t="s">
        <v>8205</v>
      </c>
    </row>
    <row r="294">
      <c r="A294" s="13" t="s">
        <v>8206</v>
      </c>
    </row>
    <row r="295">
      <c r="A295" s="13" t="s">
        <v>8207</v>
      </c>
    </row>
    <row r="296">
      <c r="A296" s="13" t="s">
        <v>8208</v>
      </c>
    </row>
    <row r="297">
      <c r="A297" s="13" t="s">
        <v>8209</v>
      </c>
    </row>
    <row r="298">
      <c r="A298" s="13" t="s">
        <v>8210</v>
      </c>
    </row>
    <row r="300">
      <c r="A300" s="2446" t="s">
        <v>8008</v>
      </c>
    </row>
    <row r="301">
      <c r="A301" s="13" t="s">
        <v>8211</v>
      </c>
    </row>
    <row r="302">
      <c r="A302" s="13" t="s">
        <v>8212</v>
      </c>
    </row>
    <row r="303">
      <c r="A303" s="13" t="s">
        <v>8213</v>
      </c>
    </row>
    <row r="304">
      <c r="B304" s="13" t="s">
        <v>8214</v>
      </c>
    </row>
    <row r="305">
      <c r="B305" s="13" t="s">
        <v>8215</v>
      </c>
    </row>
    <row r="306">
      <c r="B306" s="13" t="s">
        <v>8216</v>
      </c>
    </row>
    <row r="307">
      <c r="B307" s="13" t="s">
        <v>8217</v>
      </c>
    </row>
    <row r="308">
      <c r="B308" s="13" t="s">
        <v>8218</v>
      </c>
    </row>
    <row r="309">
      <c r="B309" s="13" t="s">
        <v>8219</v>
      </c>
    </row>
    <row r="311">
      <c r="B311" s="13" t="s">
        <v>8220</v>
      </c>
    </row>
    <row r="312">
      <c r="B312" s="13" t="s">
        <v>8221</v>
      </c>
    </row>
    <row r="313">
      <c r="B313" s="13" t="s">
        <v>8222</v>
      </c>
    </row>
    <row r="314">
      <c r="B314" s="13" t="s">
        <v>8223</v>
      </c>
    </row>
    <row r="315">
      <c r="B315" s="13" t="s">
        <v>8224</v>
      </c>
    </row>
    <row r="316">
      <c r="B316" s="13" t="s">
        <v>8225</v>
      </c>
    </row>
    <row r="317">
      <c r="B317" s="2565" t="s">
        <v>8226</v>
      </c>
    </row>
    <row r="318">
      <c r="A318" s="13" t="s">
        <v>8227</v>
      </c>
    </row>
    <row r="320">
      <c r="A320" s="2446" t="s">
        <v>800</v>
      </c>
    </row>
    <row r="321">
      <c r="A321" s="13" t="s">
        <v>8228</v>
      </c>
    </row>
    <row r="322">
      <c r="A322" s="13" t="s">
        <v>8229</v>
      </c>
    </row>
    <row r="323">
      <c r="B323" s="13" t="s">
        <v>8230</v>
      </c>
    </row>
    <row r="324">
      <c r="B324" s="13" t="s">
        <v>8231</v>
      </c>
    </row>
    <row r="325">
      <c r="C325" s="76" t="s">
        <v>8232</v>
      </c>
    </row>
    <row r="326">
      <c r="A326" s="13" t="s">
        <v>8233</v>
      </c>
    </row>
    <row r="327">
      <c r="B327" s="13" t="s">
        <v>8234</v>
      </c>
    </row>
    <row r="328">
      <c r="A328" s="13" t="s">
        <v>8235</v>
      </c>
    </row>
    <row r="329">
      <c r="A329" s="13" t="s">
        <v>8236</v>
      </c>
    </row>
    <row r="330">
      <c r="A330" s="13" t="s">
        <v>8237</v>
      </c>
    </row>
    <row r="331">
      <c r="B331" s="13" t="s">
        <v>8238</v>
      </c>
    </row>
    <row r="332">
      <c r="C332" s="76" t="s">
        <v>8239</v>
      </c>
    </row>
    <row r="333">
      <c r="D333" s="76" t="s">
        <v>8240</v>
      </c>
    </row>
    <row r="334">
      <c r="A334" s="13" t="s">
        <v>8241</v>
      </c>
    </row>
    <row r="335">
      <c r="B335" s="76" t="s">
        <v>8242</v>
      </c>
    </row>
    <row r="336">
      <c r="B336" s="76" t="s">
        <v>8243</v>
      </c>
    </row>
    <row r="337">
      <c r="B337" s="76" t="s">
        <v>8244</v>
      </c>
    </row>
    <row r="338">
      <c r="B338" s="76" t="s">
        <v>8245</v>
      </c>
    </row>
    <row r="339">
      <c r="B339" s="76" t="s">
        <v>8246</v>
      </c>
    </row>
    <row r="340">
      <c r="B340" s="76" t="s">
        <v>8247</v>
      </c>
    </row>
    <row r="341">
      <c r="B341" s="76"/>
      <c r="C341" s="76" t="s">
        <v>8248</v>
      </c>
    </row>
    <row r="342">
      <c r="B342" s="76" t="s">
        <v>8249</v>
      </c>
      <c r="C342" s="76"/>
    </row>
    <row r="343">
      <c r="B343" s="76" t="s">
        <v>8250</v>
      </c>
      <c r="C343" s="76"/>
    </row>
    <row r="344">
      <c r="B344" s="76" t="s">
        <v>8251</v>
      </c>
      <c r="C344" s="76"/>
    </row>
    <row r="345">
      <c r="B345" s="76"/>
      <c r="C345" s="76" t="s">
        <v>8252</v>
      </c>
    </row>
    <row r="346">
      <c r="A346" s="13" t="s">
        <v>8253</v>
      </c>
    </row>
    <row r="347">
      <c r="A347" s="13" t="s">
        <v>8015</v>
      </c>
    </row>
    <row r="350">
      <c r="A350" s="2567" t="s">
        <v>8254</v>
      </c>
      <c r="B350" s="32"/>
      <c r="C350" s="32"/>
      <c r="D350" s="32"/>
      <c r="E350" s="32"/>
      <c r="F350" s="32"/>
      <c r="G350" s="32"/>
      <c r="H350" s="32"/>
      <c r="I350" s="32"/>
      <c r="J350" s="32"/>
    </row>
    <row r="352">
      <c r="A352" s="2446" t="s">
        <v>8027</v>
      </c>
    </row>
    <row r="353">
      <c r="A353" s="13" t="s">
        <v>8255</v>
      </c>
    </row>
    <row r="354">
      <c r="A354" s="13" t="s">
        <v>8256</v>
      </c>
    </row>
    <row r="355">
      <c r="B355" s="2565" t="s">
        <v>8257</v>
      </c>
    </row>
    <row r="356">
      <c r="A356" s="13" t="s">
        <v>8258</v>
      </c>
    </row>
    <row r="358">
      <c r="A358" s="2446" t="s">
        <v>8259</v>
      </c>
    </row>
    <row r="359">
      <c r="A359" s="13" t="s">
        <v>8260</v>
      </c>
    </row>
    <row r="360">
      <c r="B360" s="13" t="s">
        <v>8261</v>
      </c>
    </row>
    <row r="361">
      <c r="B361" s="13" t="s">
        <v>8262</v>
      </c>
    </row>
    <row r="362">
      <c r="B362" s="13" t="s">
        <v>8263</v>
      </c>
    </row>
    <row r="363">
      <c r="B363" s="13" t="s">
        <v>8264</v>
      </c>
    </row>
    <row r="364">
      <c r="B364" s="2565" t="s">
        <v>8265</v>
      </c>
    </row>
    <row r="366">
      <c r="A366" s="2446" t="s">
        <v>8266</v>
      </c>
    </row>
    <row r="367">
      <c r="A367" s="13" t="s">
        <v>8267</v>
      </c>
    </row>
    <row r="368">
      <c r="B368" s="13" t="s">
        <v>8268</v>
      </c>
    </row>
    <row r="369">
      <c r="B369" s="13" t="s">
        <v>8269</v>
      </c>
    </row>
    <row r="370">
      <c r="C370" s="76" t="s">
        <v>8270</v>
      </c>
    </row>
    <row r="371">
      <c r="B371" s="2565" t="s">
        <v>8271</v>
      </c>
    </row>
    <row r="373">
      <c r="A373" s="2446" t="s">
        <v>8272</v>
      </c>
    </row>
    <row r="374">
      <c r="A374" s="13" t="s">
        <v>8273</v>
      </c>
    </row>
    <row r="375">
      <c r="B375" s="13" t="s">
        <v>8274</v>
      </c>
    </row>
    <row r="376">
      <c r="B376" s="13" t="s">
        <v>8275</v>
      </c>
    </row>
    <row r="377">
      <c r="B377" s="13" t="s">
        <v>8276</v>
      </c>
    </row>
    <row r="378">
      <c r="C378" s="2569" t="str">
        <f>HYPERLINK("https://docs.google.com/document/d/1oEx04yPKMoMqCi9HMl9XBF9sov1jhbbJUYFzvNEMBK8/edit?usp=sharing","-Link!")</f>
        <v>-Link!</v>
      </c>
    </row>
    <row r="379">
      <c r="B379" s="2565" t="s">
        <v>8277</v>
      </c>
    </row>
    <row r="381">
      <c r="A381" s="2446" t="s">
        <v>8181</v>
      </c>
    </row>
    <row r="382">
      <c r="A382" s="13" t="s">
        <v>8278</v>
      </c>
    </row>
    <row r="383">
      <c r="A383" s="13" t="s">
        <v>8279</v>
      </c>
    </row>
    <row r="384">
      <c r="A384" s="13" t="s">
        <v>8280</v>
      </c>
    </row>
    <row r="385">
      <c r="A385" s="13" t="s">
        <v>8281</v>
      </c>
    </row>
    <row r="386">
      <c r="B386" s="76" t="s">
        <v>8282</v>
      </c>
    </row>
    <row r="387">
      <c r="C387" s="76" t="s">
        <v>8283</v>
      </c>
    </row>
    <row r="389">
      <c r="A389" s="2446" t="s">
        <v>800</v>
      </c>
    </row>
    <row r="390">
      <c r="A390" s="13" t="s">
        <v>8284</v>
      </c>
    </row>
    <row r="391">
      <c r="B391" s="76" t="s">
        <v>8285</v>
      </c>
    </row>
    <row r="392">
      <c r="A392" s="13" t="s">
        <v>8286</v>
      </c>
    </row>
    <row r="393">
      <c r="A393" s="13" t="s">
        <v>8287</v>
      </c>
    </row>
    <row r="394">
      <c r="B394" s="76" t="s">
        <v>8288</v>
      </c>
    </row>
    <row r="395">
      <c r="C395" s="76" t="s">
        <v>8289</v>
      </c>
    </row>
    <row r="396">
      <c r="C396" s="76"/>
      <c r="D396" s="76" t="s">
        <v>8290</v>
      </c>
    </row>
    <row r="397">
      <c r="A397" s="13" t="s">
        <v>8291</v>
      </c>
      <c r="C397" s="76"/>
      <c r="D397" s="76"/>
    </row>
    <row r="398">
      <c r="A398" s="13" t="s">
        <v>8292</v>
      </c>
    </row>
    <row r="399">
      <c r="A399" s="13" t="s">
        <v>8293</v>
      </c>
    </row>
    <row r="400">
      <c r="A400" s="13"/>
      <c r="B400" s="76" t="s">
        <v>8294</v>
      </c>
    </row>
    <row r="401">
      <c r="A401" s="13"/>
      <c r="B401" s="76" t="s">
        <v>8295</v>
      </c>
    </row>
    <row r="402">
      <c r="A402" s="13" t="s">
        <v>8015</v>
      </c>
    </row>
    <row r="405">
      <c r="A405" s="2564" t="s">
        <v>8296</v>
      </c>
      <c r="B405" s="32"/>
      <c r="C405" s="32"/>
      <c r="D405" s="32"/>
      <c r="E405" s="32"/>
      <c r="F405" s="32"/>
      <c r="G405" s="32"/>
      <c r="H405" s="32"/>
      <c r="I405" s="32"/>
      <c r="J405" s="32"/>
    </row>
    <row r="407">
      <c r="A407" s="2446" t="s">
        <v>8297</v>
      </c>
    </row>
    <row r="408">
      <c r="A408" s="13" t="s">
        <v>8298</v>
      </c>
    </row>
    <row r="409">
      <c r="B409" s="76" t="s">
        <v>8299</v>
      </c>
    </row>
    <row r="410">
      <c r="B410" s="76" t="s">
        <v>8300</v>
      </c>
    </row>
    <row r="411">
      <c r="B411" s="76" t="s">
        <v>8301</v>
      </c>
    </row>
    <row r="412">
      <c r="B412" s="76"/>
      <c r="C412" s="76" t="s">
        <v>8302</v>
      </c>
    </row>
    <row r="413">
      <c r="B413" s="2565" t="s">
        <v>8303</v>
      </c>
    </row>
    <row r="414">
      <c r="A414" s="13" t="s">
        <v>8304</v>
      </c>
    </row>
    <row r="415">
      <c r="B415" s="76" t="s">
        <v>8305</v>
      </c>
    </row>
    <row r="416">
      <c r="B416" s="76" t="s">
        <v>8306</v>
      </c>
    </row>
    <row r="417">
      <c r="A417" s="13" t="s">
        <v>8307</v>
      </c>
    </row>
    <row r="418">
      <c r="B418" s="76" t="s">
        <v>8308</v>
      </c>
    </row>
    <row r="419">
      <c r="B419" s="76" t="s">
        <v>8309</v>
      </c>
    </row>
    <row r="421">
      <c r="A421" s="2446" t="s">
        <v>8310</v>
      </c>
    </row>
    <row r="422">
      <c r="A422" s="13" t="s">
        <v>8311</v>
      </c>
    </row>
    <row r="423">
      <c r="B423" s="76" t="s">
        <v>8312</v>
      </c>
    </row>
    <row r="424">
      <c r="B424" s="2565" t="s">
        <v>8313</v>
      </c>
    </row>
    <row r="426">
      <c r="A426" s="2446" t="s">
        <v>8314</v>
      </c>
    </row>
    <row r="427">
      <c r="A427" s="13" t="s">
        <v>8315</v>
      </c>
    </row>
    <row r="428">
      <c r="A428" s="13" t="s">
        <v>8316</v>
      </c>
    </row>
    <row r="429">
      <c r="A429" s="13" t="s">
        <v>8317</v>
      </c>
    </row>
    <row r="430">
      <c r="A430" s="13" t="s">
        <v>8318</v>
      </c>
    </row>
    <row r="431">
      <c r="A431" s="13" t="s">
        <v>8319</v>
      </c>
    </row>
    <row r="432">
      <c r="A432" s="13" t="s">
        <v>8320</v>
      </c>
    </row>
    <row r="433">
      <c r="A433" s="13" t="s">
        <v>8321</v>
      </c>
    </row>
    <row r="434">
      <c r="A434" s="13" t="s">
        <v>8322</v>
      </c>
    </row>
    <row r="435">
      <c r="A435" s="13" t="s">
        <v>8323</v>
      </c>
    </row>
    <row r="436">
      <c r="A436" s="13" t="s">
        <v>8324</v>
      </c>
    </row>
    <row r="437">
      <c r="A437" s="13" t="s">
        <v>8325</v>
      </c>
    </row>
    <row r="438">
      <c r="A438" s="13" t="s">
        <v>8326</v>
      </c>
    </row>
    <row r="439">
      <c r="A439" s="13" t="s">
        <v>8327</v>
      </c>
    </row>
    <row r="441">
      <c r="A441" s="2446" t="s">
        <v>8328</v>
      </c>
    </row>
    <row r="442">
      <c r="A442" s="13" t="s">
        <v>8329</v>
      </c>
    </row>
    <row r="443">
      <c r="A443" s="13" t="s">
        <v>8330</v>
      </c>
    </row>
    <row r="444">
      <c r="A444" s="13"/>
      <c r="B444" s="76" t="s">
        <v>8331</v>
      </c>
    </row>
    <row r="445">
      <c r="B445" s="2565" t="s">
        <v>8332</v>
      </c>
    </row>
    <row r="446">
      <c r="A446" s="13" t="s">
        <v>8333</v>
      </c>
    </row>
    <row r="447">
      <c r="A447" s="13" t="s">
        <v>8334</v>
      </c>
    </row>
    <row r="448">
      <c r="B448" s="76" t="s">
        <v>8335</v>
      </c>
    </row>
    <row r="450">
      <c r="A450" s="2446" t="s">
        <v>8336</v>
      </c>
    </row>
    <row r="451">
      <c r="A451" s="13" t="s">
        <v>8337</v>
      </c>
    </row>
    <row r="452">
      <c r="A452" s="13" t="s">
        <v>8338</v>
      </c>
    </row>
    <row r="454">
      <c r="A454" s="2446" t="s">
        <v>800</v>
      </c>
    </row>
    <row r="455">
      <c r="A455" s="13" t="s">
        <v>8339</v>
      </c>
    </row>
    <row r="456">
      <c r="A456" s="13" t="s">
        <v>8340</v>
      </c>
    </row>
    <row r="457">
      <c r="A457" s="13" t="s">
        <v>8341</v>
      </c>
    </row>
    <row r="458">
      <c r="A458" s="13" t="s">
        <v>8342</v>
      </c>
    </row>
    <row r="459">
      <c r="B459" s="76" t="s">
        <v>8343</v>
      </c>
    </row>
    <row r="460">
      <c r="C460" s="76" t="s">
        <v>8344</v>
      </c>
    </row>
    <row r="461">
      <c r="C461" s="76"/>
      <c r="D461" s="76" t="s">
        <v>8345</v>
      </c>
    </row>
    <row r="462">
      <c r="C462" s="76"/>
      <c r="D462" s="76"/>
      <c r="E462" s="76" t="s">
        <v>8346</v>
      </c>
    </row>
    <row r="463">
      <c r="A463" s="13" t="s">
        <v>8347</v>
      </c>
    </row>
    <row r="464">
      <c r="A464" s="13" t="s">
        <v>8348</v>
      </c>
    </row>
    <row r="465">
      <c r="A465" s="13" t="s">
        <v>8349</v>
      </c>
    </row>
    <row r="466">
      <c r="A466" s="13" t="s">
        <v>8350</v>
      </c>
    </row>
    <row r="467">
      <c r="A467" s="13"/>
      <c r="B467" s="76" t="s">
        <v>8351</v>
      </c>
    </row>
    <row r="468">
      <c r="A468" s="13"/>
      <c r="B468" s="76"/>
      <c r="C468" s="76" t="s">
        <v>8352</v>
      </c>
    </row>
    <row r="469">
      <c r="A469" s="13" t="s">
        <v>8353</v>
      </c>
    </row>
    <row r="470">
      <c r="A470" s="13" t="s">
        <v>8354</v>
      </c>
    </row>
    <row r="471">
      <c r="A471" s="13" t="s">
        <v>8355</v>
      </c>
    </row>
    <row r="472">
      <c r="A472" s="13"/>
      <c r="B472" s="76" t="s">
        <v>8356</v>
      </c>
    </row>
    <row r="473">
      <c r="A473" s="13"/>
      <c r="B473" s="76" t="s">
        <v>8357</v>
      </c>
    </row>
    <row r="474">
      <c r="A474" s="13" t="s">
        <v>8358</v>
      </c>
    </row>
    <row r="475">
      <c r="A475" s="13"/>
      <c r="B475" s="76" t="s">
        <v>8359</v>
      </c>
    </row>
    <row r="476">
      <c r="A476" s="13"/>
      <c r="C476" s="76" t="s">
        <v>8360</v>
      </c>
    </row>
    <row r="477">
      <c r="A477" s="13" t="s">
        <v>8015</v>
      </c>
    </row>
    <row r="479">
      <c r="A479" s="2564" t="s">
        <v>8361</v>
      </c>
      <c r="B479" s="32"/>
      <c r="C479" s="32"/>
      <c r="D479" s="32"/>
      <c r="E479" s="32"/>
      <c r="F479" s="32"/>
      <c r="G479" s="32"/>
      <c r="H479" s="32"/>
      <c r="I479" s="32"/>
      <c r="J479" s="32"/>
    </row>
    <row r="481">
      <c r="A481" s="2446" t="s">
        <v>8362</v>
      </c>
    </row>
    <row r="482">
      <c r="A482" s="13" t="s">
        <v>8363</v>
      </c>
    </row>
    <row r="483">
      <c r="B483" s="2570" t="s">
        <v>8364</v>
      </c>
    </row>
    <row r="484">
      <c r="B484" s="2571" t="s">
        <v>8365</v>
      </c>
    </row>
    <row r="485">
      <c r="B485" s="2571" t="s">
        <v>8366</v>
      </c>
    </row>
    <row r="486">
      <c r="B486" s="2565" t="s">
        <v>8367</v>
      </c>
    </row>
    <row r="487">
      <c r="A487" s="13" t="s">
        <v>8368</v>
      </c>
    </row>
    <row r="488">
      <c r="A488" s="13" t="s">
        <v>8369</v>
      </c>
    </row>
    <row r="490">
      <c r="A490" s="2446" t="s">
        <v>8370</v>
      </c>
    </row>
    <row r="491">
      <c r="A491" s="13" t="s">
        <v>8371</v>
      </c>
    </row>
    <row r="492">
      <c r="B492" s="76" t="s">
        <v>8372</v>
      </c>
    </row>
    <row r="493">
      <c r="B493" s="76" t="s">
        <v>8373</v>
      </c>
    </row>
    <row r="494">
      <c r="B494" s="76" t="s">
        <v>8374</v>
      </c>
    </row>
    <row r="495">
      <c r="B495" s="76" t="s">
        <v>8375</v>
      </c>
    </row>
    <row r="496">
      <c r="B496" s="2565" t="s">
        <v>8376</v>
      </c>
    </row>
    <row r="497">
      <c r="A497" s="13" t="s">
        <v>8377</v>
      </c>
    </row>
    <row r="498">
      <c r="B498" s="76" t="s">
        <v>8378</v>
      </c>
      <c r="C498" s="76"/>
      <c r="D498" s="76"/>
      <c r="E498" s="76"/>
      <c r="F498" s="76"/>
      <c r="G498" s="76"/>
    </row>
    <row r="499">
      <c r="B499" s="76" t="s">
        <v>8379</v>
      </c>
      <c r="C499" s="2572"/>
      <c r="D499" s="2572"/>
      <c r="E499" s="2572"/>
      <c r="F499" s="2572"/>
      <c r="G499" s="2572"/>
    </row>
    <row r="500">
      <c r="B500" s="76" t="s">
        <v>8380</v>
      </c>
      <c r="C500" s="2572"/>
      <c r="D500" s="2572"/>
      <c r="E500" s="2572"/>
      <c r="F500" s="2572"/>
      <c r="G500" s="2572"/>
    </row>
    <row r="501">
      <c r="B501" s="76" t="s">
        <v>8381</v>
      </c>
      <c r="C501" s="2572"/>
      <c r="D501" s="2572"/>
      <c r="E501" s="2572"/>
      <c r="F501" s="2572"/>
      <c r="G501" s="2572"/>
    </row>
    <row r="502">
      <c r="B502" s="76" t="s">
        <v>8382</v>
      </c>
      <c r="C502" s="2572"/>
      <c r="D502" s="2572"/>
      <c r="E502" s="2572"/>
      <c r="F502" s="2572"/>
      <c r="G502" s="2572"/>
    </row>
    <row r="503">
      <c r="B503" s="76"/>
      <c r="C503" s="76" t="s">
        <v>8383</v>
      </c>
      <c r="D503" s="2572"/>
      <c r="E503" s="2572"/>
      <c r="F503" s="2572"/>
      <c r="G503" s="2572"/>
    </row>
    <row r="504">
      <c r="B504" s="76" t="s">
        <v>8384</v>
      </c>
      <c r="C504" s="2572"/>
      <c r="D504" s="2572"/>
      <c r="E504" s="2572"/>
      <c r="F504" s="2572"/>
      <c r="G504" s="2572"/>
    </row>
    <row r="505">
      <c r="B505" s="76" t="s">
        <v>8385</v>
      </c>
      <c r="C505" s="2572"/>
      <c r="D505" s="2572"/>
      <c r="E505" s="2572"/>
      <c r="F505" s="2572"/>
      <c r="G505" s="2572"/>
    </row>
    <row r="506">
      <c r="B506" s="76" t="s">
        <v>8386</v>
      </c>
      <c r="C506" s="2572"/>
      <c r="D506" s="2572"/>
      <c r="E506" s="2572"/>
      <c r="F506" s="2572"/>
      <c r="G506" s="2572"/>
    </row>
    <row r="507">
      <c r="B507" s="2565" t="s">
        <v>8387</v>
      </c>
    </row>
    <row r="508">
      <c r="A508" s="13" t="s">
        <v>8388</v>
      </c>
    </row>
    <row r="509">
      <c r="A509" s="13" t="s">
        <v>8389</v>
      </c>
    </row>
    <row r="510">
      <c r="B510" s="76" t="s">
        <v>8390</v>
      </c>
    </row>
    <row r="511">
      <c r="B511" s="76" t="s">
        <v>8391</v>
      </c>
    </row>
    <row r="512">
      <c r="B512" s="76" t="s">
        <v>8392</v>
      </c>
    </row>
    <row r="513">
      <c r="B513" s="76" t="s">
        <v>8393</v>
      </c>
    </row>
    <row r="515">
      <c r="A515" s="2446" t="s">
        <v>4892</v>
      </c>
    </row>
    <row r="516">
      <c r="A516" s="13" t="s">
        <v>8394</v>
      </c>
    </row>
    <row r="517">
      <c r="A517" s="2573" t="s">
        <v>8395</v>
      </c>
    </row>
    <row r="518">
      <c r="A518" s="2573" t="s">
        <v>8395</v>
      </c>
    </row>
    <row r="519">
      <c r="A519" s="13" t="s">
        <v>8396</v>
      </c>
    </row>
    <row r="520">
      <c r="B520" s="13" t="s">
        <v>8397</v>
      </c>
    </row>
    <row r="521">
      <c r="A521" s="13" t="s">
        <v>8398</v>
      </c>
    </row>
    <row r="522">
      <c r="A522" s="13" t="s">
        <v>8399</v>
      </c>
    </row>
    <row r="523">
      <c r="A523" s="13" t="s">
        <v>8400</v>
      </c>
    </row>
    <row r="524">
      <c r="A524" s="13" t="s">
        <v>8401</v>
      </c>
    </row>
    <row r="525">
      <c r="A525" s="13" t="s">
        <v>8015</v>
      </c>
    </row>
    <row r="527">
      <c r="A527" s="2567" t="s">
        <v>8402</v>
      </c>
      <c r="B527" s="32"/>
      <c r="C527" s="32"/>
      <c r="D527" s="32"/>
      <c r="E527" s="32"/>
      <c r="F527" s="32"/>
      <c r="G527" s="32"/>
      <c r="H527" s="32"/>
      <c r="I527" s="32"/>
      <c r="J527" s="32"/>
    </row>
    <row r="529">
      <c r="A529" s="2446" t="s">
        <v>8403</v>
      </c>
    </row>
    <row r="530">
      <c r="A530" s="13" t="s">
        <v>8404</v>
      </c>
    </row>
    <row r="531">
      <c r="B531" s="18" t="s">
        <v>126</v>
      </c>
    </row>
    <row r="532">
      <c r="B532" s="2565" t="s">
        <v>8405</v>
      </c>
    </row>
    <row r="534">
      <c r="A534" s="2446" t="s">
        <v>8362</v>
      </c>
    </row>
    <row r="535">
      <c r="A535" s="13" t="s">
        <v>8406</v>
      </c>
    </row>
    <row r="536">
      <c r="B536" s="76" t="s">
        <v>8407</v>
      </c>
    </row>
    <row r="537">
      <c r="B537" s="76" t="s">
        <v>8408</v>
      </c>
    </row>
    <row r="538">
      <c r="B538" s="76" t="s">
        <v>8409</v>
      </c>
    </row>
    <row r="539">
      <c r="B539" s="76" t="s">
        <v>8410</v>
      </c>
    </row>
    <row r="540">
      <c r="B540" s="76" t="s">
        <v>8411</v>
      </c>
    </row>
    <row r="541">
      <c r="B541" s="2565" t="s">
        <v>8412</v>
      </c>
    </row>
    <row r="542">
      <c r="A542" s="13" t="s">
        <v>8413</v>
      </c>
    </row>
    <row r="543">
      <c r="B543" s="76" t="s">
        <v>8414</v>
      </c>
    </row>
    <row r="544">
      <c r="A544" s="13" t="s">
        <v>8415</v>
      </c>
    </row>
    <row r="545">
      <c r="A545" s="13"/>
      <c r="B545" s="76" t="s">
        <v>8416</v>
      </c>
    </row>
    <row r="546">
      <c r="A546" s="13"/>
      <c r="B546" s="76" t="s">
        <v>8417</v>
      </c>
    </row>
    <row r="547">
      <c r="B547" s="2565" t="s">
        <v>8418</v>
      </c>
    </row>
    <row r="548">
      <c r="A548" s="13" t="s">
        <v>8419</v>
      </c>
    </row>
    <row r="549">
      <c r="B549" s="76" t="s">
        <v>8420</v>
      </c>
    </row>
    <row r="550">
      <c r="B550" s="76" t="s">
        <v>8421</v>
      </c>
    </row>
    <row r="551">
      <c r="A551" s="13" t="s">
        <v>8422</v>
      </c>
    </row>
    <row r="552">
      <c r="B552" s="76" t="s">
        <v>8423</v>
      </c>
    </row>
    <row r="553">
      <c r="A553" s="13" t="s">
        <v>8424</v>
      </c>
    </row>
    <row r="554">
      <c r="A554" s="13" t="s">
        <v>8425</v>
      </c>
    </row>
    <row r="555">
      <c r="A555" s="13" t="s">
        <v>8426</v>
      </c>
    </row>
    <row r="557">
      <c r="A557" s="2446" t="s">
        <v>8427</v>
      </c>
    </row>
    <row r="558">
      <c r="A558" s="13" t="s">
        <v>8428</v>
      </c>
    </row>
    <row r="559">
      <c r="A559" s="13" t="s">
        <v>8429</v>
      </c>
    </row>
    <row r="560">
      <c r="B560" s="2565" t="s">
        <v>8430</v>
      </c>
    </row>
    <row r="561">
      <c r="A561" s="13" t="s">
        <v>8431</v>
      </c>
    </row>
    <row r="562">
      <c r="B562" s="2565" t="s">
        <v>8432</v>
      </c>
    </row>
    <row r="563">
      <c r="A563" s="13" t="s">
        <v>8433</v>
      </c>
    </row>
    <row r="564">
      <c r="B564" s="76" t="s">
        <v>8434</v>
      </c>
    </row>
    <row r="566">
      <c r="A566" s="2446" t="s">
        <v>8314</v>
      </c>
    </row>
    <row r="567">
      <c r="A567" s="13" t="s">
        <v>8435</v>
      </c>
    </row>
    <row r="568">
      <c r="A568" s="13" t="s">
        <v>8436</v>
      </c>
    </row>
    <row r="569">
      <c r="A569" s="13" t="s">
        <v>8437</v>
      </c>
    </row>
    <row r="570">
      <c r="A570" s="13" t="s">
        <v>8438</v>
      </c>
    </row>
    <row r="571">
      <c r="B571" s="76" t="s">
        <v>8439</v>
      </c>
    </row>
    <row r="572">
      <c r="A572" s="13" t="s">
        <v>8440</v>
      </c>
    </row>
    <row r="573">
      <c r="A573" s="13" t="s">
        <v>8441</v>
      </c>
    </row>
    <row r="574">
      <c r="A574" s="13" t="s">
        <v>8442</v>
      </c>
    </row>
    <row r="575">
      <c r="A575" s="13" t="s">
        <v>8443</v>
      </c>
    </row>
    <row r="576">
      <c r="B576" s="76" t="s">
        <v>8444</v>
      </c>
    </row>
    <row r="577">
      <c r="A577" s="13" t="s">
        <v>8445</v>
      </c>
    </row>
    <row r="579">
      <c r="A579" s="2446" t="s">
        <v>4892</v>
      </c>
    </row>
    <row r="580">
      <c r="A580" s="13" t="s">
        <v>8446</v>
      </c>
    </row>
    <row r="581">
      <c r="A581" s="13" t="s">
        <v>8447</v>
      </c>
    </row>
    <row r="582">
      <c r="A582" s="13" t="s">
        <v>8448</v>
      </c>
    </row>
    <row r="583">
      <c r="A583" s="13" t="s">
        <v>8449</v>
      </c>
    </row>
    <row r="584">
      <c r="A584" s="13" t="s">
        <v>8450</v>
      </c>
    </row>
    <row r="585">
      <c r="A585" s="13" t="s">
        <v>8451</v>
      </c>
    </row>
    <row r="586">
      <c r="A586" s="13"/>
      <c r="B586" s="76" t="s">
        <v>8452</v>
      </c>
    </row>
    <row r="587">
      <c r="A587" s="13" t="s">
        <v>8453</v>
      </c>
    </row>
    <row r="588">
      <c r="A588" s="13"/>
      <c r="B588" s="76" t="s">
        <v>8454</v>
      </c>
    </row>
    <row r="589">
      <c r="A589" s="13" t="s">
        <v>8455</v>
      </c>
    </row>
    <row r="590">
      <c r="A590" s="13"/>
      <c r="B590" s="76" t="s">
        <v>8456</v>
      </c>
    </row>
    <row r="591">
      <c r="A591" s="13" t="s">
        <v>8457</v>
      </c>
      <c r="B591" s="76"/>
    </row>
    <row r="592">
      <c r="A592" s="13"/>
      <c r="B592" s="76" t="s">
        <v>8458</v>
      </c>
    </row>
    <row r="593">
      <c r="A593" s="13"/>
      <c r="B593" s="76" t="s">
        <v>8459</v>
      </c>
    </row>
    <row r="594">
      <c r="A594" s="13"/>
      <c r="B594" s="76" t="s">
        <v>8460</v>
      </c>
    </row>
    <row r="595">
      <c r="A595" s="13"/>
      <c r="B595" s="76" t="s">
        <v>8461</v>
      </c>
    </row>
    <row r="596">
      <c r="A596" s="13"/>
      <c r="B596" s="76" t="s">
        <v>8462</v>
      </c>
    </row>
    <row r="597">
      <c r="A597" s="13"/>
      <c r="B597" s="76"/>
      <c r="C597" s="76" t="s">
        <v>8463</v>
      </c>
    </row>
    <row r="598">
      <c r="A598" s="13" t="s">
        <v>8015</v>
      </c>
    </row>
    <row r="600">
      <c r="A600" s="2564" t="s">
        <v>8464</v>
      </c>
      <c r="B600" s="32"/>
      <c r="C600" s="32"/>
      <c r="D600" s="32"/>
      <c r="E600" s="32"/>
      <c r="F600" s="32"/>
      <c r="G600" s="32"/>
      <c r="H600" s="32"/>
      <c r="I600" s="32"/>
      <c r="J600" s="32"/>
    </row>
    <row r="601">
      <c r="A601" s="13"/>
    </row>
    <row r="602">
      <c r="A602" s="2446" t="s">
        <v>8465</v>
      </c>
    </row>
    <row r="603">
      <c r="A603" s="13" t="s">
        <v>8466</v>
      </c>
    </row>
    <row r="604">
      <c r="B604" s="13" t="s">
        <v>8467</v>
      </c>
    </row>
    <row r="605">
      <c r="B605" s="13"/>
      <c r="C605" s="76" t="s">
        <v>8468</v>
      </c>
    </row>
    <row r="606">
      <c r="B606" s="13" t="s">
        <v>8469</v>
      </c>
      <c r="C606" s="76"/>
    </row>
    <row r="607">
      <c r="B607" s="13" t="s">
        <v>8470</v>
      </c>
    </row>
    <row r="608">
      <c r="B608" s="13" t="s">
        <v>8471</v>
      </c>
    </row>
    <row r="609">
      <c r="B609" s="13" t="s">
        <v>8472</v>
      </c>
    </row>
    <row r="610">
      <c r="C610" s="76" t="s">
        <v>8473</v>
      </c>
    </row>
    <row r="611">
      <c r="C611" s="76" t="s">
        <v>8474</v>
      </c>
    </row>
    <row r="612">
      <c r="B612" s="13" t="s">
        <v>8475</v>
      </c>
    </row>
    <row r="613">
      <c r="C613" s="76" t="s">
        <v>8476</v>
      </c>
    </row>
    <row r="614">
      <c r="C614" s="76" t="s">
        <v>8477</v>
      </c>
    </row>
    <row r="615">
      <c r="B615" s="13" t="s">
        <v>8478</v>
      </c>
    </row>
    <row r="616">
      <c r="B616" s="2565" t="s">
        <v>8479</v>
      </c>
    </row>
    <row r="618">
      <c r="A618" s="2446" t="s">
        <v>4892</v>
      </c>
    </row>
    <row r="619">
      <c r="A619" s="13" t="s">
        <v>8480</v>
      </c>
    </row>
    <row r="620">
      <c r="A620" s="13" t="s">
        <v>8481</v>
      </c>
    </row>
    <row r="621">
      <c r="A621" s="13" t="s">
        <v>8482</v>
      </c>
    </row>
    <row r="622">
      <c r="B622" s="76" t="s">
        <v>8483</v>
      </c>
    </row>
    <row r="623">
      <c r="A623" s="13" t="s">
        <v>8484</v>
      </c>
    </row>
    <row r="624">
      <c r="A624" s="13" t="s">
        <v>8015</v>
      </c>
    </row>
    <row r="625">
      <c r="A625" s="13"/>
    </row>
    <row r="626">
      <c r="A626" s="2567" t="s">
        <v>8485</v>
      </c>
      <c r="B626" s="32"/>
      <c r="C626" s="32"/>
      <c r="D626" s="32"/>
      <c r="E626" s="32"/>
      <c r="F626" s="32"/>
      <c r="G626" s="32"/>
      <c r="H626" s="32"/>
      <c r="I626" s="32"/>
      <c r="J626" s="32"/>
    </row>
    <row r="627">
      <c r="A627" s="13"/>
    </row>
    <row r="628">
      <c r="A628" s="2446" t="s">
        <v>8362</v>
      </c>
    </row>
    <row r="629">
      <c r="A629" s="13" t="s">
        <v>8486</v>
      </c>
    </row>
    <row r="630">
      <c r="B630" s="13" t="s">
        <v>8487</v>
      </c>
    </row>
    <row r="631">
      <c r="B631" s="13" t="s">
        <v>8488</v>
      </c>
    </row>
    <row r="632">
      <c r="B632" s="13" t="s">
        <v>8489</v>
      </c>
    </row>
    <row r="633">
      <c r="B633" s="13" t="s">
        <v>8490</v>
      </c>
    </row>
    <row r="634">
      <c r="C634" s="76" t="s">
        <v>8491</v>
      </c>
    </row>
    <row r="635">
      <c r="B635" s="13" t="s">
        <v>8492</v>
      </c>
    </row>
    <row r="636">
      <c r="B636" s="2565" t="s">
        <v>8493</v>
      </c>
    </row>
    <row r="637">
      <c r="A637" s="13" t="s">
        <v>8494</v>
      </c>
    </row>
    <row r="638">
      <c r="B638" s="13" t="s">
        <v>8495</v>
      </c>
    </row>
    <row r="639">
      <c r="B639" s="13" t="s">
        <v>8496</v>
      </c>
    </row>
    <row r="640">
      <c r="A640" s="13" t="s">
        <v>8497</v>
      </c>
    </row>
    <row r="641">
      <c r="A641" s="13"/>
      <c r="B641" s="13" t="s">
        <v>8498</v>
      </c>
    </row>
    <row r="642">
      <c r="A642" s="13"/>
      <c r="B642" s="13" t="s">
        <v>8499</v>
      </c>
    </row>
    <row r="643">
      <c r="A643" s="13"/>
      <c r="B643" s="13" t="s">
        <v>8500</v>
      </c>
    </row>
    <row r="644">
      <c r="A644" s="13"/>
      <c r="B644" s="13" t="s">
        <v>8501</v>
      </c>
    </row>
    <row r="645">
      <c r="A645" s="13"/>
      <c r="B645" s="13" t="s">
        <v>8502</v>
      </c>
    </row>
    <row r="646">
      <c r="A646" s="13"/>
      <c r="B646" s="13" t="s">
        <v>8503</v>
      </c>
    </row>
    <row r="647">
      <c r="A647" s="13"/>
      <c r="B647" s="13" t="s">
        <v>8504</v>
      </c>
    </row>
    <row r="648">
      <c r="A648" s="13" t="s">
        <v>8505</v>
      </c>
    </row>
    <row r="649">
      <c r="A649" s="13"/>
      <c r="B649" s="13" t="s">
        <v>8506</v>
      </c>
    </row>
    <row r="650">
      <c r="A650" s="13"/>
      <c r="B650" s="13" t="s">
        <v>8507</v>
      </c>
    </row>
    <row r="651">
      <c r="A651" s="13" t="s">
        <v>8508</v>
      </c>
    </row>
    <row r="652">
      <c r="A652" s="13"/>
    </row>
    <row r="653">
      <c r="A653" s="2446" t="s">
        <v>8509</v>
      </c>
    </row>
    <row r="654">
      <c r="A654" s="13" t="s">
        <v>8510</v>
      </c>
    </row>
    <row r="655">
      <c r="A655" s="13"/>
      <c r="B655" s="13" t="s">
        <v>8511</v>
      </c>
    </row>
    <row r="656">
      <c r="A656" s="13"/>
      <c r="B656" s="13" t="s">
        <v>8512</v>
      </c>
    </row>
    <row r="657">
      <c r="A657" s="13"/>
      <c r="B657" s="2565" t="s">
        <v>8513</v>
      </c>
    </row>
    <row r="658">
      <c r="A658" s="13"/>
    </row>
    <row r="659">
      <c r="A659" s="2446" t="s">
        <v>8514</v>
      </c>
    </row>
    <row r="660">
      <c r="A660" s="13" t="s">
        <v>8515</v>
      </c>
    </row>
    <row r="661">
      <c r="A661" s="13" t="s">
        <v>8516</v>
      </c>
    </row>
    <row r="662">
      <c r="A662" s="13" t="s">
        <v>8517</v>
      </c>
    </row>
    <row r="663">
      <c r="A663" s="13" t="s">
        <v>8518</v>
      </c>
    </row>
    <row r="664">
      <c r="A664" s="13" t="s">
        <v>8519</v>
      </c>
    </row>
    <row r="665">
      <c r="A665" s="13" t="s">
        <v>8520</v>
      </c>
    </row>
    <row r="666">
      <c r="A666" s="13" t="s">
        <v>8521</v>
      </c>
    </row>
    <row r="667">
      <c r="A667" s="13"/>
    </row>
    <row r="668">
      <c r="A668" s="2446" t="s">
        <v>8314</v>
      </c>
    </row>
    <row r="669">
      <c r="A669" s="13" t="s">
        <v>8522</v>
      </c>
    </row>
    <row r="670">
      <c r="A670" s="13" t="s">
        <v>8523</v>
      </c>
    </row>
    <row r="671">
      <c r="A671" s="13" t="s">
        <v>8524</v>
      </c>
    </row>
    <row r="672">
      <c r="A672" s="13" t="s">
        <v>8525</v>
      </c>
    </row>
    <row r="673">
      <c r="A673" s="13" t="s">
        <v>8526</v>
      </c>
    </row>
    <row r="674">
      <c r="A674" s="13" t="s">
        <v>8527</v>
      </c>
    </row>
    <row r="675">
      <c r="A675" s="13" t="s">
        <v>8528</v>
      </c>
    </row>
    <row r="676">
      <c r="A676" s="13" t="s">
        <v>8529</v>
      </c>
    </row>
    <row r="677">
      <c r="A677" s="13" t="s">
        <v>8530</v>
      </c>
    </row>
    <row r="678">
      <c r="A678" s="13"/>
      <c r="B678" s="13" t="s">
        <v>8531</v>
      </c>
    </row>
    <row r="679">
      <c r="A679" s="13"/>
      <c r="B679" s="13" t="s">
        <v>8532</v>
      </c>
    </row>
    <row r="680">
      <c r="A680" s="13"/>
      <c r="B680" s="13" t="s">
        <v>8533</v>
      </c>
    </row>
    <row r="681">
      <c r="A681" s="13"/>
      <c r="B681" s="13" t="s">
        <v>8534</v>
      </c>
    </row>
    <row r="682">
      <c r="A682" s="13"/>
      <c r="B682" s="13" t="s">
        <v>8535</v>
      </c>
    </row>
    <row r="683">
      <c r="A683" s="13"/>
      <c r="B683" s="13" t="s">
        <v>8536</v>
      </c>
    </row>
    <row r="684">
      <c r="A684" s="13"/>
      <c r="B684" s="13" t="s">
        <v>8537</v>
      </c>
    </row>
    <row r="685">
      <c r="A685" s="13"/>
      <c r="B685" s="13" t="s">
        <v>8538</v>
      </c>
    </row>
    <row r="686">
      <c r="A686" s="13"/>
      <c r="B686" s="13" t="s">
        <v>8539</v>
      </c>
    </row>
    <row r="687">
      <c r="A687" s="13"/>
      <c r="B687" s="13" t="s">
        <v>8540</v>
      </c>
    </row>
    <row r="688">
      <c r="A688" s="13"/>
      <c r="B688" s="13" t="s">
        <v>8541</v>
      </c>
    </row>
    <row r="689">
      <c r="A689" s="13"/>
      <c r="B689" s="13" t="s">
        <v>8542</v>
      </c>
    </row>
    <row r="690">
      <c r="A690" s="13"/>
      <c r="B690" s="13" t="s">
        <v>8543</v>
      </c>
    </row>
    <row r="691">
      <c r="A691" s="13"/>
      <c r="B691" s="13" t="s">
        <v>8544</v>
      </c>
    </row>
    <row r="692">
      <c r="A692" s="13"/>
      <c r="B692" s="13" t="s">
        <v>8545</v>
      </c>
    </row>
    <row r="693">
      <c r="A693" s="13"/>
      <c r="B693" s="13" t="s">
        <v>8546</v>
      </c>
    </row>
    <row r="694">
      <c r="A694" s="13"/>
    </row>
    <row r="695">
      <c r="A695" s="2446" t="s">
        <v>8547</v>
      </c>
    </row>
    <row r="696">
      <c r="A696" s="13" t="s">
        <v>8548</v>
      </c>
    </row>
    <row r="697">
      <c r="A697" s="13"/>
      <c r="B697" s="13" t="s">
        <v>8549</v>
      </c>
    </row>
    <row r="698">
      <c r="A698" s="13"/>
      <c r="B698" s="13" t="s">
        <v>8550</v>
      </c>
    </row>
    <row r="699">
      <c r="A699" s="13"/>
      <c r="B699" s="2565" t="s">
        <v>8551</v>
      </c>
    </row>
    <row r="700">
      <c r="A700" s="13" t="s">
        <v>8552</v>
      </c>
    </row>
    <row r="701">
      <c r="A701" s="13" t="s">
        <v>8553</v>
      </c>
    </row>
    <row r="702">
      <c r="A702" s="13" t="s">
        <v>8554</v>
      </c>
    </row>
    <row r="703">
      <c r="A703" s="13"/>
      <c r="B703" s="13" t="s">
        <v>8555</v>
      </c>
    </row>
    <row r="704">
      <c r="A704" s="13"/>
      <c r="B704" s="13" t="s">
        <v>8556</v>
      </c>
    </row>
    <row r="705">
      <c r="A705" s="13" t="s">
        <v>8557</v>
      </c>
    </row>
    <row r="706">
      <c r="A706" s="13" t="s">
        <v>8558</v>
      </c>
    </row>
    <row r="707">
      <c r="A707" s="13"/>
      <c r="B707" s="13" t="s">
        <v>8559</v>
      </c>
    </row>
    <row r="708">
      <c r="A708" s="13"/>
      <c r="B708" s="13" t="s">
        <v>8560</v>
      </c>
    </row>
    <row r="709">
      <c r="A709" s="13"/>
      <c r="B709" s="2565" t="s">
        <v>8561</v>
      </c>
    </row>
    <row r="710">
      <c r="A710" s="13"/>
    </row>
    <row r="711">
      <c r="A711" s="2446" t="s">
        <v>4892</v>
      </c>
    </row>
    <row r="712">
      <c r="A712" s="13" t="s">
        <v>8562</v>
      </c>
    </row>
    <row r="713">
      <c r="A713" s="13" t="s">
        <v>8563</v>
      </c>
    </row>
    <row r="714">
      <c r="A714" s="13" t="s">
        <v>8564</v>
      </c>
    </row>
    <row r="715">
      <c r="A715" s="13" t="s">
        <v>8565</v>
      </c>
    </row>
    <row r="716">
      <c r="A716" s="13" t="s">
        <v>8566</v>
      </c>
    </row>
    <row r="717">
      <c r="A717" s="13" t="s">
        <v>8567</v>
      </c>
    </row>
    <row r="718">
      <c r="A718" s="13"/>
      <c r="B718" s="13" t="s">
        <v>8568</v>
      </c>
    </row>
    <row r="719">
      <c r="A719" s="13" t="s">
        <v>8569</v>
      </c>
    </row>
    <row r="720">
      <c r="A720" s="13" t="s">
        <v>8570</v>
      </c>
    </row>
    <row r="721">
      <c r="A721" s="13"/>
      <c r="B721" s="13" t="s">
        <v>8571</v>
      </c>
    </row>
    <row r="722">
      <c r="A722" s="13"/>
      <c r="B722" s="13" t="s">
        <v>8572</v>
      </c>
    </row>
    <row r="723">
      <c r="A723" s="13" t="s">
        <v>8573</v>
      </c>
    </row>
    <row r="724">
      <c r="A724" s="13"/>
      <c r="B724" s="13" t="s">
        <v>8574</v>
      </c>
    </row>
    <row r="725">
      <c r="A725" s="13" t="s">
        <v>8575</v>
      </c>
    </row>
    <row r="726">
      <c r="A726" s="13" t="s">
        <v>8576</v>
      </c>
    </row>
    <row r="727">
      <c r="A727" s="13" t="s">
        <v>8015</v>
      </c>
    </row>
    <row r="728">
      <c r="A728" s="13"/>
    </row>
    <row r="729">
      <c r="A729" s="2564" t="s">
        <v>8577</v>
      </c>
      <c r="B729" s="32"/>
      <c r="C729" s="32"/>
      <c r="D729" s="32"/>
      <c r="E729" s="32"/>
      <c r="F729" s="32"/>
      <c r="G729" s="32"/>
      <c r="H729" s="32"/>
      <c r="I729" s="32"/>
      <c r="J729" s="32"/>
    </row>
    <row r="730">
      <c r="A730" s="13"/>
    </row>
    <row r="731">
      <c r="A731" s="2446" t="s">
        <v>8362</v>
      </c>
    </row>
    <row r="732">
      <c r="A732" s="13" t="s">
        <v>8578</v>
      </c>
    </row>
    <row r="733">
      <c r="A733" s="13" t="s">
        <v>8497</v>
      </c>
    </row>
    <row r="734">
      <c r="A734" s="13"/>
      <c r="B734" s="13" t="s">
        <v>8579</v>
      </c>
    </row>
    <row r="735">
      <c r="A735" s="13"/>
      <c r="B735" s="13" t="s">
        <v>8580</v>
      </c>
    </row>
    <row r="736">
      <c r="A736" s="13"/>
      <c r="B736" s="13" t="s">
        <v>8581</v>
      </c>
    </row>
    <row r="737">
      <c r="A737" s="13"/>
      <c r="B737" s="13" t="s">
        <v>8582</v>
      </c>
    </row>
    <row r="738">
      <c r="A738" s="13"/>
      <c r="B738" s="13" t="s">
        <v>8583</v>
      </c>
    </row>
    <row r="739">
      <c r="A739" s="13"/>
      <c r="B739" s="2565" t="s">
        <v>8584</v>
      </c>
    </row>
    <row r="740">
      <c r="A740" s="13" t="s">
        <v>8585</v>
      </c>
    </row>
    <row r="741">
      <c r="A741" s="13"/>
      <c r="B741" s="13" t="s">
        <v>8586</v>
      </c>
    </row>
    <row r="742">
      <c r="A742" s="13"/>
      <c r="B742" s="13" t="s">
        <v>8587</v>
      </c>
    </row>
    <row r="743">
      <c r="A743" s="13"/>
      <c r="B743" s="16" t="s">
        <v>8588</v>
      </c>
    </row>
    <row r="744">
      <c r="A744" s="13"/>
      <c r="B744" s="2574" t="s">
        <v>8589</v>
      </c>
    </row>
    <row r="745">
      <c r="A745" s="13" t="s">
        <v>8590</v>
      </c>
    </row>
    <row r="746">
      <c r="A746" s="13"/>
      <c r="B746" s="13" t="s">
        <v>8591</v>
      </c>
    </row>
    <row r="747">
      <c r="A747" s="13"/>
      <c r="B747" s="13" t="s">
        <v>8592</v>
      </c>
    </row>
    <row r="748">
      <c r="A748" s="13"/>
      <c r="B748" s="13" t="s">
        <v>8593</v>
      </c>
    </row>
    <row r="749">
      <c r="A749" s="13"/>
      <c r="B749" s="13"/>
      <c r="C749" s="76" t="s">
        <v>8594</v>
      </c>
    </row>
    <row r="750">
      <c r="A750" s="13"/>
      <c r="B750" s="2574" t="s">
        <v>8595</v>
      </c>
    </row>
    <row r="751">
      <c r="A751" s="13" t="s">
        <v>8596</v>
      </c>
    </row>
    <row r="752">
      <c r="A752" s="13"/>
      <c r="B752" s="13" t="s">
        <v>8597</v>
      </c>
    </row>
    <row r="753">
      <c r="A753" s="13"/>
      <c r="B753" s="13" t="s">
        <v>8598</v>
      </c>
    </row>
    <row r="754">
      <c r="A754" s="13"/>
      <c r="B754" s="13"/>
      <c r="C754" s="76" t="s">
        <v>8599</v>
      </c>
    </row>
    <row r="755">
      <c r="A755" s="13"/>
      <c r="B755" s="2574" t="s">
        <v>8600</v>
      </c>
    </row>
    <row r="756">
      <c r="A756" s="13" t="s">
        <v>8601</v>
      </c>
    </row>
    <row r="757">
      <c r="A757" s="13"/>
      <c r="B757" s="13" t="s">
        <v>8602</v>
      </c>
    </row>
    <row r="758">
      <c r="A758" s="13"/>
      <c r="B758" s="2574" t="s">
        <v>8603</v>
      </c>
    </row>
    <row r="759">
      <c r="A759" s="13" t="s">
        <v>8604</v>
      </c>
    </row>
    <row r="760">
      <c r="A760" s="13"/>
      <c r="B760" s="13" t="s">
        <v>8605</v>
      </c>
    </row>
    <row r="761">
      <c r="A761" s="13"/>
      <c r="B761" s="13" t="s">
        <v>8606</v>
      </c>
    </row>
    <row r="762">
      <c r="A762" s="13"/>
      <c r="B762" s="13" t="s">
        <v>8607</v>
      </c>
    </row>
    <row r="763">
      <c r="A763" s="13"/>
      <c r="B763" s="13" t="s">
        <v>8608</v>
      </c>
    </row>
    <row r="764">
      <c r="A764" s="13"/>
      <c r="B764" s="2574" t="s">
        <v>8609</v>
      </c>
    </row>
    <row r="765">
      <c r="A765" s="13"/>
    </row>
    <row r="766">
      <c r="A766" s="2446" t="s">
        <v>8314</v>
      </c>
    </row>
    <row r="767">
      <c r="A767" s="13" t="s">
        <v>8610</v>
      </c>
    </row>
    <row r="768">
      <c r="A768" s="13" t="s">
        <v>8611</v>
      </c>
    </row>
    <row r="769">
      <c r="A769" s="13" t="s">
        <v>8612</v>
      </c>
    </row>
    <row r="770">
      <c r="A770" s="13" t="s">
        <v>8613</v>
      </c>
    </row>
    <row r="771">
      <c r="A771" s="13"/>
    </row>
    <row r="772">
      <c r="A772" s="2446" t="s">
        <v>8547</v>
      </c>
    </row>
    <row r="773">
      <c r="A773" s="13" t="s">
        <v>8614</v>
      </c>
    </row>
    <row r="774">
      <c r="A774" s="13"/>
      <c r="B774" s="2574" t="s">
        <v>8615</v>
      </c>
    </row>
    <row r="775">
      <c r="A775" s="13" t="s">
        <v>8616</v>
      </c>
    </row>
    <row r="776">
      <c r="A776" s="13"/>
      <c r="B776" s="13" t="s">
        <v>8617</v>
      </c>
    </row>
    <row r="777">
      <c r="A777" s="13"/>
      <c r="B777" s="2574" t="s">
        <v>8618</v>
      </c>
    </row>
    <row r="778">
      <c r="A778" s="13" t="s">
        <v>8619</v>
      </c>
    </row>
    <row r="779">
      <c r="B779" s="2574" t="s">
        <v>8620</v>
      </c>
    </row>
    <row r="781">
      <c r="A781" s="2446" t="s">
        <v>4892</v>
      </c>
    </row>
    <row r="782">
      <c r="A782" s="13" t="s">
        <v>8621</v>
      </c>
    </row>
    <row r="783">
      <c r="A783" s="13" t="s">
        <v>8622</v>
      </c>
    </row>
    <row r="784">
      <c r="A784" s="13" t="s">
        <v>8623</v>
      </c>
    </row>
    <row r="785">
      <c r="A785" s="13" t="s">
        <v>8624</v>
      </c>
    </row>
    <row r="786">
      <c r="B786" s="76" t="s">
        <v>8625</v>
      </c>
    </row>
    <row r="787">
      <c r="A787" s="13" t="s">
        <v>8626</v>
      </c>
    </row>
    <row r="788">
      <c r="A788" s="13"/>
      <c r="B788" s="2575" t="s">
        <v>8627</v>
      </c>
    </row>
    <row r="789">
      <c r="A789" s="13" t="s">
        <v>8628</v>
      </c>
    </row>
    <row r="790">
      <c r="A790" s="13"/>
      <c r="B790" s="76" t="s">
        <v>8629</v>
      </c>
    </row>
    <row r="791">
      <c r="A791" s="13"/>
      <c r="C791" s="76" t="s">
        <v>8630</v>
      </c>
    </row>
    <row r="792">
      <c r="A792" s="13"/>
      <c r="C792" s="76"/>
      <c r="D792" s="76" t="s">
        <v>8631</v>
      </c>
    </row>
    <row r="793">
      <c r="A793" s="13"/>
      <c r="C793" s="76"/>
      <c r="E793" s="76" t="s">
        <v>8632</v>
      </c>
    </row>
    <row r="794">
      <c r="A794" s="13"/>
      <c r="C794" s="76"/>
      <c r="F794" s="76" t="s">
        <v>8633</v>
      </c>
    </row>
    <row r="795">
      <c r="A795" s="13"/>
      <c r="C795" s="76"/>
      <c r="G795" s="2576" t="str">
        <f>HYPERLINK("https://www.youtube.com/watch?v=dQw4w9WgXcQ","-Now on Devolver Digital Earliest Access!")</f>
        <v>-Now on Devolver Digital Earliest Access!</v>
      </c>
    </row>
    <row r="796">
      <c r="A796" s="13" t="s">
        <v>8634</v>
      </c>
    </row>
    <row r="797">
      <c r="A797" s="13" t="s">
        <v>8015</v>
      </c>
    </row>
    <row r="798">
      <c r="A798" s="13"/>
    </row>
    <row r="799">
      <c r="A799" s="2564" t="s">
        <v>8635</v>
      </c>
      <c r="B799" s="32"/>
      <c r="C799" s="32"/>
      <c r="D799" s="32"/>
      <c r="E799" s="32"/>
      <c r="F799" s="32"/>
      <c r="G799" s="32"/>
      <c r="H799" s="32"/>
      <c r="I799" s="32"/>
      <c r="J799" s="32"/>
    </row>
    <row r="800">
      <c r="A800" s="13"/>
    </row>
    <row r="801">
      <c r="A801" s="2446" t="s">
        <v>8514</v>
      </c>
    </row>
    <row r="802">
      <c r="A802" s="13" t="s">
        <v>8636</v>
      </c>
    </row>
    <row r="803">
      <c r="A803" s="13"/>
      <c r="B803" s="76" t="s">
        <v>8637</v>
      </c>
    </row>
    <row r="804">
      <c r="A804" s="13"/>
    </row>
    <row r="805">
      <c r="A805" s="2446" t="s">
        <v>8314</v>
      </c>
    </row>
    <row r="806">
      <c r="A806" s="13" t="s">
        <v>8638</v>
      </c>
    </row>
    <row r="807">
      <c r="A807" s="13" t="s">
        <v>8639</v>
      </c>
    </row>
    <row r="808">
      <c r="A808" s="13" t="s">
        <v>8640</v>
      </c>
    </row>
    <row r="809">
      <c r="A809" s="13" t="s">
        <v>8641</v>
      </c>
    </row>
    <row r="810">
      <c r="A810" s="13" t="s">
        <v>8642</v>
      </c>
    </row>
    <row r="811">
      <c r="A811" s="13" t="s">
        <v>8643</v>
      </c>
    </row>
    <row r="812">
      <c r="A812" s="13"/>
    </row>
    <row r="813">
      <c r="A813" s="2446" t="s">
        <v>8547</v>
      </c>
    </row>
    <row r="814">
      <c r="A814" s="13" t="s">
        <v>8644</v>
      </c>
    </row>
    <row r="815">
      <c r="A815" s="13"/>
      <c r="B815" s="76" t="s">
        <v>8645</v>
      </c>
    </row>
    <row r="816">
      <c r="A816" s="13"/>
      <c r="B816" s="76" t="s">
        <v>8646</v>
      </c>
    </row>
    <row r="817">
      <c r="A817" s="13"/>
    </row>
    <row r="818">
      <c r="A818" s="2446" t="s">
        <v>4892</v>
      </c>
    </row>
    <row r="819">
      <c r="A819" s="13" t="s">
        <v>8647</v>
      </c>
    </row>
    <row r="820">
      <c r="A820" s="13"/>
      <c r="B820" s="76" t="s">
        <v>8648</v>
      </c>
    </row>
    <row r="821">
      <c r="A821" s="13" t="s">
        <v>8649</v>
      </c>
    </row>
    <row r="822">
      <c r="A822" s="13" t="s">
        <v>8650</v>
      </c>
    </row>
    <row r="823">
      <c r="A823" s="13" t="s">
        <v>8651</v>
      </c>
    </row>
    <row r="824">
      <c r="A824" s="13" t="s">
        <v>8015</v>
      </c>
    </row>
    <row r="825">
      <c r="A825" s="13"/>
    </row>
    <row r="826">
      <c r="A826" s="2564" t="s">
        <v>8652</v>
      </c>
      <c r="B826" s="32"/>
      <c r="C826" s="32"/>
      <c r="D826" s="32"/>
      <c r="E826" s="32"/>
      <c r="F826" s="32"/>
      <c r="G826" s="32"/>
      <c r="H826" s="32"/>
      <c r="I826" s="32"/>
      <c r="J826" s="32"/>
    </row>
    <row r="827">
      <c r="A827" s="13"/>
    </row>
    <row r="828">
      <c r="A828" s="2446" t="s">
        <v>8362</v>
      </c>
    </row>
    <row r="829">
      <c r="A829" s="13" t="s">
        <v>8653</v>
      </c>
    </row>
    <row r="830">
      <c r="A830" s="13"/>
      <c r="B830" s="76" t="s">
        <v>8654</v>
      </c>
    </row>
    <row r="831">
      <c r="A831" s="13"/>
      <c r="B831" s="76" t="s">
        <v>8655</v>
      </c>
    </row>
    <row r="832">
      <c r="A832" s="13"/>
      <c r="B832" s="76" t="s">
        <v>8656</v>
      </c>
    </row>
    <row r="833">
      <c r="A833" s="13"/>
      <c r="C833" s="76" t="s">
        <v>8657</v>
      </c>
    </row>
    <row r="834">
      <c r="A834" s="13" t="s">
        <v>8658</v>
      </c>
    </row>
    <row r="835">
      <c r="A835" s="13"/>
      <c r="B835" s="76" t="s">
        <v>8659</v>
      </c>
    </row>
    <row r="836">
      <c r="A836" s="13"/>
      <c r="B836" s="76" t="s">
        <v>8660</v>
      </c>
    </row>
    <row r="837">
      <c r="A837" s="13"/>
      <c r="B837" s="76" t="s">
        <v>8661</v>
      </c>
    </row>
    <row r="838">
      <c r="A838" s="13" t="s">
        <v>8662</v>
      </c>
    </row>
    <row r="839">
      <c r="A839" s="13"/>
      <c r="B839" s="76" t="s">
        <v>8663</v>
      </c>
    </row>
    <row r="840">
      <c r="A840" s="13"/>
      <c r="B840" s="76" t="s">
        <v>8664</v>
      </c>
    </row>
    <row r="841">
      <c r="A841" s="13"/>
      <c r="B841" s="76" t="s">
        <v>8665</v>
      </c>
    </row>
    <row r="842">
      <c r="A842" s="13"/>
      <c r="B842" s="76" t="s">
        <v>8666</v>
      </c>
    </row>
    <row r="843">
      <c r="A843" s="13" t="s">
        <v>8667</v>
      </c>
    </row>
    <row r="844">
      <c r="A844" s="13"/>
    </row>
    <row r="845">
      <c r="A845" s="2446" t="s">
        <v>8514</v>
      </c>
    </row>
    <row r="846">
      <c r="A846" s="13" t="s">
        <v>8668</v>
      </c>
    </row>
    <row r="848">
      <c r="A848" s="2446" t="s">
        <v>8314</v>
      </c>
    </row>
    <row r="849">
      <c r="A849" s="13" t="s">
        <v>8669</v>
      </c>
    </row>
    <row r="850">
      <c r="A850" s="13" t="s">
        <v>8670</v>
      </c>
    </row>
    <row r="851">
      <c r="A851" s="13"/>
      <c r="B851" s="76" t="s">
        <v>8671</v>
      </c>
    </row>
    <row r="852">
      <c r="A852" s="13" t="s">
        <v>8672</v>
      </c>
    </row>
    <row r="853">
      <c r="A853" s="13" t="s">
        <v>8673</v>
      </c>
    </row>
    <row r="855">
      <c r="A855" s="2446" t="s">
        <v>8674</v>
      </c>
    </row>
    <row r="856">
      <c r="A856" s="13" t="s">
        <v>8675</v>
      </c>
    </row>
    <row r="857">
      <c r="A857" s="13" t="s">
        <v>8676</v>
      </c>
    </row>
    <row r="859">
      <c r="A859" s="2446" t="s">
        <v>8547</v>
      </c>
    </row>
    <row r="860">
      <c r="A860" s="13" t="s">
        <v>8677</v>
      </c>
    </row>
    <row r="862">
      <c r="A862" s="2446" t="s">
        <v>4892</v>
      </c>
    </row>
    <row r="863">
      <c r="A863" s="13" t="s">
        <v>8678</v>
      </c>
    </row>
    <row r="864">
      <c r="A864" s="13" t="s">
        <v>8679</v>
      </c>
      <c r="B864" s="13" t="s">
        <v>8679</v>
      </c>
      <c r="C864" s="13" t="s">
        <v>8679</v>
      </c>
      <c r="D864" s="13" t="s">
        <v>8679</v>
      </c>
      <c r="E864" s="13" t="s">
        <v>8679</v>
      </c>
      <c r="F864" s="13" t="s">
        <v>8679</v>
      </c>
      <c r="G864" s="13" t="s">
        <v>8679</v>
      </c>
      <c r="H864" s="13" t="s">
        <v>8679</v>
      </c>
      <c r="I864" s="13" t="s">
        <v>8679</v>
      </c>
      <c r="J864" s="13" t="s">
        <v>8679</v>
      </c>
    </row>
    <row r="865">
      <c r="A865" s="13" t="s">
        <v>8015</v>
      </c>
    </row>
    <row r="866">
      <c r="A866" s="13" t="s">
        <v>8680</v>
      </c>
    </row>
    <row r="867">
      <c r="A867" s="13"/>
    </row>
    <row r="868">
      <c r="A868" s="2577" t="s">
        <v>8681</v>
      </c>
      <c r="B868" s="32"/>
      <c r="C868" s="32"/>
      <c r="D868" s="32"/>
      <c r="E868" s="32"/>
      <c r="F868" s="32"/>
      <c r="G868" s="32"/>
      <c r="H868" s="32"/>
      <c r="I868" s="32"/>
      <c r="J868" s="32"/>
    </row>
    <row r="869">
      <c r="A869" s="13"/>
    </row>
    <row r="870">
      <c r="A870" s="2446" t="s">
        <v>8362</v>
      </c>
    </row>
    <row r="871">
      <c r="A871" s="13" t="s">
        <v>8682</v>
      </c>
    </row>
    <row r="872">
      <c r="A872" s="13"/>
      <c r="B872" s="76" t="s">
        <v>8683</v>
      </c>
    </row>
    <row r="873">
      <c r="A873" s="13"/>
      <c r="B873" s="2578" t="s">
        <v>8684</v>
      </c>
    </row>
    <row r="874">
      <c r="A874" s="13"/>
    </row>
    <row r="875">
      <c r="A875" s="2446" t="s">
        <v>8314</v>
      </c>
    </row>
    <row r="876">
      <c r="A876" s="13" t="s">
        <v>8685</v>
      </c>
    </row>
    <row r="877">
      <c r="A877" s="13"/>
      <c r="B877" s="76" t="s">
        <v>8686</v>
      </c>
    </row>
    <row r="878">
      <c r="A878" s="13"/>
      <c r="B878" s="76" t="s">
        <v>8687</v>
      </c>
    </row>
    <row r="879">
      <c r="A879" s="13" t="s">
        <v>8688</v>
      </c>
    </row>
    <row r="880">
      <c r="B880" s="76" t="s">
        <v>8689</v>
      </c>
    </row>
    <row r="881">
      <c r="A881" s="13"/>
      <c r="B881" s="76" t="s">
        <v>8690</v>
      </c>
    </row>
    <row r="882">
      <c r="A882" s="13" t="s">
        <v>8691</v>
      </c>
    </row>
    <row r="883">
      <c r="A883" s="13"/>
      <c r="B883" s="76" t="s">
        <v>8692</v>
      </c>
    </row>
    <row r="884">
      <c r="A884" s="13"/>
      <c r="B884" s="76" t="s">
        <v>8693</v>
      </c>
    </row>
    <row r="885">
      <c r="A885" s="13"/>
      <c r="B885" s="76" t="s">
        <v>8694</v>
      </c>
    </row>
    <row r="886">
      <c r="A886" s="13"/>
      <c r="B886" s="76" t="s">
        <v>8695</v>
      </c>
    </row>
    <row r="887">
      <c r="A887" s="13"/>
    </row>
    <row r="888">
      <c r="A888" s="2446" t="s">
        <v>8674</v>
      </c>
    </row>
    <row r="889">
      <c r="A889" s="13" t="s">
        <v>8696</v>
      </c>
    </row>
    <row r="890">
      <c r="A890" s="13" t="s">
        <v>8697</v>
      </c>
    </row>
    <row r="891">
      <c r="A891" s="13" t="s">
        <v>8698</v>
      </c>
    </row>
    <row r="892">
      <c r="A892" s="13"/>
    </row>
    <row r="893">
      <c r="A893" s="2446" t="s">
        <v>8699</v>
      </c>
    </row>
    <row r="894">
      <c r="A894" s="13" t="s">
        <v>8700</v>
      </c>
    </row>
    <row r="895">
      <c r="A895" s="13"/>
    </row>
    <row r="896">
      <c r="A896" s="2446" t="s">
        <v>8701</v>
      </c>
    </row>
    <row r="897">
      <c r="A897" s="13" t="s">
        <v>8702</v>
      </c>
    </row>
    <row r="898">
      <c r="A898" s="13"/>
      <c r="B898" s="76" t="s">
        <v>8703</v>
      </c>
    </row>
    <row r="899">
      <c r="A899" s="13" t="s">
        <v>8704</v>
      </c>
    </row>
    <row r="900">
      <c r="A900" s="13"/>
    </row>
    <row r="901">
      <c r="A901" s="13"/>
    </row>
    <row r="902">
      <c r="A902" s="2577" t="s">
        <v>8705</v>
      </c>
      <c r="B902" s="32"/>
      <c r="C902" s="32"/>
      <c r="D902" s="32"/>
      <c r="E902" s="32"/>
      <c r="F902" s="32"/>
      <c r="G902" s="32"/>
      <c r="H902" s="32"/>
      <c r="I902" s="32"/>
      <c r="J902" s="32"/>
    </row>
    <row r="903">
      <c r="A903" s="13"/>
    </row>
    <row r="904">
      <c r="A904" s="2446" t="s">
        <v>8314</v>
      </c>
    </row>
    <row r="905">
      <c r="A905" s="13" t="s">
        <v>8706</v>
      </c>
    </row>
    <row r="906">
      <c r="A906" s="13"/>
      <c r="B906" s="76" t="s">
        <v>8707</v>
      </c>
    </row>
    <row r="907">
      <c r="A907" s="13"/>
      <c r="B907" s="76" t="s">
        <v>8708</v>
      </c>
    </row>
    <row r="908">
      <c r="A908" s="13"/>
      <c r="B908" s="76" t="s">
        <v>8709</v>
      </c>
    </row>
    <row r="909">
      <c r="A909" s="13"/>
      <c r="B909" s="76" t="s">
        <v>8710</v>
      </c>
    </row>
    <row r="910">
      <c r="A910" s="13"/>
    </row>
    <row r="911">
      <c r="A911" s="2446" t="s">
        <v>8674</v>
      </c>
    </row>
    <row r="912">
      <c r="A912" s="13" t="s">
        <v>8711</v>
      </c>
    </row>
    <row r="913">
      <c r="A913" s="13" t="s">
        <v>8712</v>
      </c>
    </row>
    <row r="914">
      <c r="A914" s="13"/>
      <c r="B914" s="76" t="s">
        <v>8713</v>
      </c>
    </row>
    <row r="915">
      <c r="A915" s="13"/>
    </row>
    <row r="916">
      <c r="A916" s="2446" t="s">
        <v>4892</v>
      </c>
    </row>
    <row r="917">
      <c r="A917" s="13" t="s">
        <v>8714</v>
      </c>
    </row>
    <row r="918">
      <c r="A918" s="13" t="s">
        <v>8715</v>
      </c>
    </row>
    <row r="919">
      <c r="A919" s="13" t="s">
        <v>8716</v>
      </c>
    </row>
    <row r="920">
      <c r="A920" s="13" t="s">
        <v>8717</v>
      </c>
    </row>
    <row r="921">
      <c r="A921" s="13" t="s">
        <v>8718</v>
      </c>
    </row>
    <row r="922">
      <c r="A922" s="13" t="s">
        <v>8718</v>
      </c>
    </row>
    <row r="923">
      <c r="A923" s="13" t="s">
        <v>8719</v>
      </c>
    </row>
    <row r="924">
      <c r="A924" s="13" t="s">
        <v>8015</v>
      </c>
    </row>
    <row r="925">
      <c r="A925" s="13"/>
    </row>
    <row r="926">
      <c r="A926" s="2577" t="s">
        <v>8720</v>
      </c>
      <c r="B926" s="32"/>
      <c r="C926" s="32"/>
      <c r="D926" s="32"/>
      <c r="E926" s="32"/>
      <c r="F926" s="32"/>
      <c r="G926" s="32"/>
      <c r="H926" s="32"/>
      <c r="I926" s="32"/>
      <c r="J926" s="32"/>
    </row>
    <row r="927">
      <c r="A927" s="13"/>
    </row>
    <row r="928">
      <c r="A928" s="2446" t="s">
        <v>8721</v>
      </c>
    </row>
    <row r="929">
      <c r="A929" s="13" t="s">
        <v>8722</v>
      </c>
    </row>
    <row r="930">
      <c r="A930" s="13"/>
      <c r="B930" s="76" t="s">
        <v>8723</v>
      </c>
    </row>
    <row r="931">
      <c r="A931" s="13"/>
      <c r="B931" s="76" t="s">
        <v>8724</v>
      </c>
    </row>
    <row r="932">
      <c r="A932" s="13"/>
      <c r="B932" s="76" t="s">
        <v>8725</v>
      </c>
    </row>
    <row r="933">
      <c r="A933" s="13"/>
      <c r="B933" s="76" t="s">
        <v>8726</v>
      </c>
    </row>
    <row r="934">
      <c r="A934" s="13"/>
      <c r="B934" s="76" t="s">
        <v>8727</v>
      </c>
    </row>
    <row r="935">
      <c r="A935" s="13" t="s">
        <v>8728</v>
      </c>
    </row>
    <row r="936">
      <c r="A936" s="13"/>
      <c r="B936" s="76" t="s">
        <v>8729</v>
      </c>
    </row>
    <row r="937">
      <c r="A937" s="13"/>
      <c r="B937" s="76" t="s">
        <v>8730</v>
      </c>
    </row>
    <row r="938">
      <c r="A938" s="13" t="s">
        <v>8731</v>
      </c>
    </row>
    <row r="939">
      <c r="B939" s="76" t="s">
        <v>8732</v>
      </c>
    </row>
    <row r="940">
      <c r="A940" s="13"/>
      <c r="B940" s="76" t="s">
        <v>8733</v>
      </c>
    </row>
    <row r="941">
      <c r="A941" s="13"/>
      <c r="B941" s="76" t="s">
        <v>8734</v>
      </c>
    </row>
    <row r="942">
      <c r="A942" s="13" t="s">
        <v>8735</v>
      </c>
    </row>
    <row r="943">
      <c r="A943" s="13"/>
    </row>
    <row r="944">
      <c r="A944" s="2446" t="s">
        <v>8314</v>
      </c>
    </row>
    <row r="945">
      <c r="A945" s="13" t="s">
        <v>8736</v>
      </c>
    </row>
    <row r="946">
      <c r="A946" s="13"/>
      <c r="B946" s="76" t="s">
        <v>8737</v>
      </c>
    </row>
    <row r="947">
      <c r="A947" s="13"/>
      <c r="B947" s="76" t="s">
        <v>8738</v>
      </c>
    </row>
    <row r="948">
      <c r="A948" s="13"/>
      <c r="B948" s="76" t="s">
        <v>8739</v>
      </c>
    </row>
    <row r="949">
      <c r="A949" s="13"/>
      <c r="B949" s="76" t="s">
        <v>8740</v>
      </c>
    </row>
    <row r="950">
      <c r="A950" s="13" t="s">
        <v>8741</v>
      </c>
    </row>
    <row r="951">
      <c r="A951" s="13"/>
      <c r="B951" s="76" t="s">
        <v>8742</v>
      </c>
    </row>
    <row r="952">
      <c r="A952" s="13"/>
      <c r="B952" s="76" t="s">
        <v>8743</v>
      </c>
    </row>
    <row r="953">
      <c r="A953" s="13"/>
      <c r="B953" s="76" t="s">
        <v>8744</v>
      </c>
    </row>
    <row r="954">
      <c r="A954" s="13"/>
      <c r="B954" s="13" t="s">
        <v>8745</v>
      </c>
    </row>
    <row r="955">
      <c r="A955" s="13"/>
      <c r="B955" s="76" t="s">
        <v>8746</v>
      </c>
    </row>
    <row r="956">
      <c r="A956" s="13"/>
      <c r="B956" s="76" t="s">
        <v>8747</v>
      </c>
    </row>
    <row r="957">
      <c r="A957" s="13"/>
      <c r="B957" s="76" t="s">
        <v>8748</v>
      </c>
    </row>
    <row r="958">
      <c r="A958" s="13"/>
      <c r="B958" s="76" t="s">
        <v>8749</v>
      </c>
    </row>
    <row r="959">
      <c r="A959" s="13"/>
      <c r="B959" s="76" t="s">
        <v>8750</v>
      </c>
    </row>
    <row r="960">
      <c r="A960" s="13"/>
      <c r="B960" s="76" t="s">
        <v>8751</v>
      </c>
    </row>
    <row r="961">
      <c r="A961" s="13"/>
      <c r="B961" s="76" t="s">
        <v>8752</v>
      </c>
    </row>
    <row r="962">
      <c r="A962" s="13"/>
      <c r="B962" s="76" t="s">
        <v>8753</v>
      </c>
    </row>
    <row r="963">
      <c r="A963" s="13"/>
      <c r="B963" s="76" t="s">
        <v>8754</v>
      </c>
    </row>
    <row r="964">
      <c r="A964" s="13"/>
      <c r="B964" s="76" t="s">
        <v>8755</v>
      </c>
    </row>
    <row r="965">
      <c r="A965" s="13"/>
      <c r="B965" s="76" t="s">
        <v>8756</v>
      </c>
    </row>
    <row r="966">
      <c r="A966" s="13"/>
    </row>
    <row r="967">
      <c r="A967" s="2446" t="s">
        <v>8514</v>
      </c>
    </row>
    <row r="968">
      <c r="A968" s="13" t="s">
        <v>8757</v>
      </c>
    </row>
    <row r="969">
      <c r="A969" s="13"/>
    </row>
    <row r="970">
      <c r="A970" s="2446" t="s">
        <v>4892</v>
      </c>
    </row>
    <row r="971">
      <c r="A971" s="13" t="s">
        <v>8758</v>
      </c>
    </row>
    <row r="972">
      <c r="A972" s="13" t="s">
        <v>8759</v>
      </c>
    </row>
    <row r="973">
      <c r="A973" s="13"/>
      <c r="B973" s="76" t="s">
        <v>8760</v>
      </c>
    </row>
    <row r="974">
      <c r="B974" s="76"/>
      <c r="C974" s="76" t="s">
        <v>8761</v>
      </c>
    </row>
    <row r="975">
      <c r="B975" s="76" t="s">
        <v>8762</v>
      </c>
    </row>
    <row r="976">
      <c r="B976" s="76" t="s">
        <v>8763</v>
      </c>
    </row>
    <row r="977">
      <c r="A977" s="13" t="s">
        <v>8764</v>
      </c>
    </row>
    <row r="978">
      <c r="A978" s="13" t="s">
        <v>8765</v>
      </c>
    </row>
    <row r="979">
      <c r="A979" s="13" t="s">
        <v>8766</v>
      </c>
    </row>
    <row r="980">
      <c r="A980" s="13" t="s">
        <v>8718</v>
      </c>
    </row>
    <row r="981">
      <c r="A981" s="13" t="s">
        <v>8767</v>
      </c>
    </row>
    <row r="982">
      <c r="A982" s="13" t="s">
        <v>8768</v>
      </c>
    </row>
    <row r="983">
      <c r="A983" s="13" t="s">
        <v>8015</v>
      </c>
    </row>
    <row r="984">
      <c r="A984" s="13"/>
    </row>
    <row r="985">
      <c r="A985" s="2577" t="s">
        <v>8769</v>
      </c>
      <c r="B985" s="32"/>
      <c r="C985" s="32"/>
      <c r="D985" s="32"/>
      <c r="E985" s="32"/>
      <c r="F985" s="32"/>
      <c r="G985" s="32"/>
      <c r="H985" s="32"/>
      <c r="I985" s="32"/>
      <c r="J985" s="32"/>
    </row>
    <row r="986">
      <c r="A986" s="266"/>
    </row>
    <row r="987">
      <c r="A987" s="2446" t="s">
        <v>8701</v>
      </c>
    </row>
    <row r="988">
      <c r="A988" s="13" t="s">
        <v>8770</v>
      </c>
    </row>
    <row r="989">
      <c r="A989" s="13"/>
      <c r="B989" s="76" t="s">
        <v>8771</v>
      </c>
    </row>
    <row r="990">
      <c r="A990" s="13"/>
      <c r="B990" s="76" t="s">
        <v>8772</v>
      </c>
    </row>
    <row r="991">
      <c r="A991" s="13" t="s">
        <v>8773</v>
      </c>
    </row>
    <row r="992">
      <c r="A992" s="13"/>
    </row>
    <row r="993">
      <c r="A993" s="2446" t="s">
        <v>8314</v>
      </c>
      <c r="B993" s="13"/>
    </row>
    <row r="994">
      <c r="A994" s="13" t="s">
        <v>8774</v>
      </c>
    </row>
    <row r="995">
      <c r="A995" s="13" t="s">
        <v>8775</v>
      </c>
    </row>
    <row r="996">
      <c r="A996" s="13" t="s">
        <v>8776</v>
      </c>
    </row>
    <row r="997">
      <c r="A997" s="13" t="s">
        <v>8777</v>
      </c>
    </row>
    <row r="998">
      <c r="A998" s="13" t="s">
        <v>8778</v>
      </c>
    </row>
    <row r="999">
      <c r="A999" s="13" t="s">
        <v>8779</v>
      </c>
    </row>
    <row r="1001">
      <c r="A1001" s="2446" t="s">
        <v>4892</v>
      </c>
    </row>
    <row r="1002">
      <c r="A1002" s="13" t="s">
        <v>8780</v>
      </c>
    </row>
    <row r="1003">
      <c r="A1003" s="13" t="s">
        <v>8781</v>
      </c>
    </row>
    <row r="1004">
      <c r="A1004" s="13" t="s">
        <v>8015</v>
      </c>
    </row>
    <row r="1005">
      <c r="A1005" s="13"/>
    </row>
    <row r="1006">
      <c r="A1006" s="2577" t="s">
        <v>8782</v>
      </c>
      <c r="B1006" s="32"/>
      <c r="C1006" s="32"/>
      <c r="D1006" s="32"/>
      <c r="E1006" s="32"/>
      <c r="F1006" s="32"/>
      <c r="G1006" s="32"/>
      <c r="H1006" s="32"/>
      <c r="I1006" s="32"/>
      <c r="J1006" s="32"/>
    </row>
    <row r="1007">
      <c r="A1007" s="13"/>
    </row>
    <row r="1008">
      <c r="A1008" s="2446" t="s">
        <v>8783</v>
      </c>
    </row>
    <row r="1009">
      <c r="A1009" s="13" t="s">
        <v>8784</v>
      </c>
    </row>
    <row r="1010">
      <c r="B1010" s="76" t="s">
        <v>8785</v>
      </c>
    </row>
    <row r="1011">
      <c r="A1011" s="13" t="s">
        <v>8786</v>
      </c>
    </row>
    <row r="1012">
      <c r="A1012" s="13" t="s">
        <v>8787</v>
      </c>
    </row>
    <row r="1013">
      <c r="A1013" s="13"/>
      <c r="B1013" s="76" t="s">
        <v>8788</v>
      </c>
    </row>
    <row r="1014">
      <c r="A1014" s="13"/>
    </row>
    <row r="1015">
      <c r="A1015" s="2446" t="s">
        <v>8721</v>
      </c>
    </row>
    <row r="1016">
      <c r="A1016" s="13" t="s">
        <v>8789</v>
      </c>
    </row>
    <row r="1017">
      <c r="A1017" s="13"/>
    </row>
    <row r="1018">
      <c r="A1018" s="2446" t="s">
        <v>8514</v>
      </c>
    </row>
    <row r="1019">
      <c r="A1019" s="13" t="s">
        <v>8790</v>
      </c>
    </row>
    <row r="1020">
      <c r="A1020" s="13" t="s">
        <v>8791</v>
      </c>
    </row>
    <row r="1021">
      <c r="A1021" s="13"/>
      <c r="B1021" s="76" t="s">
        <v>8792</v>
      </c>
    </row>
    <row r="1022">
      <c r="A1022" s="13" t="s">
        <v>8793</v>
      </c>
    </row>
    <row r="1023">
      <c r="A1023" s="13"/>
      <c r="B1023" s="76" t="s">
        <v>8794</v>
      </c>
    </row>
    <row r="1024">
      <c r="B1024" s="76" t="s">
        <v>8795</v>
      </c>
    </row>
    <row r="1025">
      <c r="A1025" s="13" t="s">
        <v>8796</v>
      </c>
    </row>
    <row r="1026">
      <c r="A1026" s="13"/>
      <c r="B1026" s="76" t="s">
        <v>8797</v>
      </c>
    </row>
    <row r="1027">
      <c r="A1027" s="13"/>
    </row>
    <row r="1028">
      <c r="A1028" s="2446" t="s">
        <v>8674</v>
      </c>
    </row>
    <row r="1029">
      <c r="A1029" s="13" t="s">
        <v>8798</v>
      </c>
      <c r="B1029" s="13"/>
    </row>
    <row r="1030">
      <c r="A1030" s="13" t="s">
        <v>8799</v>
      </c>
      <c r="B1030" s="13"/>
    </row>
    <row r="1031">
      <c r="A1031" s="13" t="s">
        <v>8800</v>
      </c>
      <c r="B1031" s="13"/>
    </row>
    <row r="1032">
      <c r="A1032" s="13"/>
      <c r="B1032" s="13"/>
    </row>
    <row r="1033">
      <c r="A1033" s="2446" t="s">
        <v>8801</v>
      </c>
      <c r="B1033" s="13"/>
    </row>
    <row r="1034">
      <c r="A1034" s="13" t="s">
        <v>8802</v>
      </c>
      <c r="B1034" s="13"/>
    </row>
    <row r="1035">
      <c r="A1035" s="13" t="s">
        <v>8803</v>
      </c>
      <c r="B1035" s="13"/>
    </row>
    <row r="1036">
      <c r="A1036" s="13"/>
    </row>
    <row r="1037">
      <c r="A1037" s="2446" t="s">
        <v>4892</v>
      </c>
    </row>
    <row r="1038">
      <c r="A1038" s="13" t="s">
        <v>8804</v>
      </c>
    </row>
    <row r="1039">
      <c r="A1039" s="13" t="s">
        <v>8805</v>
      </c>
    </row>
    <row r="1040">
      <c r="B1040" s="76" t="s">
        <v>8805</v>
      </c>
    </row>
    <row r="1041">
      <c r="B1041" s="76" t="s">
        <v>8805</v>
      </c>
    </row>
    <row r="1042">
      <c r="B1042" s="76" t="s">
        <v>8805</v>
      </c>
    </row>
    <row r="1043">
      <c r="B1043" s="76" t="s">
        <v>8805</v>
      </c>
    </row>
    <row r="1044">
      <c r="B1044" s="76" t="s">
        <v>8805</v>
      </c>
    </row>
    <row r="1045">
      <c r="A1045" s="13" t="s">
        <v>8806</v>
      </c>
    </row>
    <row r="1046">
      <c r="A1046" s="13" t="s">
        <v>8015</v>
      </c>
    </row>
    <row r="1047">
      <c r="A1047" s="13"/>
    </row>
    <row r="1048">
      <c r="A1048" s="2567" t="s">
        <v>8807</v>
      </c>
      <c r="B1048" s="32"/>
      <c r="C1048" s="32"/>
      <c r="D1048" s="32"/>
      <c r="E1048" s="32"/>
      <c r="F1048" s="32"/>
      <c r="G1048" s="32"/>
      <c r="H1048" s="32"/>
      <c r="I1048" s="32"/>
      <c r="J1048" s="32"/>
    </row>
    <row r="1049">
      <c r="A1049" s="13"/>
    </row>
    <row r="1050">
      <c r="A1050" s="2446" t="s">
        <v>8783</v>
      </c>
    </row>
    <row r="1051">
      <c r="A1051" s="13" t="s">
        <v>8808</v>
      </c>
    </row>
    <row r="1052">
      <c r="A1052" s="13"/>
      <c r="B1052" s="76" t="s">
        <v>8809</v>
      </c>
    </row>
    <row r="1053">
      <c r="A1053" s="13"/>
      <c r="B1053" s="76" t="s">
        <v>8810</v>
      </c>
    </row>
    <row r="1054">
      <c r="A1054" s="13"/>
      <c r="B1054" s="76" t="s">
        <v>8811</v>
      </c>
    </row>
    <row r="1055">
      <c r="A1055" s="13"/>
      <c r="B1055" s="76" t="s">
        <v>8812</v>
      </c>
    </row>
    <row r="1056">
      <c r="A1056" s="13"/>
      <c r="C1056" s="2496" t="s">
        <v>8813</v>
      </c>
    </row>
    <row r="1057">
      <c r="A1057" s="13"/>
      <c r="B1057" s="76" t="s">
        <v>8814</v>
      </c>
    </row>
    <row r="1058">
      <c r="A1058" s="13"/>
    </row>
    <row r="1059">
      <c r="A1059" s="13" t="s">
        <v>8815</v>
      </c>
    </row>
    <row r="1060">
      <c r="A1060" s="13"/>
      <c r="B1060" s="76" t="s">
        <v>8816</v>
      </c>
    </row>
    <row r="1061">
      <c r="A1061" s="13"/>
      <c r="B1061" s="76" t="s">
        <v>8817</v>
      </c>
    </row>
    <row r="1062">
      <c r="A1062" s="13"/>
      <c r="B1062" s="76" t="s">
        <v>8818</v>
      </c>
    </row>
    <row r="1063">
      <c r="A1063" s="13"/>
      <c r="C1063" s="13" t="s">
        <v>8819</v>
      </c>
    </row>
    <row r="1064">
      <c r="A1064" s="13"/>
      <c r="C1064" s="13" t="s">
        <v>8820</v>
      </c>
    </row>
    <row r="1065">
      <c r="A1065" s="13"/>
      <c r="B1065" s="76" t="s">
        <v>8821</v>
      </c>
    </row>
    <row r="1066">
      <c r="A1066" s="13"/>
    </row>
    <row r="1067">
      <c r="A1067" s="13" t="s">
        <v>8822</v>
      </c>
    </row>
    <row r="1068">
      <c r="A1068" s="13"/>
      <c r="B1068" s="76" t="s">
        <v>8823</v>
      </c>
    </row>
    <row r="1069">
      <c r="A1069" s="13"/>
      <c r="B1069" s="2578" t="s">
        <v>8824</v>
      </c>
    </row>
    <row r="1070">
      <c r="A1070" s="13"/>
    </row>
    <row r="1071">
      <c r="A1071" s="13" t="s">
        <v>8825</v>
      </c>
    </row>
    <row r="1072">
      <c r="A1072" s="13"/>
    </row>
    <row r="1073">
      <c r="A1073" s="2446" t="s">
        <v>8721</v>
      </c>
    </row>
    <row r="1074">
      <c r="A1074" s="13" t="s">
        <v>8826</v>
      </c>
    </row>
    <row r="1075">
      <c r="A1075" s="13"/>
      <c r="B1075" s="76" t="s">
        <v>8827</v>
      </c>
    </row>
    <row r="1076">
      <c r="A1076" s="13"/>
      <c r="B1076" s="76" t="s">
        <v>8828</v>
      </c>
    </row>
    <row r="1077">
      <c r="A1077" s="13"/>
      <c r="B1077" s="76" t="s">
        <v>8829</v>
      </c>
    </row>
    <row r="1078">
      <c r="A1078" s="13"/>
      <c r="B1078" s="76" t="s">
        <v>8830</v>
      </c>
    </row>
    <row r="1079">
      <c r="A1079" s="13"/>
      <c r="B1079" s="76" t="s">
        <v>8831</v>
      </c>
    </row>
    <row r="1080">
      <c r="A1080" s="13"/>
      <c r="B1080" s="2496" t="s">
        <v>8832</v>
      </c>
    </row>
    <row r="1081">
      <c r="A1081" s="13"/>
    </row>
    <row r="1082">
      <c r="A1082" s="13" t="s">
        <v>8833</v>
      </c>
    </row>
    <row r="1083">
      <c r="A1083" s="13"/>
      <c r="B1083" s="76" t="s">
        <v>8834</v>
      </c>
    </row>
    <row r="1084">
      <c r="A1084" s="13"/>
    </row>
    <row r="1085">
      <c r="A1085" s="2446" t="s">
        <v>8701</v>
      </c>
    </row>
    <row r="1086">
      <c r="A1086" s="13" t="s">
        <v>8835</v>
      </c>
    </row>
    <row r="1087">
      <c r="B1087" s="76" t="s">
        <v>8836</v>
      </c>
    </row>
    <row r="1088">
      <c r="A1088" s="13"/>
    </row>
    <row r="1089">
      <c r="A1089" s="13" t="s">
        <v>8837</v>
      </c>
    </row>
    <row r="1090">
      <c r="B1090" s="76" t="s">
        <v>8838</v>
      </c>
    </row>
    <row r="1091">
      <c r="A1091" s="13"/>
      <c r="B1091" s="13"/>
    </row>
    <row r="1092">
      <c r="A1092" s="13" t="s">
        <v>8839</v>
      </c>
      <c r="B1092" s="13"/>
    </row>
    <row r="1093">
      <c r="B1093" s="76" t="s">
        <v>8840</v>
      </c>
    </row>
    <row r="1094">
      <c r="B1094" s="76" t="s">
        <v>8841</v>
      </c>
    </row>
    <row r="1095">
      <c r="B1095" s="13"/>
    </row>
    <row r="1096">
      <c r="A1096" s="2446" t="s">
        <v>8514</v>
      </c>
    </row>
    <row r="1097">
      <c r="A1097" s="13" t="s">
        <v>8842</v>
      </c>
    </row>
    <row r="1098">
      <c r="A1098" s="13"/>
      <c r="B1098" s="76" t="s">
        <v>8843</v>
      </c>
    </row>
    <row r="1099">
      <c r="A1099" s="13" t="s">
        <v>8844</v>
      </c>
    </row>
    <row r="1100">
      <c r="A1100" s="13"/>
      <c r="B1100" s="76" t="s">
        <v>8845</v>
      </c>
    </row>
    <row r="1101">
      <c r="A1101" s="13"/>
      <c r="B1101" s="13"/>
    </row>
    <row r="1102">
      <c r="A1102" s="2446" t="s">
        <v>8314</v>
      </c>
    </row>
    <row r="1103">
      <c r="A1103" s="13" t="s">
        <v>8846</v>
      </c>
    </row>
    <row r="1104">
      <c r="A1104" s="13" t="s">
        <v>8847</v>
      </c>
    </row>
    <row r="1105">
      <c r="A1105" s="13" t="s">
        <v>8848</v>
      </c>
    </row>
    <row r="1106">
      <c r="A1106" s="13" t="s">
        <v>8849</v>
      </c>
    </row>
    <row r="1107">
      <c r="A1107" s="13" t="s">
        <v>8850</v>
      </c>
    </row>
    <row r="1108">
      <c r="A1108" s="13" t="s">
        <v>8851</v>
      </c>
    </row>
    <row r="1109">
      <c r="A1109" s="13" t="s">
        <v>8852</v>
      </c>
    </row>
    <row r="1110">
      <c r="A1110" s="13"/>
      <c r="B1110" s="76" t="s">
        <v>8853</v>
      </c>
    </row>
    <row r="1111">
      <c r="A1111" s="13" t="s">
        <v>8854</v>
      </c>
    </row>
    <row r="1112">
      <c r="A1112" s="13" t="s">
        <v>8855</v>
      </c>
    </row>
    <row r="1113">
      <c r="B1113" s="76" t="s">
        <v>8856</v>
      </c>
    </row>
    <row r="1114">
      <c r="A1114" s="13" t="s">
        <v>8857</v>
      </c>
    </row>
    <row r="1116">
      <c r="A1116" s="2446" t="s">
        <v>4892</v>
      </c>
    </row>
    <row r="1117">
      <c r="A1117" s="13" t="s">
        <v>8858</v>
      </c>
    </row>
    <row r="1118">
      <c r="A1118" s="13" t="s">
        <v>8859</v>
      </c>
    </row>
    <row r="1119">
      <c r="A1119" s="13" t="s">
        <v>8860</v>
      </c>
    </row>
    <row r="1120">
      <c r="A1120" s="13" t="s">
        <v>8861</v>
      </c>
    </row>
    <row r="1121">
      <c r="A1121" s="13" t="s">
        <v>8862</v>
      </c>
    </row>
    <row r="1122">
      <c r="A1122" s="13" t="s">
        <v>8863</v>
      </c>
    </row>
    <row r="1123">
      <c r="B1123" s="76" t="s">
        <v>8864</v>
      </c>
    </row>
    <row r="1124">
      <c r="B1124" s="76" t="s">
        <v>8865</v>
      </c>
    </row>
    <row r="1125">
      <c r="B1125" s="76" t="s">
        <v>8866</v>
      </c>
    </row>
    <row r="1126">
      <c r="B1126" s="76" t="s">
        <v>8867</v>
      </c>
    </row>
    <row r="1127">
      <c r="B1127" s="76" t="s">
        <v>8868</v>
      </c>
    </row>
    <row r="1128">
      <c r="B1128" s="76" t="s">
        <v>8869</v>
      </c>
    </row>
    <row r="1129">
      <c r="B1129" s="76" t="s">
        <v>8870</v>
      </c>
    </row>
    <row r="1130">
      <c r="B1130" s="76" t="s">
        <v>8871</v>
      </c>
    </row>
    <row r="1131">
      <c r="B1131" s="76" t="s">
        <v>8872</v>
      </c>
    </row>
    <row r="1132">
      <c r="B1132" s="76" t="s">
        <v>8873</v>
      </c>
    </row>
    <row r="1133">
      <c r="B1133" s="76" t="s">
        <v>8874</v>
      </c>
    </row>
    <row r="1134">
      <c r="B1134" s="76" t="s">
        <v>8875</v>
      </c>
    </row>
    <row r="1135">
      <c r="B1135" s="76" t="s">
        <v>8876</v>
      </c>
    </row>
    <row r="1136">
      <c r="B1136" s="76" t="s">
        <v>8877</v>
      </c>
    </row>
    <row r="1137">
      <c r="B1137" s="76" t="s">
        <v>8878</v>
      </c>
    </row>
    <row r="1138">
      <c r="B1138" s="76" t="s">
        <v>8879</v>
      </c>
    </row>
    <row r="1139">
      <c r="B1139" s="76" t="s">
        <v>8880</v>
      </c>
    </row>
    <row r="1140">
      <c r="B1140" s="76" t="s">
        <v>8881</v>
      </c>
    </row>
    <row r="1141">
      <c r="B1141" s="76" t="s">
        <v>8882</v>
      </c>
    </row>
    <row r="1142">
      <c r="B1142" s="76" t="s">
        <v>8883</v>
      </c>
    </row>
    <row r="1143">
      <c r="B1143" s="76" t="s">
        <v>8884</v>
      </c>
    </row>
    <row r="1144">
      <c r="B1144" s="76" t="s">
        <v>8885</v>
      </c>
    </row>
    <row r="1145">
      <c r="B1145" s="76" t="s">
        <v>8886</v>
      </c>
    </row>
    <row r="1146">
      <c r="B1146" s="76" t="s">
        <v>8887</v>
      </c>
    </row>
    <row r="1147">
      <c r="B1147" s="76" t="s">
        <v>8888</v>
      </c>
    </row>
    <row r="1148">
      <c r="B1148" s="76" t="s">
        <v>8889</v>
      </c>
    </row>
    <row r="1149">
      <c r="B1149" s="76" t="s">
        <v>8890</v>
      </c>
    </row>
    <row r="1150">
      <c r="B1150" s="76" t="s">
        <v>8891</v>
      </c>
    </row>
    <row r="1151">
      <c r="B1151" s="76" t="s">
        <v>8892</v>
      </c>
    </row>
    <row r="1152">
      <c r="B1152" s="76" t="s">
        <v>8893</v>
      </c>
    </row>
    <row r="1153">
      <c r="B1153" s="76"/>
      <c r="C1153" s="76" t="s">
        <v>8894</v>
      </c>
    </row>
    <row r="1154">
      <c r="B1154" s="76" t="s">
        <v>8895</v>
      </c>
    </row>
    <row r="1155">
      <c r="B1155" s="76"/>
      <c r="C1155" s="76" t="s">
        <v>8896</v>
      </c>
    </row>
    <row r="1156">
      <c r="B1156" s="76"/>
      <c r="C1156" s="76" t="s">
        <v>8897</v>
      </c>
    </row>
    <row r="1157">
      <c r="B1157" s="76"/>
      <c r="C1157" s="76" t="s">
        <v>8898</v>
      </c>
    </row>
    <row r="1158">
      <c r="B1158" s="76"/>
      <c r="C1158" s="76" t="s">
        <v>8899</v>
      </c>
    </row>
    <row r="1159">
      <c r="B1159" s="76"/>
      <c r="C1159" s="76" t="s">
        <v>8900</v>
      </c>
    </row>
    <row r="1160">
      <c r="B1160" s="76"/>
      <c r="C1160" s="76" t="s">
        <v>8901</v>
      </c>
    </row>
    <row r="1161">
      <c r="B1161" s="76" t="s">
        <v>8902</v>
      </c>
    </row>
    <row r="1162">
      <c r="B1162" s="76" t="s">
        <v>8903</v>
      </c>
    </row>
    <row r="1163">
      <c r="B1163" s="76"/>
      <c r="C1163" s="76" t="s">
        <v>8904</v>
      </c>
    </row>
    <row r="1164">
      <c r="B1164" s="76"/>
      <c r="C1164" s="76" t="s">
        <v>8905</v>
      </c>
    </row>
    <row r="1165">
      <c r="B1165" s="76"/>
      <c r="C1165" s="76" t="s">
        <v>8906</v>
      </c>
    </row>
    <row r="1166">
      <c r="B1166" s="76" t="s">
        <v>8907</v>
      </c>
    </row>
    <row r="1167">
      <c r="B1167" s="76" t="s">
        <v>8908</v>
      </c>
    </row>
    <row r="1168">
      <c r="B1168" s="76" t="s">
        <v>8909</v>
      </c>
    </row>
    <row r="1169">
      <c r="B1169" s="76"/>
      <c r="C1169" s="76" t="s">
        <v>8910</v>
      </c>
    </row>
    <row r="1170">
      <c r="B1170" s="76"/>
      <c r="C1170" s="76" t="s">
        <v>8911</v>
      </c>
    </row>
    <row r="1171">
      <c r="B1171" s="76"/>
      <c r="C1171" s="76" t="s">
        <v>8912</v>
      </c>
    </row>
    <row r="1172">
      <c r="B1172" s="76" t="s">
        <v>8913</v>
      </c>
    </row>
    <row r="1173">
      <c r="B1173" s="76"/>
      <c r="C1173" s="76" t="s">
        <v>8914</v>
      </c>
    </row>
    <row r="1174">
      <c r="A1174" s="13"/>
      <c r="B1174" s="76" t="s">
        <v>8915</v>
      </c>
    </row>
    <row r="1175">
      <c r="A1175" s="13"/>
      <c r="C1175" s="76" t="s">
        <v>8916</v>
      </c>
    </row>
    <row r="1176">
      <c r="A1176" s="13"/>
      <c r="C1176" s="76" t="s">
        <v>8917</v>
      </c>
    </row>
    <row r="1177">
      <c r="A1177" s="13"/>
      <c r="C1177" s="76" t="s">
        <v>8918</v>
      </c>
    </row>
    <row r="1178">
      <c r="A1178" s="13"/>
      <c r="B1178" s="76" t="s">
        <v>8919</v>
      </c>
    </row>
    <row r="1179">
      <c r="A1179" s="13"/>
      <c r="B1179" s="76" t="s">
        <v>8920</v>
      </c>
    </row>
    <row r="1180">
      <c r="A1180" s="13"/>
      <c r="C1180" s="76" t="s">
        <v>8921</v>
      </c>
    </row>
    <row r="1181">
      <c r="A1181" s="13" t="s">
        <v>8922</v>
      </c>
    </row>
    <row r="1183">
      <c r="A1183" s="2577" t="s">
        <v>8923</v>
      </c>
      <c r="B1183" s="32"/>
      <c r="C1183" s="32"/>
      <c r="D1183" s="32"/>
      <c r="E1183" s="32"/>
      <c r="F1183" s="32"/>
      <c r="G1183" s="32"/>
      <c r="H1183" s="32"/>
      <c r="I1183" s="32"/>
      <c r="J1183" s="32"/>
    </row>
    <row r="1184">
      <c r="A1184" s="12" t="s">
        <v>8924</v>
      </c>
    </row>
    <row r="1185">
      <c r="A1185" s="13" t="s">
        <v>8925</v>
      </c>
    </row>
    <row r="1186">
      <c r="A1186" s="13" t="s">
        <v>8926</v>
      </c>
    </row>
    <row r="1187">
      <c r="A1187" s="13"/>
      <c r="B1187" s="13" t="s">
        <v>8927</v>
      </c>
    </row>
    <row r="1188">
      <c r="A1188" s="13"/>
    </row>
    <row r="1189">
      <c r="A1189" s="12" t="s">
        <v>8314</v>
      </c>
    </row>
    <row r="1190">
      <c r="A1190" s="13" t="s">
        <v>8928</v>
      </c>
    </row>
    <row r="1191">
      <c r="A1191" s="13"/>
      <c r="B1191" s="13" t="s">
        <v>8929</v>
      </c>
    </row>
    <row r="1192">
      <c r="A1192" s="13"/>
      <c r="B1192" s="13" t="s">
        <v>8930</v>
      </c>
    </row>
    <row r="1193">
      <c r="A1193" s="13"/>
      <c r="B1193" s="13" t="s">
        <v>8931</v>
      </c>
    </row>
    <row r="1194">
      <c r="A1194" s="13" t="s">
        <v>8932</v>
      </c>
    </row>
    <row r="1195">
      <c r="A1195" s="13"/>
      <c r="B1195" s="13" t="s">
        <v>8933</v>
      </c>
    </row>
    <row r="1196">
      <c r="A1196" s="13"/>
      <c r="B1196" s="13" t="s">
        <v>8934</v>
      </c>
    </row>
    <row r="1197">
      <c r="A1197" s="13"/>
      <c r="B1197" s="13" t="s">
        <v>8935</v>
      </c>
    </row>
    <row r="1198">
      <c r="A1198" s="13"/>
      <c r="B1198" s="13" t="s">
        <v>8936</v>
      </c>
    </row>
    <row r="1199">
      <c r="A1199" s="13"/>
      <c r="B1199" s="13" t="s">
        <v>8937</v>
      </c>
    </row>
    <row r="1200">
      <c r="A1200" s="13"/>
      <c r="B1200" s="13" t="s">
        <v>8938</v>
      </c>
    </row>
    <row r="1201">
      <c r="A1201" s="13"/>
      <c r="B1201" s="13" t="s">
        <v>8939</v>
      </c>
    </row>
    <row r="1202">
      <c r="A1202" s="13"/>
      <c r="B1202" s="13" t="s">
        <v>8940</v>
      </c>
    </row>
    <row r="1203">
      <c r="A1203" s="13" t="s">
        <v>8941</v>
      </c>
    </row>
    <row r="1204">
      <c r="A1204" s="13"/>
      <c r="B1204" s="76" t="s">
        <v>8942</v>
      </c>
    </row>
    <row r="1205">
      <c r="A1205" s="13"/>
      <c r="B1205" s="76" t="s">
        <v>8943</v>
      </c>
    </row>
    <row r="1206">
      <c r="A1206" s="13"/>
      <c r="B1206" s="13" t="s">
        <v>8944</v>
      </c>
    </row>
    <row r="1207">
      <c r="A1207" s="13"/>
      <c r="B1207" s="13" t="s">
        <v>8945</v>
      </c>
    </row>
    <row r="1208">
      <c r="A1208" s="13"/>
      <c r="B1208" s="13" t="s">
        <v>8946</v>
      </c>
    </row>
    <row r="1209">
      <c r="A1209" s="13"/>
      <c r="B1209" s="13" t="s">
        <v>8947</v>
      </c>
    </row>
    <row r="1210">
      <c r="A1210" s="13"/>
      <c r="B1210" s="13" t="s">
        <v>8948</v>
      </c>
    </row>
    <row r="1211">
      <c r="A1211" s="13"/>
      <c r="B1211" s="13" t="s">
        <v>8949</v>
      </c>
    </row>
    <row r="1212">
      <c r="A1212" s="13"/>
      <c r="B1212" s="13"/>
    </row>
    <row r="1213">
      <c r="A1213" s="12" t="s">
        <v>8514</v>
      </c>
    </row>
    <row r="1214">
      <c r="A1214" s="13" t="s">
        <v>8950</v>
      </c>
    </row>
    <row r="1215">
      <c r="B1215" s="13" t="s">
        <v>8951</v>
      </c>
    </row>
    <row r="1216">
      <c r="B1216" s="13" t="s">
        <v>8952</v>
      </c>
    </row>
    <row r="1217">
      <c r="A1217" s="13" t="s">
        <v>8953</v>
      </c>
    </row>
    <row r="1218">
      <c r="A1218" s="13"/>
      <c r="B1218" s="13" t="s">
        <v>8954</v>
      </c>
    </row>
    <row r="1219">
      <c r="A1219" s="13"/>
      <c r="B1219" s="13" t="s">
        <v>8955</v>
      </c>
    </row>
    <row r="1220">
      <c r="A1220" s="13"/>
    </row>
    <row r="1221">
      <c r="A1221" s="12" t="s">
        <v>4892</v>
      </c>
    </row>
    <row r="1222">
      <c r="A1222" s="13" t="s">
        <v>8956</v>
      </c>
    </row>
    <row r="1223">
      <c r="A1223" s="13" t="s">
        <v>8957</v>
      </c>
    </row>
    <row r="1224">
      <c r="A1224" s="13" t="s">
        <v>8958</v>
      </c>
    </row>
    <row r="1225">
      <c r="A1225" s="13" t="s">
        <v>8015</v>
      </c>
    </row>
    <row r="1226">
      <c r="A1226" s="13"/>
    </row>
    <row r="1227">
      <c r="A1227" s="2577" t="s">
        <v>8959</v>
      </c>
      <c r="B1227" s="32"/>
      <c r="C1227" s="32"/>
      <c r="D1227" s="32"/>
      <c r="E1227" s="32"/>
      <c r="F1227" s="32"/>
      <c r="G1227" s="32"/>
      <c r="H1227" s="32"/>
      <c r="I1227" s="32"/>
      <c r="J1227" s="32"/>
    </row>
    <row r="1228">
      <c r="A1228" s="13" t="s">
        <v>8960</v>
      </c>
    </row>
    <row r="1229">
      <c r="A1229" s="13" t="s">
        <v>8961</v>
      </c>
    </row>
    <row r="1230">
      <c r="A1230" s="13"/>
    </row>
    <row r="1231">
      <c r="A1231" s="2577" t="s">
        <v>8962</v>
      </c>
      <c r="B1231" s="32"/>
      <c r="C1231" s="32"/>
      <c r="D1231" s="32"/>
      <c r="E1231" s="32"/>
      <c r="F1231" s="32"/>
      <c r="G1231" s="32"/>
      <c r="H1231" s="32"/>
      <c r="I1231" s="32"/>
      <c r="J1231" s="32"/>
    </row>
    <row r="1232">
      <c r="A1232" s="13" t="s">
        <v>8963</v>
      </c>
    </row>
    <row r="1233">
      <c r="A1233" s="13" t="s">
        <v>8964</v>
      </c>
    </row>
    <row r="1234">
      <c r="A1234" s="13"/>
      <c r="B1234" s="13" t="s">
        <v>8965</v>
      </c>
    </row>
    <row r="1235">
      <c r="A1235" s="13"/>
      <c r="B1235" s="13" t="s">
        <v>8966</v>
      </c>
    </row>
    <row r="1236">
      <c r="A1236" s="13"/>
      <c r="B1236" s="13" t="s">
        <v>8967</v>
      </c>
    </row>
    <row r="1237">
      <c r="A1237" s="13" t="s">
        <v>8015</v>
      </c>
    </row>
    <row r="1238">
      <c r="A1238" s="13"/>
    </row>
    <row r="1239">
      <c r="A1239" s="2579"/>
      <c r="B1239" s="24"/>
      <c r="C1239" s="24"/>
      <c r="D1239" s="24"/>
      <c r="E1239" s="24"/>
      <c r="F1239" s="24"/>
      <c r="G1239" s="24"/>
      <c r="H1239" s="24"/>
      <c r="I1239" s="24"/>
      <c r="J1239" s="24"/>
    </row>
    <row r="1240">
      <c r="A1240" s="12"/>
    </row>
    <row r="1241">
      <c r="A1241" s="2580" t="s">
        <v>8968</v>
      </c>
    </row>
    <row r="1242">
      <c r="A1242" s="13" t="s">
        <v>8969</v>
      </c>
    </row>
    <row r="1243">
      <c r="A1243" s="13" t="s">
        <v>8970</v>
      </c>
    </row>
    <row r="1244">
      <c r="A1244" s="13" t="s">
        <v>8239</v>
      </c>
    </row>
    <row r="1245">
      <c r="A1245" s="13" t="s">
        <v>8015</v>
      </c>
    </row>
    <row r="1246">
      <c r="A1246" s="12"/>
    </row>
    <row r="1247">
      <c r="A1247" s="2580" t="s">
        <v>8971</v>
      </c>
    </row>
    <row r="1248">
      <c r="A1248" s="13" t="s">
        <v>8972</v>
      </c>
    </row>
    <row r="1249">
      <c r="A1249" s="12"/>
      <c r="B1249" s="13" t="s">
        <v>8973</v>
      </c>
    </row>
    <row r="1250">
      <c r="A1250" s="12"/>
      <c r="B1250" s="13" t="s">
        <v>8974</v>
      </c>
    </row>
    <row r="1251">
      <c r="A1251" s="12"/>
      <c r="B1251" s="13" t="s">
        <v>8975</v>
      </c>
    </row>
    <row r="1252">
      <c r="A1252" s="13" t="s">
        <v>8976</v>
      </c>
    </row>
    <row r="1253">
      <c r="A1253" s="13" t="s">
        <v>8977</v>
      </c>
    </row>
    <row r="1254">
      <c r="A1254" s="13" t="s">
        <v>8978</v>
      </c>
    </row>
    <row r="1255">
      <c r="A1255" s="13"/>
      <c r="B1255" s="13" t="s">
        <v>8979</v>
      </c>
    </row>
    <row r="1256">
      <c r="A1256" s="13"/>
      <c r="B1256" s="13" t="s">
        <v>8980</v>
      </c>
    </row>
    <row r="1257">
      <c r="A1257" s="13"/>
      <c r="B1257" s="13" t="s">
        <v>8981</v>
      </c>
    </row>
    <row r="1258">
      <c r="A1258" s="13"/>
      <c r="B1258" s="13" t="s">
        <v>8982</v>
      </c>
    </row>
    <row r="1259">
      <c r="A1259" s="13"/>
      <c r="B1259" s="13" t="s">
        <v>8983</v>
      </c>
    </row>
    <row r="1260">
      <c r="A1260" s="13"/>
      <c r="B1260" s="13" t="s">
        <v>8984</v>
      </c>
    </row>
    <row r="1261">
      <c r="A1261" s="13"/>
      <c r="B1261" s="13" t="s">
        <v>8985</v>
      </c>
    </row>
    <row r="1262">
      <c r="A1262" s="13" t="s">
        <v>8986</v>
      </c>
    </row>
    <row r="1263">
      <c r="A1263" s="13" t="s">
        <v>8015</v>
      </c>
    </row>
    <row r="1264">
      <c r="A1264" s="13"/>
    </row>
    <row r="1265">
      <c r="A1265" s="2580" t="s">
        <v>8987</v>
      </c>
    </row>
    <row r="1266">
      <c r="A1266" s="13" t="s">
        <v>8988</v>
      </c>
    </row>
    <row r="1267">
      <c r="A1267" s="13" t="s">
        <v>8989</v>
      </c>
    </row>
    <row r="1268">
      <c r="A1268" s="13"/>
      <c r="B1268" s="13" t="s">
        <v>8990</v>
      </c>
    </row>
    <row r="1269">
      <c r="A1269" s="13" t="s">
        <v>8991</v>
      </c>
    </row>
    <row r="1270">
      <c r="A1270" s="13" t="s">
        <v>8992</v>
      </c>
    </row>
    <row r="1271">
      <c r="A1271" s="13"/>
    </row>
    <row r="1272">
      <c r="A1272" s="2580" t="s">
        <v>8993</v>
      </c>
    </row>
    <row r="1273">
      <c r="A1273" s="13" t="s">
        <v>8994</v>
      </c>
    </row>
    <row r="1274">
      <c r="A1274" s="13"/>
      <c r="B1274" s="13" t="s">
        <v>8995</v>
      </c>
    </row>
    <row r="1275">
      <c r="A1275" s="13"/>
      <c r="B1275" s="13" t="s">
        <v>8996</v>
      </c>
    </row>
    <row r="1276">
      <c r="B1276" s="13" t="s">
        <v>8997</v>
      </c>
    </row>
    <row r="1277">
      <c r="B1277" s="13" t="s">
        <v>8998</v>
      </c>
    </row>
    <row r="1278">
      <c r="A1278" s="13" t="s">
        <v>8999</v>
      </c>
      <c r="B1278" s="13"/>
    </row>
    <row r="1279">
      <c r="A1279" s="13" t="s">
        <v>8015</v>
      </c>
      <c r="B1279" s="13"/>
    </row>
    <row r="1280">
      <c r="B1280" s="13"/>
    </row>
    <row r="1281">
      <c r="A1281" s="2580" t="s">
        <v>9000</v>
      </c>
    </row>
    <row r="1282">
      <c r="A1282" s="13" t="s">
        <v>9001</v>
      </c>
    </row>
    <row r="1283">
      <c r="A1283" s="13" t="s">
        <v>9002</v>
      </c>
    </row>
    <row r="1284">
      <c r="A1284" s="13" t="s">
        <v>9003</v>
      </c>
    </row>
    <row r="1285">
      <c r="A1285" s="13"/>
      <c r="B1285" s="13" t="s">
        <v>9004</v>
      </c>
    </row>
    <row r="1286">
      <c r="A1286" s="13"/>
      <c r="B1286" s="13" t="s">
        <v>9005</v>
      </c>
    </row>
    <row r="1287">
      <c r="A1287" s="13"/>
      <c r="B1287" s="13" t="s">
        <v>9006</v>
      </c>
    </row>
    <row r="1288">
      <c r="A1288" s="13"/>
      <c r="B1288" s="13" t="s">
        <v>9007</v>
      </c>
    </row>
    <row r="1289">
      <c r="A1289" s="13" t="s">
        <v>9008</v>
      </c>
    </row>
    <row r="1290">
      <c r="A1290" s="13"/>
      <c r="B1290" s="13" t="s">
        <v>9009</v>
      </c>
    </row>
    <row r="1291">
      <c r="A1291" s="13"/>
      <c r="B1291" s="13" t="s">
        <v>9010</v>
      </c>
    </row>
    <row r="1292">
      <c r="A1292" s="13" t="s">
        <v>8015</v>
      </c>
    </row>
    <row r="1293">
      <c r="A1293" s="12"/>
    </row>
    <row r="1294">
      <c r="A1294" s="2580" t="s">
        <v>9011</v>
      </c>
    </row>
    <row r="1295">
      <c r="A1295" s="13" t="s">
        <v>9012</v>
      </c>
    </row>
    <row r="1296">
      <c r="A1296" s="13" t="s">
        <v>9013</v>
      </c>
    </row>
    <row r="1297">
      <c r="A1297" s="13" t="s">
        <v>8015</v>
      </c>
    </row>
    <row r="1298">
      <c r="A1298" s="12"/>
    </row>
    <row r="1299">
      <c r="A1299" s="2580" t="s">
        <v>9014</v>
      </c>
    </row>
    <row r="1300">
      <c r="A1300" s="13" t="s">
        <v>9015</v>
      </c>
    </row>
    <row r="1301">
      <c r="A1301" s="13"/>
      <c r="B1301" s="13" t="s">
        <v>9016</v>
      </c>
    </row>
    <row r="1302">
      <c r="A1302" s="13" t="s">
        <v>9017</v>
      </c>
    </row>
    <row r="1303">
      <c r="A1303" s="13"/>
      <c r="B1303" s="13" t="s">
        <v>9018</v>
      </c>
    </row>
    <row r="1304">
      <c r="A1304" s="13"/>
      <c r="B1304" s="13" t="s">
        <v>9019</v>
      </c>
    </row>
    <row r="1305">
      <c r="A1305" s="13" t="s">
        <v>8015</v>
      </c>
    </row>
    <row r="1306">
      <c r="A1306" s="13"/>
    </row>
    <row r="1307">
      <c r="A1307" s="2580" t="s">
        <v>9020</v>
      </c>
    </row>
    <row r="1308">
      <c r="A1308" s="12" t="s">
        <v>9021</v>
      </c>
    </row>
    <row r="1309">
      <c r="A1309" s="13" t="s">
        <v>9022</v>
      </c>
    </row>
    <row r="1310">
      <c r="A1310" s="13" t="s">
        <v>9023</v>
      </c>
    </row>
    <row r="1311">
      <c r="A1311" s="13" t="s">
        <v>9024</v>
      </c>
    </row>
    <row r="1312">
      <c r="B1312" s="13" t="s">
        <v>9025</v>
      </c>
    </row>
    <row r="1313">
      <c r="B1313" s="13" t="s">
        <v>9026</v>
      </c>
    </row>
    <row r="1314">
      <c r="A1314" s="13" t="s">
        <v>9027</v>
      </c>
      <c r="B1314" s="13"/>
    </row>
    <row r="1315">
      <c r="A1315" s="13" t="s">
        <v>9028</v>
      </c>
      <c r="B1315" s="13"/>
    </row>
    <row r="1316">
      <c r="B1316" s="13" t="s">
        <v>9029</v>
      </c>
    </row>
    <row r="1317">
      <c r="B1317" s="13"/>
    </row>
    <row r="1318">
      <c r="A1318" s="12" t="s">
        <v>9030</v>
      </c>
      <c r="B1318" s="13"/>
    </row>
    <row r="1319">
      <c r="A1319" s="13" t="s">
        <v>9031</v>
      </c>
      <c r="B1319" s="13"/>
    </row>
    <row r="1320">
      <c r="A1320" s="13" t="s">
        <v>9032</v>
      </c>
      <c r="B1320" s="13"/>
    </row>
  </sheetData>
  <mergeCells count="49">
    <mergeCell ref="B27:G27"/>
    <mergeCell ref="B34:G34"/>
    <mergeCell ref="B60:G60"/>
    <mergeCell ref="B62:G62"/>
    <mergeCell ref="B90:G90"/>
    <mergeCell ref="B94:G94"/>
    <mergeCell ref="B128:G128"/>
    <mergeCell ref="B136:G136"/>
    <mergeCell ref="B142:G142"/>
    <mergeCell ref="B158:G158"/>
    <mergeCell ref="B194:G194"/>
    <mergeCell ref="B197:G197"/>
    <mergeCell ref="B236:G236"/>
    <mergeCell ref="B238:G238"/>
    <mergeCell ref="B283:G283"/>
    <mergeCell ref="B317:G317"/>
    <mergeCell ref="B355:G355"/>
    <mergeCell ref="B364:G364"/>
    <mergeCell ref="B371:G371"/>
    <mergeCell ref="B379:G379"/>
    <mergeCell ref="B413:G413"/>
    <mergeCell ref="B424:G424"/>
    <mergeCell ref="B445:G445"/>
    <mergeCell ref="B483:G483"/>
    <mergeCell ref="B484:G484"/>
    <mergeCell ref="B485:G485"/>
    <mergeCell ref="B486:G486"/>
    <mergeCell ref="B496:G496"/>
    <mergeCell ref="B507:G507"/>
    <mergeCell ref="B532:G532"/>
    <mergeCell ref="B541:G541"/>
    <mergeCell ref="B547:G547"/>
    <mergeCell ref="B560:G560"/>
    <mergeCell ref="B562:G562"/>
    <mergeCell ref="B616:G616"/>
    <mergeCell ref="B750:G750"/>
    <mergeCell ref="B755:G755"/>
    <mergeCell ref="B758:G758"/>
    <mergeCell ref="B764:G764"/>
    <mergeCell ref="B774:G774"/>
    <mergeCell ref="B777:G777"/>
    <mergeCell ref="B779:G779"/>
    <mergeCell ref="B636:G636"/>
    <mergeCell ref="B657:G657"/>
    <mergeCell ref="B699:G699"/>
    <mergeCell ref="B709:G709"/>
    <mergeCell ref="B739:G739"/>
    <mergeCell ref="B743:G743"/>
    <mergeCell ref="B744:G744"/>
  </mergeCells>
  <hyperlinks>
    <hyperlink r:id="rId1" ref="B531"/>
  </hyperlinks>
  <drawing r:id="rId2"/>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cols>
    <col customWidth="1" min="10" max="10" width="5.13"/>
    <col customWidth="1" min="19" max="19" width="5.13"/>
    <col customWidth="1" min="28" max="28" width="5.13"/>
    <col customWidth="1" min="37" max="37" width="5.13"/>
    <col customWidth="1" min="38" max="46" width="12.63"/>
  </cols>
  <sheetData>
    <row r="1">
      <c r="A1" s="2581" t="s">
        <v>9033</v>
      </c>
    </row>
    <row r="2">
      <c r="A2" s="37"/>
      <c r="B2" s="329"/>
      <c r="C2" s="329"/>
      <c r="D2" s="329"/>
      <c r="E2" s="329"/>
      <c r="F2" s="329"/>
      <c r="G2" s="330" t="s">
        <v>1811</v>
      </c>
      <c r="H2" s="330" t="s">
        <v>1812</v>
      </c>
      <c r="I2" s="329"/>
      <c r="J2" s="37"/>
      <c r="K2" s="329"/>
      <c r="L2" s="329"/>
      <c r="M2" s="329"/>
      <c r="N2" s="329"/>
      <c r="O2" s="329"/>
      <c r="P2" s="329"/>
      <c r="Q2" s="329"/>
      <c r="R2" s="329"/>
      <c r="S2" s="37"/>
      <c r="T2" s="329"/>
      <c r="U2" s="329"/>
      <c r="V2" s="329"/>
      <c r="W2" s="329"/>
      <c r="X2" s="329"/>
      <c r="Y2" s="329"/>
      <c r="Z2" s="329"/>
      <c r="AA2" s="329"/>
      <c r="AB2" s="37"/>
      <c r="AC2" s="329"/>
      <c r="AD2" s="329"/>
      <c r="AE2" s="329"/>
      <c r="AF2" s="329"/>
      <c r="AG2" s="329"/>
      <c r="AH2" s="329"/>
      <c r="AI2" s="329"/>
      <c r="AJ2" s="329"/>
      <c r="AK2" s="37"/>
      <c r="AL2" s="37"/>
      <c r="AM2" s="37"/>
      <c r="AN2" s="37"/>
      <c r="AO2" s="37"/>
      <c r="AP2" s="37"/>
      <c r="AQ2" s="37"/>
      <c r="AR2" s="37"/>
      <c r="AS2" s="37"/>
      <c r="AT2" s="37"/>
    </row>
    <row r="3">
      <c r="A3" s="329"/>
      <c r="B3" s="329"/>
      <c r="C3" s="1019" t="s">
        <v>4019</v>
      </c>
      <c r="D3" s="333"/>
      <c r="E3" s="329"/>
      <c r="F3" s="334" t="s">
        <v>1814</v>
      </c>
      <c r="G3" s="334">
        <f>MINUS(H3,SUM(C6:C15))</f>
        <v>87</v>
      </c>
      <c r="H3" s="334">
        <f>SUM($A$976)</f>
        <v>100</v>
      </c>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row>
    <row r="4">
      <c r="A4" s="329"/>
      <c r="B4" s="329"/>
      <c r="C4" s="329"/>
      <c r="D4" s="329"/>
      <c r="E4" s="329"/>
      <c r="F4" s="329"/>
      <c r="G4" s="329"/>
      <c r="H4" s="329"/>
      <c r="I4" s="329"/>
      <c r="J4" s="329"/>
      <c r="K4" s="279" t="s">
        <v>1816</v>
      </c>
      <c r="L4" s="218" t="s">
        <v>872</v>
      </c>
      <c r="M4" s="170"/>
      <c r="N4" s="658" t="s">
        <v>873</v>
      </c>
      <c r="O4" s="254"/>
      <c r="P4" s="254"/>
      <c r="Q4" s="254"/>
      <c r="R4" s="329"/>
      <c r="S4" s="329"/>
      <c r="T4" s="279" t="s">
        <v>294</v>
      </c>
      <c r="U4" s="2582" t="s">
        <v>9034</v>
      </c>
      <c r="V4" s="170"/>
      <c r="W4" s="1047" t="s">
        <v>1758</v>
      </c>
      <c r="X4" s="254"/>
      <c r="Y4" s="235"/>
      <c r="Z4" s="235"/>
      <c r="AA4" s="329"/>
      <c r="AB4" s="329"/>
      <c r="AC4" s="329"/>
      <c r="AD4" s="220" t="s">
        <v>1821</v>
      </c>
      <c r="AE4" s="170"/>
      <c r="AF4" s="329"/>
      <c r="AG4" s="329"/>
      <c r="AH4" s="329"/>
      <c r="AI4" s="329"/>
      <c r="AJ4" s="329"/>
      <c r="AK4" s="329"/>
      <c r="AL4" s="329"/>
      <c r="AM4" s="329"/>
      <c r="AN4" s="329"/>
      <c r="AO4" s="329"/>
      <c r="AP4" s="329"/>
      <c r="AQ4" s="329"/>
      <c r="AR4" s="329"/>
      <c r="AS4" s="329"/>
      <c r="AT4" s="329"/>
    </row>
    <row r="5">
      <c r="A5" s="329"/>
      <c r="B5" s="345" t="s">
        <v>1822</v>
      </c>
      <c r="C5" s="345" t="s">
        <v>1823</v>
      </c>
      <c r="D5" s="345" t="s">
        <v>1824</v>
      </c>
      <c r="E5" s="345" t="s">
        <v>1825</v>
      </c>
      <c r="F5" s="345" t="s">
        <v>1066</v>
      </c>
      <c r="G5" s="345" t="s">
        <v>1120</v>
      </c>
      <c r="H5" s="345" t="s">
        <v>800</v>
      </c>
      <c r="I5" s="345" t="s">
        <v>1826</v>
      </c>
      <c r="J5" s="329"/>
      <c r="K5" s="329"/>
      <c r="L5" s="211" t="s">
        <v>9035</v>
      </c>
      <c r="M5" s="212"/>
      <c r="N5" s="212"/>
      <c r="O5" s="212"/>
      <c r="P5" s="212"/>
      <c r="Q5" s="212"/>
      <c r="R5" s="329" t="s">
        <v>556</v>
      </c>
      <c r="S5" s="329"/>
      <c r="T5" s="329"/>
      <c r="U5" s="211" t="s">
        <v>9036</v>
      </c>
      <c r="V5" s="212"/>
      <c r="W5" s="212"/>
      <c r="X5" s="212"/>
      <c r="Y5" s="212"/>
      <c r="Z5" s="154"/>
      <c r="AA5" s="329"/>
      <c r="AB5" s="329"/>
      <c r="AC5" s="329"/>
      <c r="AD5" s="1314" t="s">
        <v>9037</v>
      </c>
      <c r="AE5" s="37"/>
      <c r="AF5" s="37"/>
      <c r="AG5" s="37"/>
      <c r="AH5" s="37"/>
      <c r="AI5" s="37"/>
      <c r="AJ5" s="329"/>
      <c r="AK5" s="329"/>
      <c r="AL5" s="329"/>
      <c r="AM5" s="329"/>
      <c r="AN5" s="329"/>
      <c r="AO5" s="329"/>
      <c r="AP5" s="329"/>
      <c r="AQ5" s="329"/>
      <c r="AR5" s="329"/>
      <c r="AS5" s="329"/>
      <c r="AT5" s="329"/>
    </row>
    <row r="6">
      <c r="A6" s="2583" t="s">
        <v>3255</v>
      </c>
      <c r="B6" s="359">
        <f>SUM($B$976)</f>
        <v>20</v>
      </c>
      <c r="C6" s="2584">
        <v>3.0</v>
      </c>
      <c r="D6" s="2585"/>
      <c r="E6" s="2586">
        <v>2.0</v>
      </c>
      <c r="F6" s="2585"/>
      <c r="G6" s="2585"/>
      <c r="H6" s="2585"/>
      <c r="I6" s="359">
        <f t="shared" ref="I6:I7" si="1">SUM(B6,C6*2,D6:H6)</f>
        <v>28</v>
      </c>
      <c r="J6" s="329"/>
      <c r="K6" s="329"/>
      <c r="L6" s="39" t="s">
        <v>9038</v>
      </c>
      <c r="M6" s="577" t="s">
        <v>883</v>
      </c>
      <c r="N6" s="577" t="s">
        <v>868</v>
      </c>
      <c r="O6" s="577" t="s">
        <v>869</v>
      </c>
      <c r="P6" s="577" t="s">
        <v>969</v>
      </c>
      <c r="Q6" s="2587" t="s">
        <v>866</v>
      </c>
      <c r="R6" s="329"/>
      <c r="S6" s="329"/>
      <c r="T6" s="329"/>
      <c r="U6" s="211" t="s">
        <v>9039</v>
      </c>
      <c r="V6" s="212"/>
      <c r="W6" s="212"/>
      <c r="X6" s="154"/>
      <c r="Y6" s="154"/>
      <c r="Z6" s="154"/>
      <c r="AA6" s="329"/>
      <c r="AB6" s="329"/>
      <c r="AC6" s="329"/>
      <c r="AD6" s="37"/>
      <c r="AE6" s="763"/>
      <c r="AF6" s="763"/>
      <c r="AG6" s="37"/>
      <c r="AH6" s="37"/>
      <c r="AI6" s="37"/>
      <c r="AJ6" s="329"/>
      <c r="AK6" s="329"/>
      <c r="AL6" s="329"/>
      <c r="AM6" s="329"/>
      <c r="AN6" s="329"/>
      <c r="AO6" s="329"/>
      <c r="AP6" s="329"/>
      <c r="AQ6" s="329"/>
      <c r="AR6" s="329"/>
      <c r="AS6" s="329"/>
      <c r="AT6" s="329"/>
    </row>
    <row r="7">
      <c r="A7" s="2588" t="s">
        <v>3256</v>
      </c>
      <c r="B7" s="359">
        <f>SUM($C$976)</f>
        <v>30</v>
      </c>
      <c r="C7" s="2585"/>
      <c r="D7" s="2585"/>
      <c r="E7" s="2585"/>
      <c r="F7" s="2589">
        <v>4.0</v>
      </c>
      <c r="G7" s="2585"/>
      <c r="H7" s="2585"/>
      <c r="I7" s="359">
        <f t="shared" si="1"/>
        <v>34</v>
      </c>
      <c r="J7" s="329"/>
      <c r="K7" s="329"/>
      <c r="L7" s="329"/>
      <c r="M7" s="329"/>
      <c r="N7" s="329"/>
      <c r="O7" s="329"/>
      <c r="P7" s="329"/>
      <c r="Q7" s="329"/>
      <c r="R7" s="329"/>
      <c r="S7" s="329"/>
      <c r="T7" s="329"/>
      <c r="U7" s="220" t="s">
        <v>3248</v>
      </c>
      <c r="V7" s="170"/>
      <c r="W7" s="170"/>
      <c r="X7" s="170"/>
      <c r="Y7" s="170"/>
      <c r="Z7" s="345" t="s">
        <v>535</v>
      </c>
      <c r="AA7" s="329"/>
      <c r="AB7" s="329"/>
      <c r="AC7" s="329"/>
      <c r="AD7" s="37"/>
      <c r="AE7" s="763"/>
      <c r="AF7" s="763"/>
      <c r="AG7" s="37"/>
      <c r="AH7" s="37"/>
      <c r="AI7" s="37"/>
      <c r="AJ7" s="329"/>
      <c r="AK7" s="329"/>
      <c r="AL7" s="329"/>
      <c r="AM7" s="329"/>
      <c r="AN7" s="329"/>
      <c r="AO7" s="329"/>
      <c r="AP7" s="329"/>
      <c r="AQ7" s="329"/>
      <c r="AR7" s="329"/>
      <c r="AS7" s="329"/>
      <c r="AT7" s="329"/>
    </row>
    <row r="8">
      <c r="A8" s="2590" t="s">
        <v>3257</v>
      </c>
      <c r="B8" s="359">
        <f>SUM($D$976)</f>
        <v>0</v>
      </c>
      <c r="C8" s="2585"/>
      <c r="D8" s="2585"/>
      <c r="E8" s="2585"/>
      <c r="F8" s="2585"/>
      <c r="G8" s="2585"/>
      <c r="H8" s="2585"/>
      <c r="I8" s="359">
        <f t="shared" ref="I8:I14" si="2">SUM(B8:H8) - J8</f>
        <v>0</v>
      </c>
      <c r="J8" s="2591">
        <f t="shared" ref="J8:J14" si="3">IF(C8 &gt; 10, ROUNDUP(MINUS(C8, 10)/2), 0)</f>
        <v>0</v>
      </c>
      <c r="K8" s="279" t="s">
        <v>1855</v>
      </c>
      <c r="L8" s="218" t="s">
        <v>1038</v>
      </c>
      <c r="M8" s="170"/>
      <c r="N8" s="658" t="s">
        <v>1039</v>
      </c>
      <c r="O8" s="254"/>
      <c r="P8" s="254"/>
      <c r="Q8" s="235"/>
      <c r="R8" s="329"/>
      <c r="S8" s="329"/>
      <c r="T8" s="329"/>
      <c r="U8" s="329"/>
      <c r="V8" s="329"/>
      <c r="W8" s="329"/>
      <c r="X8" s="329"/>
      <c r="Y8" s="329"/>
      <c r="Z8" s="329"/>
      <c r="AA8" s="329"/>
      <c r="AB8" s="329"/>
      <c r="AC8" s="329"/>
      <c r="AD8" s="37"/>
      <c r="AE8" s="763"/>
      <c r="AF8" s="763"/>
      <c r="AG8" s="37"/>
      <c r="AH8" s="37"/>
      <c r="AI8" s="37"/>
      <c r="AJ8" s="329"/>
      <c r="AK8" s="329"/>
      <c r="AL8" s="329"/>
      <c r="AM8" s="329"/>
      <c r="AN8" s="329"/>
      <c r="AO8" s="329"/>
      <c r="AP8" s="329"/>
      <c r="AQ8" s="329"/>
      <c r="AR8" s="329"/>
      <c r="AS8" s="329"/>
      <c r="AT8" s="329"/>
    </row>
    <row r="9">
      <c r="A9" s="2592" t="s">
        <v>3258</v>
      </c>
      <c r="B9" s="359">
        <f>SUM($E$976)</f>
        <v>0</v>
      </c>
      <c r="C9" s="2589">
        <v>4.0</v>
      </c>
      <c r="D9" s="2593">
        <v>1.0</v>
      </c>
      <c r="E9" s="2585"/>
      <c r="F9" s="2585"/>
      <c r="G9" s="2585"/>
      <c r="H9" s="2585"/>
      <c r="I9" s="359">
        <f t="shared" si="2"/>
        <v>5</v>
      </c>
      <c r="J9" s="2591">
        <f t="shared" si="3"/>
        <v>0</v>
      </c>
      <c r="K9" s="329"/>
      <c r="L9" s="635" t="s">
        <v>1010</v>
      </c>
      <c r="M9" s="154" t="s">
        <v>2404</v>
      </c>
      <c r="N9" s="154" t="s">
        <v>1075</v>
      </c>
      <c r="O9" s="154"/>
      <c r="P9" s="154"/>
      <c r="Q9" s="154"/>
      <c r="R9" s="329"/>
      <c r="S9" s="329"/>
      <c r="T9" s="279" t="s">
        <v>1862</v>
      </c>
      <c r="U9" s="218" t="s">
        <v>1211</v>
      </c>
      <c r="V9" s="170"/>
      <c r="W9" s="170"/>
      <c r="X9" s="170"/>
      <c r="Y9" s="209" t="s">
        <v>1212</v>
      </c>
      <c r="Z9" s="209" t="s">
        <v>1196</v>
      </c>
      <c r="AA9" s="329"/>
      <c r="AB9" s="329"/>
      <c r="AC9" s="329"/>
      <c r="AD9" s="37"/>
      <c r="AE9" s="37"/>
      <c r="AF9" s="37"/>
      <c r="AG9" s="37"/>
      <c r="AH9" s="37"/>
      <c r="AI9" s="37"/>
      <c r="AJ9" s="329"/>
      <c r="AK9" s="329"/>
      <c r="AL9" s="329"/>
      <c r="AM9" s="329"/>
      <c r="AN9" s="329"/>
      <c r="AO9" s="329"/>
      <c r="AP9" s="329"/>
      <c r="AQ9" s="329"/>
      <c r="AR9" s="329"/>
      <c r="AS9" s="329"/>
      <c r="AT9" s="329"/>
    </row>
    <row r="10">
      <c r="A10" s="2594" t="s">
        <v>3259</v>
      </c>
      <c r="B10" s="359">
        <f>SUM($F$976)</f>
        <v>0</v>
      </c>
      <c r="C10" s="2585"/>
      <c r="D10" s="2585"/>
      <c r="E10" s="2585"/>
      <c r="F10" s="2586">
        <v>2.0</v>
      </c>
      <c r="G10" s="2585"/>
      <c r="H10" s="2585"/>
      <c r="I10" s="359">
        <f t="shared" si="2"/>
        <v>2</v>
      </c>
      <c r="J10" s="2591">
        <f t="shared" si="3"/>
        <v>0</v>
      </c>
      <c r="K10" s="329"/>
      <c r="L10" s="635" t="s">
        <v>1018</v>
      </c>
      <c r="M10" s="154" t="s">
        <v>1049</v>
      </c>
      <c r="N10" s="154" t="s">
        <v>2338</v>
      </c>
      <c r="O10" s="610" t="s">
        <v>1119</v>
      </c>
      <c r="P10" s="154"/>
      <c r="Q10" s="154"/>
      <c r="R10" s="329"/>
      <c r="S10" s="329"/>
      <c r="T10" s="329"/>
      <c r="U10" s="211" t="s">
        <v>9040</v>
      </c>
      <c r="V10" s="212"/>
      <c r="W10" s="212"/>
      <c r="X10" s="212"/>
      <c r="Y10" s="212"/>
      <c r="Z10" s="154"/>
      <c r="AA10" s="329"/>
      <c r="AB10" s="329"/>
      <c r="AC10" s="329"/>
      <c r="AD10" s="37"/>
      <c r="AE10" s="37"/>
      <c r="AF10" s="37"/>
      <c r="AG10" s="37"/>
      <c r="AH10" s="37"/>
      <c r="AI10" s="37"/>
      <c r="AJ10" s="329"/>
      <c r="AK10" s="329"/>
      <c r="AL10" s="329"/>
      <c r="AM10" s="329"/>
      <c r="AN10" s="329"/>
      <c r="AO10" s="329"/>
      <c r="AP10" s="329"/>
      <c r="AQ10" s="329"/>
      <c r="AR10" s="329"/>
      <c r="AS10" s="329"/>
      <c r="AT10" s="329"/>
    </row>
    <row r="11">
      <c r="A11" s="2595" t="s">
        <v>3260</v>
      </c>
      <c r="B11" s="359">
        <f>SUM($G$976)</f>
        <v>0</v>
      </c>
      <c r="C11" s="2586">
        <v>2.0</v>
      </c>
      <c r="D11" s="2593">
        <v>1.0</v>
      </c>
      <c r="E11" s="2585"/>
      <c r="F11" s="2585"/>
      <c r="G11" s="2585"/>
      <c r="H11" s="2585"/>
      <c r="I11" s="359">
        <f t="shared" si="2"/>
        <v>3</v>
      </c>
      <c r="J11" s="2591">
        <f t="shared" si="3"/>
        <v>0</v>
      </c>
      <c r="K11" s="279" t="s">
        <v>1872</v>
      </c>
      <c r="L11" s="218" t="s">
        <v>1082</v>
      </c>
      <c r="M11" s="170"/>
      <c r="N11" s="658" t="s">
        <v>1083</v>
      </c>
      <c r="O11" s="254"/>
      <c r="P11" s="254"/>
      <c r="Q11" s="235"/>
      <c r="R11" s="329"/>
      <c r="S11" s="329"/>
      <c r="T11" s="329"/>
      <c r="U11" s="211" t="s">
        <v>1217</v>
      </c>
      <c r="V11" s="154"/>
      <c r="W11" s="154"/>
      <c r="X11" s="154"/>
      <c r="Y11" s="154"/>
      <c r="Z11" s="154"/>
      <c r="AA11" s="329"/>
      <c r="AB11" s="329"/>
      <c r="AC11" s="329"/>
      <c r="AD11" s="329"/>
      <c r="AE11" s="329"/>
      <c r="AF11" s="329"/>
      <c r="AG11" s="329"/>
      <c r="AH11" s="329"/>
      <c r="AI11" s="329"/>
      <c r="AJ11" s="329"/>
      <c r="AK11" s="329"/>
      <c r="AL11" s="329"/>
      <c r="AM11" s="329"/>
      <c r="AN11" s="329"/>
      <c r="AO11" s="329"/>
      <c r="AP11" s="329"/>
      <c r="AQ11" s="329"/>
      <c r="AR11" s="329"/>
      <c r="AS11" s="329"/>
      <c r="AT11" s="329"/>
    </row>
    <row r="12">
      <c r="A12" s="2596" t="s">
        <v>3261</v>
      </c>
      <c r="B12" s="359">
        <f>SUM($H$976)</f>
        <v>0</v>
      </c>
      <c r="C12" s="2586">
        <v>2.0</v>
      </c>
      <c r="D12" s="2585"/>
      <c r="E12" s="2586">
        <v>2.0</v>
      </c>
      <c r="F12" s="2585"/>
      <c r="G12" s="2585"/>
      <c r="H12" s="2585"/>
      <c r="I12" s="359">
        <f t="shared" si="2"/>
        <v>4</v>
      </c>
      <c r="J12" s="2591">
        <f t="shared" si="3"/>
        <v>0</v>
      </c>
      <c r="K12" s="329"/>
      <c r="L12" s="635" t="s">
        <v>1010</v>
      </c>
      <c r="M12" s="154" t="s">
        <v>1057</v>
      </c>
      <c r="N12" s="154" t="s">
        <v>1959</v>
      </c>
      <c r="O12" s="154" t="s">
        <v>2130</v>
      </c>
      <c r="P12" s="154"/>
      <c r="Q12" s="154"/>
      <c r="R12" s="329"/>
      <c r="S12" s="329"/>
      <c r="T12" s="279" t="s">
        <v>1862</v>
      </c>
      <c r="U12" s="207" t="s">
        <v>9041</v>
      </c>
      <c r="V12" s="170"/>
      <c r="W12" s="170"/>
      <c r="X12" s="170"/>
      <c r="Y12" s="209" t="s">
        <v>1194</v>
      </c>
      <c r="Z12" s="209" t="s">
        <v>1196</v>
      </c>
      <c r="AA12" s="329"/>
      <c r="AB12" s="329"/>
      <c r="AC12" s="329"/>
      <c r="AD12" s="279" t="s">
        <v>1879</v>
      </c>
      <c r="AE12" s="170"/>
      <c r="AF12" s="329"/>
      <c r="AG12" s="329"/>
      <c r="AH12" s="329"/>
      <c r="AI12" s="329"/>
      <c r="AJ12" s="329"/>
      <c r="AK12" s="329"/>
      <c r="AL12" s="329"/>
      <c r="AM12" s="329"/>
      <c r="AN12" s="329"/>
      <c r="AO12" s="329"/>
      <c r="AP12" s="329"/>
      <c r="AQ12" s="329"/>
      <c r="AR12" s="329"/>
      <c r="AS12" s="329"/>
      <c r="AT12" s="329"/>
    </row>
    <row r="13">
      <c r="A13" s="2597" t="s">
        <v>3262</v>
      </c>
      <c r="B13" s="359">
        <f>SUM($I$976)</f>
        <v>0</v>
      </c>
      <c r="C13" s="2586">
        <v>2.0</v>
      </c>
      <c r="D13" s="2585"/>
      <c r="E13" s="2585"/>
      <c r="F13" s="2585"/>
      <c r="G13" s="2585"/>
      <c r="H13" s="2585"/>
      <c r="I13" s="359">
        <f t="shared" si="2"/>
        <v>2</v>
      </c>
      <c r="J13" s="2591">
        <f t="shared" si="3"/>
        <v>0</v>
      </c>
      <c r="K13" s="329"/>
      <c r="L13" s="635" t="s">
        <v>1018</v>
      </c>
      <c r="M13" s="154" t="s">
        <v>1864</v>
      </c>
      <c r="N13" s="610" t="s">
        <v>1866</v>
      </c>
      <c r="O13" s="154"/>
      <c r="P13" s="154"/>
      <c r="Q13" s="154"/>
      <c r="R13" s="329"/>
      <c r="S13" s="329"/>
      <c r="T13" s="329"/>
      <c r="U13" s="211" t="s">
        <v>9042</v>
      </c>
      <c r="V13" s="212"/>
      <c r="W13" s="212"/>
      <c r="X13" s="212"/>
      <c r="Y13" s="154"/>
      <c r="Z13" s="154"/>
      <c r="AA13" s="329"/>
      <c r="AB13" s="329"/>
      <c r="AC13" s="329"/>
      <c r="AD13" s="404" t="s">
        <v>1886</v>
      </c>
      <c r="AE13" s="37"/>
      <c r="AF13" s="406" t="s">
        <v>2390</v>
      </c>
      <c r="AG13" s="37"/>
      <c r="AH13" s="404" t="s">
        <v>1888</v>
      </c>
      <c r="AI13" s="37"/>
      <c r="AJ13" s="329"/>
      <c r="AK13" s="329"/>
      <c r="AL13" s="329"/>
      <c r="AM13" s="329"/>
      <c r="AN13" s="329"/>
      <c r="AO13" s="329"/>
      <c r="AP13" s="329"/>
      <c r="AQ13" s="329"/>
      <c r="AR13" s="329"/>
      <c r="AS13" s="329"/>
      <c r="AT13" s="329"/>
    </row>
    <row r="14">
      <c r="A14" s="2598" t="s">
        <v>3263</v>
      </c>
      <c r="B14" s="359">
        <f>SUM($J$976)</f>
        <v>0</v>
      </c>
      <c r="C14" s="2585"/>
      <c r="D14" s="2585"/>
      <c r="E14" s="2585"/>
      <c r="F14" s="2593">
        <v>1.0</v>
      </c>
      <c r="G14" s="2585"/>
      <c r="H14" s="2585"/>
      <c r="I14" s="359">
        <f t="shared" si="2"/>
        <v>1</v>
      </c>
      <c r="J14" s="2591">
        <f t="shared" si="3"/>
        <v>0</v>
      </c>
      <c r="K14" s="279" t="s">
        <v>1889</v>
      </c>
      <c r="L14" s="207" t="s">
        <v>1172</v>
      </c>
      <c r="M14" s="170"/>
      <c r="N14" s="658" t="s">
        <v>1173</v>
      </c>
      <c r="O14" s="254"/>
      <c r="P14" s="254"/>
      <c r="Q14" s="235"/>
      <c r="R14" s="329"/>
      <c r="S14" s="329"/>
      <c r="T14" s="329"/>
      <c r="U14" s="154" t="s">
        <v>9043</v>
      </c>
      <c r="V14" s="154"/>
      <c r="W14" s="154"/>
      <c r="X14" s="154"/>
      <c r="Y14" s="154"/>
      <c r="Z14" s="154"/>
      <c r="AA14" s="329"/>
      <c r="AB14" s="329"/>
      <c r="AC14" s="329"/>
      <c r="AD14" s="406" t="s">
        <v>2627</v>
      </c>
      <c r="AE14" s="37"/>
      <c r="AF14" s="405" t="s">
        <v>1894</v>
      </c>
      <c r="AG14" s="37"/>
      <c r="AH14" s="406" t="s">
        <v>1895</v>
      </c>
      <c r="AI14" s="37"/>
      <c r="AJ14" s="329"/>
      <c r="AK14" s="329"/>
      <c r="AL14" s="329"/>
      <c r="AM14" s="329"/>
      <c r="AN14" s="329"/>
      <c r="AO14" s="329"/>
      <c r="AP14" s="329"/>
      <c r="AQ14" s="329"/>
      <c r="AR14" s="329"/>
      <c r="AS14" s="329"/>
      <c r="AT14" s="329"/>
    </row>
    <row r="15">
      <c r="A15" s="2599" t="s">
        <v>50</v>
      </c>
      <c r="B15" s="359">
        <f>SUM($K$976)</f>
        <v>4</v>
      </c>
      <c r="C15" s="2585"/>
      <c r="D15" s="2585"/>
      <c r="E15" s="2585"/>
      <c r="F15" s="2585"/>
      <c r="G15" s="2585"/>
      <c r="H15" s="2585"/>
      <c r="I15" s="359">
        <f>SUM(B15,D15:H15, (MIN(ROUNDDOWN(C15/6), 1)), MIN(ROUNDDOWN(C15/15), 1))</f>
        <v>4</v>
      </c>
      <c r="J15" s="329"/>
      <c r="K15" s="329"/>
      <c r="L15" s="635" t="s">
        <v>1010</v>
      </c>
      <c r="M15" s="154"/>
      <c r="N15" s="154"/>
      <c r="O15" s="154"/>
      <c r="P15" s="154"/>
      <c r="Q15" s="154"/>
      <c r="R15" s="329"/>
      <c r="S15" s="329"/>
      <c r="T15" s="279" t="s">
        <v>1862</v>
      </c>
      <c r="U15" s="218" t="s">
        <v>1352</v>
      </c>
      <c r="V15" s="170"/>
      <c r="W15" s="170"/>
      <c r="X15" s="170"/>
      <c r="Y15" s="209" t="s">
        <v>1353</v>
      </c>
      <c r="Z15" s="209" t="s">
        <v>1196</v>
      </c>
      <c r="AA15" s="329"/>
      <c r="AB15" s="329"/>
      <c r="AC15" s="329"/>
      <c r="AD15" s="404" t="s">
        <v>2995</v>
      </c>
      <c r="AE15" s="37"/>
      <c r="AF15" s="406" t="s">
        <v>2898</v>
      </c>
      <c r="AG15" s="37"/>
      <c r="AH15" s="258" t="s">
        <v>2682</v>
      </c>
      <c r="AI15" s="37"/>
      <c r="AJ15" s="329"/>
      <c r="AK15" s="329"/>
      <c r="AL15" s="329"/>
      <c r="AM15" s="329"/>
      <c r="AN15" s="329"/>
      <c r="AO15" s="329"/>
      <c r="AP15" s="329"/>
      <c r="AQ15" s="329"/>
      <c r="AR15" s="329"/>
      <c r="AS15" s="329"/>
      <c r="AT15" s="329"/>
    </row>
    <row r="16">
      <c r="A16" s="329"/>
      <c r="B16" s="329"/>
      <c r="C16" s="329"/>
      <c r="D16" s="329"/>
      <c r="E16" s="329"/>
      <c r="F16" s="329"/>
      <c r="G16" s="329"/>
      <c r="H16" s="329"/>
      <c r="I16" s="329"/>
      <c r="J16" s="329"/>
      <c r="K16" s="329"/>
      <c r="L16" s="635" t="s">
        <v>1018</v>
      </c>
      <c r="M16" s="154" t="s">
        <v>2049</v>
      </c>
      <c r="N16" s="154"/>
      <c r="O16" s="154"/>
      <c r="P16" s="154"/>
      <c r="Q16" s="154"/>
      <c r="R16" s="329"/>
      <c r="S16" s="329"/>
      <c r="T16" s="329"/>
      <c r="U16" s="224" t="s">
        <v>9044</v>
      </c>
      <c r="V16" s="212"/>
      <c r="W16" s="212"/>
      <c r="X16" s="212"/>
      <c r="Y16" s="212"/>
      <c r="Z16" s="154"/>
      <c r="AA16" s="329"/>
      <c r="AB16" s="329"/>
      <c r="AC16" s="329"/>
      <c r="AD16" s="329"/>
      <c r="AE16" s="329"/>
      <c r="AF16" s="329"/>
      <c r="AG16" s="329"/>
      <c r="AH16" s="329"/>
      <c r="AI16" s="329"/>
      <c r="AJ16" s="329"/>
      <c r="AK16" s="329"/>
      <c r="AL16" s="329"/>
      <c r="AM16" s="329"/>
      <c r="AN16" s="329"/>
      <c r="AO16" s="329"/>
      <c r="AP16" s="329"/>
      <c r="AQ16" s="329"/>
      <c r="AR16" s="329"/>
      <c r="AS16" s="329"/>
      <c r="AT16" s="329"/>
    </row>
    <row r="17">
      <c r="A17" s="329"/>
      <c r="B17" s="345" t="s">
        <v>1822</v>
      </c>
      <c r="C17" s="345" t="s">
        <v>1906</v>
      </c>
      <c r="D17" s="345" t="s">
        <v>1907</v>
      </c>
      <c r="E17" s="345" t="s">
        <v>1908</v>
      </c>
      <c r="F17" s="345" t="s">
        <v>1909</v>
      </c>
      <c r="G17" s="345" t="s">
        <v>1910</v>
      </c>
      <c r="H17" s="345" t="s">
        <v>800</v>
      </c>
      <c r="I17" s="345" t="s">
        <v>1826</v>
      </c>
      <c r="J17" s="329"/>
      <c r="K17" s="279" t="s">
        <v>1889</v>
      </c>
      <c r="L17" s="218" t="s">
        <v>1138</v>
      </c>
      <c r="M17" s="170"/>
      <c r="N17" s="658" t="s">
        <v>1139</v>
      </c>
      <c r="O17" s="254"/>
      <c r="P17" s="235"/>
      <c r="Q17" s="235"/>
      <c r="R17" s="329"/>
      <c r="S17" s="329"/>
      <c r="T17" s="329"/>
      <c r="U17" s="211" t="s">
        <v>9045</v>
      </c>
      <c r="V17" s="212"/>
      <c r="W17" s="212"/>
      <c r="X17" s="154"/>
      <c r="Y17" s="154"/>
      <c r="Z17" s="154"/>
      <c r="AA17" s="329"/>
      <c r="AB17" s="329"/>
      <c r="AC17" s="329"/>
      <c r="AD17" s="279" t="s">
        <v>1914</v>
      </c>
      <c r="AE17" s="170"/>
      <c r="AF17" s="329"/>
      <c r="AG17" s="329"/>
      <c r="AH17" s="329"/>
      <c r="AI17" s="329"/>
      <c r="AJ17" s="329"/>
      <c r="AK17" s="329"/>
      <c r="AL17" s="329"/>
      <c r="AM17" s="329"/>
      <c r="AN17" s="329"/>
      <c r="AO17" s="329"/>
      <c r="AP17" s="329"/>
      <c r="AQ17" s="329"/>
      <c r="AR17" s="329"/>
      <c r="AS17" s="329"/>
      <c r="AT17" s="329"/>
    </row>
    <row r="18">
      <c r="A18" s="345" t="s">
        <v>51</v>
      </c>
      <c r="B18" s="359">
        <f>SUM($L$976)</f>
        <v>0</v>
      </c>
      <c r="C18" s="2600"/>
      <c r="D18" s="2600"/>
      <c r="E18" s="2601">
        <f>SUM(I11)</f>
        <v>3</v>
      </c>
      <c r="F18" s="949">
        <f>SUM(ROUNDDOWN(I14/2))</f>
        <v>0</v>
      </c>
      <c r="G18" s="2585"/>
      <c r="H18" s="2585"/>
      <c r="I18" s="359">
        <f t="shared" ref="I18:I22" si="4">SUM(B18:H18)</f>
        <v>3</v>
      </c>
      <c r="J18" s="329"/>
      <c r="K18" s="329"/>
      <c r="L18" s="635" t="s">
        <v>1010</v>
      </c>
      <c r="M18" s="1055" t="s">
        <v>1142</v>
      </c>
      <c r="N18" s="154"/>
      <c r="O18" s="154"/>
      <c r="P18" s="154"/>
      <c r="Q18" s="154"/>
      <c r="R18" s="329"/>
      <c r="S18" s="329"/>
      <c r="T18" s="411" t="s">
        <v>1904</v>
      </c>
      <c r="U18" s="412"/>
      <c r="V18" s="412"/>
      <c r="W18" s="412"/>
      <c r="X18" s="412"/>
      <c r="Y18" s="413"/>
      <c r="Z18" s="413"/>
      <c r="AA18" s="329"/>
      <c r="AB18" s="329"/>
      <c r="AC18" s="329"/>
      <c r="AD18" s="2602" t="s">
        <v>2687</v>
      </c>
      <c r="AJ18" s="329"/>
      <c r="AK18" s="329"/>
      <c r="AL18" s="329"/>
      <c r="AM18" s="329"/>
      <c r="AN18" s="329"/>
      <c r="AO18" s="329"/>
      <c r="AP18" s="329"/>
      <c r="AQ18" s="329"/>
      <c r="AR18" s="329"/>
      <c r="AS18" s="329"/>
      <c r="AT18" s="329"/>
    </row>
    <row r="19">
      <c r="A19" s="345" t="s">
        <v>52</v>
      </c>
      <c r="B19" s="359">
        <f>SUM($M$976)</f>
        <v>5</v>
      </c>
      <c r="C19" s="2600"/>
      <c r="D19" s="2603">
        <f>SUM(ROUNDDOWN(I10/2))</f>
        <v>1</v>
      </c>
      <c r="E19" s="2601">
        <f>SUM(I11)</f>
        <v>3</v>
      </c>
      <c r="F19" s="2600"/>
      <c r="G19" s="2604">
        <v>6.0</v>
      </c>
      <c r="H19" s="2585"/>
      <c r="I19" s="359">
        <f t="shared" si="4"/>
        <v>15</v>
      </c>
      <c r="J19" s="329"/>
      <c r="K19" s="329"/>
      <c r="L19" s="635" t="s">
        <v>1018</v>
      </c>
      <c r="M19" s="154"/>
      <c r="N19" s="154"/>
      <c r="O19" s="154"/>
      <c r="P19" s="154"/>
      <c r="Q19" s="154"/>
      <c r="R19" s="329"/>
      <c r="S19" s="329"/>
      <c r="T19" s="329"/>
      <c r="U19" s="170"/>
      <c r="V19" s="170"/>
      <c r="W19" s="170"/>
      <c r="X19" s="170"/>
      <c r="Y19" s="170"/>
      <c r="Z19" s="170"/>
      <c r="AA19" s="329"/>
      <c r="AB19" s="329"/>
      <c r="AC19" s="329"/>
      <c r="AJ19" s="329"/>
      <c r="AK19" s="329"/>
      <c r="AL19" s="329"/>
      <c r="AM19" s="329"/>
      <c r="AN19" s="329"/>
      <c r="AO19" s="329"/>
      <c r="AP19" s="329"/>
      <c r="AQ19" s="329"/>
      <c r="AR19" s="329"/>
      <c r="AS19" s="329"/>
      <c r="AT19" s="329"/>
    </row>
    <row r="20">
      <c r="A20" s="345" t="s">
        <v>54</v>
      </c>
      <c r="B20" s="359">
        <f>SUM($N$976)</f>
        <v>1</v>
      </c>
      <c r="C20" s="2605">
        <f>SUM(I9)</f>
        <v>5</v>
      </c>
      <c r="D20" s="2600"/>
      <c r="E20" s="2600"/>
      <c r="F20" s="2600"/>
      <c r="G20" s="2585"/>
      <c r="H20" s="2585"/>
      <c r="I20" s="359">
        <f t="shared" si="4"/>
        <v>6</v>
      </c>
      <c r="J20" s="329"/>
      <c r="K20" s="329"/>
      <c r="L20" s="329"/>
      <c r="M20" s="329"/>
      <c r="N20" s="329"/>
      <c r="O20" s="329"/>
      <c r="P20" s="329"/>
      <c r="Q20" s="329"/>
      <c r="R20" s="329"/>
      <c r="S20" s="329"/>
      <c r="T20" s="329"/>
      <c r="U20" s="170"/>
      <c r="V20" s="170"/>
      <c r="W20" s="170"/>
      <c r="X20" s="170"/>
      <c r="Y20" s="170"/>
      <c r="Z20" s="170"/>
      <c r="AA20" s="329"/>
      <c r="AB20" s="329"/>
      <c r="AC20" s="329"/>
      <c r="AJ20" s="329"/>
      <c r="AK20" s="329"/>
      <c r="AL20" s="329"/>
      <c r="AM20" s="329"/>
      <c r="AN20" s="329"/>
      <c r="AO20" s="329"/>
      <c r="AP20" s="329"/>
      <c r="AQ20" s="329"/>
      <c r="AR20" s="329"/>
      <c r="AS20" s="329"/>
      <c r="AT20" s="329"/>
    </row>
    <row r="21">
      <c r="A21" s="345" t="s">
        <v>53</v>
      </c>
      <c r="B21" s="359">
        <f>SUM($O$976)</f>
        <v>0</v>
      </c>
      <c r="C21" s="931">
        <f>SUM(ROUNDDOWN(I9/2))</f>
        <v>2</v>
      </c>
      <c r="D21" s="2600"/>
      <c r="E21" s="2601">
        <f>SUM(I11)</f>
        <v>3</v>
      </c>
      <c r="F21" s="2600"/>
      <c r="G21" s="2586">
        <v>2.0</v>
      </c>
      <c r="H21" s="2585"/>
      <c r="I21" s="359">
        <f t="shared" si="4"/>
        <v>7</v>
      </c>
      <c r="J21" s="329"/>
      <c r="K21" s="279" t="s">
        <v>1922</v>
      </c>
      <c r="L21" s="460" t="s">
        <v>9046</v>
      </c>
      <c r="M21" s="170"/>
      <c r="N21" s="170"/>
      <c r="O21" s="170"/>
      <c r="P21" s="170"/>
      <c r="Q21" s="345" t="s">
        <v>535</v>
      </c>
      <c r="R21" s="329"/>
      <c r="S21" s="329"/>
      <c r="T21" s="411" t="s">
        <v>1904</v>
      </c>
      <c r="U21" s="412"/>
      <c r="V21" s="412"/>
      <c r="W21" s="412"/>
      <c r="X21" s="412"/>
      <c r="Y21" s="413"/>
      <c r="Z21" s="413"/>
      <c r="AA21" s="329"/>
      <c r="AB21" s="329"/>
      <c r="AC21" s="329"/>
      <c r="AJ21" s="329"/>
      <c r="AK21" s="329"/>
      <c r="AL21" s="329"/>
      <c r="AM21" s="329"/>
      <c r="AN21" s="329"/>
      <c r="AO21" s="329"/>
      <c r="AP21" s="329"/>
      <c r="AQ21" s="329"/>
      <c r="AR21" s="329"/>
      <c r="AS21" s="329"/>
      <c r="AT21" s="329"/>
    </row>
    <row r="22">
      <c r="A22" s="345" t="s">
        <v>55</v>
      </c>
      <c r="B22" s="359">
        <f>SUM($P$976)</f>
        <v>10</v>
      </c>
      <c r="C22" s="2605">
        <f>SUM(I9)</f>
        <v>5</v>
      </c>
      <c r="D22" s="2600"/>
      <c r="E22" s="2600"/>
      <c r="F22" s="2600"/>
      <c r="G22" s="2585"/>
      <c r="H22" s="2585"/>
      <c r="I22" s="359">
        <f t="shared" si="4"/>
        <v>15</v>
      </c>
      <c r="J22" s="329"/>
      <c r="K22" s="329"/>
      <c r="L22" s="224" t="s">
        <v>9047</v>
      </c>
      <c r="M22" s="212"/>
      <c r="N22" s="212"/>
      <c r="O22" s="212"/>
      <c r="P22" s="212"/>
      <c r="Q22" s="154"/>
      <c r="R22" s="329"/>
      <c r="S22" s="329"/>
      <c r="T22" s="329"/>
      <c r="U22" s="170"/>
      <c r="V22" s="170"/>
      <c r="W22" s="170"/>
      <c r="X22" s="170"/>
      <c r="Y22" s="170"/>
      <c r="Z22" s="170"/>
      <c r="AA22" s="329"/>
      <c r="AB22" s="329"/>
      <c r="AC22" s="329"/>
      <c r="AJ22" s="329"/>
      <c r="AK22" s="329"/>
      <c r="AL22" s="329"/>
      <c r="AM22" s="329"/>
      <c r="AN22" s="329"/>
      <c r="AO22" s="329"/>
      <c r="AP22" s="329"/>
      <c r="AQ22" s="329"/>
      <c r="AR22" s="329"/>
      <c r="AS22" s="329"/>
      <c r="AT22" s="329"/>
    </row>
    <row r="23">
      <c r="A23" s="329"/>
      <c r="B23" s="329"/>
      <c r="C23" s="329"/>
      <c r="D23" s="329"/>
      <c r="E23" s="329"/>
      <c r="F23" s="329"/>
      <c r="G23" s="329"/>
      <c r="H23" s="329"/>
      <c r="I23" s="329"/>
      <c r="J23" s="329"/>
      <c r="K23" s="329"/>
      <c r="L23" s="154"/>
      <c r="M23" s="154"/>
      <c r="N23" s="154"/>
      <c r="O23" s="154"/>
      <c r="P23" s="154"/>
      <c r="Q23" s="154"/>
      <c r="R23" s="329"/>
      <c r="S23" s="329"/>
      <c r="T23" s="329"/>
      <c r="U23" s="170"/>
      <c r="V23" s="170"/>
      <c r="W23" s="170"/>
      <c r="X23" s="170"/>
      <c r="Y23" s="170"/>
      <c r="Z23" s="170"/>
      <c r="AA23" s="329"/>
      <c r="AB23" s="329"/>
      <c r="AC23" s="329"/>
      <c r="AD23" s="329"/>
      <c r="AE23" s="329"/>
      <c r="AF23" s="329"/>
      <c r="AG23" s="329"/>
      <c r="AH23" s="329"/>
      <c r="AI23" s="329"/>
      <c r="AJ23" s="329"/>
      <c r="AK23" s="329"/>
      <c r="AL23" s="329"/>
      <c r="AM23" s="329"/>
      <c r="AN23" s="329"/>
      <c r="AO23" s="329"/>
      <c r="AP23" s="329"/>
      <c r="AQ23" s="329"/>
      <c r="AR23" s="329"/>
      <c r="AS23" s="329"/>
      <c r="AT23" s="329"/>
    </row>
    <row r="24">
      <c r="A24" s="37"/>
      <c r="B24" s="329"/>
      <c r="C24" s="329"/>
      <c r="D24" s="329"/>
      <c r="E24" s="329"/>
      <c r="F24" s="329"/>
      <c r="G24" s="329"/>
      <c r="H24" s="329"/>
      <c r="I24" s="329"/>
      <c r="J24" s="37"/>
      <c r="K24" s="329"/>
      <c r="L24" s="329"/>
      <c r="M24" s="329"/>
      <c r="N24" s="329"/>
      <c r="O24" s="329"/>
      <c r="P24" s="329"/>
      <c r="Q24" s="329"/>
      <c r="R24" s="329"/>
      <c r="S24" s="37"/>
      <c r="T24" s="329"/>
      <c r="U24" s="329"/>
      <c r="V24" s="329"/>
      <c r="W24" s="329"/>
      <c r="X24" s="329"/>
      <c r="Y24" s="329"/>
      <c r="Z24" s="329"/>
      <c r="AA24" s="329"/>
      <c r="AB24" s="37"/>
      <c r="AC24" s="329"/>
      <c r="AD24" s="329"/>
      <c r="AE24" s="329"/>
      <c r="AF24" s="329"/>
      <c r="AG24" s="329"/>
      <c r="AH24" s="329"/>
      <c r="AI24" s="329"/>
      <c r="AJ24" s="329"/>
      <c r="AK24" s="37"/>
      <c r="AL24" s="37"/>
      <c r="AM24" s="37"/>
      <c r="AN24" s="37"/>
      <c r="AO24" s="37"/>
      <c r="AP24" s="37"/>
      <c r="AQ24" s="37"/>
      <c r="AR24" s="37"/>
      <c r="AS24" s="37"/>
      <c r="AT24" s="37"/>
    </row>
    <row r="2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row>
    <row r="26">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row>
    <row r="27">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c r="A28" s="37"/>
      <c r="B28" s="329"/>
      <c r="C28" s="329"/>
      <c r="D28" s="329"/>
      <c r="E28" s="329"/>
      <c r="F28" s="329"/>
      <c r="G28" s="330" t="s">
        <v>1811</v>
      </c>
      <c r="H28" s="330" t="s">
        <v>1812</v>
      </c>
      <c r="I28" s="329"/>
      <c r="J28" s="37"/>
      <c r="K28" s="329"/>
      <c r="L28" s="329"/>
      <c r="M28" s="329"/>
      <c r="N28" s="329"/>
      <c r="O28" s="329"/>
      <c r="P28" s="329"/>
      <c r="Q28" s="329"/>
      <c r="R28" s="329"/>
      <c r="S28" s="37"/>
      <c r="T28" s="329"/>
      <c r="U28" s="329"/>
      <c r="V28" s="329"/>
      <c r="W28" s="329"/>
      <c r="X28" s="329"/>
      <c r="Y28" s="329"/>
      <c r="Z28" s="329"/>
      <c r="AA28" s="329"/>
      <c r="AB28" s="37"/>
      <c r="AC28" s="329"/>
      <c r="AD28" s="329"/>
      <c r="AE28" s="329"/>
      <c r="AF28" s="329"/>
      <c r="AG28" s="329"/>
      <c r="AH28" s="329"/>
      <c r="AI28" s="329"/>
      <c r="AJ28" s="329"/>
      <c r="AK28" s="37"/>
      <c r="AL28" s="37"/>
      <c r="AM28" s="37"/>
      <c r="AN28" s="37"/>
      <c r="AO28" s="37"/>
      <c r="AP28" s="37"/>
      <c r="AQ28" s="37"/>
      <c r="AR28" s="37"/>
      <c r="AS28" s="37"/>
      <c r="AT28" s="37"/>
    </row>
    <row r="29">
      <c r="A29" s="329"/>
      <c r="B29" s="329"/>
      <c r="C29" s="1019" t="s">
        <v>4026</v>
      </c>
      <c r="D29" s="333"/>
      <c r="E29" s="329"/>
      <c r="F29" s="334" t="s">
        <v>1814</v>
      </c>
      <c r="G29" s="334">
        <f>MINUS(H29,SUM(C32:C41))</f>
        <v>76</v>
      </c>
      <c r="H29" s="334">
        <f>SUM($A$976)</f>
        <v>100</v>
      </c>
      <c r="I29" s="329"/>
      <c r="J29" s="329"/>
      <c r="K29" s="329"/>
      <c r="L29" s="329"/>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row>
    <row r="30">
      <c r="A30" s="329"/>
      <c r="B30" s="329"/>
      <c r="C30" s="329"/>
      <c r="D30" s="329"/>
      <c r="E30" s="329"/>
      <c r="F30" s="329"/>
      <c r="G30" s="329"/>
      <c r="H30" s="329"/>
      <c r="I30" s="329"/>
      <c r="J30" s="329"/>
      <c r="K30" s="279" t="s">
        <v>1816</v>
      </c>
      <c r="L30" s="279" t="s">
        <v>872</v>
      </c>
      <c r="M30" s="170"/>
      <c r="N30" s="658" t="s">
        <v>873</v>
      </c>
      <c r="O30" s="254"/>
      <c r="P30" s="254"/>
      <c r="Q30" s="254"/>
      <c r="R30" s="329"/>
      <c r="S30" s="329"/>
      <c r="T30" s="279" t="s">
        <v>294</v>
      </c>
      <c r="U30" s="2606" t="s">
        <v>9048</v>
      </c>
      <c r="V30" s="170"/>
      <c r="W30" s="1047" t="s">
        <v>9049</v>
      </c>
      <c r="X30" s="254"/>
      <c r="Y30" s="235"/>
      <c r="Z30" s="235"/>
      <c r="AA30" s="329"/>
      <c r="AB30" s="329"/>
      <c r="AC30" s="329"/>
      <c r="AD30" s="220" t="s">
        <v>1821</v>
      </c>
      <c r="AE30" s="170"/>
      <c r="AF30" s="329"/>
      <c r="AG30" s="329"/>
      <c r="AH30" s="329"/>
      <c r="AI30" s="329"/>
      <c r="AJ30" s="329"/>
      <c r="AK30" s="329"/>
      <c r="AL30" s="329"/>
      <c r="AM30" s="329"/>
      <c r="AN30" s="329"/>
      <c r="AO30" s="329"/>
      <c r="AP30" s="329"/>
      <c r="AQ30" s="329"/>
      <c r="AR30" s="329"/>
      <c r="AS30" s="329"/>
      <c r="AT30" s="329"/>
    </row>
    <row r="31">
      <c r="A31" s="329"/>
      <c r="B31" s="345" t="s">
        <v>1822</v>
      </c>
      <c r="C31" s="345" t="s">
        <v>1823</v>
      </c>
      <c r="D31" s="345" t="s">
        <v>1824</v>
      </c>
      <c r="E31" s="345" t="s">
        <v>1825</v>
      </c>
      <c r="F31" s="345" t="s">
        <v>1066</v>
      </c>
      <c r="G31" s="345" t="s">
        <v>1120</v>
      </c>
      <c r="H31" s="345" t="s">
        <v>800</v>
      </c>
      <c r="I31" s="345" t="s">
        <v>1826</v>
      </c>
      <c r="J31" s="329"/>
      <c r="K31" s="329"/>
      <c r="L31" s="211" t="s">
        <v>9035</v>
      </c>
      <c r="M31" s="212"/>
      <c r="N31" s="212"/>
      <c r="O31" s="212"/>
      <c r="P31" s="212"/>
      <c r="Q31" s="212"/>
      <c r="R31" s="329" t="s">
        <v>556</v>
      </c>
      <c r="S31" s="329"/>
      <c r="T31" s="329"/>
      <c r="U31" s="211" t="s">
        <v>9050</v>
      </c>
      <c r="V31" s="212"/>
      <c r="W31" s="212"/>
      <c r="X31" s="212"/>
      <c r="Y31" s="212"/>
      <c r="Z31" s="154"/>
      <c r="AA31" s="329"/>
      <c r="AB31" s="329"/>
      <c r="AC31" s="329"/>
      <c r="AD31" s="2607" t="s">
        <v>3245</v>
      </c>
      <c r="AE31" s="37"/>
      <c r="AF31" s="37"/>
      <c r="AG31" s="37"/>
      <c r="AH31" s="37"/>
      <c r="AI31" s="37"/>
      <c r="AJ31" s="329"/>
      <c r="AK31" s="329"/>
      <c r="AL31" s="329"/>
      <c r="AM31" s="329"/>
      <c r="AN31" s="329"/>
      <c r="AO31" s="329"/>
      <c r="AP31" s="329"/>
      <c r="AQ31" s="329"/>
      <c r="AR31" s="329"/>
      <c r="AS31" s="329"/>
      <c r="AT31" s="329"/>
    </row>
    <row r="32">
      <c r="A32" s="2583" t="s">
        <v>3255</v>
      </c>
      <c r="B32" s="359">
        <f>SUM($B$976)</f>
        <v>20</v>
      </c>
      <c r="C32" s="2593">
        <v>1.0</v>
      </c>
      <c r="D32" s="2585"/>
      <c r="E32" s="2585"/>
      <c r="F32" s="2585"/>
      <c r="G32" s="2585"/>
      <c r="H32" s="2585"/>
      <c r="I32" s="359">
        <f t="shared" ref="I32:I33" si="5">SUM(B32,C32*2,D32:H32)</f>
        <v>22</v>
      </c>
      <c r="J32" s="329"/>
      <c r="K32" s="329"/>
      <c r="L32" s="952" t="s">
        <v>9051</v>
      </c>
      <c r="M32" s="577" t="s">
        <v>883</v>
      </c>
      <c r="N32" s="345" t="s">
        <v>868</v>
      </c>
      <c r="O32" s="577" t="s">
        <v>869</v>
      </c>
      <c r="P32" s="577" t="s">
        <v>969</v>
      </c>
      <c r="Q32" s="577" t="s">
        <v>866</v>
      </c>
      <c r="R32" s="329"/>
      <c r="S32" s="329"/>
      <c r="T32" s="329"/>
      <c r="U32" s="211" t="s">
        <v>9052</v>
      </c>
      <c r="V32" s="212"/>
      <c r="W32" s="154"/>
      <c r="X32" s="154"/>
      <c r="Y32" s="154"/>
      <c r="Z32" s="154"/>
      <c r="AA32" s="329"/>
      <c r="AB32" s="329"/>
      <c r="AC32" s="329"/>
      <c r="AD32" s="37"/>
      <c r="AE32" s="763"/>
      <c r="AF32" s="763"/>
      <c r="AG32" s="37"/>
      <c r="AH32" s="37"/>
      <c r="AI32" s="37"/>
      <c r="AJ32" s="329"/>
      <c r="AK32" s="329"/>
      <c r="AL32" s="329"/>
      <c r="AM32" s="329"/>
      <c r="AN32" s="329"/>
      <c r="AO32" s="329"/>
      <c r="AP32" s="329"/>
      <c r="AQ32" s="329"/>
      <c r="AR32" s="329"/>
      <c r="AS32" s="329"/>
      <c r="AT32" s="329"/>
    </row>
    <row r="33">
      <c r="A33" s="2588" t="s">
        <v>3256</v>
      </c>
      <c r="B33" s="359">
        <f>SUM($C$976)</f>
        <v>30</v>
      </c>
      <c r="C33" s="2585"/>
      <c r="D33" s="2585"/>
      <c r="E33" s="2585"/>
      <c r="F33" s="2585"/>
      <c r="G33" s="2585"/>
      <c r="H33" s="2585"/>
      <c r="I33" s="359">
        <f t="shared" si="5"/>
        <v>30</v>
      </c>
      <c r="J33" s="329"/>
      <c r="K33" s="329"/>
      <c r="L33" s="329"/>
      <c r="M33" s="329"/>
      <c r="N33" s="329"/>
      <c r="O33" s="329"/>
      <c r="P33" s="329"/>
      <c r="Q33" s="329"/>
      <c r="R33" s="329"/>
      <c r="S33" s="329"/>
      <c r="T33" s="329"/>
      <c r="U33" s="220" t="s">
        <v>9053</v>
      </c>
      <c r="V33" s="170"/>
      <c r="W33" s="170"/>
      <c r="X33" s="170"/>
      <c r="Y33" s="170"/>
      <c r="Z33" s="345" t="s">
        <v>535</v>
      </c>
      <c r="AA33" s="329"/>
      <c r="AB33" s="329"/>
      <c r="AC33" s="329"/>
      <c r="AD33" s="37"/>
      <c r="AE33" s="763"/>
      <c r="AF33" s="763"/>
      <c r="AG33" s="37"/>
      <c r="AH33" s="37"/>
      <c r="AI33" s="37"/>
      <c r="AJ33" s="329"/>
      <c r="AK33" s="329"/>
      <c r="AL33" s="329"/>
      <c r="AM33" s="329"/>
      <c r="AN33" s="329"/>
      <c r="AO33" s="329"/>
      <c r="AP33" s="329"/>
      <c r="AQ33" s="329"/>
      <c r="AR33" s="329"/>
      <c r="AS33" s="329"/>
      <c r="AT33" s="329"/>
    </row>
    <row r="34">
      <c r="A34" s="2590" t="s">
        <v>3257</v>
      </c>
      <c r="B34" s="359">
        <f>SUM($D$976)</f>
        <v>0</v>
      </c>
      <c r="C34" s="2584">
        <v>3.0</v>
      </c>
      <c r="D34" s="2585"/>
      <c r="E34" s="2585"/>
      <c r="F34" s="2585"/>
      <c r="G34" s="2585"/>
      <c r="H34" s="2585"/>
      <c r="I34" s="359">
        <f t="shared" ref="I34:I40" si="6">SUM(B34:H34) - J34</f>
        <v>3</v>
      </c>
      <c r="J34" s="2591">
        <f t="shared" ref="J34:J40" si="7">IF(C34 &gt; 10, ROUNDUP(MINUS(C34, 10)/2), 0)</f>
        <v>0</v>
      </c>
      <c r="K34" s="279" t="s">
        <v>1855</v>
      </c>
      <c r="L34" s="218" t="s">
        <v>1027</v>
      </c>
      <c r="M34" s="170"/>
      <c r="N34" s="658" t="s">
        <v>1028</v>
      </c>
      <c r="O34" s="235"/>
      <c r="P34" s="235"/>
      <c r="Q34" s="235"/>
      <c r="R34" s="329"/>
      <c r="S34" s="329"/>
      <c r="T34" s="329"/>
      <c r="U34" s="329"/>
      <c r="V34" s="329"/>
      <c r="W34" s="329"/>
      <c r="X34" s="329"/>
      <c r="Y34" s="329"/>
      <c r="Z34" s="329"/>
      <c r="AA34" s="329"/>
      <c r="AB34" s="329"/>
      <c r="AC34" s="329"/>
      <c r="AD34" s="37"/>
      <c r="AE34" s="763"/>
      <c r="AF34" s="763"/>
      <c r="AG34" s="37"/>
      <c r="AH34" s="37"/>
      <c r="AI34" s="37"/>
      <c r="AJ34" s="329"/>
      <c r="AK34" s="329"/>
      <c r="AL34" s="329"/>
      <c r="AM34" s="329"/>
      <c r="AN34" s="329"/>
      <c r="AO34" s="329"/>
      <c r="AP34" s="329"/>
      <c r="AQ34" s="329"/>
      <c r="AR34" s="329"/>
      <c r="AS34" s="329"/>
      <c r="AT34" s="329"/>
    </row>
    <row r="35">
      <c r="A35" s="2592" t="s">
        <v>3258</v>
      </c>
      <c r="B35" s="359">
        <f>SUM($E$976)</f>
        <v>0</v>
      </c>
      <c r="C35" s="2608">
        <v>8.0</v>
      </c>
      <c r="D35" s="2593">
        <v>1.0</v>
      </c>
      <c r="E35" s="2586">
        <v>2.0</v>
      </c>
      <c r="F35" s="2584">
        <v>3.0</v>
      </c>
      <c r="G35" s="2585"/>
      <c r="H35" s="2585"/>
      <c r="I35" s="359">
        <f t="shared" si="6"/>
        <v>14</v>
      </c>
      <c r="J35" s="2591">
        <f t="shared" si="7"/>
        <v>0</v>
      </c>
      <c r="K35" s="329"/>
      <c r="L35" s="385" t="s">
        <v>1010</v>
      </c>
      <c r="M35" s="154" t="s">
        <v>1045</v>
      </c>
      <c r="N35" s="154" t="s">
        <v>2226</v>
      </c>
      <c r="O35" s="154" t="s">
        <v>1090</v>
      </c>
      <c r="P35" s="610" t="s">
        <v>1034</v>
      </c>
      <c r="Q35" s="154"/>
      <c r="R35" s="329"/>
      <c r="S35" s="329"/>
      <c r="T35" s="279" t="s">
        <v>1862</v>
      </c>
      <c r="U35" s="218" t="s">
        <v>1204</v>
      </c>
      <c r="V35" s="170"/>
      <c r="W35" s="170"/>
      <c r="X35" s="170"/>
      <c r="Y35" s="209" t="s">
        <v>1194</v>
      </c>
      <c r="Z35" s="209" t="s">
        <v>1196</v>
      </c>
      <c r="AA35" s="329"/>
      <c r="AB35" s="329"/>
      <c r="AC35" s="329"/>
      <c r="AD35" s="37"/>
      <c r="AE35" s="37"/>
      <c r="AF35" s="37"/>
      <c r="AG35" s="37"/>
      <c r="AH35" s="37"/>
      <c r="AI35" s="37"/>
      <c r="AJ35" s="329"/>
      <c r="AK35" s="329"/>
      <c r="AL35" s="329"/>
      <c r="AM35" s="329"/>
      <c r="AN35" s="329"/>
      <c r="AO35" s="329"/>
      <c r="AP35" s="329"/>
      <c r="AQ35" s="329"/>
      <c r="AR35" s="329"/>
      <c r="AS35" s="329"/>
      <c r="AT35" s="329"/>
    </row>
    <row r="36">
      <c r="A36" s="2594" t="s">
        <v>3259</v>
      </c>
      <c r="B36" s="359">
        <f>SUM($F$976)</f>
        <v>0</v>
      </c>
      <c r="C36" s="2585"/>
      <c r="D36" s="2585"/>
      <c r="E36" s="2585"/>
      <c r="F36" s="2585"/>
      <c r="G36" s="2585"/>
      <c r="H36" s="2585"/>
      <c r="I36" s="359">
        <f t="shared" si="6"/>
        <v>0</v>
      </c>
      <c r="J36" s="2591">
        <f t="shared" si="7"/>
        <v>0</v>
      </c>
      <c r="K36" s="329"/>
      <c r="L36" s="385" t="s">
        <v>1018</v>
      </c>
      <c r="M36" s="154" t="s">
        <v>2050</v>
      </c>
      <c r="N36" s="154" t="s">
        <v>1035</v>
      </c>
      <c r="O36" s="610" t="s">
        <v>1052</v>
      </c>
      <c r="P36" s="154"/>
      <c r="Q36" s="154"/>
      <c r="R36" s="329"/>
      <c r="S36" s="329"/>
      <c r="T36" s="329"/>
      <c r="U36" s="211" t="s">
        <v>9054</v>
      </c>
      <c r="V36" s="154"/>
      <c r="W36" s="154"/>
      <c r="X36" s="154"/>
      <c r="Y36" s="154"/>
      <c r="Z36" s="154"/>
      <c r="AA36" s="329"/>
      <c r="AB36" s="329"/>
      <c r="AC36" s="329"/>
      <c r="AD36" s="37"/>
      <c r="AE36" s="37"/>
      <c r="AF36" s="37"/>
      <c r="AG36" s="37"/>
      <c r="AH36" s="37"/>
      <c r="AI36" s="37"/>
      <c r="AJ36" s="329"/>
      <c r="AK36" s="329"/>
      <c r="AL36" s="329"/>
      <c r="AM36" s="329"/>
      <c r="AN36" s="329"/>
      <c r="AO36" s="329"/>
      <c r="AP36" s="329"/>
      <c r="AQ36" s="329"/>
      <c r="AR36" s="329"/>
      <c r="AS36" s="329"/>
      <c r="AT36" s="329"/>
    </row>
    <row r="37">
      <c r="A37" s="2595" t="s">
        <v>3260</v>
      </c>
      <c r="B37" s="359">
        <f>SUM($G$976)</f>
        <v>0</v>
      </c>
      <c r="C37" s="2593">
        <v>1.0</v>
      </c>
      <c r="D37" s="2593">
        <v>1.0</v>
      </c>
      <c r="E37" s="2586">
        <v>2.0</v>
      </c>
      <c r="F37" s="2586">
        <v>2.0</v>
      </c>
      <c r="G37" s="2585"/>
      <c r="H37" s="2585"/>
      <c r="I37" s="359">
        <f t="shared" si="6"/>
        <v>6</v>
      </c>
      <c r="J37" s="2591">
        <f t="shared" si="7"/>
        <v>0</v>
      </c>
      <c r="K37" s="279" t="s">
        <v>1872</v>
      </c>
      <c r="L37" s="218" t="s">
        <v>1084</v>
      </c>
      <c r="M37" s="170"/>
      <c r="N37" s="658" t="s">
        <v>1085</v>
      </c>
      <c r="O37" s="254"/>
      <c r="P37" s="235"/>
      <c r="Q37" s="235"/>
      <c r="R37" s="329"/>
      <c r="S37" s="329"/>
      <c r="T37" s="329"/>
      <c r="U37" s="154" t="s">
        <v>1206</v>
      </c>
      <c r="V37" s="154"/>
      <c r="W37" s="154"/>
      <c r="X37" s="154"/>
      <c r="Y37" s="154"/>
      <c r="Z37" s="154"/>
      <c r="AA37" s="329"/>
      <c r="AB37" s="329"/>
      <c r="AC37" s="329"/>
      <c r="AD37" s="329"/>
      <c r="AE37" s="329"/>
      <c r="AF37" s="329"/>
      <c r="AG37" s="329"/>
      <c r="AH37" s="329"/>
      <c r="AI37" s="329"/>
      <c r="AJ37" s="329"/>
      <c r="AK37" s="329"/>
      <c r="AL37" s="329"/>
      <c r="AM37" s="329"/>
      <c r="AN37" s="329"/>
      <c r="AO37" s="329"/>
      <c r="AP37" s="329"/>
      <c r="AQ37" s="329"/>
      <c r="AR37" s="329"/>
      <c r="AS37" s="329"/>
      <c r="AT37" s="329"/>
    </row>
    <row r="38">
      <c r="A38" s="2596" t="s">
        <v>3261</v>
      </c>
      <c r="B38" s="359">
        <f>SUM($H$976)</f>
        <v>0</v>
      </c>
      <c r="C38" s="2585"/>
      <c r="D38" s="2585"/>
      <c r="E38" s="2609">
        <v>-1.0</v>
      </c>
      <c r="F38" s="2609">
        <v>-1.0</v>
      </c>
      <c r="G38" s="2585"/>
      <c r="H38" s="2585"/>
      <c r="I38" s="359">
        <f t="shared" si="6"/>
        <v>-2</v>
      </c>
      <c r="J38" s="2591">
        <f t="shared" si="7"/>
        <v>0</v>
      </c>
      <c r="K38" s="329"/>
      <c r="L38" s="385" t="s">
        <v>1010</v>
      </c>
      <c r="M38" s="154" t="s">
        <v>1031</v>
      </c>
      <c r="N38" s="154" t="s">
        <v>2226</v>
      </c>
      <c r="O38" s="154" t="s">
        <v>9055</v>
      </c>
      <c r="P38" s="610" t="s">
        <v>1034</v>
      </c>
      <c r="Q38" s="154"/>
      <c r="R38" s="329"/>
      <c r="S38" s="329"/>
      <c r="T38" s="279" t="s">
        <v>1862</v>
      </c>
      <c r="U38" s="279" t="s">
        <v>1237</v>
      </c>
      <c r="V38" s="170"/>
      <c r="W38" s="170"/>
      <c r="X38" s="170"/>
      <c r="Y38" s="222" t="s">
        <v>1222</v>
      </c>
      <c r="Z38" s="222" t="s">
        <v>1238</v>
      </c>
      <c r="AA38" s="329"/>
      <c r="AB38" s="329"/>
      <c r="AC38" s="329"/>
      <c r="AD38" s="279" t="s">
        <v>1879</v>
      </c>
      <c r="AE38" s="170"/>
      <c r="AF38" s="329"/>
      <c r="AG38" s="329"/>
      <c r="AH38" s="329"/>
      <c r="AI38" s="329"/>
      <c r="AJ38" s="329"/>
      <c r="AK38" s="329"/>
      <c r="AL38" s="329"/>
      <c r="AM38" s="329"/>
      <c r="AN38" s="329"/>
      <c r="AO38" s="329"/>
      <c r="AP38" s="329"/>
      <c r="AQ38" s="329"/>
      <c r="AR38" s="329"/>
      <c r="AS38" s="329"/>
      <c r="AT38" s="329"/>
    </row>
    <row r="39">
      <c r="A39" s="2597" t="s">
        <v>3262</v>
      </c>
      <c r="B39" s="359">
        <f>SUM($I$976)</f>
        <v>0</v>
      </c>
      <c r="C39" s="2610">
        <v>5.0</v>
      </c>
      <c r="D39" s="2585"/>
      <c r="E39" s="2585"/>
      <c r="F39" s="2585"/>
      <c r="G39" s="2585"/>
      <c r="H39" s="2585"/>
      <c r="I39" s="359">
        <f t="shared" si="6"/>
        <v>5</v>
      </c>
      <c r="J39" s="2591">
        <f t="shared" si="7"/>
        <v>0</v>
      </c>
      <c r="K39" s="329"/>
      <c r="L39" s="385" t="s">
        <v>1018</v>
      </c>
      <c r="M39" s="154" t="s">
        <v>1093</v>
      </c>
      <c r="N39" s="154" t="s">
        <v>2004</v>
      </c>
      <c r="O39" s="610" t="s">
        <v>2221</v>
      </c>
      <c r="P39" s="610" t="s">
        <v>2137</v>
      </c>
      <c r="Q39" s="154"/>
      <c r="R39" s="329"/>
      <c r="S39" s="329"/>
      <c r="T39" s="329"/>
      <c r="U39" s="211" t="s">
        <v>1240</v>
      </c>
      <c r="V39" s="212"/>
      <c r="W39" s="212"/>
      <c r="X39" s="212"/>
      <c r="Y39" s="212"/>
      <c r="Z39" s="154"/>
      <c r="AA39" s="329"/>
      <c r="AB39" s="329"/>
      <c r="AC39" s="329"/>
      <c r="AD39" s="404" t="s">
        <v>9056</v>
      </c>
      <c r="AE39" s="37"/>
      <c r="AF39" s="406" t="s">
        <v>2390</v>
      </c>
      <c r="AG39" s="37"/>
      <c r="AH39" s="404" t="s">
        <v>1888</v>
      </c>
      <c r="AI39" s="37"/>
      <c r="AJ39" s="329"/>
      <c r="AK39" s="329"/>
      <c r="AL39" s="329"/>
      <c r="AM39" s="329"/>
      <c r="AN39" s="329"/>
      <c r="AO39" s="329"/>
      <c r="AP39" s="329"/>
      <c r="AQ39" s="329"/>
      <c r="AR39" s="329"/>
      <c r="AS39" s="329"/>
      <c r="AT39" s="329"/>
    </row>
    <row r="40">
      <c r="A40" s="2598" t="s">
        <v>3263</v>
      </c>
      <c r="B40" s="359">
        <f>SUM($J$976)</f>
        <v>0</v>
      </c>
      <c r="C40" s="2585"/>
      <c r="D40" s="2585"/>
      <c r="E40" s="2585"/>
      <c r="F40" s="2585"/>
      <c r="G40" s="2585"/>
      <c r="H40" s="2585"/>
      <c r="I40" s="359">
        <f t="shared" si="6"/>
        <v>0</v>
      </c>
      <c r="J40" s="2591">
        <f t="shared" si="7"/>
        <v>0</v>
      </c>
      <c r="K40" s="279" t="s">
        <v>1889</v>
      </c>
      <c r="L40" s="218" t="s">
        <v>1156</v>
      </c>
      <c r="M40" s="170"/>
      <c r="N40" s="658" t="s">
        <v>1157</v>
      </c>
      <c r="O40" s="254"/>
      <c r="P40" s="235"/>
      <c r="Q40" s="235"/>
      <c r="R40" s="329"/>
      <c r="S40" s="329"/>
      <c r="T40" s="329"/>
      <c r="U40" s="154"/>
      <c r="V40" s="154"/>
      <c r="W40" s="154"/>
      <c r="X40" s="154"/>
      <c r="Y40" s="154"/>
      <c r="Z40" s="154"/>
      <c r="AA40" s="329"/>
      <c r="AB40" s="329"/>
      <c r="AC40" s="329"/>
      <c r="AD40" s="406" t="s">
        <v>2627</v>
      </c>
      <c r="AE40" s="37"/>
      <c r="AF40" s="405" t="s">
        <v>1894</v>
      </c>
      <c r="AG40" s="37"/>
      <c r="AH40" s="406" t="s">
        <v>1895</v>
      </c>
      <c r="AI40" s="37"/>
      <c r="AJ40" s="329"/>
      <c r="AK40" s="329"/>
      <c r="AL40" s="329"/>
      <c r="AM40" s="329"/>
      <c r="AN40" s="329"/>
      <c r="AO40" s="329"/>
      <c r="AP40" s="329"/>
      <c r="AQ40" s="329"/>
      <c r="AR40" s="329"/>
      <c r="AS40" s="329"/>
      <c r="AT40" s="329"/>
    </row>
    <row r="41">
      <c r="A41" s="2599" t="s">
        <v>50</v>
      </c>
      <c r="B41" s="359">
        <f>SUM($K$976)</f>
        <v>4</v>
      </c>
      <c r="C41" s="2604">
        <v>6.0</v>
      </c>
      <c r="D41" s="2585"/>
      <c r="E41" s="2585"/>
      <c r="F41" s="2585"/>
      <c r="G41" s="2585"/>
      <c r="H41" s="2585"/>
      <c r="I41" s="359">
        <f>SUM(B41,D41:H41, (MIN(ROUNDDOWN(C41/6), 1)), MIN(ROUNDDOWN(C41/15), 1))</f>
        <v>5</v>
      </c>
      <c r="J41" s="329"/>
      <c r="K41" s="329"/>
      <c r="L41" s="635" t="s">
        <v>1010</v>
      </c>
      <c r="M41" s="154" t="s">
        <v>9057</v>
      </c>
      <c r="N41" s="605" t="s">
        <v>1162</v>
      </c>
      <c r="O41" s="2611" t="s">
        <v>1163</v>
      </c>
      <c r="P41" s="154"/>
      <c r="Q41" s="154"/>
      <c r="R41" s="329"/>
      <c r="S41" s="329"/>
      <c r="T41" s="279" t="s">
        <v>1862</v>
      </c>
      <c r="U41" s="279" t="s">
        <v>1532</v>
      </c>
      <c r="V41" s="170"/>
      <c r="W41" s="170"/>
      <c r="X41" s="170"/>
      <c r="Y41" s="222" t="s">
        <v>1302</v>
      </c>
      <c r="Z41" s="222" t="s">
        <v>1196</v>
      </c>
      <c r="AA41" s="329"/>
      <c r="AB41" s="329"/>
      <c r="AC41" s="329"/>
      <c r="AD41" s="404" t="s">
        <v>2723</v>
      </c>
      <c r="AE41" s="37"/>
      <c r="AF41" s="406" t="s">
        <v>2898</v>
      </c>
      <c r="AG41" s="37"/>
      <c r="AH41" s="258" t="s">
        <v>2682</v>
      </c>
      <c r="AI41" s="37"/>
      <c r="AJ41" s="329"/>
      <c r="AK41" s="329"/>
      <c r="AL41" s="329"/>
      <c r="AM41" s="329"/>
      <c r="AN41" s="329"/>
      <c r="AO41" s="329"/>
      <c r="AP41" s="329"/>
      <c r="AQ41" s="329"/>
      <c r="AR41" s="329"/>
      <c r="AS41" s="329"/>
      <c r="AT41" s="329"/>
    </row>
    <row r="42">
      <c r="A42" s="329"/>
      <c r="B42" s="329"/>
      <c r="C42" s="329"/>
      <c r="D42" s="329"/>
      <c r="E42" s="329"/>
      <c r="F42" s="329"/>
      <c r="G42" s="329"/>
      <c r="H42" s="329"/>
      <c r="I42" s="329"/>
      <c r="J42" s="329"/>
      <c r="K42" s="329"/>
      <c r="L42" s="635" t="s">
        <v>1018</v>
      </c>
      <c r="M42" s="154"/>
      <c r="N42" s="154"/>
      <c r="O42" s="154"/>
      <c r="P42" s="154"/>
      <c r="Q42" s="154"/>
      <c r="R42" s="329"/>
      <c r="S42" s="329"/>
      <c r="T42" s="329"/>
      <c r="U42" s="224" t="s">
        <v>9058</v>
      </c>
      <c r="V42" s="212"/>
      <c r="W42" s="212"/>
      <c r="X42" s="212"/>
      <c r="Y42" s="212"/>
      <c r="Z42" s="154"/>
      <c r="AA42" s="329"/>
      <c r="AB42" s="329"/>
      <c r="AC42" s="329"/>
      <c r="AD42" s="329"/>
      <c r="AE42" s="329"/>
      <c r="AF42" s="329"/>
      <c r="AG42" s="329"/>
      <c r="AH42" s="329"/>
      <c r="AI42" s="329"/>
      <c r="AJ42" s="329"/>
      <c r="AK42" s="329"/>
      <c r="AL42" s="329"/>
      <c r="AM42" s="329"/>
      <c r="AN42" s="329"/>
      <c r="AO42" s="329"/>
      <c r="AP42" s="329"/>
      <c r="AQ42" s="329"/>
      <c r="AR42" s="329"/>
      <c r="AS42" s="329"/>
      <c r="AT42" s="329"/>
    </row>
    <row r="43">
      <c r="A43" s="329"/>
      <c r="B43" s="345" t="s">
        <v>1822</v>
      </c>
      <c r="C43" s="345" t="s">
        <v>1906</v>
      </c>
      <c r="D43" s="345" t="s">
        <v>1907</v>
      </c>
      <c r="E43" s="345" t="s">
        <v>1908</v>
      </c>
      <c r="F43" s="345" t="s">
        <v>1909</v>
      </c>
      <c r="G43" s="345" t="s">
        <v>1910</v>
      </c>
      <c r="H43" s="345" t="s">
        <v>800</v>
      </c>
      <c r="I43" s="345" t="s">
        <v>1826</v>
      </c>
      <c r="J43" s="329"/>
      <c r="K43" s="279" t="s">
        <v>1889</v>
      </c>
      <c r="L43" s="218" t="s">
        <v>1122</v>
      </c>
      <c r="M43" s="170"/>
      <c r="N43" s="658" t="s">
        <v>1123</v>
      </c>
      <c r="O43" s="254"/>
      <c r="P43" s="254"/>
      <c r="Q43" s="235"/>
      <c r="R43" s="329"/>
      <c r="S43" s="329"/>
      <c r="T43" s="329"/>
      <c r="U43" s="224" t="s">
        <v>9059</v>
      </c>
      <c r="V43" s="212"/>
      <c r="W43" s="212"/>
      <c r="X43" s="212"/>
      <c r="Y43" s="212"/>
      <c r="Z43" s="154"/>
      <c r="AA43" s="329"/>
      <c r="AB43" s="329"/>
      <c r="AC43" s="329"/>
      <c r="AD43" s="279" t="s">
        <v>1914</v>
      </c>
      <c r="AE43" s="170"/>
      <c r="AF43" s="329"/>
      <c r="AG43" s="329"/>
      <c r="AH43" s="329"/>
      <c r="AI43" s="329"/>
      <c r="AJ43" s="329"/>
      <c r="AK43" s="329"/>
      <c r="AL43" s="329"/>
      <c r="AM43" s="329"/>
      <c r="AN43" s="329"/>
      <c r="AO43" s="329"/>
      <c r="AP43" s="329"/>
      <c r="AQ43" s="329"/>
      <c r="AR43" s="329"/>
      <c r="AS43" s="329"/>
      <c r="AT43" s="329"/>
    </row>
    <row r="44">
      <c r="A44" s="345" t="s">
        <v>51</v>
      </c>
      <c r="B44" s="359">
        <f>SUM($L$976)</f>
        <v>0</v>
      </c>
      <c r="C44" s="2600"/>
      <c r="D44" s="2600"/>
      <c r="E44" s="2612">
        <f>SUM(I37)</f>
        <v>6</v>
      </c>
      <c r="F44" s="949">
        <f>SUM(ROUNDDOWN(I40/2))</f>
        <v>0</v>
      </c>
      <c r="G44" s="2593">
        <v>1.0</v>
      </c>
      <c r="H44" s="2585"/>
      <c r="I44" s="359">
        <f t="shared" ref="I44:I48" si="8">SUM(B44:H44)</f>
        <v>7</v>
      </c>
      <c r="J44" s="329"/>
      <c r="K44" s="329"/>
      <c r="L44" s="635" t="s">
        <v>1010</v>
      </c>
      <c r="M44" s="154" t="s">
        <v>2405</v>
      </c>
      <c r="N44" s="154"/>
      <c r="O44" s="154"/>
      <c r="P44" s="154"/>
      <c r="Q44" s="154"/>
      <c r="R44" s="329"/>
      <c r="S44" s="329"/>
      <c r="T44" s="411" t="s">
        <v>1904</v>
      </c>
      <c r="U44" s="412"/>
      <c r="V44" s="412"/>
      <c r="W44" s="412"/>
      <c r="X44" s="412"/>
      <c r="Y44" s="413"/>
      <c r="Z44" s="413"/>
      <c r="AA44" s="329"/>
      <c r="AB44" s="329"/>
      <c r="AC44" s="329"/>
      <c r="AD44" s="2602" t="s">
        <v>9060</v>
      </c>
      <c r="AJ44" s="329"/>
      <c r="AK44" s="329"/>
      <c r="AL44" s="329"/>
      <c r="AM44" s="329"/>
      <c r="AN44" s="329"/>
      <c r="AO44" s="329"/>
      <c r="AP44" s="329"/>
      <c r="AQ44" s="329"/>
      <c r="AR44" s="329"/>
      <c r="AS44" s="329"/>
      <c r="AT44" s="329"/>
    </row>
    <row r="45">
      <c r="A45" s="345" t="s">
        <v>52</v>
      </c>
      <c r="B45" s="359">
        <f>SUM($M$976)</f>
        <v>5</v>
      </c>
      <c r="C45" s="2600"/>
      <c r="D45" s="949">
        <f>SUM(ROUNDDOWN(I36/2))</f>
        <v>0</v>
      </c>
      <c r="E45" s="2612">
        <f>SUM(I37)</f>
        <v>6</v>
      </c>
      <c r="F45" s="2600"/>
      <c r="G45" s="2604">
        <v>6.0</v>
      </c>
      <c r="H45" s="2585"/>
      <c r="I45" s="359">
        <f t="shared" si="8"/>
        <v>17</v>
      </c>
      <c r="J45" s="329"/>
      <c r="K45" s="329"/>
      <c r="L45" s="635" t="s">
        <v>1018</v>
      </c>
      <c r="M45" s="154"/>
      <c r="N45" s="154"/>
      <c r="O45" s="154"/>
      <c r="P45" s="154"/>
      <c r="Q45" s="154"/>
      <c r="R45" s="329"/>
      <c r="S45" s="329"/>
      <c r="T45" s="329"/>
      <c r="U45" s="170"/>
      <c r="V45" s="170"/>
      <c r="W45" s="170"/>
      <c r="X45" s="170"/>
      <c r="Y45" s="170"/>
      <c r="Z45" s="170"/>
      <c r="AA45" s="329"/>
      <c r="AB45" s="329"/>
      <c r="AC45" s="329"/>
      <c r="AJ45" s="329"/>
      <c r="AK45" s="329"/>
      <c r="AL45" s="329"/>
      <c r="AM45" s="329"/>
      <c r="AN45" s="329"/>
      <c r="AO45" s="329"/>
      <c r="AP45" s="329"/>
      <c r="AQ45" s="329"/>
      <c r="AR45" s="329"/>
      <c r="AS45" s="329"/>
      <c r="AT45" s="329"/>
    </row>
    <row r="46">
      <c r="A46" s="345" t="s">
        <v>54</v>
      </c>
      <c r="B46" s="359">
        <f>SUM($N$976)</f>
        <v>1</v>
      </c>
      <c r="C46" s="2613">
        <f>SUM(I35)</f>
        <v>14</v>
      </c>
      <c r="D46" s="2600"/>
      <c r="E46" s="2600"/>
      <c r="F46" s="2600"/>
      <c r="G46" s="2593">
        <v>1.0</v>
      </c>
      <c r="H46" s="2585"/>
      <c r="I46" s="359">
        <f t="shared" si="8"/>
        <v>16</v>
      </c>
      <c r="J46" s="329"/>
      <c r="K46" s="329"/>
      <c r="L46" s="329"/>
      <c r="M46" s="329"/>
      <c r="N46" s="329"/>
      <c r="O46" s="329"/>
      <c r="P46" s="329"/>
      <c r="Q46" s="329"/>
      <c r="R46" s="329"/>
      <c r="S46" s="329"/>
      <c r="T46" s="329"/>
      <c r="U46" s="170"/>
      <c r="V46" s="170"/>
      <c r="W46" s="170"/>
      <c r="X46" s="170"/>
      <c r="Y46" s="170"/>
      <c r="Z46" s="170"/>
      <c r="AA46" s="329"/>
      <c r="AB46" s="329"/>
      <c r="AC46" s="329"/>
      <c r="AJ46" s="329"/>
      <c r="AK46" s="329"/>
      <c r="AL46" s="329"/>
      <c r="AM46" s="329"/>
      <c r="AN46" s="329"/>
      <c r="AO46" s="329"/>
      <c r="AP46" s="329"/>
      <c r="AQ46" s="329"/>
      <c r="AR46" s="329"/>
      <c r="AS46" s="329"/>
      <c r="AT46" s="329"/>
    </row>
    <row r="47">
      <c r="A47" s="345" t="s">
        <v>53</v>
      </c>
      <c r="B47" s="359">
        <f>SUM($O$976)</f>
        <v>0</v>
      </c>
      <c r="C47" s="2614">
        <f>SUM(ROUNDDOWN(I35/2))</f>
        <v>7</v>
      </c>
      <c r="D47" s="2600"/>
      <c r="E47" s="2612">
        <f>SUM(I37)</f>
        <v>6</v>
      </c>
      <c r="F47" s="2600"/>
      <c r="G47" s="2584">
        <v>3.0</v>
      </c>
      <c r="H47" s="2585"/>
      <c r="I47" s="359">
        <f t="shared" si="8"/>
        <v>16</v>
      </c>
      <c r="J47" s="329"/>
      <c r="K47" s="279" t="s">
        <v>1922</v>
      </c>
      <c r="L47" s="2615" t="s">
        <v>9061</v>
      </c>
      <c r="M47" s="170"/>
      <c r="N47" s="170"/>
      <c r="O47" s="170"/>
      <c r="P47" s="577" t="s">
        <v>534</v>
      </c>
      <c r="Q47" s="345" t="s">
        <v>535</v>
      </c>
      <c r="R47" s="329"/>
      <c r="S47" s="329"/>
      <c r="T47" s="411" t="s">
        <v>1904</v>
      </c>
      <c r="U47" s="412"/>
      <c r="V47" s="412"/>
      <c r="W47" s="412"/>
      <c r="X47" s="412"/>
      <c r="Y47" s="413"/>
      <c r="Z47" s="413"/>
      <c r="AA47" s="329"/>
      <c r="AB47" s="329"/>
      <c r="AC47" s="329"/>
      <c r="AJ47" s="329"/>
      <c r="AK47" s="329"/>
      <c r="AL47" s="329"/>
      <c r="AM47" s="329"/>
      <c r="AN47" s="329"/>
      <c r="AO47" s="329"/>
      <c r="AP47" s="329"/>
      <c r="AQ47" s="329"/>
      <c r="AR47" s="329"/>
      <c r="AS47" s="329"/>
      <c r="AT47" s="329"/>
    </row>
    <row r="48">
      <c r="A48" s="345" t="s">
        <v>55</v>
      </c>
      <c r="B48" s="359">
        <f>SUM($P$976)</f>
        <v>10</v>
      </c>
      <c r="C48" s="2613">
        <f>SUM(I35)</f>
        <v>14</v>
      </c>
      <c r="D48" s="2600"/>
      <c r="E48" s="2600"/>
      <c r="F48" s="2600"/>
      <c r="G48" s="2585"/>
      <c r="H48" s="2585"/>
      <c r="I48" s="359">
        <f t="shared" si="8"/>
        <v>24</v>
      </c>
      <c r="J48" s="329"/>
      <c r="K48" s="329"/>
      <c r="L48" s="211" t="s">
        <v>9062</v>
      </c>
      <c r="M48" s="212"/>
      <c r="N48" s="212"/>
      <c r="O48" s="154"/>
      <c r="P48" s="154"/>
      <c r="Q48" s="154"/>
      <c r="R48" s="329"/>
      <c r="S48" s="329"/>
      <c r="T48" s="329"/>
      <c r="U48" s="170"/>
      <c r="V48" s="170"/>
      <c r="W48" s="170"/>
      <c r="X48" s="170"/>
      <c r="Y48" s="170"/>
      <c r="Z48" s="170"/>
      <c r="AA48" s="329"/>
      <c r="AB48" s="329"/>
      <c r="AC48" s="329"/>
      <c r="AJ48" s="329"/>
      <c r="AK48" s="329"/>
      <c r="AL48" s="329"/>
      <c r="AM48" s="329"/>
      <c r="AN48" s="329"/>
      <c r="AO48" s="329"/>
      <c r="AP48" s="329"/>
      <c r="AQ48" s="329"/>
      <c r="AR48" s="329"/>
      <c r="AS48" s="329"/>
      <c r="AT48" s="329"/>
    </row>
    <row r="49">
      <c r="A49" s="329"/>
      <c r="B49" s="329"/>
      <c r="C49" s="329"/>
      <c r="D49" s="329"/>
      <c r="E49" s="329"/>
      <c r="F49" s="329"/>
      <c r="G49" s="329"/>
      <c r="H49" s="329"/>
      <c r="I49" s="329"/>
      <c r="J49" s="329"/>
      <c r="K49" s="329"/>
      <c r="L49" s="154"/>
      <c r="M49" s="154"/>
      <c r="N49" s="154"/>
      <c r="O49" s="154"/>
      <c r="P49" s="154"/>
      <c r="Q49" s="154"/>
      <c r="R49" s="329"/>
      <c r="S49" s="329"/>
      <c r="T49" s="329"/>
      <c r="U49" s="170"/>
      <c r="V49" s="170"/>
      <c r="W49" s="170"/>
      <c r="X49" s="170"/>
      <c r="Y49" s="170"/>
      <c r="Z49" s="170"/>
      <c r="AA49" s="329"/>
      <c r="AB49" s="329"/>
      <c r="AC49" s="329"/>
      <c r="AD49" s="329"/>
      <c r="AE49" s="329"/>
      <c r="AF49" s="329"/>
      <c r="AG49" s="329"/>
      <c r="AH49" s="329"/>
      <c r="AI49" s="329"/>
      <c r="AJ49" s="329"/>
      <c r="AK49" s="329"/>
      <c r="AL49" s="329"/>
      <c r="AM49" s="329"/>
      <c r="AN49" s="329"/>
      <c r="AO49" s="329"/>
      <c r="AP49" s="329"/>
      <c r="AQ49" s="329"/>
      <c r="AR49" s="329"/>
      <c r="AS49" s="329"/>
      <c r="AT49" s="329"/>
    </row>
    <row r="50">
      <c r="A50" s="37"/>
      <c r="B50" s="329"/>
      <c r="C50" s="329"/>
      <c r="D50" s="329"/>
      <c r="E50" s="329"/>
      <c r="F50" s="329"/>
      <c r="G50" s="329"/>
      <c r="H50" s="329"/>
      <c r="I50" s="329"/>
      <c r="J50" s="37"/>
      <c r="K50" s="329"/>
      <c r="L50" s="329"/>
      <c r="M50" s="329"/>
      <c r="N50" s="329"/>
      <c r="O50" s="329"/>
      <c r="P50" s="329"/>
      <c r="Q50" s="329"/>
      <c r="R50" s="329"/>
      <c r="S50" s="37"/>
      <c r="T50" s="329"/>
      <c r="U50" s="329"/>
      <c r="V50" s="329"/>
      <c r="W50" s="329"/>
      <c r="X50" s="329"/>
      <c r="Y50" s="329"/>
      <c r="Z50" s="329"/>
      <c r="AA50" s="329"/>
      <c r="AB50" s="37"/>
      <c r="AC50" s="329"/>
      <c r="AD50" s="329"/>
      <c r="AE50" s="329"/>
      <c r="AF50" s="329"/>
      <c r="AG50" s="329"/>
      <c r="AH50" s="329"/>
      <c r="AI50" s="329"/>
      <c r="AJ50" s="329"/>
      <c r="AK50" s="37"/>
      <c r="AL50" s="37"/>
      <c r="AM50" s="37"/>
      <c r="AN50" s="37"/>
      <c r="AO50" s="37"/>
      <c r="AP50" s="37"/>
      <c r="AQ50" s="37"/>
      <c r="AR50" s="37"/>
      <c r="AS50" s="37"/>
      <c r="AT50" s="37"/>
    </row>
    <row r="54">
      <c r="A54" s="37"/>
      <c r="B54" s="329"/>
      <c r="C54" s="329"/>
      <c r="D54" s="329"/>
      <c r="E54" s="329"/>
      <c r="F54" s="329"/>
      <c r="G54" s="330" t="s">
        <v>1811</v>
      </c>
      <c r="H54" s="330" t="s">
        <v>1812</v>
      </c>
      <c r="I54" s="329"/>
      <c r="J54" s="37"/>
      <c r="K54" s="329"/>
      <c r="L54" s="329"/>
      <c r="M54" s="329"/>
      <c r="N54" s="329"/>
      <c r="O54" s="329"/>
      <c r="P54" s="329"/>
      <c r="Q54" s="329"/>
      <c r="R54" s="329"/>
      <c r="S54" s="37"/>
      <c r="T54" s="329"/>
      <c r="U54" s="329"/>
      <c r="V54" s="329"/>
      <c r="W54" s="329"/>
      <c r="X54" s="329"/>
      <c r="Y54" s="329"/>
      <c r="Z54" s="329"/>
      <c r="AA54" s="329"/>
      <c r="AB54" s="37"/>
      <c r="AC54" s="329"/>
      <c r="AD54" s="329"/>
      <c r="AE54" s="329"/>
      <c r="AF54" s="329"/>
      <c r="AG54" s="329"/>
      <c r="AH54" s="329"/>
      <c r="AI54" s="329"/>
      <c r="AJ54" s="329"/>
      <c r="AK54" s="37"/>
      <c r="AL54" s="37"/>
      <c r="AM54" s="37"/>
      <c r="AN54" s="37"/>
      <c r="AO54" s="37"/>
      <c r="AP54" s="37"/>
      <c r="AQ54" s="37"/>
      <c r="AR54" s="37"/>
      <c r="AS54" s="37"/>
      <c r="AT54" s="37"/>
    </row>
    <row r="55">
      <c r="A55" s="329"/>
      <c r="B55" s="329"/>
      <c r="C55" s="1019" t="s">
        <v>4032</v>
      </c>
      <c r="D55" s="333"/>
      <c r="E55" s="329"/>
      <c r="F55" s="334" t="s">
        <v>1814</v>
      </c>
      <c r="G55" s="334">
        <f>MINUS(H55,SUM(C58:C67))</f>
        <v>78</v>
      </c>
      <c r="H55" s="334">
        <f>SUM($A$976)</f>
        <v>100</v>
      </c>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row>
    <row r="56">
      <c r="A56" s="329"/>
      <c r="B56" s="329"/>
      <c r="C56" s="329"/>
      <c r="D56" s="329"/>
      <c r="E56" s="329"/>
      <c r="F56" s="329"/>
      <c r="G56" s="329"/>
      <c r="H56" s="329"/>
      <c r="I56" s="329"/>
      <c r="J56" s="329"/>
      <c r="K56" s="279" t="s">
        <v>1816</v>
      </c>
      <c r="L56" s="218" t="s">
        <v>962</v>
      </c>
      <c r="M56" s="170"/>
      <c r="N56" s="658" t="s">
        <v>963</v>
      </c>
      <c r="O56" s="254"/>
      <c r="P56" s="235"/>
      <c r="Q56" s="235"/>
      <c r="R56" s="329"/>
      <c r="S56" s="329"/>
      <c r="T56" s="279" t="s">
        <v>294</v>
      </c>
      <c r="U56" s="2616" t="s">
        <v>9063</v>
      </c>
      <c r="V56" s="170"/>
      <c r="W56" s="1047" t="s">
        <v>9064</v>
      </c>
      <c r="X56" s="254"/>
      <c r="Y56" s="254"/>
      <c r="Z56" s="235"/>
      <c r="AA56" s="329"/>
      <c r="AB56" s="329"/>
      <c r="AC56" s="329"/>
      <c r="AD56" s="220" t="s">
        <v>1821</v>
      </c>
      <c r="AE56" s="170"/>
      <c r="AF56" s="329"/>
      <c r="AG56" s="329"/>
      <c r="AH56" s="329"/>
      <c r="AI56" s="329"/>
      <c r="AJ56" s="329"/>
      <c r="AK56" s="329"/>
      <c r="AL56" s="329"/>
      <c r="AM56" s="329"/>
      <c r="AN56" s="329"/>
      <c r="AO56" s="329"/>
      <c r="AP56" s="329"/>
      <c r="AQ56" s="329"/>
      <c r="AR56" s="329"/>
      <c r="AS56" s="329"/>
      <c r="AT56" s="329"/>
    </row>
    <row r="57">
      <c r="A57" s="329"/>
      <c r="B57" s="345" t="s">
        <v>1822</v>
      </c>
      <c r="C57" s="345" t="s">
        <v>1823</v>
      </c>
      <c r="D57" s="345" t="s">
        <v>1824</v>
      </c>
      <c r="E57" s="345" t="s">
        <v>1825</v>
      </c>
      <c r="F57" s="345" t="s">
        <v>1066</v>
      </c>
      <c r="G57" s="345" t="s">
        <v>1120</v>
      </c>
      <c r="H57" s="345" t="s">
        <v>800</v>
      </c>
      <c r="I57" s="345" t="s">
        <v>1826</v>
      </c>
      <c r="J57" s="329"/>
      <c r="K57" s="329"/>
      <c r="L57" s="211" t="s">
        <v>9065</v>
      </c>
      <c r="M57" s="212"/>
      <c r="N57" s="212"/>
      <c r="O57" s="212"/>
      <c r="P57" s="212"/>
      <c r="Q57" s="154"/>
      <c r="R57" s="329" t="s">
        <v>556</v>
      </c>
      <c r="S57" s="329"/>
      <c r="T57" s="329"/>
      <c r="U57" s="224" t="s">
        <v>9066</v>
      </c>
      <c r="V57" s="212"/>
      <c r="W57" s="212"/>
      <c r="X57" s="212"/>
      <c r="Y57" s="212"/>
      <c r="Z57" s="154"/>
      <c r="AA57" s="329"/>
      <c r="AB57" s="329"/>
      <c r="AC57" s="329"/>
      <c r="AD57" s="1314" t="s">
        <v>9067</v>
      </c>
      <c r="AE57" s="37"/>
      <c r="AF57" s="37"/>
      <c r="AG57" s="37"/>
      <c r="AH57" s="37"/>
      <c r="AI57" s="37"/>
      <c r="AJ57" s="329"/>
      <c r="AK57" s="329"/>
      <c r="AL57" s="329"/>
      <c r="AM57" s="329"/>
      <c r="AN57" s="329"/>
      <c r="AO57" s="329"/>
      <c r="AP57" s="329"/>
      <c r="AQ57" s="329"/>
      <c r="AR57" s="329"/>
      <c r="AS57" s="329"/>
      <c r="AT57" s="329"/>
    </row>
    <row r="58">
      <c r="A58" s="2583" t="s">
        <v>3255</v>
      </c>
      <c r="B58" s="359">
        <f>SUM($B$976)</f>
        <v>20</v>
      </c>
      <c r="C58" s="2585"/>
      <c r="D58" s="2585"/>
      <c r="E58" s="2585"/>
      <c r="F58" s="2585"/>
      <c r="G58" s="2585"/>
      <c r="H58" s="2585"/>
      <c r="I58" s="359">
        <f t="shared" ref="I58:I59" si="9">SUM(B58,C58*2,D58:H58)</f>
        <v>20</v>
      </c>
      <c r="J58" s="329"/>
      <c r="K58" s="329"/>
      <c r="L58" s="39" t="s">
        <v>9068</v>
      </c>
      <c r="M58" s="577" t="s">
        <v>904</v>
      </c>
      <c r="N58" s="577" t="s">
        <v>863</v>
      </c>
      <c r="O58" s="577" t="s">
        <v>886</v>
      </c>
      <c r="P58" s="577" t="s">
        <v>870</v>
      </c>
      <c r="Q58" s="577" t="s">
        <v>866</v>
      </c>
      <c r="R58" s="329"/>
      <c r="S58" s="329"/>
      <c r="T58" s="329"/>
      <c r="U58" s="211" t="s">
        <v>9069</v>
      </c>
      <c r="V58" s="212"/>
      <c r="W58" s="212"/>
      <c r="X58" s="212"/>
      <c r="Y58" s="212"/>
      <c r="Z58" s="154"/>
      <c r="AA58" s="329"/>
      <c r="AB58" s="329"/>
      <c r="AC58" s="329"/>
      <c r="AD58" s="37"/>
      <c r="AE58" s="763"/>
      <c r="AF58" s="763"/>
      <c r="AG58" s="37"/>
      <c r="AH58" s="37"/>
      <c r="AI58" s="37"/>
      <c r="AJ58" s="329"/>
      <c r="AK58" s="329"/>
      <c r="AL58" s="329"/>
      <c r="AM58" s="329"/>
      <c r="AN58" s="329"/>
      <c r="AO58" s="329"/>
      <c r="AP58" s="329"/>
      <c r="AQ58" s="329"/>
      <c r="AR58" s="329"/>
      <c r="AS58" s="329"/>
      <c r="AT58" s="329"/>
    </row>
    <row r="59">
      <c r="A59" s="2588" t="s">
        <v>3256</v>
      </c>
      <c r="B59" s="359">
        <f>SUM($C$976)</f>
        <v>30</v>
      </c>
      <c r="C59" s="2589">
        <v>4.0</v>
      </c>
      <c r="D59" s="2585"/>
      <c r="E59" s="2586">
        <v>2.0</v>
      </c>
      <c r="F59" s="2589">
        <v>4.0</v>
      </c>
      <c r="G59" s="2586">
        <v>2.0</v>
      </c>
      <c r="H59" s="2585"/>
      <c r="I59" s="359">
        <f t="shared" si="9"/>
        <v>46</v>
      </c>
      <c r="J59" s="329"/>
      <c r="K59" s="329"/>
      <c r="L59" s="329"/>
      <c r="M59" s="329"/>
      <c r="N59" s="329"/>
      <c r="O59" s="329"/>
      <c r="P59" s="329"/>
      <c r="Q59" s="329"/>
      <c r="R59" s="329"/>
      <c r="S59" s="329"/>
      <c r="T59" s="329"/>
      <c r="U59" s="220" t="s">
        <v>9070</v>
      </c>
      <c r="V59" s="170"/>
      <c r="W59" s="170"/>
      <c r="X59" s="170"/>
      <c r="Y59" s="170"/>
      <c r="Z59" s="345" t="s">
        <v>535</v>
      </c>
      <c r="AA59" s="329"/>
      <c r="AB59" s="329"/>
      <c r="AC59" s="329"/>
      <c r="AD59" s="37"/>
      <c r="AE59" s="763"/>
      <c r="AF59" s="763"/>
      <c r="AG59" s="37"/>
      <c r="AH59" s="37"/>
      <c r="AI59" s="37"/>
      <c r="AJ59" s="329"/>
      <c r="AK59" s="329"/>
      <c r="AL59" s="329"/>
      <c r="AM59" s="329"/>
      <c r="AN59" s="329"/>
      <c r="AO59" s="329"/>
      <c r="AP59" s="329"/>
      <c r="AQ59" s="329"/>
      <c r="AR59" s="329"/>
      <c r="AS59" s="329"/>
      <c r="AT59" s="329"/>
    </row>
    <row r="60">
      <c r="A60" s="2590" t="s">
        <v>3257</v>
      </c>
      <c r="B60" s="359">
        <f>SUM($D$976)</f>
        <v>0</v>
      </c>
      <c r="C60" s="2585"/>
      <c r="D60" s="2585"/>
      <c r="E60" s="2585"/>
      <c r="F60" s="2585"/>
      <c r="G60" s="2585"/>
      <c r="H60" s="2585"/>
      <c r="I60" s="359">
        <f t="shared" ref="I60:I66" si="10">SUM(B60:H60) - J60</f>
        <v>0</v>
      </c>
      <c r="J60" s="2591">
        <f t="shared" ref="J60:J66" si="11">IF(C60 &gt; 10, ROUNDUP(MINUS(C60, 10)/2), 0)</f>
        <v>0</v>
      </c>
      <c r="K60" s="279" t="s">
        <v>1855</v>
      </c>
      <c r="L60" s="218" t="s">
        <v>1025</v>
      </c>
      <c r="M60" s="170"/>
      <c r="N60" s="658" t="s">
        <v>1026</v>
      </c>
      <c r="O60" s="254"/>
      <c r="P60" s="254"/>
      <c r="Q60" s="235"/>
      <c r="R60" s="329"/>
      <c r="S60" s="329"/>
      <c r="T60" s="329"/>
      <c r="U60" s="329"/>
      <c r="V60" s="329"/>
      <c r="W60" s="329"/>
      <c r="X60" s="329"/>
      <c r="Y60" s="329"/>
      <c r="Z60" s="329"/>
      <c r="AA60" s="329"/>
      <c r="AB60" s="329"/>
      <c r="AC60" s="329"/>
      <c r="AD60" s="37"/>
      <c r="AE60" s="763"/>
      <c r="AF60" s="763"/>
      <c r="AG60" s="37"/>
      <c r="AH60" s="37"/>
      <c r="AI60" s="37"/>
      <c r="AJ60" s="329"/>
      <c r="AK60" s="329"/>
      <c r="AL60" s="329"/>
      <c r="AM60" s="329"/>
      <c r="AN60" s="329"/>
      <c r="AO60" s="329"/>
      <c r="AP60" s="329"/>
      <c r="AQ60" s="329"/>
      <c r="AR60" s="329"/>
      <c r="AS60" s="329"/>
      <c r="AT60" s="329"/>
    </row>
    <row r="61">
      <c r="A61" s="2592" t="s">
        <v>3258</v>
      </c>
      <c r="B61" s="359">
        <f>SUM($E$976)</f>
        <v>0</v>
      </c>
      <c r="C61" s="2585"/>
      <c r="D61" s="2585"/>
      <c r="E61" s="2585"/>
      <c r="F61" s="2585"/>
      <c r="G61" s="2585"/>
      <c r="H61" s="2585"/>
      <c r="I61" s="359">
        <f t="shared" si="10"/>
        <v>0</v>
      </c>
      <c r="J61" s="2591">
        <f t="shared" si="11"/>
        <v>0</v>
      </c>
      <c r="K61" s="329"/>
      <c r="L61" s="635" t="s">
        <v>1010</v>
      </c>
      <c r="M61" s="154" t="s">
        <v>1158</v>
      </c>
      <c r="N61" s="154" t="s">
        <v>1959</v>
      </c>
      <c r="O61" s="154"/>
      <c r="P61" s="154"/>
      <c r="Q61" s="154"/>
      <c r="R61" s="329"/>
      <c r="S61" s="329"/>
      <c r="T61" s="279" t="s">
        <v>1862</v>
      </c>
      <c r="U61" s="218" t="s">
        <v>1394</v>
      </c>
      <c r="V61" s="170"/>
      <c r="W61" s="170"/>
      <c r="X61" s="170"/>
      <c r="Y61" s="209" t="s">
        <v>1395</v>
      </c>
      <c r="Z61" s="209" t="s">
        <v>1196</v>
      </c>
      <c r="AA61" s="329"/>
      <c r="AB61" s="329"/>
      <c r="AC61" s="329"/>
      <c r="AD61" s="37"/>
      <c r="AE61" s="37"/>
      <c r="AF61" s="37"/>
      <c r="AG61" s="37"/>
      <c r="AH61" s="37"/>
      <c r="AI61" s="37"/>
      <c r="AJ61" s="329"/>
      <c r="AK61" s="329"/>
      <c r="AL61" s="329"/>
      <c r="AM61" s="329"/>
      <c r="AN61" s="329"/>
      <c r="AO61" s="329"/>
      <c r="AP61" s="329"/>
      <c r="AQ61" s="329"/>
      <c r="AR61" s="329"/>
      <c r="AS61" s="329"/>
      <c r="AT61" s="329"/>
    </row>
    <row r="62">
      <c r="A62" s="2594" t="s">
        <v>3259</v>
      </c>
      <c r="B62" s="359">
        <f>SUM($F$976)</f>
        <v>0</v>
      </c>
      <c r="C62" s="2608">
        <v>8.0</v>
      </c>
      <c r="D62" s="2586">
        <v>2.0</v>
      </c>
      <c r="E62" s="2586">
        <v>2.0</v>
      </c>
      <c r="F62" s="2586">
        <v>2.0</v>
      </c>
      <c r="G62" s="2585"/>
      <c r="H62" s="2585"/>
      <c r="I62" s="359">
        <f t="shared" si="10"/>
        <v>14</v>
      </c>
      <c r="J62" s="2591">
        <f t="shared" si="11"/>
        <v>0</v>
      </c>
      <c r="K62" s="329"/>
      <c r="L62" s="635" t="s">
        <v>1018</v>
      </c>
      <c r="M62" s="154" t="s">
        <v>1109</v>
      </c>
      <c r="N62" s="154" t="s">
        <v>1151</v>
      </c>
      <c r="O62" s="154"/>
      <c r="P62" s="154"/>
      <c r="Q62" s="154"/>
      <c r="R62" s="329"/>
      <c r="S62" s="329"/>
      <c r="T62" s="329"/>
      <c r="U62" s="224" t="s">
        <v>9071</v>
      </c>
      <c r="V62" s="212"/>
      <c r="W62" s="212"/>
      <c r="X62" s="212"/>
      <c r="Y62" s="212"/>
      <c r="Z62" s="154"/>
      <c r="AA62" s="329"/>
      <c r="AB62" s="329"/>
      <c r="AC62" s="329"/>
      <c r="AD62" s="37"/>
      <c r="AE62" s="37"/>
      <c r="AF62" s="37"/>
      <c r="AG62" s="37"/>
      <c r="AH62" s="37"/>
      <c r="AI62" s="37"/>
      <c r="AJ62" s="329"/>
      <c r="AK62" s="329"/>
      <c r="AL62" s="329"/>
      <c r="AM62" s="329"/>
      <c r="AN62" s="329"/>
      <c r="AO62" s="329"/>
      <c r="AP62" s="329"/>
      <c r="AQ62" s="329"/>
      <c r="AR62" s="329"/>
      <c r="AS62" s="329"/>
      <c r="AT62" s="329"/>
    </row>
    <row r="63">
      <c r="A63" s="2595" t="s">
        <v>3260</v>
      </c>
      <c r="B63" s="359">
        <f>SUM($G$976)</f>
        <v>0</v>
      </c>
      <c r="C63" s="2585"/>
      <c r="D63" s="2585"/>
      <c r="E63" s="2585"/>
      <c r="F63" s="2585"/>
      <c r="G63" s="2585"/>
      <c r="H63" s="2585"/>
      <c r="I63" s="359">
        <f t="shared" si="10"/>
        <v>0</v>
      </c>
      <c r="J63" s="2591">
        <f t="shared" si="11"/>
        <v>0</v>
      </c>
      <c r="K63" s="279" t="s">
        <v>1872</v>
      </c>
      <c r="L63" s="218" t="s">
        <v>1082</v>
      </c>
      <c r="M63" s="170"/>
      <c r="N63" s="658" t="s">
        <v>1083</v>
      </c>
      <c r="O63" s="254"/>
      <c r="P63" s="254"/>
      <c r="Q63" s="235"/>
      <c r="R63" s="329"/>
      <c r="S63" s="329"/>
      <c r="T63" s="329"/>
      <c r="U63" s="224" t="s">
        <v>9072</v>
      </c>
      <c r="V63" s="212"/>
      <c r="W63" s="212"/>
      <c r="X63" s="212"/>
      <c r="Y63" s="212"/>
      <c r="Z63" s="154"/>
      <c r="AA63" s="329"/>
      <c r="AB63" s="329"/>
      <c r="AC63" s="329"/>
      <c r="AD63" s="329"/>
      <c r="AE63" s="329"/>
      <c r="AF63" s="329"/>
      <c r="AG63" s="329"/>
      <c r="AH63" s="329"/>
      <c r="AI63" s="329"/>
      <c r="AJ63" s="329"/>
      <c r="AK63" s="329"/>
      <c r="AL63" s="329"/>
      <c r="AM63" s="329"/>
      <c r="AN63" s="329"/>
      <c r="AO63" s="329"/>
      <c r="AP63" s="329"/>
      <c r="AQ63" s="329"/>
      <c r="AR63" s="329"/>
      <c r="AS63" s="329"/>
      <c r="AT63" s="329"/>
    </row>
    <row r="64">
      <c r="A64" s="2596" t="s">
        <v>3261</v>
      </c>
      <c r="B64" s="359">
        <f>SUM($H$976)</f>
        <v>0</v>
      </c>
      <c r="C64" s="2585"/>
      <c r="D64" s="2585"/>
      <c r="E64" s="2585"/>
      <c r="F64" s="2585"/>
      <c r="G64" s="2585"/>
      <c r="H64" s="2585"/>
      <c r="I64" s="359">
        <f t="shared" si="10"/>
        <v>0</v>
      </c>
      <c r="J64" s="2591">
        <f t="shared" si="11"/>
        <v>0</v>
      </c>
      <c r="K64" s="329"/>
      <c r="L64" s="635" t="s">
        <v>1010</v>
      </c>
      <c r="M64" s="154" t="s">
        <v>1057</v>
      </c>
      <c r="N64" s="154" t="s">
        <v>1959</v>
      </c>
      <c r="O64" s="154" t="s">
        <v>2130</v>
      </c>
      <c r="P64" s="154"/>
      <c r="Q64" s="154"/>
      <c r="R64" s="329"/>
      <c r="S64" s="329"/>
      <c r="T64" s="279" t="s">
        <v>1862</v>
      </c>
      <c r="U64" s="218" t="s">
        <v>1354</v>
      </c>
      <c r="V64" s="170"/>
      <c r="W64" s="170"/>
      <c r="X64" s="170"/>
      <c r="Y64" s="209" t="s">
        <v>1212</v>
      </c>
      <c r="Z64" s="209" t="s">
        <v>1196</v>
      </c>
      <c r="AA64" s="329"/>
      <c r="AB64" s="329"/>
      <c r="AC64" s="329"/>
      <c r="AD64" s="279" t="s">
        <v>1879</v>
      </c>
      <c r="AE64" s="170"/>
      <c r="AF64" s="329"/>
      <c r="AG64" s="329"/>
      <c r="AH64" s="329"/>
      <c r="AI64" s="329"/>
      <c r="AJ64" s="329"/>
      <c r="AK64" s="329"/>
      <c r="AL64" s="329"/>
      <c r="AM64" s="329"/>
      <c r="AN64" s="329"/>
      <c r="AO64" s="329"/>
      <c r="AP64" s="329"/>
      <c r="AQ64" s="329"/>
      <c r="AR64" s="329"/>
      <c r="AS64" s="329"/>
      <c r="AT64" s="329"/>
    </row>
    <row r="65">
      <c r="A65" s="2597" t="s">
        <v>3262</v>
      </c>
      <c r="B65" s="359">
        <f>SUM($I$976)</f>
        <v>0</v>
      </c>
      <c r="C65" s="2585"/>
      <c r="D65" s="2585"/>
      <c r="E65" s="2585"/>
      <c r="F65" s="2585"/>
      <c r="G65" s="2585"/>
      <c r="H65" s="2585"/>
      <c r="I65" s="359">
        <f t="shared" si="10"/>
        <v>0</v>
      </c>
      <c r="J65" s="2591">
        <f t="shared" si="11"/>
        <v>0</v>
      </c>
      <c r="K65" s="329"/>
      <c r="L65" s="635" t="s">
        <v>1018</v>
      </c>
      <c r="M65" s="154" t="s">
        <v>1134</v>
      </c>
      <c r="N65" s="610" t="s">
        <v>3142</v>
      </c>
      <c r="O65" s="154"/>
      <c r="P65" s="154"/>
      <c r="Q65" s="154"/>
      <c r="R65" s="329"/>
      <c r="S65" s="329"/>
      <c r="T65" s="329"/>
      <c r="U65" s="224" t="s">
        <v>9073</v>
      </c>
      <c r="V65" s="212"/>
      <c r="W65" s="212"/>
      <c r="X65" s="212"/>
      <c r="Y65" s="212"/>
      <c r="Z65" s="154"/>
      <c r="AA65" s="329"/>
      <c r="AB65" s="329"/>
      <c r="AC65" s="329"/>
      <c r="AD65" s="404" t="s">
        <v>2580</v>
      </c>
      <c r="AE65" s="37"/>
      <c r="AF65" s="406" t="s">
        <v>2390</v>
      </c>
      <c r="AG65" s="37"/>
      <c r="AH65" s="404" t="s">
        <v>1888</v>
      </c>
      <c r="AI65" s="37"/>
      <c r="AJ65" s="329"/>
      <c r="AK65" s="329"/>
      <c r="AL65" s="329"/>
      <c r="AM65" s="329"/>
      <c r="AN65" s="329"/>
      <c r="AO65" s="329"/>
      <c r="AP65" s="329"/>
      <c r="AQ65" s="329"/>
      <c r="AR65" s="329"/>
      <c r="AS65" s="329"/>
      <c r="AT65" s="329"/>
    </row>
    <row r="66">
      <c r="A66" s="2598" t="s">
        <v>3263</v>
      </c>
      <c r="B66" s="359">
        <f>SUM($J$976)</f>
        <v>0</v>
      </c>
      <c r="C66" s="2617">
        <v>10.0</v>
      </c>
      <c r="D66" s="2585"/>
      <c r="E66" s="2585"/>
      <c r="F66" s="2593">
        <v>1.0</v>
      </c>
      <c r="G66" s="2585"/>
      <c r="H66" s="2585"/>
      <c r="I66" s="359">
        <f t="shared" si="10"/>
        <v>11</v>
      </c>
      <c r="J66" s="2591">
        <f t="shared" si="11"/>
        <v>0</v>
      </c>
      <c r="K66" s="279" t="s">
        <v>1889</v>
      </c>
      <c r="L66" s="218" t="s">
        <v>1124</v>
      </c>
      <c r="M66" s="170"/>
      <c r="N66" s="658" t="s">
        <v>1125</v>
      </c>
      <c r="O66" s="235"/>
      <c r="P66" s="235"/>
      <c r="Q66" s="235"/>
      <c r="R66" s="329"/>
      <c r="S66" s="329"/>
      <c r="T66" s="329"/>
      <c r="U66" s="224" t="s">
        <v>9074</v>
      </c>
      <c r="V66" s="212"/>
      <c r="W66" s="154"/>
      <c r="X66" s="154"/>
      <c r="Y66" s="154"/>
      <c r="Z66" s="154"/>
      <c r="AA66" s="329"/>
      <c r="AB66" s="329"/>
      <c r="AC66" s="329"/>
      <c r="AD66" s="406" t="s">
        <v>2627</v>
      </c>
      <c r="AE66" s="37"/>
      <c r="AF66" s="405" t="s">
        <v>1894</v>
      </c>
      <c r="AG66" s="37"/>
      <c r="AH66" s="406" t="s">
        <v>1895</v>
      </c>
      <c r="AI66" s="37"/>
      <c r="AJ66" s="329"/>
      <c r="AK66" s="329"/>
      <c r="AL66" s="329"/>
      <c r="AM66" s="329"/>
      <c r="AN66" s="329"/>
      <c r="AO66" s="329"/>
      <c r="AP66" s="329"/>
      <c r="AQ66" s="329"/>
      <c r="AR66" s="329"/>
      <c r="AS66" s="329"/>
      <c r="AT66" s="329"/>
    </row>
    <row r="67">
      <c r="A67" s="2599" t="s">
        <v>50</v>
      </c>
      <c r="B67" s="359">
        <f>SUM($K$976)</f>
        <v>4</v>
      </c>
      <c r="C67" s="2585"/>
      <c r="D67" s="2585"/>
      <c r="E67" s="2585"/>
      <c r="F67" s="2585"/>
      <c r="G67" s="2585"/>
      <c r="H67" s="2585"/>
      <c r="I67" s="359">
        <f>ROUNDDOWN(((C67)/6)+SUM(B67,D67:H67), 0)</f>
        <v>4</v>
      </c>
      <c r="J67" s="329"/>
      <c r="K67" s="329"/>
      <c r="L67" s="635" t="s">
        <v>1010</v>
      </c>
      <c r="M67" s="154" t="s">
        <v>1115</v>
      </c>
      <c r="N67" s="154"/>
      <c r="O67" s="154"/>
      <c r="P67" s="154"/>
      <c r="Q67" s="154"/>
      <c r="R67" s="329"/>
      <c r="S67" s="329"/>
      <c r="T67" s="279" t="s">
        <v>1862</v>
      </c>
      <c r="U67" s="279" t="s">
        <v>1361</v>
      </c>
      <c r="V67" s="170"/>
      <c r="W67" s="170"/>
      <c r="X67" s="170"/>
      <c r="Y67" s="222" t="s">
        <v>1222</v>
      </c>
      <c r="Z67" s="209" t="s">
        <v>1196</v>
      </c>
      <c r="AA67" s="329"/>
      <c r="AB67" s="329"/>
      <c r="AC67" s="329"/>
      <c r="AD67" s="404" t="s">
        <v>2995</v>
      </c>
      <c r="AE67" s="37"/>
      <c r="AF67" s="406" t="s">
        <v>2898</v>
      </c>
      <c r="AG67" s="37"/>
      <c r="AH67" s="258" t="s">
        <v>2682</v>
      </c>
      <c r="AI67" s="37"/>
      <c r="AJ67" s="329"/>
      <c r="AK67" s="329"/>
      <c r="AL67" s="329"/>
      <c r="AM67" s="329"/>
      <c r="AN67" s="329"/>
      <c r="AO67" s="329"/>
      <c r="AP67" s="329"/>
      <c r="AQ67" s="329"/>
      <c r="AR67" s="329"/>
      <c r="AS67" s="329"/>
      <c r="AT67" s="329"/>
    </row>
    <row r="68">
      <c r="A68" s="329"/>
      <c r="B68" s="329"/>
      <c r="C68" s="329"/>
      <c r="D68" s="329"/>
      <c r="E68" s="329"/>
      <c r="F68" s="329"/>
      <c r="G68" s="329"/>
      <c r="H68" s="329"/>
      <c r="I68" s="329"/>
      <c r="J68" s="329"/>
      <c r="K68" s="329"/>
      <c r="L68" s="635" t="s">
        <v>1018</v>
      </c>
      <c r="M68" s="154"/>
      <c r="N68" s="154"/>
      <c r="O68" s="154"/>
      <c r="P68" s="154"/>
      <c r="Q68" s="154"/>
      <c r="R68" s="329"/>
      <c r="S68" s="329"/>
      <c r="T68" s="329"/>
      <c r="U68" s="1318" t="s">
        <v>9075</v>
      </c>
      <c r="V68" s="212"/>
      <c r="W68" s="212"/>
      <c r="X68" s="154"/>
      <c r="Y68" s="154"/>
      <c r="Z68" s="154"/>
      <c r="AA68" s="329"/>
      <c r="AB68" s="329"/>
      <c r="AC68" s="329"/>
      <c r="AD68" s="329"/>
      <c r="AE68" s="329"/>
      <c r="AF68" s="329"/>
      <c r="AG68" s="329"/>
      <c r="AH68" s="329"/>
      <c r="AI68" s="329"/>
      <c r="AJ68" s="329"/>
      <c r="AK68" s="329"/>
      <c r="AL68" s="329"/>
      <c r="AM68" s="329"/>
      <c r="AN68" s="329"/>
      <c r="AO68" s="329"/>
      <c r="AP68" s="329"/>
      <c r="AQ68" s="329"/>
      <c r="AR68" s="329"/>
      <c r="AS68" s="329"/>
      <c r="AT68" s="329"/>
    </row>
    <row r="69">
      <c r="A69" s="329"/>
      <c r="B69" s="345" t="s">
        <v>1822</v>
      </c>
      <c r="C69" s="345" t="s">
        <v>1906</v>
      </c>
      <c r="D69" s="345" t="s">
        <v>1907</v>
      </c>
      <c r="E69" s="345" t="s">
        <v>1908</v>
      </c>
      <c r="F69" s="345" t="s">
        <v>1909</v>
      </c>
      <c r="G69" s="345" t="s">
        <v>1910</v>
      </c>
      <c r="H69" s="345" t="s">
        <v>800</v>
      </c>
      <c r="I69" s="345" t="s">
        <v>1826</v>
      </c>
      <c r="J69" s="329"/>
      <c r="K69" s="279" t="s">
        <v>1889</v>
      </c>
      <c r="L69" s="218" t="s">
        <v>1154</v>
      </c>
      <c r="M69" s="170"/>
      <c r="N69" s="658" t="s">
        <v>1155</v>
      </c>
      <c r="O69" s="235"/>
      <c r="P69" s="235"/>
      <c r="Q69" s="235"/>
      <c r="R69" s="329"/>
      <c r="S69" s="329"/>
      <c r="T69" s="329"/>
      <c r="U69" s="154"/>
      <c r="V69" s="154"/>
      <c r="W69" s="154"/>
      <c r="X69" s="154"/>
      <c r="Y69" s="154"/>
      <c r="Z69" s="154"/>
      <c r="AA69" s="329"/>
      <c r="AB69" s="329"/>
      <c r="AC69" s="329"/>
      <c r="AD69" s="279" t="s">
        <v>1914</v>
      </c>
      <c r="AE69" s="170"/>
      <c r="AF69" s="329"/>
      <c r="AG69" s="329"/>
      <c r="AH69" s="329"/>
      <c r="AI69" s="329"/>
      <c r="AJ69" s="329"/>
      <c r="AK69" s="329"/>
      <c r="AL69" s="329"/>
      <c r="AM69" s="329"/>
      <c r="AN69" s="329"/>
      <c r="AO69" s="329"/>
      <c r="AP69" s="329"/>
      <c r="AQ69" s="329"/>
      <c r="AR69" s="329"/>
      <c r="AS69" s="329"/>
      <c r="AT69" s="329"/>
    </row>
    <row r="70">
      <c r="A70" s="345" t="s">
        <v>51</v>
      </c>
      <c r="B70" s="359">
        <f>SUM($L$976)</f>
        <v>0</v>
      </c>
      <c r="C70" s="412"/>
      <c r="D70" s="412"/>
      <c r="E70" s="2618">
        <f>SUM(I63)</f>
        <v>0</v>
      </c>
      <c r="F70" s="860">
        <f>SUM(ROUNDDOWN(I66/2))</f>
        <v>5</v>
      </c>
      <c r="G70" s="2585"/>
      <c r="H70" s="2585"/>
      <c r="I70" s="359">
        <f t="shared" ref="I70:I74" si="12">SUM(B70:H70)</f>
        <v>5</v>
      </c>
      <c r="J70" s="329"/>
      <c r="K70" s="329"/>
      <c r="L70" s="635" t="s">
        <v>1010</v>
      </c>
      <c r="M70" s="154" t="s">
        <v>1158</v>
      </c>
      <c r="N70" s="605" t="s">
        <v>1159</v>
      </c>
      <c r="O70" s="573" t="s">
        <v>1160</v>
      </c>
      <c r="P70" s="154"/>
      <c r="Q70" s="154"/>
      <c r="R70" s="329"/>
      <c r="S70" s="329"/>
      <c r="T70" s="279" t="s">
        <v>1862</v>
      </c>
      <c r="U70" s="279" t="s">
        <v>1622</v>
      </c>
      <c r="V70" s="170"/>
      <c r="W70" s="170"/>
      <c r="X70" s="170"/>
      <c r="Y70" s="222" t="s">
        <v>1304</v>
      </c>
      <c r="Z70" s="222" t="s">
        <v>1196</v>
      </c>
      <c r="AA70" s="329"/>
      <c r="AB70" s="329"/>
      <c r="AC70" s="329"/>
      <c r="AD70" s="2602" t="s">
        <v>9076</v>
      </c>
      <c r="AJ70" s="329"/>
      <c r="AK70" s="329"/>
      <c r="AL70" s="329"/>
      <c r="AM70" s="329"/>
      <c r="AN70" s="329"/>
      <c r="AO70" s="329"/>
      <c r="AP70" s="329"/>
      <c r="AQ70" s="329"/>
      <c r="AR70" s="329"/>
      <c r="AS70" s="329"/>
      <c r="AT70" s="329"/>
    </row>
    <row r="71">
      <c r="A71" s="345" t="s">
        <v>52</v>
      </c>
      <c r="B71" s="359">
        <f>SUM($M$976)</f>
        <v>5</v>
      </c>
      <c r="C71" s="412"/>
      <c r="D71" s="2619">
        <f>SUM(ROUNDDOWN(I62/2))</f>
        <v>7</v>
      </c>
      <c r="E71" s="2618">
        <f>SUM(I63)</f>
        <v>0</v>
      </c>
      <c r="F71" s="412"/>
      <c r="G71" s="2610">
        <v>5.0</v>
      </c>
      <c r="H71" s="2585"/>
      <c r="I71" s="359">
        <f t="shared" si="12"/>
        <v>17</v>
      </c>
      <c r="J71" s="329"/>
      <c r="K71" s="329"/>
      <c r="L71" s="635" t="s">
        <v>1018</v>
      </c>
      <c r="M71" s="154" t="s">
        <v>2295</v>
      </c>
      <c r="N71" s="154"/>
      <c r="O71" s="154"/>
      <c r="P71" s="154"/>
      <c r="Q71" s="154"/>
      <c r="R71" s="329"/>
      <c r="S71" s="329"/>
      <c r="T71" s="329"/>
      <c r="U71" s="224" t="s">
        <v>9077</v>
      </c>
      <c r="V71" s="212"/>
      <c r="W71" s="212"/>
      <c r="X71" s="212"/>
      <c r="Y71" s="212"/>
      <c r="Z71" s="154"/>
      <c r="AA71" s="329"/>
      <c r="AB71" s="329"/>
      <c r="AC71" s="329"/>
      <c r="AJ71" s="329"/>
      <c r="AK71" s="329"/>
      <c r="AL71" s="329"/>
      <c r="AM71" s="329"/>
      <c r="AN71" s="329"/>
      <c r="AO71" s="329"/>
      <c r="AP71" s="329"/>
      <c r="AQ71" s="329"/>
      <c r="AR71" s="329"/>
      <c r="AS71" s="329"/>
      <c r="AT71" s="329"/>
    </row>
    <row r="72">
      <c r="A72" s="345" t="s">
        <v>54</v>
      </c>
      <c r="B72" s="359">
        <f>SUM($N$976)</f>
        <v>1</v>
      </c>
      <c r="C72" s="2618">
        <f>SUM(I61)</f>
        <v>0</v>
      </c>
      <c r="D72" s="412"/>
      <c r="E72" s="412"/>
      <c r="F72" s="412"/>
      <c r="G72" s="2585"/>
      <c r="H72" s="2585"/>
      <c r="I72" s="359">
        <f t="shared" si="12"/>
        <v>1</v>
      </c>
      <c r="J72" s="329"/>
      <c r="K72" s="329"/>
      <c r="L72" s="329"/>
      <c r="M72" s="329"/>
      <c r="N72" s="329"/>
      <c r="O72" s="329"/>
      <c r="P72" s="329"/>
      <c r="Q72" s="329"/>
      <c r="R72" s="329"/>
      <c r="S72" s="329"/>
      <c r="T72" s="329"/>
      <c r="U72" s="224" t="s">
        <v>9078</v>
      </c>
      <c r="V72" s="212"/>
      <c r="W72" s="212"/>
      <c r="X72" s="212"/>
      <c r="Y72" s="154"/>
      <c r="Z72" s="154"/>
      <c r="AA72" s="329"/>
      <c r="AB72" s="329"/>
      <c r="AC72" s="329"/>
      <c r="AJ72" s="329"/>
      <c r="AK72" s="329"/>
      <c r="AL72" s="329"/>
      <c r="AM72" s="329"/>
      <c r="AN72" s="329"/>
      <c r="AO72" s="329"/>
      <c r="AP72" s="329"/>
      <c r="AQ72" s="329"/>
      <c r="AR72" s="329"/>
      <c r="AS72" s="329"/>
      <c r="AT72" s="329"/>
    </row>
    <row r="73">
      <c r="A73" s="345" t="s">
        <v>53</v>
      </c>
      <c r="B73" s="359">
        <f>SUM($O$976)</f>
        <v>0</v>
      </c>
      <c r="C73" s="2618">
        <f>SUM(ROUNDDOWN(I61/2))</f>
        <v>0</v>
      </c>
      <c r="D73" s="412"/>
      <c r="E73" s="2618">
        <f>SUM(I63)</f>
        <v>0</v>
      </c>
      <c r="F73" s="412"/>
      <c r="G73" s="2593">
        <v>1.0</v>
      </c>
      <c r="H73" s="2585"/>
      <c r="I73" s="359">
        <f t="shared" si="12"/>
        <v>1</v>
      </c>
      <c r="J73" s="329"/>
      <c r="K73" s="279" t="s">
        <v>1922</v>
      </c>
      <c r="L73" s="2616" t="s">
        <v>9079</v>
      </c>
      <c r="M73" s="170"/>
      <c r="N73" s="170"/>
      <c r="O73" s="170"/>
      <c r="P73" s="577" t="s">
        <v>534</v>
      </c>
      <c r="Q73" s="345" t="s">
        <v>535</v>
      </c>
      <c r="R73" s="329"/>
      <c r="S73" s="329"/>
      <c r="T73" s="411" t="s">
        <v>1904</v>
      </c>
      <c r="U73" s="412"/>
      <c r="V73" s="412"/>
      <c r="W73" s="412"/>
      <c r="X73" s="412"/>
      <c r="Y73" s="413"/>
      <c r="Z73" s="413"/>
      <c r="AA73" s="329"/>
      <c r="AB73" s="329"/>
      <c r="AC73" s="329"/>
      <c r="AJ73" s="329"/>
      <c r="AK73" s="329"/>
      <c r="AL73" s="329"/>
      <c r="AM73" s="329"/>
      <c r="AN73" s="329"/>
      <c r="AO73" s="329"/>
      <c r="AP73" s="329"/>
      <c r="AQ73" s="329"/>
      <c r="AR73" s="329"/>
      <c r="AS73" s="329"/>
      <c r="AT73" s="329"/>
    </row>
    <row r="74">
      <c r="A74" s="345" t="s">
        <v>55</v>
      </c>
      <c r="B74" s="359">
        <f>SUM($P$976)</f>
        <v>10</v>
      </c>
      <c r="C74" s="2618">
        <f>SUM(I61)</f>
        <v>0</v>
      </c>
      <c r="D74" s="412"/>
      <c r="E74" s="412"/>
      <c r="F74" s="412"/>
      <c r="G74" s="2585"/>
      <c r="H74" s="2585"/>
      <c r="I74" s="359">
        <f t="shared" si="12"/>
        <v>10</v>
      </c>
      <c r="J74" s="329"/>
      <c r="K74" s="329"/>
      <c r="L74" s="224" t="s">
        <v>9080</v>
      </c>
      <c r="M74" s="212"/>
      <c r="N74" s="212"/>
      <c r="O74" s="212"/>
      <c r="P74" s="154"/>
      <c r="Q74" s="154"/>
      <c r="R74" s="329"/>
      <c r="S74" s="329"/>
      <c r="T74" s="329"/>
      <c r="U74" s="170"/>
      <c r="V74" s="170"/>
      <c r="W74" s="170"/>
      <c r="X74" s="170"/>
      <c r="Y74" s="170"/>
      <c r="Z74" s="170"/>
      <c r="AA74" s="329"/>
      <c r="AB74" s="329"/>
      <c r="AC74" s="329"/>
      <c r="AJ74" s="329"/>
      <c r="AK74" s="329"/>
      <c r="AL74" s="329"/>
      <c r="AM74" s="329"/>
      <c r="AN74" s="329"/>
      <c r="AO74" s="329"/>
      <c r="AP74" s="329"/>
      <c r="AQ74" s="329"/>
      <c r="AR74" s="329"/>
      <c r="AS74" s="329"/>
      <c r="AT74" s="329"/>
    </row>
    <row r="75">
      <c r="A75" s="329"/>
      <c r="B75" s="329"/>
      <c r="C75" s="329"/>
      <c r="D75" s="329"/>
      <c r="E75" s="329"/>
      <c r="F75" s="329"/>
      <c r="G75" s="329"/>
      <c r="H75" s="329"/>
      <c r="I75" s="329"/>
      <c r="J75" s="329"/>
      <c r="K75" s="329"/>
      <c r="L75" s="2620" t="s">
        <v>9081</v>
      </c>
      <c r="M75" s="154"/>
      <c r="N75" s="154"/>
      <c r="O75" s="154"/>
      <c r="P75" s="154"/>
      <c r="Q75" s="154"/>
      <c r="R75" s="329"/>
      <c r="S75" s="329"/>
      <c r="T75" s="329"/>
      <c r="U75" s="170"/>
      <c r="V75" s="170"/>
      <c r="W75" s="170"/>
      <c r="X75" s="170"/>
      <c r="Y75" s="170"/>
      <c r="Z75" s="170"/>
      <c r="AA75" s="329"/>
      <c r="AB75" s="329"/>
      <c r="AC75" s="329"/>
      <c r="AD75" s="329"/>
      <c r="AE75" s="329"/>
      <c r="AF75" s="329"/>
      <c r="AG75" s="329"/>
      <c r="AH75" s="329"/>
      <c r="AI75" s="329"/>
      <c r="AJ75" s="329"/>
      <c r="AK75" s="329"/>
      <c r="AL75" s="329"/>
      <c r="AM75" s="329"/>
      <c r="AN75" s="329"/>
      <c r="AO75" s="329"/>
      <c r="AP75" s="329"/>
      <c r="AQ75" s="329"/>
      <c r="AR75" s="329"/>
      <c r="AS75" s="329"/>
      <c r="AT75" s="329"/>
    </row>
    <row r="76">
      <c r="A76" s="37"/>
      <c r="B76" s="329"/>
      <c r="C76" s="329"/>
      <c r="D76" s="329"/>
      <c r="E76" s="329"/>
      <c r="F76" s="329"/>
      <c r="G76" s="329"/>
      <c r="H76" s="329"/>
      <c r="I76" s="329"/>
      <c r="J76" s="37"/>
      <c r="K76" s="329"/>
      <c r="L76" s="329"/>
      <c r="M76" s="329"/>
      <c r="N76" s="329"/>
      <c r="O76" s="329"/>
      <c r="P76" s="329"/>
      <c r="Q76" s="329"/>
      <c r="R76" s="329"/>
      <c r="S76" s="37"/>
      <c r="T76" s="329"/>
      <c r="U76" s="329"/>
      <c r="V76" s="329"/>
      <c r="W76" s="329"/>
      <c r="X76" s="329"/>
      <c r="Y76" s="329"/>
      <c r="Z76" s="329"/>
      <c r="AA76" s="329"/>
      <c r="AB76" s="37"/>
      <c r="AC76" s="329"/>
      <c r="AD76" s="329"/>
      <c r="AE76" s="329"/>
      <c r="AF76" s="329"/>
      <c r="AG76" s="329"/>
      <c r="AH76" s="329"/>
      <c r="AI76" s="329"/>
      <c r="AJ76" s="329"/>
      <c r="AK76" s="37"/>
      <c r="AL76" s="37"/>
      <c r="AM76" s="37"/>
      <c r="AN76" s="37"/>
      <c r="AO76" s="37"/>
      <c r="AP76" s="37"/>
      <c r="AQ76" s="37"/>
      <c r="AR76" s="37"/>
      <c r="AS76" s="37"/>
      <c r="AT76" s="37"/>
    </row>
    <row r="80">
      <c r="A80" s="37"/>
      <c r="B80" s="329"/>
      <c r="C80" s="329"/>
      <c r="D80" s="329"/>
      <c r="E80" s="329"/>
      <c r="F80" s="329"/>
      <c r="G80" s="330" t="s">
        <v>1811</v>
      </c>
      <c r="H80" s="330" t="s">
        <v>1812</v>
      </c>
      <c r="I80" s="329"/>
      <c r="J80" s="37"/>
      <c r="K80" s="329"/>
      <c r="L80" s="329"/>
      <c r="M80" s="329"/>
      <c r="N80" s="329"/>
      <c r="O80" s="329"/>
      <c r="P80" s="329"/>
      <c r="Q80" s="329"/>
      <c r="R80" s="329"/>
      <c r="S80" s="37"/>
      <c r="T80" s="329"/>
      <c r="U80" s="329"/>
      <c r="V80" s="329"/>
      <c r="W80" s="329"/>
      <c r="X80" s="329"/>
      <c r="Y80" s="329"/>
      <c r="Z80" s="329"/>
      <c r="AA80" s="329"/>
      <c r="AB80" s="37"/>
      <c r="AC80" s="329"/>
      <c r="AD80" s="329"/>
      <c r="AE80" s="329"/>
      <c r="AF80" s="329"/>
      <c r="AG80" s="329"/>
      <c r="AH80" s="329"/>
      <c r="AI80" s="329"/>
      <c r="AJ80" s="329"/>
      <c r="AK80" s="37"/>
      <c r="AL80" s="37"/>
      <c r="AM80" s="37"/>
      <c r="AN80" s="37"/>
      <c r="AO80" s="37"/>
      <c r="AP80" s="37"/>
      <c r="AQ80" s="37"/>
      <c r="AR80" s="37"/>
      <c r="AS80" s="37"/>
      <c r="AT80" s="37"/>
    </row>
    <row r="81">
      <c r="A81" s="329"/>
      <c r="B81" s="329"/>
      <c r="C81" s="332" t="s">
        <v>1794</v>
      </c>
      <c r="D81" s="333"/>
      <c r="E81" s="329"/>
      <c r="F81" s="334" t="s">
        <v>1814</v>
      </c>
      <c r="G81" s="334">
        <f>MINUS(H81,SUM(C84:C93))</f>
        <v>72</v>
      </c>
      <c r="H81" s="334">
        <f>SUM($A$976)</f>
        <v>100</v>
      </c>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row>
    <row r="82">
      <c r="A82" s="329"/>
      <c r="B82" s="329"/>
      <c r="C82" s="329"/>
      <c r="D82" s="329"/>
      <c r="E82" s="329"/>
      <c r="F82" s="329"/>
      <c r="G82" s="329"/>
      <c r="H82" s="329"/>
      <c r="I82" s="329"/>
      <c r="J82" s="329"/>
      <c r="K82" s="279" t="s">
        <v>1816</v>
      </c>
      <c r="L82" s="1360" t="s">
        <v>9082</v>
      </c>
      <c r="M82" s="1320"/>
      <c r="N82" s="658" t="s">
        <v>9083</v>
      </c>
      <c r="O82" s="254"/>
      <c r="P82" s="254"/>
      <c r="Q82" s="235"/>
      <c r="R82" s="329"/>
      <c r="S82" s="329"/>
      <c r="T82" s="279" t="s">
        <v>294</v>
      </c>
      <c r="U82" s="2621" t="s">
        <v>9084</v>
      </c>
      <c r="V82" s="170"/>
      <c r="W82" s="740" t="s">
        <v>9085</v>
      </c>
      <c r="X82" s="235"/>
      <c r="Y82" s="235"/>
      <c r="Z82" s="235"/>
      <c r="AA82" s="329"/>
      <c r="AB82" s="329"/>
      <c r="AC82" s="329"/>
      <c r="AD82" s="227" t="s">
        <v>1821</v>
      </c>
      <c r="AE82" s="170"/>
      <c r="AF82" s="329"/>
      <c r="AG82" s="329"/>
      <c r="AH82" s="329"/>
      <c r="AI82" s="329"/>
      <c r="AJ82" s="329"/>
      <c r="AK82" s="329"/>
      <c r="AL82" s="329"/>
      <c r="AM82" s="329"/>
      <c r="AN82" s="329"/>
      <c r="AO82" s="329"/>
      <c r="AP82" s="329"/>
      <c r="AQ82" s="329"/>
      <c r="AR82" s="329"/>
      <c r="AS82" s="329"/>
      <c r="AT82" s="329"/>
    </row>
    <row r="83">
      <c r="A83" s="329"/>
      <c r="B83" s="345" t="s">
        <v>1822</v>
      </c>
      <c r="C83" s="345" t="s">
        <v>1823</v>
      </c>
      <c r="D83" s="345" t="s">
        <v>1824</v>
      </c>
      <c r="E83" s="345" t="s">
        <v>1825</v>
      </c>
      <c r="F83" s="345" t="s">
        <v>1066</v>
      </c>
      <c r="G83" s="345" t="s">
        <v>1120</v>
      </c>
      <c r="H83" s="345" t="s">
        <v>800</v>
      </c>
      <c r="I83" s="345" t="s">
        <v>1826</v>
      </c>
      <c r="J83" s="329"/>
      <c r="K83" s="329"/>
      <c r="L83" s="315" t="s">
        <v>9086</v>
      </c>
      <c r="M83" s="212"/>
      <c r="N83" s="212"/>
      <c r="O83" s="212"/>
      <c r="P83" s="212"/>
      <c r="Q83" s="154"/>
      <c r="R83" s="329"/>
      <c r="S83" s="329"/>
      <c r="T83" s="329"/>
      <c r="U83" s="153" t="s">
        <v>9087</v>
      </c>
      <c r="V83" s="154"/>
      <c r="W83" s="154"/>
      <c r="X83" s="154"/>
      <c r="Y83" s="154"/>
      <c r="Z83" s="154"/>
      <c r="AA83" s="329"/>
      <c r="AB83" s="329"/>
      <c r="AC83" s="329"/>
      <c r="AD83" s="37"/>
      <c r="AF83" s="37"/>
      <c r="AG83" s="37"/>
      <c r="AH83" s="37"/>
      <c r="AI83" s="37"/>
      <c r="AJ83" s="329"/>
      <c r="AK83" s="329"/>
      <c r="AL83" s="329"/>
      <c r="AM83" s="329"/>
      <c r="AN83" s="329"/>
      <c r="AO83" s="329"/>
      <c r="AP83" s="329"/>
      <c r="AQ83" s="329"/>
      <c r="AR83" s="329"/>
      <c r="AS83" s="329"/>
      <c r="AT83" s="329"/>
    </row>
    <row r="84">
      <c r="A84" s="2583" t="s">
        <v>3255</v>
      </c>
      <c r="B84" s="359">
        <f>SUM($B$976)</f>
        <v>20</v>
      </c>
      <c r="C84" s="360">
        <v>5.0</v>
      </c>
      <c r="D84" s="361"/>
      <c r="E84" s="360"/>
      <c r="F84" s="360">
        <v>1.0</v>
      </c>
      <c r="G84" s="361"/>
      <c r="H84" s="361"/>
      <c r="I84" s="359">
        <f t="shared" ref="I84:I85" si="13">SUM(B84,C84*2,D84:H84)</f>
        <v>31</v>
      </c>
      <c r="J84" s="329"/>
      <c r="K84" s="329"/>
      <c r="L84" s="246" t="s">
        <v>9088</v>
      </c>
      <c r="M84" s="577" t="s">
        <v>2255</v>
      </c>
      <c r="N84" s="577" t="s">
        <v>868</v>
      </c>
      <c r="O84" s="577" t="s">
        <v>869</v>
      </c>
      <c r="P84" s="247" t="s">
        <v>969</v>
      </c>
      <c r="Q84" s="577" t="s">
        <v>866</v>
      </c>
      <c r="R84" s="329"/>
      <c r="S84" s="329"/>
      <c r="T84" s="329"/>
      <c r="U84" s="154"/>
      <c r="V84" s="154"/>
      <c r="W84" s="154"/>
      <c r="X84" s="154"/>
      <c r="Y84" s="154"/>
      <c r="Z84" s="154"/>
      <c r="AA84" s="329"/>
      <c r="AB84" s="329"/>
      <c r="AC84" s="329"/>
      <c r="AD84" s="37"/>
      <c r="AE84" s="455"/>
      <c r="AF84" s="455"/>
      <c r="AG84" s="37"/>
      <c r="AH84" s="37"/>
      <c r="AI84" s="37"/>
      <c r="AJ84" s="329"/>
      <c r="AK84" s="329"/>
      <c r="AL84" s="329"/>
      <c r="AM84" s="329"/>
      <c r="AN84" s="329"/>
      <c r="AO84" s="329"/>
      <c r="AP84" s="329"/>
      <c r="AQ84" s="329"/>
      <c r="AR84" s="329"/>
      <c r="AS84" s="329"/>
      <c r="AT84" s="329"/>
    </row>
    <row r="85">
      <c r="A85" s="2588" t="s">
        <v>3256</v>
      </c>
      <c r="B85" s="359">
        <f>SUM($C$976)</f>
        <v>30</v>
      </c>
      <c r="C85" s="360"/>
      <c r="D85" s="361"/>
      <c r="E85" s="361"/>
      <c r="F85" s="361"/>
      <c r="G85" s="361"/>
      <c r="H85" s="361"/>
      <c r="I85" s="359">
        <f t="shared" si="13"/>
        <v>30</v>
      </c>
      <c r="J85" s="329"/>
      <c r="K85" s="329"/>
      <c r="L85" s="329"/>
      <c r="M85" s="329"/>
      <c r="N85" s="329"/>
      <c r="O85" s="329"/>
      <c r="P85" s="329"/>
      <c r="Q85" s="329"/>
      <c r="R85" s="329"/>
      <c r="S85" s="329"/>
      <c r="T85" s="329"/>
      <c r="U85" s="227" t="s">
        <v>9089</v>
      </c>
      <c r="V85" s="170"/>
      <c r="W85" s="170"/>
      <c r="X85" s="170"/>
      <c r="Y85" s="170"/>
      <c r="Z85" s="345" t="s">
        <v>535</v>
      </c>
      <c r="AA85" s="329"/>
      <c r="AB85" s="329"/>
      <c r="AC85" s="329"/>
      <c r="AD85" s="37"/>
      <c r="AE85" s="455"/>
      <c r="AF85" s="455"/>
      <c r="AG85" s="37"/>
      <c r="AH85" s="37"/>
      <c r="AI85" s="37"/>
      <c r="AJ85" s="329"/>
      <c r="AK85" s="329"/>
      <c r="AL85" s="329"/>
      <c r="AM85" s="329"/>
      <c r="AN85" s="329"/>
      <c r="AO85" s="329"/>
      <c r="AP85" s="329"/>
      <c r="AQ85" s="329"/>
      <c r="AR85" s="329"/>
      <c r="AS85" s="329"/>
      <c r="AT85" s="329"/>
    </row>
    <row r="86">
      <c r="A86" s="2590" t="s">
        <v>3257</v>
      </c>
      <c r="B86" s="359">
        <f>SUM($D$976)</f>
        <v>0</v>
      </c>
      <c r="C86" s="360">
        <v>10.0</v>
      </c>
      <c r="D86" s="360"/>
      <c r="E86" s="360">
        <v>2.0</v>
      </c>
      <c r="F86" s="360">
        <v>2.0</v>
      </c>
      <c r="G86" s="361"/>
      <c r="H86" s="361"/>
      <c r="I86" s="359">
        <f t="shared" ref="I86:I92" si="14">SUM(B86:H86) - J86</f>
        <v>14</v>
      </c>
      <c r="J86" s="2591">
        <f t="shared" ref="J86:J92" si="15">IF(C86 &gt; 10, ROUNDUP(MINUS(C86, 10)/2), 0)</f>
        <v>0</v>
      </c>
      <c r="K86" s="279" t="s">
        <v>1855</v>
      </c>
      <c r="L86" s="218" t="s">
        <v>1006</v>
      </c>
      <c r="M86" s="170"/>
      <c r="N86" s="658" t="s">
        <v>1007</v>
      </c>
      <c r="O86" s="235"/>
      <c r="P86" s="235"/>
      <c r="Q86" s="235"/>
      <c r="R86" s="329"/>
      <c r="S86" s="329"/>
      <c r="T86" s="329"/>
      <c r="U86" s="329"/>
      <c r="V86" s="329"/>
      <c r="W86" s="329"/>
      <c r="X86" s="329"/>
      <c r="Y86" s="329"/>
      <c r="Z86" s="329"/>
      <c r="AA86" s="329"/>
      <c r="AB86" s="329"/>
      <c r="AC86" s="329"/>
      <c r="AD86" s="37"/>
      <c r="AE86" s="455"/>
      <c r="AF86" s="455"/>
      <c r="AG86" s="37"/>
      <c r="AH86" s="37"/>
      <c r="AI86" s="37"/>
      <c r="AJ86" s="329"/>
      <c r="AK86" s="329"/>
      <c r="AL86" s="329"/>
      <c r="AM86" s="329"/>
      <c r="AN86" s="329"/>
      <c r="AO86" s="329"/>
      <c r="AP86" s="329"/>
      <c r="AQ86" s="329"/>
      <c r="AR86" s="329"/>
      <c r="AS86" s="329"/>
      <c r="AT86" s="329"/>
    </row>
    <row r="87">
      <c r="A87" s="2592" t="s">
        <v>3258</v>
      </c>
      <c r="B87" s="359">
        <f>SUM($E$976)</f>
        <v>0</v>
      </c>
      <c r="C87" s="360">
        <v>2.0</v>
      </c>
      <c r="D87" s="360">
        <v>2.0</v>
      </c>
      <c r="E87" s="361"/>
      <c r="F87" s="361"/>
      <c r="G87" s="361"/>
      <c r="H87" s="361"/>
      <c r="I87" s="359">
        <f t="shared" si="14"/>
        <v>4</v>
      </c>
      <c r="J87" s="2591">
        <f t="shared" si="15"/>
        <v>0</v>
      </c>
      <c r="K87" s="329"/>
      <c r="L87" s="635" t="s">
        <v>1010</v>
      </c>
      <c r="M87" s="154" t="s">
        <v>1073</v>
      </c>
      <c r="N87" s="154" t="s">
        <v>1090</v>
      </c>
      <c r="O87" s="154" t="s">
        <v>2227</v>
      </c>
      <c r="P87" s="154"/>
      <c r="Q87" s="154"/>
      <c r="R87" s="329"/>
      <c r="S87" s="329"/>
      <c r="T87" s="279" t="s">
        <v>1862</v>
      </c>
      <c r="U87" s="279" t="s">
        <v>1361</v>
      </c>
      <c r="V87" s="170"/>
      <c r="W87" s="170"/>
      <c r="X87" s="170"/>
      <c r="Y87" s="222" t="s">
        <v>1222</v>
      </c>
      <c r="Z87" s="209" t="s">
        <v>1196</v>
      </c>
      <c r="AA87" s="329"/>
      <c r="AB87" s="329"/>
      <c r="AC87" s="329"/>
      <c r="AD87" s="37"/>
      <c r="AE87" s="37"/>
      <c r="AF87" s="37"/>
      <c r="AG87" s="37"/>
      <c r="AH87" s="37"/>
      <c r="AI87" s="37"/>
      <c r="AJ87" s="329"/>
      <c r="AK87" s="329"/>
      <c r="AL87" s="329"/>
      <c r="AM87" s="329"/>
      <c r="AN87" s="329"/>
      <c r="AO87" s="329"/>
      <c r="AP87" s="329"/>
      <c r="AQ87" s="329"/>
      <c r="AR87" s="329"/>
      <c r="AS87" s="329"/>
      <c r="AT87" s="329"/>
    </row>
    <row r="88">
      <c r="A88" s="2594" t="s">
        <v>3259</v>
      </c>
      <c r="B88" s="359">
        <f>SUM($F$976)</f>
        <v>0</v>
      </c>
      <c r="C88" s="361"/>
      <c r="D88" s="361"/>
      <c r="E88" s="361"/>
      <c r="F88" s="361"/>
      <c r="G88" s="361"/>
      <c r="H88" s="361"/>
      <c r="I88" s="359">
        <f t="shared" si="14"/>
        <v>0</v>
      </c>
      <c r="J88" s="2591">
        <f t="shared" si="15"/>
        <v>0</v>
      </c>
      <c r="K88" s="329"/>
      <c r="L88" s="635" t="s">
        <v>1018</v>
      </c>
      <c r="M88" s="153" t="s">
        <v>2121</v>
      </c>
      <c r="N88" s="154"/>
      <c r="O88" s="154"/>
      <c r="P88" s="154"/>
      <c r="Q88" s="154"/>
      <c r="R88" s="329"/>
      <c r="S88" s="329"/>
      <c r="T88" s="329"/>
      <c r="U88" s="1318" t="s">
        <v>9090</v>
      </c>
      <c r="V88" s="212"/>
      <c r="W88" s="212"/>
      <c r="X88" s="154"/>
      <c r="Y88" s="154"/>
      <c r="Z88" s="154"/>
      <c r="AA88" s="329"/>
      <c r="AB88" s="329"/>
      <c r="AC88" s="329"/>
      <c r="AD88" s="37"/>
      <c r="AE88" s="37"/>
      <c r="AF88" s="37"/>
      <c r="AG88" s="37"/>
      <c r="AH88" s="37"/>
      <c r="AI88" s="37"/>
      <c r="AJ88" s="329"/>
      <c r="AK88" s="329"/>
      <c r="AL88" s="329"/>
      <c r="AM88" s="329"/>
      <c r="AN88" s="329"/>
      <c r="AO88" s="329"/>
      <c r="AP88" s="329"/>
      <c r="AQ88" s="329"/>
      <c r="AR88" s="329"/>
      <c r="AS88" s="329"/>
      <c r="AT88" s="329"/>
    </row>
    <row r="89">
      <c r="A89" s="2595" t="s">
        <v>3260</v>
      </c>
      <c r="B89" s="359">
        <f>SUM($G$976)</f>
        <v>0</v>
      </c>
      <c r="C89" s="360">
        <v>3.0</v>
      </c>
      <c r="D89" s="361"/>
      <c r="E89" s="361"/>
      <c r="F89" s="361"/>
      <c r="G89" s="361"/>
      <c r="H89" s="361"/>
      <c r="I89" s="359">
        <f t="shared" si="14"/>
        <v>3</v>
      </c>
      <c r="J89" s="2591">
        <f t="shared" si="15"/>
        <v>0</v>
      </c>
      <c r="K89" s="279" t="s">
        <v>1872</v>
      </c>
      <c r="L89" s="1362" t="s">
        <v>9091</v>
      </c>
      <c r="M89" s="1320"/>
      <c r="N89" s="252" t="s">
        <v>9092</v>
      </c>
      <c r="O89" s="235"/>
      <c r="P89" s="235"/>
      <c r="Q89" s="235"/>
      <c r="R89" s="329"/>
      <c r="S89" s="329"/>
      <c r="T89" s="329"/>
      <c r="U89" s="154"/>
      <c r="V89" s="154"/>
      <c r="W89" s="154"/>
      <c r="X89" s="154"/>
      <c r="Y89" s="154"/>
      <c r="Z89" s="154"/>
      <c r="AA89" s="329"/>
      <c r="AB89" s="329"/>
      <c r="AC89" s="329"/>
      <c r="AD89" s="329"/>
      <c r="AE89" s="329"/>
      <c r="AF89" s="329"/>
      <c r="AG89" s="329"/>
      <c r="AH89" s="329"/>
      <c r="AI89" s="329"/>
      <c r="AJ89" s="329"/>
      <c r="AK89" s="329"/>
      <c r="AL89" s="329"/>
      <c r="AM89" s="329"/>
      <c r="AN89" s="329"/>
      <c r="AO89" s="329"/>
      <c r="AP89" s="329"/>
      <c r="AQ89" s="329"/>
      <c r="AR89" s="329"/>
      <c r="AS89" s="329"/>
      <c r="AT89" s="329"/>
    </row>
    <row r="90">
      <c r="A90" s="2596" t="s">
        <v>3261</v>
      </c>
      <c r="B90" s="359">
        <f>SUM($H$976)</f>
        <v>0</v>
      </c>
      <c r="C90" s="361"/>
      <c r="D90" s="361"/>
      <c r="E90" s="360"/>
      <c r="F90" s="360">
        <v>2.0</v>
      </c>
      <c r="G90" s="361"/>
      <c r="H90" s="361"/>
      <c r="I90" s="359">
        <f t="shared" si="14"/>
        <v>2</v>
      </c>
      <c r="J90" s="2591">
        <f t="shared" si="15"/>
        <v>0</v>
      </c>
      <c r="K90" s="329"/>
      <c r="L90" s="635" t="s">
        <v>1010</v>
      </c>
      <c r="M90" s="154" t="s">
        <v>9093</v>
      </c>
      <c r="N90" s="154" t="s">
        <v>1073</v>
      </c>
      <c r="O90" s="154" t="s">
        <v>1075</v>
      </c>
      <c r="P90" s="153" t="s">
        <v>1076</v>
      </c>
      <c r="Q90" s="154"/>
      <c r="R90" s="329"/>
      <c r="S90" s="329"/>
      <c r="T90" s="279" t="s">
        <v>1862</v>
      </c>
      <c r="U90" s="279" t="s">
        <v>1413</v>
      </c>
      <c r="V90" s="170"/>
      <c r="W90" s="170"/>
      <c r="X90" s="170"/>
      <c r="Y90" s="222" t="s">
        <v>1212</v>
      </c>
      <c r="Z90" s="222" t="s">
        <v>1196</v>
      </c>
      <c r="AA90" s="329"/>
      <c r="AB90" s="329"/>
      <c r="AC90" s="329"/>
      <c r="AD90" s="279" t="s">
        <v>1879</v>
      </c>
      <c r="AE90" s="170"/>
      <c r="AF90" s="329"/>
      <c r="AG90" s="329"/>
      <c r="AH90" s="329"/>
      <c r="AI90" s="329"/>
      <c r="AJ90" s="329"/>
      <c r="AK90" s="329"/>
      <c r="AL90" s="329"/>
      <c r="AM90" s="329"/>
      <c r="AN90" s="329"/>
      <c r="AO90" s="329"/>
      <c r="AP90" s="329"/>
      <c r="AQ90" s="329"/>
      <c r="AR90" s="329"/>
      <c r="AS90" s="329"/>
      <c r="AT90" s="329"/>
    </row>
    <row r="91">
      <c r="A91" s="2597" t="s">
        <v>3262</v>
      </c>
      <c r="B91" s="359">
        <f>SUM($I$976)</f>
        <v>0</v>
      </c>
      <c r="C91" s="360">
        <v>2.0</v>
      </c>
      <c r="D91" s="361"/>
      <c r="E91" s="361"/>
      <c r="F91" s="361"/>
      <c r="G91" s="361"/>
      <c r="H91" s="361"/>
      <c r="I91" s="359">
        <f t="shared" si="14"/>
        <v>2</v>
      </c>
      <c r="J91" s="2591">
        <f t="shared" si="15"/>
        <v>0</v>
      </c>
      <c r="K91" s="329"/>
      <c r="L91" s="635" t="s">
        <v>1018</v>
      </c>
      <c r="M91" s="153" t="s">
        <v>2184</v>
      </c>
      <c r="N91" s="154"/>
      <c r="O91" s="154"/>
      <c r="P91" s="154"/>
      <c r="Q91" s="154"/>
      <c r="R91" s="329"/>
      <c r="S91" s="329"/>
      <c r="T91" s="329"/>
      <c r="U91" s="242" t="s">
        <v>9094</v>
      </c>
      <c r="V91" s="212"/>
      <c r="W91" s="212"/>
      <c r="X91" s="212"/>
      <c r="Y91" s="212"/>
      <c r="Z91" s="154"/>
      <c r="AA91" s="329"/>
      <c r="AB91" s="329"/>
      <c r="AC91" s="329"/>
      <c r="AD91" s="304" t="s">
        <v>2529</v>
      </c>
      <c r="AE91" s="37"/>
      <c r="AF91" s="406" t="s">
        <v>2390</v>
      </c>
      <c r="AG91" s="37"/>
      <c r="AH91" s="404" t="s">
        <v>1888</v>
      </c>
      <c r="AI91" s="37"/>
      <c r="AJ91" s="329"/>
      <c r="AK91" s="329"/>
      <c r="AL91" s="329"/>
      <c r="AM91" s="329"/>
      <c r="AN91" s="329"/>
      <c r="AO91" s="329"/>
      <c r="AP91" s="329"/>
      <c r="AQ91" s="329"/>
      <c r="AR91" s="329"/>
      <c r="AS91" s="329"/>
      <c r="AT91" s="329"/>
    </row>
    <row r="92">
      <c r="A92" s="2598" t="s">
        <v>3263</v>
      </c>
      <c r="B92" s="359">
        <f>SUM($J$976)</f>
        <v>0</v>
      </c>
      <c r="C92" s="361"/>
      <c r="D92" s="361"/>
      <c r="E92" s="360"/>
      <c r="F92" s="360">
        <v>2.0</v>
      </c>
      <c r="G92" s="361"/>
      <c r="H92" s="361"/>
      <c r="I92" s="359">
        <f t="shared" si="14"/>
        <v>2</v>
      </c>
      <c r="J92" s="2591">
        <f t="shared" si="15"/>
        <v>0</v>
      </c>
      <c r="K92" s="279" t="s">
        <v>1889</v>
      </c>
      <c r="L92" s="218" t="s">
        <v>1138</v>
      </c>
      <c r="M92" s="170"/>
      <c r="N92" s="658" t="s">
        <v>1139</v>
      </c>
      <c r="O92" s="254"/>
      <c r="P92" s="235"/>
      <c r="Q92" s="235"/>
      <c r="R92" s="329"/>
      <c r="S92" s="329"/>
      <c r="T92" s="329"/>
      <c r="U92" s="211" t="s">
        <v>9095</v>
      </c>
      <c r="V92" s="154"/>
      <c r="W92" s="154"/>
      <c r="X92" s="154"/>
      <c r="Y92" s="154"/>
      <c r="Z92" s="154"/>
      <c r="AA92" s="329"/>
      <c r="AB92" s="329"/>
      <c r="AC92" s="329"/>
      <c r="AD92" s="406" t="s">
        <v>2627</v>
      </c>
      <c r="AE92" s="37"/>
      <c r="AF92" s="405" t="s">
        <v>1894</v>
      </c>
      <c r="AG92" s="37"/>
      <c r="AH92" s="406" t="s">
        <v>1895</v>
      </c>
      <c r="AI92" s="37"/>
      <c r="AJ92" s="329"/>
      <c r="AK92" s="329"/>
      <c r="AL92" s="329"/>
      <c r="AM92" s="329"/>
      <c r="AN92" s="329"/>
      <c r="AO92" s="329"/>
      <c r="AP92" s="329"/>
      <c r="AQ92" s="329"/>
      <c r="AR92" s="329"/>
      <c r="AS92" s="329"/>
      <c r="AT92" s="329"/>
    </row>
    <row r="93">
      <c r="A93" s="2599" t="s">
        <v>50</v>
      </c>
      <c r="B93" s="359">
        <f>SUM($K$976)</f>
        <v>4</v>
      </c>
      <c r="C93" s="360">
        <v>6.0</v>
      </c>
      <c r="D93" s="361"/>
      <c r="E93" s="361"/>
      <c r="F93" s="361"/>
      <c r="G93" s="361"/>
      <c r="H93" s="361"/>
      <c r="I93" s="359">
        <f>ROUNDDOWN(((C93)/6)+SUM(B93,D93:H93), 0)</f>
        <v>5</v>
      </c>
      <c r="J93" s="329"/>
      <c r="K93" s="329"/>
      <c r="L93" s="635" t="s">
        <v>1010</v>
      </c>
      <c r="M93" s="1055" t="s">
        <v>1142</v>
      </c>
      <c r="N93" s="154"/>
      <c r="O93" s="154"/>
      <c r="P93" s="154"/>
      <c r="Q93" s="154"/>
      <c r="R93" s="329"/>
      <c r="S93" s="329"/>
      <c r="T93" s="279" t="s">
        <v>1862</v>
      </c>
      <c r="U93" s="227" t="s">
        <v>9096</v>
      </c>
      <c r="V93" s="170"/>
      <c r="W93" s="170"/>
      <c r="X93" s="170"/>
      <c r="Y93" s="222" t="s">
        <v>1302</v>
      </c>
      <c r="Z93" s="222" t="s">
        <v>1196</v>
      </c>
      <c r="AA93" s="329"/>
      <c r="AB93" s="329"/>
      <c r="AC93" s="329"/>
      <c r="AD93" s="304" t="s">
        <v>3676</v>
      </c>
      <c r="AE93" s="37"/>
      <c r="AF93" s="406" t="s">
        <v>2898</v>
      </c>
      <c r="AG93" s="37"/>
      <c r="AH93" s="109" t="s">
        <v>9097</v>
      </c>
      <c r="AI93" s="37"/>
      <c r="AJ93" s="329"/>
      <c r="AK93" s="329"/>
      <c r="AL93" s="329"/>
      <c r="AM93" s="329"/>
      <c r="AN93" s="329"/>
      <c r="AO93" s="329"/>
      <c r="AP93" s="329"/>
      <c r="AQ93" s="329"/>
      <c r="AR93" s="329"/>
      <c r="AS93" s="329"/>
      <c r="AT93" s="329"/>
    </row>
    <row r="94">
      <c r="A94" s="329"/>
      <c r="B94" s="329"/>
      <c r="C94" s="329"/>
      <c r="D94" s="329"/>
      <c r="E94" s="329"/>
      <c r="F94" s="329"/>
      <c r="G94" s="329"/>
      <c r="H94" s="329"/>
      <c r="I94" s="329"/>
      <c r="J94" s="329"/>
      <c r="K94" s="329"/>
      <c r="L94" s="635" t="s">
        <v>1018</v>
      </c>
      <c r="M94" s="154"/>
      <c r="N94" s="154"/>
      <c r="O94" s="154"/>
      <c r="P94" s="154"/>
      <c r="Q94" s="154"/>
      <c r="R94" s="329"/>
      <c r="S94" s="329"/>
      <c r="T94" s="329"/>
      <c r="U94" s="242" t="s">
        <v>9098</v>
      </c>
      <c r="V94" s="212"/>
      <c r="W94" s="212"/>
      <c r="X94" s="212"/>
      <c r="Y94" s="212"/>
      <c r="Z94" s="154"/>
      <c r="AA94" s="329"/>
      <c r="AB94" s="329"/>
      <c r="AC94" s="329"/>
      <c r="AD94" s="329"/>
      <c r="AE94" s="329"/>
      <c r="AF94" s="329"/>
      <c r="AG94" s="329"/>
      <c r="AH94" s="329"/>
      <c r="AI94" s="329"/>
      <c r="AJ94" s="329"/>
      <c r="AK94" s="329"/>
      <c r="AL94" s="329"/>
      <c r="AM94" s="329"/>
      <c r="AN94" s="329"/>
      <c r="AO94" s="329"/>
      <c r="AP94" s="329"/>
      <c r="AQ94" s="329"/>
      <c r="AR94" s="329"/>
      <c r="AS94" s="329"/>
      <c r="AT94" s="329"/>
    </row>
    <row r="95">
      <c r="A95" s="329"/>
      <c r="B95" s="345" t="s">
        <v>1822</v>
      </c>
      <c r="C95" s="345" t="s">
        <v>1906</v>
      </c>
      <c r="D95" s="345" t="s">
        <v>1907</v>
      </c>
      <c r="E95" s="345" t="s">
        <v>1908</v>
      </c>
      <c r="F95" s="345" t="s">
        <v>1909</v>
      </c>
      <c r="G95" s="345" t="s">
        <v>1910</v>
      </c>
      <c r="H95" s="345" t="s">
        <v>800</v>
      </c>
      <c r="I95" s="345" t="s">
        <v>1826</v>
      </c>
      <c r="J95" s="329"/>
      <c r="K95" s="279" t="s">
        <v>1889</v>
      </c>
      <c r="L95" s="218" t="s">
        <v>1156</v>
      </c>
      <c r="M95" s="170"/>
      <c r="N95" s="658" t="s">
        <v>1157</v>
      </c>
      <c r="O95" s="254"/>
      <c r="P95" s="235"/>
      <c r="Q95" s="235"/>
      <c r="R95" s="329"/>
      <c r="S95" s="329"/>
      <c r="T95" s="329"/>
      <c r="U95" s="242" t="s">
        <v>9099</v>
      </c>
      <c r="V95" s="212"/>
      <c r="W95" s="212"/>
      <c r="X95" s="212"/>
      <c r="Y95" s="212"/>
      <c r="Z95" s="154"/>
      <c r="AA95" s="329"/>
      <c r="AB95" s="329"/>
      <c r="AC95" s="329"/>
      <c r="AD95" s="279" t="s">
        <v>1914</v>
      </c>
      <c r="AE95" s="170"/>
      <c r="AF95" s="329"/>
      <c r="AG95" s="329"/>
      <c r="AH95" s="329"/>
      <c r="AI95" s="329"/>
      <c r="AJ95" s="329"/>
      <c r="AK95" s="329"/>
      <c r="AL95" s="329"/>
      <c r="AM95" s="329"/>
      <c r="AN95" s="329"/>
      <c r="AO95" s="329"/>
      <c r="AP95" s="329"/>
      <c r="AQ95" s="329"/>
      <c r="AR95" s="329"/>
      <c r="AS95" s="329"/>
      <c r="AT95" s="329"/>
    </row>
    <row r="96">
      <c r="A96" s="345" t="s">
        <v>51</v>
      </c>
      <c r="B96" s="359">
        <f>SUM($L$976)</f>
        <v>0</v>
      </c>
      <c r="C96" s="418"/>
      <c r="D96" s="418"/>
      <c r="E96" s="419">
        <f>SUM(I89)</f>
        <v>3</v>
      </c>
      <c r="F96" s="419">
        <f>SUM(ROUNDDOWN(I92/2))</f>
        <v>1</v>
      </c>
      <c r="G96" s="361"/>
      <c r="H96" s="361"/>
      <c r="I96" s="359">
        <f t="shared" ref="I96:I100" si="16">SUM(B96:H96)</f>
        <v>4</v>
      </c>
      <c r="J96" s="329"/>
      <c r="K96" s="329"/>
      <c r="L96" s="635" t="s">
        <v>1010</v>
      </c>
      <c r="M96" s="154" t="s">
        <v>9057</v>
      </c>
      <c r="N96" s="605" t="s">
        <v>1162</v>
      </c>
      <c r="O96" s="2611" t="s">
        <v>1163</v>
      </c>
      <c r="P96" s="154"/>
      <c r="Q96" s="154"/>
      <c r="R96" s="329"/>
      <c r="S96" s="329"/>
      <c r="T96" s="411" t="s">
        <v>1904</v>
      </c>
      <c r="U96" s="412"/>
      <c r="V96" s="412"/>
      <c r="W96" s="412"/>
      <c r="X96" s="412"/>
      <c r="Y96" s="413"/>
      <c r="Z96" s="413"/>
      <c r="AA96" s="329"/>
      <c r="AB96" s="329"/>
      <c r="AC96" s="329"/>
      <c r="AD96" s="423" t="s">
        <v>9100</v>
      </c>
      <c r="AJ96" s="329"/>
      <c r="AK96" s="329"/>
      <c r="AL96" s="329"/>
      <c r="AM96" s="329"/>
      <c r="AN96" s="329"/>
      <c r="AO96" s="329"/>
      <c r="AP96" s="329"/>
      <c r="AQ96" s="329"/>
      <c r="AR96" s="329"/>
      <c r="AS96" s="329"/>
      <c r="AT96" s="329"/>
    </row>
    <row r="97">
      <c r="A97" s="345" t="s">
        <v>52</v>
      </c>
      <c r="B97" s="359">
        <f>SUM($M$976)</f>
        <v>5</v>
      </c>
      <c r="C97" s="418"/>
      <c r="D97" s="419">
        <f>SUM(ROUNDDOWN(I88/2))</f>
        <v>0</v>
      </c>
      <c r="E97" s="419">
        <f>SUM(I89)</f>
        <v>3</v>
      </c>
      <c r="F97" s="418"/>
      <c r="G97" s="360">
        <v>9.0</v>
      </c>
      <c r="H97" s="361"/>
      <c r="I97" s="359">
        <f t="shared" si="16"/>
        <v>17</v>
      </c>
      <c r="J97" s="329"/>
      <c r="K97" s="329"/>
      <c r="L97" s="635" t="s">
        <v>1018</v>
      </c>
      <c r="M97" s="154"/>
      <c r="N97" s="154"/>
      <c r="O97" s="154"/>
      <c r="P97" s="154"/>
      <c r="Q97" s="154"/>
      <c r="R97" s="329"/>
      <c r="S97" s="329"/>
      <c r="T97" s="329"/>
      <c r="U97" s="170"/>
      <c r="V97" s="170"/>
      <c r="W97" s="170"/>
      <c r="X97" s="170"/>
      <c r="Y97" s="170"/>
      <c r="Z97" s="170"/>
      <c r="AA97" s="329"/>
      <c r="AB97" s="329"/>
      <c r="AC97" s="329"/>
      <c r="AJ97" s="329"/>
      <c r="AK97" s="329"/>
      <c r="AL97" s="329"/>
      <c r="AM97" s="329"/>
      <c r="AN97" s="329"/>
      <c r="AO97" s="329"/>
      <c r="AP97" s="329"/>
      <c r="AQ97" s="329"/>
      <c r="AR97" s="329"/>
      <c r="AS97" s="329"/>
      <c r="AT97" s="329"/>
    </row>
    <row r="98">
      <c r="A98" s="345" t="s">
        <v>54</v>
      </c>
      <c r="B98" s="359">
        <f>SUM($N$976)</f>
        <v>1</v>
      </c>
      <c r="C98" s="419">
        <f>SUM(I87)</f>
        <v>4</v>
      </c>
      <c r="D98" s="418"/>
      <c r="E98" s="418"/>
      <c r="F98" s="418"/>
      <c r="G98" s="360">
        <v>1.0</v>
      </c>
      <c r="H98" s="361"/>
      <c r="I98" s="359">
        <f t="shared" si="16"/>
        <v>6</v>
      </c>
      <c r="J98" s="329"/>
      <c r="K98" s="329"/>
      <c r="L98" s="329"/>
      <c r="M98" s="329"/>
      <c r="N98" s="329"/>
      <c r="O98" s="329"/>
      <c r="P98" s="329"/>
      <c r="Q98" s="329"/>
      <c r="R98" s="329"/>
      <c r="S98" s="329"/>
      <c r="T98" s="329"/>
      <c r="U98" s="170"/>
      <c r="V98" s="170"/>
      <c r="W98" s="170"/>
      <c r="X98" s="170"/>
      <c r="Y98" s="170"/>
      <c r="Z98" s="170"/>
      <c r="AA98" s="329"/>
      <c r="AB98" s="329"/>
      <c r="AC98" s="329"/>
      <c r="AJ98" s="329"/>
      <c r="AK98" s="329"/>
      <c r="AL98" s="329"/>
      <c r="AM98" s="329"/>
      <c r="AN98" s="329"/>
      <c r="AO98" s="329"/>
      <c r="AP98" s="329"/>
      <c r="AQ98" s="329"/>
      <c r="AR98" s="329"/>
      <c r="AS98" s="329"/>
      <c r="AT98" s="329"/>
    </row>
    <row r="99">
      <c r="A99" s="345" t="s">
        <v>53</v>
      </c>
      <c r="B99" s="359">
        <f>SUM($O$976)</f>
        <v>0</v>
      </c>
      <c r="C99" s="419">
        <f>SUM(ROUNDDOWN(I87/2))</f>
        <v>2</v>
      </c>
      <c r="D99" s="418"/>
      <c r="E99" s="419">
        <f>SUM(I89)</f>
        <v>3</v>
      </c>
      <c r="F99" s="418"/>
      <c r="G99" s="360">
        <v>2.0</v>
      </c>
      <c r="H99" s="361"/>
      <c r="I99" s="359">
        <f t="shared" si="16"/>
        <v>7</v>
      </c>
      <c r="J99" s="329"/>
      <c r="K99" s="279" t="s">
        <v>1922</v>
      </c>
      <c r="L99" s="2622" t="s">
        <v>9101</v>
      </c>
      <c r="M99" s="170"/>
      <c r="N99" s="170"/>
      <c r="O99" s="170"/>
      <c r="P99" s="170"/>
      <c r="Q99" s="345" t="s">
        <v>535</v>
      </c>
      <c r="R99" s="329"/>
      <c r="S99" s="329"/>
      <c r="T99" s="411" t="s">
        <v>1904</v>
      </c>
      <c r="U99" s="412"/>
      <c r="V99" s="412"/>
      <c r="W99" s="412"/>
      <c r="X99" s="412"/>
      <c r="Y99" s="413"/>
      <c r="Z99" s="413"/>
      <c r="AA99" s="329"/>
      <c r="AB99" s="329"/>
      <c r="AC99" s="329"/>
      <c r="AJ99" s="329"/>
      <c r="AK99" s="329"/>
      <c r="AL99" s="329"/>
      <c r="AM99" s="329"/>
      <c r="AN99" s="329"/>
      <c r="AO99" s="329"/>
      <c r="AP99" s="329"/>
      <c r="AQ99" s="329"/>
      <c r="AR99" s="329"/>
      <c r="AS99" s="329"/>
      <c r="AT99" s="329"/>
    </row>
    <row r="100">
      <c r="A100" s="345" t="s">
        <v>55</v>
      </c>
      <c r="B100" s="359">
        <f>SUM($P$976)</f>
        <v>10</v>
      </c>
      <c r="C100" s="419">
        <f>SUM(I87)</f>
        <v>4</v>
      </c>
      <c r="D100" s="418"/>
      <c r="E100" s="418"/>
      <c r="F100" s="418"/>
      <c r="G100" s="361"/>
      <c r="H100" s="361"/>
      <c r="I100" s="359">
        <f t="shared" si="16"/>
        <v>14</v>
      </c>
      <c r="J100" s="329"/>
      <c r="K100" s="329"/>
      <c r="L100" s="153" t="s">
        <v>9102</v>
      </c>
      <c r="M100" s="154"/>
      <c r="N100" s="154"/>
      <c r="O100" s="154"/>
      <c r="P100" s="154"/>
      <c r="Q100" s="154"/>
      <c r="R100" s="329"/>
      <c r="S100" s="329"/>
      <c r="T100" s="329"/>
      <c r="U100" s="170"/>
      <c r="V100" s="170"/>
      <c r="W100" s="170"/>
      <c r="X100" s="170"/>
      <c r="Y100" s="170"/>
      <c r="Z100" s="170"/>
      <c r="AA100" s="329"/>
      <c r="AB100" s="329"/>
      <c r="AC100" s="329"/>
      <c r="AJ100" s="329"/>
      <c r="AK100" s="329"/>
      <c r="AL100" s="329"/>
      <c r="AM100" s="329"/>
      <c r="AN100" s="329"/>
      <c r="AO100" s="329"/>
      <c r="AP100" s="329"/>
      <c r="AQ100" s="329"/>
      <c r="AR100" s="329"/>
      <c r="AS100" s="329"/>
      <c r="AT100" s="329"/>
    </row>
    <row r="101">
      <c r="A101" s="329"/>
      <c r="B101" s="329"/>
      <c r="C101" s="329"/>
      <c r="D101" s="329"/>
      <c r="E101" s="329"/>
      <c r="F101" s="329"/>
      <c r="G101" s="329"/>
      <c r="H101" s="329"/>
      <c r="I101" s="329"/>
      <c r="J101" s="329"/>
      <c r="K101" s="329"/>
      <c r="L101" s="154"/>
      <c r="M101" s="154"/>
      <c r="N101" s="154"/>
      <c r="O101" s="154"/>
      <c r="P101" s="154"/>
      <c r="Q101" s="154"/>
      <c r="R101" s="329"/>
      <c r="S101" s="329"/>
      <c r="T101" s="329"/>
      <c r="U101" s="170"/>
      <c r="V101" s="170"/>
      <c r="W101" s="170"/>
      <c r="X101" s="170"/>
      <c r="Y101" s="170"/>
      <c r="Z101" s="170"/>
      <c r="AA101" s="329"/>
      <c r="AB101" s="329"/>
      <c r="AC101" s="329"/>
      <c r="AD101" s="329"/>
      <c r="AE101" s="329"/>
      <c r="AF101" s="329"/>
      <c r="AG101" s="329"/>
      <c r="AH101" s="329"/>
      <c r="AI101" s="329"/>
      <c r="AJ101" s="329"/>
      <c r="AK101" s="329"/>
      <c r="AL101" s="329"/>
      <c r="AM101" s="329"/>
      <c r="AN101" s="329"/>
      <c r="AO101" s="329"/>
      <c r="AP101" s="329"/>
      <c r="AQ101" s="329"/>
      <c r="AR101" s="329"/>
      <c r="AS101" s="329"/>
      <c r="AT101" s="329"/>
    </row>
    <row r="102">
      <c r="A102" s="37"/>
      <c r="B102" s="329"/>
      <c r="C102" s="329"/>
      <c r="D102" s="329"/>
      <c r="E102" s="329"/>
      <c r="F102" s="329"/>
      <c r="G102" s="329"/>
      <c r="H102" s="329"/>
      <c r="I102" s="329"/>
      <c r="J102" s="37"/>
      <c r="K102" s="329"/>
      <c r="L102" s="329"/>
      <c r="M102" s="329"/>
      <c r="N102" s="329"/>
      <c r="O102" s="329"/>
      <c r="P102" s="329"/>
      <c r="Q102" s="329"/>
      <c r="R102" s="329"/>
      <c r="S102" s="37"/>
      <c r="T102" s="329"/>
      <c r="U102" s="329"/>
      <c r="V102" s="329"/>
      <c r="W102" s="329"/>
      <c r="X102" s="329"/>
      <c r="Y102" s="329"/>
      <c r="Z102" s="329"/>
      <c r="AA102" s="329"/>
      <c r="AB102" s="37"/>
      <c r="AC102" s="329"/>
      <c r="AD102" s="329"/>
      <c r="AE102" s="329"/>
      <c r="AF102" s="329"/>
      <c r="AG102" s="329"/>
      <c r="AH102" s="329"/>
      <c r="AI102" s="329"/>
      <c r="AJ102" s="329"/>
      <c r="AK102" s="37"/>
      <c r="AL102" s="37"/>
      <c r="AM102" s="37"/>
      <c r="AN102" s="37"/>
      <c r="AO102" s="37"/>
      <c r="AP102" s="37"/>
      <c r="AQ102" s="37"/>
      <c r="AR102" s="37"/>
      <c r="AS102" s="37"/>
      <c r="AT102" s="37"/>
    </row>
    <row r="103">
      <c r="A103" s="13" t="s">
        <v>9103</v>
      </c>
    </row>
    <row r="106">
      <c r="A106" s="37"/>
      <c r="B106" s="329"/>
      <c r="C106" s="329"/>
      <c r="D106" s="329"/>
      <c r="E106" s="329"/>
      <c r="F106" s="329"/>
      <c r="G106" s="330" t="s">
        <v>1811</v>
      </c>
      <c r="H106" s="330" t="s">
        <v>1812</v>
      </c>
      <c r="I106" s="329"/>
      <c r="J106" s="37"/>
      <c r="K106" s="329"/>
      <c r="L106" s="329"/>
      <c r="M106" s="329"/>
      <c r="N106" s="329"/>
      <c r="O106" s="329"/>
      <c r="P106" s="329"/>
      <c r="Q106" s="329"/>
      <c r="R106" s="329"/>
      <c r="S106" s="37"/>
      <c r="T106" s="329"/>
      <c r="U106" s="329"/>
      <c r="V106" s="329"/>
      <c r="W106" s="329"/>
      <c r="X106" s="329"/>
      <c r="Y106" s="329"/>
      <c r="Z106" s="329"/>
      <c r="AA106" s="329"/>
      <c r="AB106" s="37"/>
      <c r="AC106" s="329"/>
      <c r="AD106" s="329"/>
      <c r="AE106" s="329"/>
      <c r="AF106" s="329"/>
      <c r="AG106" s="329"/>
      <c r="AH106" s="329"/>
      <c r="AI106" s="329"/>
      <c r="AJ106" s="329"/>
      <c r="AK106" s="37"/>
      <c r="AL106" s="37"/>
      <c r="AM106" s="37"/>
      <c r="AN106" s="37"/>
      <c r="AO106" s="37"/>
      <c r="AP106" s="37"/>
      <c r="AQ106" s="37"/>
      <c r="AR106" s="37"/>
      <c r="AS106" s="37"/>
      <c r="AT106" s="37"/>
    </row>
    <row r="107">
      <c r="A107" s="329"/>
      <c r="B107" s="329"/>
      <c r="C107" s="2623" t="s">
        <v>9104</v>
      </c>
      <c r="D107" s="333"/>
      <c r="E107" s="329"/>
      <c r="F107" s="334" t="s">
        <v>1814</v>
      </c>
      <c r="G107" s="334">
        <f>MINUS(H107,SUM(C110:C119))</f>
        <v>74</v>
      </c>
      <c r="H107" s="334">
        <f>SUM($A$976)</f>
        <v>100</v>
      </c>
      <c r="I107" s="329"/>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329"/>
      <c r="AL107" s="329"/>
      <c r="AM107" s="329"/>
      <c r="AN107" s="329"/>
      <c r="AO107" s="329"/>
      <c r="AP107" s="329"/>
      <c r="AQ107" s="329"/>
      <c r="AR107" s="329"/>
      <c r="AS107" s="329"/>
      <c r="AT107" s="329"/>
    </row>
    <row r="108">
      <c r="A108" s="329"/>
      <c r="B108" s="329"/>
      <c r="C108" s="329"/>
      <c r="D108" s="329"/>
      <c r="E108" s="329"/>
      <c r="F108" s="329"/>
      <c r="G108" s="329"/>
      <c r="H108" s="329"/>
      <c r="I108" s="329"/>
      <c r="J108" s="329"/>
      <c r="K108" s="279" t="s">
        <v>1816</v>
      </c>
      <c r="L108" s="2624" t="s">
        <v>9105</v>
      </c>
      <c r="M108" s="170"/>
      <c r="N108" s="575" t="s">
        <v>9106</v>
      </c>
      <c r="O108" s="254"/>
      <c r="P108" s="254"/>
      <c r="Q108" s="235"/>
      <c r="R108" s="329"/>
      <c r="S108" s="329"/>
      <c r="T108" s="279" t="s">
        <v>294</v>
      </c>
      <c r="U108" s="2625" t="s">
        <v>9107</v>
      </c>
      <c r="V108" s="170"/>
      <c r="W108" s="1047" t="s">
        <v>2745</v>
      </c>
      <c r="X108" s="254"/>
      <c r="Y108" s="235"/>
      <c r="Z108" s="235"/>
      <c r="AA108" s="329"/>
      <c r="AB108" s="329"/>
      <c r="AC108" s="329"/>
      <c r="AD108" s="220" t="s">
        <v>1821</v>
      </c>
      <c r="AE108" s="170"/>
      <c r="AF108" s="329"/>
      <c r="AG108" s="329"/>
      <c r="AH108" s="329"/>
      <c r="AI108" s="329"/>
      <c r="AJ108" s="329"/>
      <c r="AK108" s="329"/>
      <c r="AL108" s="329"/>
      <c r="AM108" s="329"/>
      <c r="AN108" s="329"/>
      <c r="AO108" s="329"/>
      <c r="AP108" s="329"/>
      <c r="AQ108" s="329"/>
      <c r="AR108" s="329"/>
      <c r="AS108" s="329"/>
      <c r="AT108" s="329"/>
    </row>
    <row r="109">
      <c r="A109" s="329"/>
      <c r="B109" s="345" t="s">
        <v>1822</v>
      </c>
      <c r="C109" s="345" t="s">
        <v>1823</v>
      </c>
      <c r="D109" s="345" t="s">
        <v>1824</v>
      </c>
      <c r="E109" s="345" t="s">
        <v>1825</v>
      </c>
      <c r="F109" s="345" t="s">
        <v>1066</v>
      </c>
      <c r="G109" s="345" t="s">
        <v>1120</v>
      </c>
      <c r="H109" s="345" t="s">
        <v>800</v>
      </c>
      <c r="I109" s="345" t="s">
        <v>1826</v>
      </c>
      <c r="J109" s="329"/>
      <c r="K109" s="329"/>
      <c r="L109" s="224" t="s">
        <v>9108</v>
      </c>
      <c r="M109" s="212"/>
      <c r="N109" s="212"/>
      <c r="O109" s="212"/>
      <c r="P109" s="212"/>
      <c r="Q109" s="154"/>
      <c r="R109" s="329"/>
      <c r="S109" s="329"/>
      <c r="T109" s="329"/>
      <c r="U109" s="211" t="s">
        <v>9109</v>
      </c>
      <c r="V109" s="212"/>
      <c r="W109" s="212"/>
      <c r="X109" s="212"/>
      <c r="Y109" s="212"/>
      <c r="Z109" s="154"/>
      <c r="AA109" s="329"/>
      <c r="AB109" s="329"/>
      <c r="AC109" s="329"/>
      <c r="AD109" s="37"/>
      <c r="AE109" s="37"/>
      <c r="AF109" s="37"/>
      <c r="AG109" s="37"/>
      <c r="AH109" s="37"/>
      <c r="AI109" s="37"/>
      <c r="AJ109" s="329"/>
      <c r="AK109" s="329"/>
      <c r="AL109" s="329"/>
      <c r="AM109" s="329"/>
      <c r="AN109" s="329"/>
      <c r="AO109" s="329"/>
      <c r="AP109" s="329"/>
      <c r="AQ109" s="329"/>
      <c r="AR109" s="329"/>
      <c r="AS109" s="329"/>
      <c r="AT109" s="329"/>
    </row>
    <row r="110">
      <c r="A110" s="2583" t="s">
        <v>3255</v>
      </c>
      <c r="B110" s="359">
        <f>SUM($B$976)</f>
        <v>20</v>
      </c>
      <c r="C110" s="2589">
        <v>4.0</v>
      </c>
      <c r="D110" s="2585"/>
      <c r="E110" s="2585"/>
      <c r="F110" s="2585"/>
      <c r="G110" s="2585"/>
      <c r="H110" s="2585"/>
      <c r="I110" s="359">
        <f t="shared" ref="I110:I111" si="17">SUM(B110,C110*2,D110:H110)</f>
        <v>28</v>
      </c>
      <c r="J110" s="329"/>
      <c r="K110" s="329"/>
      <c r="L110" s="952" t="s">
        <v>9110</v>
      </c>
      <c r="M110" s="345" t="s">
        <v>2438</v>
      </c>
      <c r="N110" s="345" t="s">
        <v>868</v>
      </c>
      <c r="O110" s="345" t="s">
        <v>869</v>
      </c>
      <c r="P110" s="345" t="s">
        <v>969</v>
      </c>
      <c r="Q110" s="577" t="s">
        <v>866</v>
      </c>
      <c r="R110" s="329"/>
      <c r="S110" s="329"/>
      <c r="T110" s="329"/>
      <c r="U110" s="224" t="s">
        <v>9111</v>
      </c>
      <c r="V110" s="212"/>
      <c r="W110" s="212"/>
      <c r="X110" s="212"/>
      <c r="Y110" s="154"/>
      <c r="Z110" s="154"/>
      <c r="AA110" s="329"/>
      <c r="AB110" s="329"/>
      <c r="AC110" s="329"/>
      <c r="AD110" s="37"/>
      <c r="AE110" s="763"/>
      <c r="AF110" s="763"/>
      <c r="AG110" s="37"/>
      <c r="AH110" s="37"/>
      <c r="AI110" s="37"/>
      <c r="AJ110" s="329"/>
      <c r="AK110" s="329"/>
      <c r="AL110" s="329"/>
      <c r="AM110" s="329"/>
      <c r="AN110" s="329"/>
      <c r="AO110" s="329"/>
      <c r="AP110" s="329"/>
      <c r="AQ110" s="329"/>
      <c r="AR110" s="329"/>
      <c r="AS110" s="329"/>
      <c r="AT110" s="329"/>
    </row>
    <row r="111">
      <c r="A111" s="2588" t="s">
        <v>3256</v>
      </c>
      <c r="B111" s="359">
        <f>SUM($C$976)</f>
        <v>30</v>
      </c>
      <c r="C111" s="2585"/>
      <c r="D111" s="2585"/>
      <c r="E111" s="2585"/>
      <c r="F111" s="2585"/>
      <c r="G111" s="2585"/>
      <c r="H111" s="2585"/>
      <c r="I111" s="359">
        <f t="shared" si="17"/>
        <v>30</v>
      </c>
      <c r="J111" s="329"/>
      <c r="K111" s="329"/>
      <c r="L111" s="329"/>
      <c r="M111" s="329"/>
      <c r="N111" s="329"/>
      <c r="O111" s="329"/>
      <c r="P111" s="329"/>
      <c r="Q111" s="329"/>
      <c r="R111" s="329"/>
      <c r="S111" s="329"/>
      <c r="T111" s="329"/>
      <c r="U111" s="2624" t="s">
        <v>9112</v>
      </c>
      <c r="V111" s="170"/>
      <c r="W111" s="170"/>
      <c r="X111" s="170"/>
      <c r="Y111" s="170"/>
      <c r="Z111" s="345" t="s">
        <v>535</v>
      </c>
      <c r="AA111" s="329"/>
      <c r="AB111" s="329"/>
      <c r="AC111" s="329"/>
      <c r="AD111" s="37"/>
      <c r="AE111" s="763"/>
      <c r="AF111" s="763"/>
      <c r="AG111" s="37"/>
      <c r="AH111" s="37"/>
      <c r="AI111" s="37"/>
      <c r="AJ111" s="329"/>
      <c r="AK111" s="329"/>
      <c r="AL111" s="329"/>
      <c r="AM111" s="329"/>
      <c r="AN111" s="329"/>
      <c r="AO111" s="329"/>
      <c r="AP111" s="329"/>
      <c r="AQ111" s="329"/>
      <c r="AR111" s="329"/>
      <c r="AS111" s="329"/>
      <c r="AT111" s="329"/>
    </row>
    <row r="112">
      <c r="A112" s="2590" t="s">
        <v>3257</v>
      </c>
      <c r="B112" s="359">
        <f>SUM($D$976)</f>
        <v>0</v>
      </c>
      <c r="C112" s="2610">
        <v>5.0</v>
      </c>
      <c r="D112" s="2585"/>
      <c r="E112" s="2586">
        <v>2.0</v>
      </c>
      <c r="F112" s="2585"/>
      <c r="G112" s="2585"/>
      <c r="H112" s="2585"/>
      <c r="I112" s="359">
        <f t="shared" ref="I112:I118" si="18">SUM(B112:H112) - J112</f>
        <v>7</v>
      </c>
      <c r="J112" s="2591">
        <f t="shared" ref="J112:J118" si="19">IF(C112 &gt; 10, ROUNDUP(MINUS(C112, 10)/2), 0)</f>
        <v>0</v>
      </c>
      <c r="K112" s="279" t="s">
        <v>1855</v>
      </c>
      <c r="L112" s="218" t="s">
        <v>1006</v>
      </c>
      <c r="M112" s="170"/>
      <c r="N112" s="658" t="s">
        <v>1007</v>
      </c>
      <c r="O112" s="235"/>
      <c r="P112" s="235"/>
      <c r="Q112" s="235"/>
      <c r="R112" s="329"/>
      <c r="S112" s="329"/>
      <c r="T112" s="329"/>
      <c r="U112" s="329"/>
      <c r="V112" s="329"/>
      <c r="W112" s="329"/>
      <c r="X112" s="329"/>
      <c r="Y112" s="329"/>
      <c r="Z112" s="329"/>
      <c r="AA112" s="329"/>
      <c r="AB112" s="329"/>
      <c r="AC112" s="329"/>
      <c r="AD112" s="37"/>
      <c r="AE112" s="763"/>
      <c r="AF112" s="763"/>
      <c r="AG112" s="37"/>
      <c r="AH112" s="37"/>
      <c r="AI112" s="37"/>
      <c r="AJ112" s="329"/>
      <c r="AK112" s="329"/>
      <c r="AL112" s="329"/>
      <c r="AM112" s="329"/>
      <c r="AN112" s="329"/>
      <c r="AO112" s="329"/>
      <c r="AP112" s="329"/>
      <c r="AQ112" s="329"/>
      <c r="AR112" s="329"/>
      <c r="AS112" s="329"/>
      <c r="AT112" s="329"/>
    </row>
    <row r="113">
      <c r="A113" s="2592" t="s">
        <v>3258</v>
      </c>
      <c r="B113" s="359">
        <f>SUM($E$976)</f>
        <v>0</v>
      </c>
      <c r="C113" s="2584">
        <v>3.0</v>
      </c>
      <c r="D113" s="2593">
        <v>1.0</v>
      </c>
      <c r="E113" s="2585"/>
      <c r="F113" s="2584">
        <v>3.0</v>
      </c>
      <c r="G113" s="2585"/>
      <c r="H113" s="2585"/>
      <c r="I113" s="359">
        <f t="shared" si="18"/>
        <v>7</v>
      </c>
      <c r="J113" s="2591">
        <f t="shared" si="19"/>
        <v>0</v>
      </c>
      <c r="K113" s="329"/>
      <c r="L113" s="635" t="s">
        <v>1010</v>
      </c>
      <c r="M113" s="154" t="s">
        <v>1073</v>
      </c>
      <c r="N113" s="154" t="s">
        <v>1090</v>
      </c>
      <c r="O113" s="154" t="s">
        <v>2227</v>
      </c>
      <c r="P113" s="154"/>
      <c r="Q113" s="154"/>
      <c r="R113" s="329"/>
      <c r="S113" s="329"/>
      <c r="T113" s="279" t="s">
        <v>1862</v>
      </c>
      <c r="U113" s="279" t="s">
        <v>1718</v>
      </c>
      <c r="V113" s="170"/>
      <c r="W113" s="170"/>
      <c r="X113" s="170"/>
      <c r="Y113" s="222" t="s">
        <v>1222</v>
      </c>
      <c r="Z113" s="222" t="s">
        <v>1196</v>
      </c>
      <c r="AA113" s="329"/>
      <c r="AB113" s="329"/>
      <c r="AC113" s="329"/>
      <c r="AD113" s="37"/>
      <c r="AE113" s="37"/>
      <c r="AF113" s="37"/>
      <c r="AG113" s="37"/>
      <c r="AH113" s="37"/>
      <c r="AI113" s="37"/>
      <c r="AJ113" s="329"/>
      <c r="AK113" s="329"/>
      <c r="AL113" s="329"/>
      <c r="AM113" s="329"/>
      <c r="AN113" s="329"/>
      <c r="AO113" s="329"/>
      <c r="AP113" s="329"/>
      <c r="AQ113" s="329"/>
      <c r="AR113" s="329"/>
      <c r="AS113" s="329"/>
      <c r="AT113" s="329"/>
    </row>
    <row r="114">
      <c r="A114" s="2594" t="s">
        <v>3259</v>
      </c>
      <c r="B114" s="359">
        <f>SUM($F$976)</f>
        <v>0</v>
      </c>
      <c r="C114" s="2586">
        <v>2.0</v>
      </c>
      <c r="D114" s="2585"/>
      <c r="E114" s="2585"/>
      <c r="F114" s="2585"/>
      <c r="G114" s="2585"/>
      <c r="H114" s="2585"/>
      <c r="I114" s="359">
        <f t="shared" si="18"/>
        <v>2</v>
      </c>
      <c r="J114" s="2591">
        <f t="shared" si="19"/>
        <v>0</v>
      </c>
      <c r="K114" s="329"/>
      <c r="L114" s="635" t="s">
        <v>1018</v>
      </c>
      <c r="M114" s="154" t="s">
        <v>1093</v>
      </c>
      <c r="N114" s="154"/>
      <c r="O114" s="154"/>
      <c r="P114" s="154"/>
      <c r="Q114" s="154"/>
      <c r="R114" s="329"/>
      <c r="S114" s="329"/>
      <c r="T114" s="329"/>
      <c r="U114" s="211" t="s">
        <v>1719</v>
      </c>
      <c r="V114" s="212"/>
      <c r="W114" s="212"/>
      <c r="X114" s="212"/>
      <c r="Y114" s="212"/>
      <c r="Z114" s="154"/>
      <c r="AA114" s="329"/>
      <c r="AB114" s="329"/>
      <c r="AC114" s="329"/>
      <c r="AD114" s="2607" t="s">
        <v>9113</v>
      </c>
      <c r="AE114" s="37"/>
      <c r="AF114" s="37"/>
      <c r="AG114" s="37"/>
      <c r="AH114" s="37"/>
      <c r="AI114" s="37"/>
      <c r="AJ114" s="329"/>
      <c r="AK114" s="329"/>
      <c r="AL114" s="329"/>
      <c r="AM114" s="329"/>
      <c r="AN114" s="329"/>
      <c r="AO114" s="329"/>
      <c r="AP114" s="329"/>
      <c r="AQ114" s="329"/>
      <c r="AR114" s="329"/>
      <c r="AS114" s="329"/>
      <c r="AT114" s="329"/>
    </row>
    <row r="115">
      <c r="A115" s="2595" t="s">
        <v>3260</v>
      </c>
      <c r="B115" s="359">
        <f>SUM($G$976)</f>
        <v>0</v>
      </c>
      <c r="C115" s="2589">
        <v>4.0</v>
      </c>
      <c r="D115" s="2585"/>
      <c r="E115" s="2585"/>
      <c r="F115" s="2586">
        <v>2.0</v>
      </c>
      <c r="G115" s="2585"/>
      <c r="H115" s="2585"/>
      <c r="I115" s="359">
        <f t="shared" si="18"/>
        <v>6</v>
      </c>
      <c r="J115" s="2591">
        <f t="shared" si="19"/>
        <v>0</v>
      </c>
      <c r="K115" s="279" t="s">
        <v>1872</v>
      </c>
      <c r="L115" s="1360" t="s">
        <v>9114</v>
      </c>
      <c r="M115" s="1320"/>
      <c r="N115" s="658" t="s">
        <v>9115</v>
      </c>
      <c r="O115" s="254"/>
      <c r="P115" s="235"/>
      <c r="Q115" s="235"/>
      <c r="R115" s="329"/>
      <c r="S115" s="329"/>
      <c r="T115" s="329"/>
      <c r="U115" s="1318" t="s">
        <v>9116</v>
      </c>
      <c r="V115" s="212"/>
      <c r="W115" s="212"/>
      <c r="X115" s="212"/>
      <c r="Y115" s="212"/>
      <c r="Z115" s="154"/>
      <c r="AA115" s="329"/>
      <c r="AB115" s="329"/>
      <c r="AC115" s="329"/>
      <c r="AD115" s="329"/>
      <c r="AE115" s="329"/>
      <c r="AF115" s="329"/>
      <c r="AG115" s="329"/>
      <c r="AH115" s="329"/>
      <c r="AI115" s="329"/>
      <c r="AJ115" s="329"/>
      <c r="AK115" s="329"/>
      <c r="AL115" s="329"/>
      <c r="AM115" s="329"/>
      <c r="AN115" s="329"/>
      <c r="AO115" s="329"/>
      <c r="AP115" s="329"/>
      <c r="AQ115" s="329"/>
      <c r="AR115" s="329"/>
      <c r="AS115" s="329"/>
      <c r="AT115" s="329"/>
    </row>
    <row r="116">
      <c r="A116" s="2596" t="s">
        <v>3261</v>
      </c>
      <c r="B116" s="359">
        <f>SUM($H$976)</f>
        <v>0</v>
      </c>
      <c r="C116" s="2593">
        <v>1.0</v>
      </c>
      <c r="D116" s="2585"/>
      <c r="E116" s="2585"/>
      <c r="F116" s="2585"/>
      <c r="G116" s="2585"/>
      <c r="H116" s="2585"/>
      <c r="I116" s="359">
        <f t="shared" si="18"/>
        <v>1</v>
      </c>
      <c r="J116" s="2591">
        <f t="shared" si="19"/>
        <v>0</v>
      </c>
      <c r="K116" s="329"/>
      <c r="L116" s="635" t="s">
        <v>1010</v>
      </c>
      <c r="M116" s="154" t="s">
        <v>1031</v>
      </c>
      <c r="N116" s="154" t="s">
        <v>2226</v>
      </c>
      <c r="O116" s="154" t="s">
        <v>9055</v>
      </c>
      <c r="P116" s="154"/>
      <c r="Q116" s="154"/>
      <c r="R116" s="329"/>
      <c r="S116" s="329"/>
      <c r="T116" s="279" t="s">
        <v>1862</v>
      </c>
      <c r="U116" s="279" t="s">
        <v>1230</v>
      </c>
      <c r="V116" s="170"/>
      <c r="W116" s="170"/>
      <c r="X116" s="170"/>
      <c r="Y116" s="222" t="s">
        <v>1222</v>
      </c>
      <c r="Z116" s="222" t="s">
        <v>1196</v>
      </c>
      <c r="AA116" s="329"/>
      <c r="AB116" s="329"/>
      <c r="AC116" s="329"/>
      <c r="AD116" s="279" t="s">
        <v>1879</v>
      </c>
      <c r="AE116" s="170"/>
      <c r="AF116" s="329"/>
      <c r="AG116" s="329"/>
      <c r="AH116" s="329"/>
      <c r="AI116" s="329"/>
      <c r="AJ116" s="329"/>
      <c r="AK116" s="329"/>
      <c r="AL116" s="329"/>
      <c r="AM116" s="329"/>
      <c r="AN116" s="329"/>
      <c r="AO116" s="329"/>
      <c r="AP116" s="329"/>
      <c r="AQ116" s="329"/>
      <c r="AR116" s="329"/>
      <c r="AS116" s="329"/>
      <c r="AT116" s="329"/>
    </row>
    <row r="117">
      <c r="A117" s="2597" t="s">
        <v>3262</v>
      </c>
      <c r="B117" s="359">
        <f>SUM($I$976)</f>
        <v>0</v>
      </c>
      <c r="C117" s="2586">
        <v>2.0</v>
      </c>
      <c r="D117" s="2585"/>
      <c r="E117" s="2585"/>
      <c r="F117" s="2585"/>
      <c r="G117" s="2585"/>
      <c r="H117" s="2585"/>
      <c r="I117" s="359">
        <f t="shared" si="18"/>
        <v>2</v>
      </c>
      <c r="J117" s="2591">
        <f t="shared" si="19"/>
        <v>0</v>
      </c>
      <c r="K117" s="329"/>
      <c r="L117" s="635" t="s">
        <v>1018</v>
      </c>
      <c r="M117" s="154" t="s">
        <v>6950</v>
      </c>
      <c r="N117" s="610" t="s">
        <v>2267</v>
      </c>
      <c r="O117" s="154" t="s">
        <v>1866</v>
      </c>
      <c r="P117" s="154"/>
      <c r="Q117" s="154"/>
      <c r="R117" s="329"/>
      <c r="S117" s="329"/>
      <c r="T117" s="329"/>
      <c r="U117" s="224" t="s">
        <v>9117</v>
      </c>
      <c r="V117" s="212"/>
      <c r="W117" s="154"/>
      <c r="X117" s="154"/>
      <c r="Y117" s="154"/>
      <c r="Z117" s="154"/>
      <c r="AA117" s="329"/>
      <c r="AB117" s="329"/>
      <c r="AC117" s="329"/>
      <c r="AD117" s="404" t="s">
        <v>9118</v>
      </c>
      <c r="AE117" s="37"/>
      <c r="AF117" s="406" t="s">
        <v>2390</v>
      </c>
      <c r="AG117" s="37"/>
      <c r="AH117" s="404" t="s">
        <v>1888</v>
      </c>
      <c r="AI117" s="37"/>
      <c r="AJ117" s="329"/>
      <c r="AK117" s="329"/>
      <c r="AL117" s="329"/>
      <c r="AM117" s="329"/>
      <c r="AN117" s="329"/>
      <c r="AO117" s="329"/>
      <c r="AP117" s="329"/>
      <c r="AQ117" s="329"/>
      <c r="AR117" s="329"/>
      <c r="AS117" s="329"/>
      <c r="AT117" s="329"/>
    </row>
    <row r="118">
      <c r="A118" s="2598" t="s">
        <v>3263</v>
      </c>
      <c r="B118" s="359">
        <f>SUM($J$976)</f>
        <v>0</v>
      </c>
      <c r="C118" s="2610">
        <v>5.0</v>
      </c>
      <c r="D118" s="2585"/>
      <c r="E118" s="2585"/>
      <c r="F118" s="2585"/>
      <c r="G118" s="2585"/>
      <c r="H118" s="2585"/>
      <c r="I118" s="359">
        <f t="shared" si="18"/>
        <v>5</v>
      </c>
      <c r="J118" s="2591">
        <f t="shared" si="19"/>
        <v>0</v>
      </c>
      <c r="K118" s="279" t="s">
        <v>1889</v>
      </c>
      <c r="L118" s="207" t="s">
        <v>1172</v>
      </c>
      <c r="M118" s="170"/>
      <c r="N118" s="658" t="s">
        <v>1173</v>
      </c>
      <c r="O118" s="254"/>
      <c r="P118" s="254"/>
      <c r="Q118" s="235"/>
      <c r="R118" s="329"/>
      <c r="S118" s="329"/>
      <c r="T118" s="329"/>
      <c r="U118" s="211" t="s">
        <v>1234</v>
      </c>
      <c r="V118" s="212"/>
      <c r="W118" s="154"/>
      <c r="X118" s="154"/>
      <c r="Y118" s="154"/>
      <c r="Z118" s="154"/>
      <c r="AA118" s="329"/>
      <c r="AB118" s="329"/>
      <c r="AC118" s="329"/>
      <c r="AD118" s="406" t="s">
        <v>2627</v>
      </c>
      <c r="AE118" s="37"/>
      <c r="AF118" s="405" t="s">
        <v>1894</v>
      </c>
      <c r="AG118" s="37"/>
      <c r="AH118" s="406" t="s">
        <v>1895</v>
      </c>
      <c r="AI118" s="37"/>
      <c r="AJ118" s="329"/>
      <c r="AK118" s="329"/>
      <c r="AL118" s="329"/>
      <c r="AM118" s="329"/>
      <c r="AN118" s="329"/>
      <c r="AO118" s="329"/>
      <c r="AP118" s="329"/>
      <c r="AQ118" s="329"/>
      <c r="AR118" s="329"/>
      <c r="AS118" s="329"/>
      <c r="AT118" s="329"/>
    </row>
    <row r="119">
      <c r="A119" s="2599" t="s">
        <v>50</v>
      </c>
      <c r="B119" s="359">
        <f>SUM($K$976)</f>
        <v>4</v>
      </c>
      <c r="C119" s="2585"/>
      <c r="D119" s="2585"/>
      <c r="E119" s="2585"/>
      <c r="F119" s="2585"/>
      <c r="G119" s="2585"/>
      <c r="H119" s="2585"/>
      <c r="I119" s="359">
        <f>ROUNDDOWN(((C119)/6)+SUM(B119,D119:H119), 0)</f>
        <v>4</v>
      </c>
      <c r="J119" s="329"/>
      <c r="K119" s="329"/>
      <c r="L119" s="635" t="s">
        <v>1010</v>
      </c>
      <c r="M119" s="154"/>
      <c r="N119" s="154"/>
      <c r="O119" s="154"/>
      <c r="P119" s="154"/>
      <c r="Q119" s="154"/>
      <c r="R119" s="329"/>
      <c r="S119" s="329"/>
      <c r="T119" s="279" t="s">
        <v>1862</v>
      </c>
      <c r="U119" s="279" t="s">
        <v>1413</v>
      </c>
      <c r="V119" s="170"/>
      <c r="W119" s="170"/>
      <c r="X119" s="170"/>
      <c r="Y119" s="222" t="s">
        <v>1212</v>
      </c>
      <c r="Z119" s="222" t="s">
        <v>1196</v>
      </c>
      <c r="AA119" s="329"/>
      <c r="AB119" s="329"/>
      <c r="AC119" s="329"/>
      <c r="AD119" s="404" t="s">
        <v>2995</v>
      </c>
      <c r="AE119" s="37"/>
      <c r="AF119" s="406" t="s">
        <v>2898</v>
      </c>
      <c r="AG119" s="37"/>
      <c r="AH119" s="258" t="s">
        <v>2682</v>
      </c>
      <c r="AI119" s="37"/>
      <c r="AJ119" s="329"/>
      <c r="AK119" s="329"/>
      <c r="AL119" s="329"/>
      <c r="AM119" s="329"/>
      <c r="AN119" s="329"/>
      <c r="AO119" s="329"/>
      <c r="AP119" s="329"/>
      <c r="AQ119" s="329"/>
      <c r="AR119" s="329"/>
      <c r="AS119" s="329"/>
      <c r="AT119" s="329"/>
    </row>
    <row r="120">
      <c r="A120" s="329"/>
      <c r="B120" s="329"/>
      <c r="C120" s="329"/>
      <c r="D120" s="329"/>
      <c r="E120" s="329"/>
      <c r="F120" s="329"/>
      <c r="G120" s="329"/>
      <c r="H120" s="329"/>
      <c r="I120" s="329"/>
      <c r="J120" s="329"/>
      <c r="K120" s="329"/>
      <c r="L120" s="635" t="s">
        <v>1018</v>
      </c>
      <c r="M120" s="154" t="s">
        <v>1093</v>
      </c>
      <c r="N120" s="154"/>
      <c r="O120" s="154"/>
      <c r="P120" s="154"/>
      <c r="Q120" s="154"/>
      <c r="R120" s="329"/>
      <c r="S120" s="329"/>
      <c r="T120" s="329"/>
      <c r="U120" s="224" t="s">
        <v>9119</v>
      </c>
      <c r="V120" s="212"/>
      <c r="W120" s="212"/>
      <c r="X120" s="212"/>
      <c r="Y120" s="212"/>
      <c r="Z120" s="154"/>
      <c r="AA120" s="329"/>
      <c r="AB120" s="329"/>
      <c r="AC120" s="329"/>
      <c r="AD120" s="329"/>
      <c r="AE120" s="329"/>
      <c r="AF120" s="329"/>
      <c r="AG120" s="329"/>
      <c r="AH120" s="329"/>
      <c r="AI120" s="329"/>
      <c r="AJ120" s="329"/>
      <c r="AK120" s="329"/>
      <c r="AL120" s="329"/>
      <c r="AM120" s="329"/>
      <c r="AN120" s="329"/>
      <c r="AO120" s="329"/>
      <c r="AP120" s="329"/>
      <c r="AQ120" s="329"/>
      <c r="AR120" s="329"/>
      <c r="AS120" s="329"/>
      <c r="AT120" s="329"/>
    </row>
    <row r="121">
      <c r="A121" s="329"/>
      <c r="B121" s="345" t="s">
        <v>1822</v>
      </c>
      <c r="C121" s="345" t="s">
        <v>1906</v>
      </c>
      <c r="D121" s="345" t="s">
        <v>1907</v>
      </c>
      <c r="E121" s="345" t="s">
        <v>1908</v>
      </c>
      <c r="F121" s="345" t="s">
        <v>1909</v>
      </c>
      <c r="G121" s="345" t="s">
        <v>1910</v>
      </c>
      <c r="H121" s="345" t="s">
        <v>800</v>
      </c>
      <c r="I121" s="345" t="s">
        <v>1826</v>
      </c>
      <c r="J121" s="329"/>
      <c r="K121" s="279" t="s">
        <v>1889</v>
      </c>
      <c r="L121" s="218" t="s">
        <v>1174</v>
      </c>
      <c r="M121" s="170"/>
      <c r="N121" s="2460" t="s">
        <v>1175</v>
      </c>
      <c r="O121" s="235"/>
      <c r="P121" s="235"/>
      <c r="Q121" s="235"/>
      <c r="R121" s="329"/>
      <c r="S121" s="329"/>
      <c r="T121" s="329"/>
      <c r="U121" s="224" t="s">
        <v>9120</v>
      </c>
      <c r="V121" s="212"/>
      <c r="W121" s="212"/>
      <c r="X121" s="154"/>
      <c r="Y121" s="154"/>
      <c r="Z121" s="154"/>
      <c r="AA121" s="329"/>
      <c r="AB121" s="329"/>
      <c r="AC121" s="329"/>
      <c r="AD121" s="279" t="s">
        <v>1914</v>
      </c>
      <c r="AE121" s="170"/>
      <c r="AF121" s="329"/>
      <c r="AG121" s="329"/>
      <c r="AH121" s="329"/>
      <c r="AI121" s="329"/>
      <c r="AJ121" s="329"/>
      <c r="AK121" s="329"/>
      <c r="AL121" s="329"/>
      <c r="AM121" s="329"/>
      <c r="AN121" s="329"/>
      <c r="AO121" s="329"/>
      <c r="AP121" s="329"/>
      <c r="AQ121" s="329"/>
      <c r="AR121" s="329"/>
      <c r="AS121" s="329"/>
      <c r="AT121" s="329"/>
    </row>
    <row r="122">
      <c r="A122" s="345" t="s">
        <v>51</v>
      </c>
      <c r="B122" s="359">
        <f>SUM($L$976)</f>
        <v>0</v>
      </c>
      <c r="C122" s="2600"/>
      <c r="D122" s="2600"/>
      <c r="E122" s="2612">
        <f>SUM(I115)</f>
        <v>6</v>
      </c>
      <c r="F122" s="931">
        <f>SUM(ROUNDDOWN(I118/2))</f>
        <v>2</v>
      </c>
      <c r="G122" s="2589">
        <v>4.0</v>
      </c>
      <c r="H122" s="2585"/>
      <c r="I122" s="359">
        <f t="shared" ref="I122:I126" si="20">SUM(B122:H122)</f>
        <v>12</v>
      </c>
      <c r="J122" s="329"/>
      <c r="K122" s="329"/>
      <c r="L122" s="635" t="s">
        <v>1010</v>
      </c>
      <c r="M122" s="154" t="s">
        <v>3194</v>
      </c>
      <c r="N122" s="154" t="s">
        <v>9121</v>
      </c>
      <c r="O122" s="154"/>
      <c r="P122" s="154"/>
      <c r="Q122" s="154"/>
      <c r="R122" s="329"/>
      <c r="S122" s="329"/>
      <c r="T122" s="411" t="s">
        <v>1904</v>
      </c>
      <c r="U122" s="412"/>
      <c r="V122" s="412"/>
      <c r="W122" s="412"/>
      <c r="X122" s="412"/>
      <c r="Y122" s="413"/>
      <c r="Z122" s="413"/>
      <c r="AA122" s="329"/>
      <c r="AB122" s="329"/>
      <c r="AC122" s="329"/>
      <c r="AD122" s="2602" t="s">
        <v>9122</v>
      </c>
      <c r="AJ122" s="329"/>
      <c r="AK122" s="329"/>
      <c r="AL122" s="329"/>
      <c r="AM122" s="329"/>
      <c r="AN122" s="329"/>
      <c r="AO122" s="329"/>
      <c r="AP122" s="329"/>
      <c r="AQ122" s="329"/>
      <c r="AR122" s="329"/>
      <c r="AS122" s="329"/>
      <c r="AT122" s="329"/>
    </row>
    <row r="123">
      <c r="A123" s="345" t="s">
        <v>52</v>
      </c>
      <c r="B123" s="359">
        <f>SUM($M$976)</f>
        <v>5</v>
      </c>
      <c r="C123" s="2600"/>
      <c r="D123" s="2603">
        <f>SUM(ROUNDDOWN(I114/2))</f>
        <v>1</v>
      </c>
      <c r="E123" s="2612">
        <f>SUM(I115)</f>
        <v>6</v>
      </c>
      <c r="F123" s="2600"/>
      <c r="G123" s="2626">
        <v>9.0</v>
      </c>
      <c r="H123" s="2585"/>
      <c r="I123" s="359">
        <f t="shared" si="20"/>
        <v>21</v>
      </c>
      <c r="J123" s="329"/>
      <c r="K123" s="329"/>
      <c r="L123" s="635" t="s">
        <v>1018</v>
      </c>
      <c r="M123" s="154"/>
      <c r="N123" s="154"/>
      <c r="O123" s="154"/>
      <c r="P123" s="154"/>
      <c r="Q123" s="154"/>
      <c r="R123" s="329"/>
      <c r="S123" s="329"/>
      <c r="T123" s="329"/>
      <c r="U123" s="170"/>
      <c r="V123" s="170"/>
      <c r="W123" s="170"/>
      <c r="X123" s="170"/>
      <c r="Y123" s="170"/>
      <c r="Z123" s="170"/>
      <c r="AA123" s="329"/>
      <c r="AB123" s="329"/>
      <c r="AC123" s="329"/>
      <c r="AJ123" s="329"/>
      <c r="AK123" s="329"/>
      <c r="AL123" s="329"/>
      <c r="AM123" s="329"/>
      <c r="AN123" s="329"/>
      <c r="AO123" s="329"/>
      <c r="AP123" s="329"/>
      <c r="AQ123" s="329"/>
      <c r="AR123" s="329"/>
      <c r="AS123" s="329"/>
      <c r="AT123" s="329"/>
    </row>
    <row r="124">
      <c r="A124" s="345" t="s">
        <v>54</v>
      </c>
      <c r="B124" s="359">
        <f>SUM($N$976)</f>
        <v>1</v>
      </c>
      <c r="C124" s="2614">
        <f>SUM(I113)</f>
        <v>7</v>
      </c>
      <c r="D124" s="2600"/>
      <c r="E124" s="2600"/>
      <c r="F124" s="2600"/>
      <c r="G124" s="2585"/>
      <c r="H124" s="2585"/>
      <c r="I124" s="359">
        <f t="shared" si="20"/>
        <v>8</v>
      </c>
      <c r="J124" s="329"/>
      <c r="K124" s="329"/>
      <c r="L124" s="329"/>
      <c r="M124" s="329"/>
      <c r="N124" s="329"/>
      <c r="O124" s="329"/>
      <c r="P124" s="329"/>
      <c r="Q124" s="329"/>
      <c r="R124" s="329"/>
      <c r="S124" s="329"/>
      <c r="T124" s="329"/>
      <c r="U124" s="170"/>
      <c r="V124" s="170"/>
      <c r="W124" s="170"/>
      <c r="X124" s="170"/>
      <c r="Y124" s="170"/>
      <c r="Z124" s="170"/>
      <c r="AA124" s="329"/>
      <c r="AB124" s="329"/>
      <c r="AC124" s="329"/>
      <c r="AJ124" s="329"/>
      <c r="AK124" s="329"/>
      <c r="AL124" s="329"/>
      <c r="AM124" s="329"/>
      <c r="AN124" s="329"/>
      <c r="AO124" s="329"/>
      <c r="AP124" s="329"/>
      <c r="AQ124" s="329"/>
      <c r="AR124" s="329"/>
      <c r="AS124" s="329"/>
      <c r="AT124" s="329"/>
    </row>
    <row r="125">
      <c r="A125" s="345" t="s">
        <v>53</v>
      </c>
      <c r="B125" s="359">
        <f>SUM($O$976)</f>
        <v>0</v>
      </c>
      <c r="C125" s="2601">
        <f>SUM(ROUNDDOWN(I113/2))</f>
        <v>3</v>
      </c>
      <c r="D125" s="2600"/>
      <c r="E125" s="2612">
        <f>SUM(I115)</f>
        <v>6</v>
      </c>
      <c r="F125" s="2600"/>
      <c r="G125" s="2584">
        <v>3.0</v>
      </c>
      <c r="H125" s="2585"/>
      <c r="I125" s="359">
        <f t="shared" si="20"/>
        <v>12</v>
      </c>
      <c r="J125" s="329"/>
      <c r="K125" s="279" t="s">
        <v>1922</v>
      </c>
      <c r="L125" s="2627" t="s">
        <v>9123</v>
      </c>
      <c r="M125" s="170"/>
      <c r="N125" s="170"/>
      <c r="O125" s="170"/>
      <c r="P125" s="577" t="s">
        <v>534</v>
      </c>
      <c r="Q125" s="345" t="s">
        <v>535</v>
      </c>
      <c r="R125" s="329"/>
      <c r="S125" s="329"/>
      <c r="T125" s="411" t="s">
        <v>1904</v>
      </c>
      <c r="U125" s="412"/>
      <c r="V125" s="412"/>
      <c r="W125" s="412"/>
      <c r="X125" s="412"/>
      <c r="Y125" s="413"/>
      <c r="Z125" s="413"/>
      <c r="AA125" s="329"/>
      <c r="AB125" s="329"/>
      <c r="AC125" s="329"/>
      <c r="AJ125" s="329"/>
      <c r="AK125" s="329"/>
      <c r="AL125" s="329"/>
      <c r="AM125" s="329"/>
      <c r="AN125" s="329"/>
      <c r="AO125" s="329"/>
      <c r="AP125" s="329"/>
      <c r="AQ125" s="329"/>
      <c r="AR125" s="329"/>
      <c r="AS125" s="329"/>
      <c r="AT125" s="329"/>
    </row>
    <row r="126">
      <c r="A126" s="345" t="s">
        <v>55</v>
      </c>
      <c r="B126" s="359">
        <f>SUM($P$976)</f>
        <v>10</v>
      </c>
      <c r="C126" s="2614">
        <f>SUM(I113)</f>
        <v>7</v>
      </c>
      <c r="D126" s="2600"/>
      <c r="E126" s="2600"/>
      <c r="F126" s="2600"/>
      <c r="G126" s="2584">
        <v>3.0</v>
      </c>
      <c r="H126" s="2585"/>
      <c r="I126" s="359">
        <f t="shared" si="20"/>
        <v>20</v>
      </c>
      <c r="J126" s="329"/>
      <c r="K126" s="329"/>
      <c r="L126" s="224" t="s">
        <v>9124</v>
      </c>
      <c r="M126" s="212"/>
      <c r="N126" s="212"/>
      <c r="O126" s="212"/>
      <c r="P126" s="212"/>
      <c r="Q126" s="154"/>
      <c r="R126" s="329"/>
      <c r="S126" s="329"/>
      <c r="T126" s="329"/>
      <c r="U126" s="170"/>
      <c r="V126" s="170"/>
      <c r="W126" s="170"/>
      <c r="X126" s="170"/>
      <c r="Y126" s="170"/>
      <c r="Z126" s="170"/>
      <c r="AA126" s="329"/>
      <c r="AB126" s="329"/>
      <c r="AC126" s="329"/>
      <c r="AJ126" s="329"/>
      <c r="AK126" s="329"/>
      <c r="AL126" s="329"/>
      <c r="AM126" s="329"/>
      <c r="AN126" s="329"/>
      <c r="AO126" s="329"/>
      <c r="AP126" s="329"/>
      <c r="AQ126" s="329"/>
      <c r="AR126" s="329"/>
      <c r="AS126" s="329"/>
      <c r="AT126" s="329"/>
    </row>
    <row r="127">
      <c r="A127" s="329"/>
      <c r="B127" s="329"/>
      <c r="C127" s="329"/>
      <c r="D127" s="329"/>
      <c r="E127" s="329"/>
      <c r="F127" s="329"/>
      <c r="G127" s="329"/>
      <c r="H127" s="329"/>
      <c r="I127" s="329"/>
      <c r="J127" s="329"/>
      <c r="K127" s="329"/>
      <c r="L127" s="211" t="s">
        <v>9125</v>
      </c>
      <c r="M127" s="212"/>
      <c r="N127" s="212"/>
      <c r="O127" s="154"/>
      <c r="P127" s="154"/>
      <c r="Q127" s="154"/>
      <c r="R127" s="329"/>
      <c r="S127" s="329"/>
      <c r="T127" s="329"/>
      <c r="U127" s="170"/>
      <c r="V127" s="170"/>
      <c r="W127" s="170"/>
      <c r="X127" s="170"/>
      <c r="Y127" s="170"/>
      <c r="Z127" s="170"/>
      <c r="AA127" s="329"/>
      <c r="AB127" s="329"/>
      <c r="AC127" s="329"/>
      <c r="AD127" s="329"/>
      <c r="AE127" s="329"/>
      <c r="AF127" s="329"/>
      <c r="AG127" s="329"/>
      <c r="AH127" s="329"/>
      <c r="AI127" s="329"/>
      <c r="AJ127" s="329"/>
      <c r="AK127" s="329"/>
      <c r="AL127" s="329"/>
      <c r="AM127" s="329"/>
      <c r="AN127" s="329"/>
      <c r="AO127" s="329"/>
      <c r="AP127" s="329"/>
      <c r="AQ127" s="329"/>
      <c r="AR127" s="329"/>
      <c r="AS127" s="329"/>
      <c r="AT127" s="329"/>
    </row>
    <row r="128">
      <c r="A128" s="37"/>
      <c r="B128" s="329"/>
      <c r="C128" s="329"/>
      <c r="D128" s="329"/>
      <c r="E128" s="329"/>
      <c r="F128" s="329"/>
      <c r="G128" s="329"/>
      <c r="H128" s="329"/>
      <c r="I128" s="329"/>
      <c r="J128" s="37"/>
      <c r="K128" s="329"/>
      <c r="L128" s="329"/>
      <c r="M128" s="329"/>
      <c r="N128" s="329"/>
      <c r="O128" s="329"/>
      <c r="P128" s="329"/>
      <c r="Q128" s="329"/>
      <c r="R128" s="329"/>
      <c r="S128" s="37"/>
      <c r="T128" s="329"/>
      <c r="U128" s="329"/>
      <c r="V128" s="329"/>
      <c r="W128" s="329"/>
      <c r="X128" s="329"/>
      <c r="Y128" s="329"/>
      <c r="Z128" s="329"/>
      <c r="AA128" s="329"/>
      <c r="AB128" s="37"/>
      <c r="AC128" s="329"/>
      <c r="AD128" s="329"/>
      <c r="AE128" s="329"/>
      <c r="AF128" s="329"/>
      <c r="AG128" s="329"/>
      <c r="AH128" s="329"/>
      <c r="AI128" s="329"/>
      <c r="AJ128" s="329"/>
      <c r="AK128" s="37"/>
      <c r="AL128" s="37"/>
      <c r="AM128" s="37"/>
      <c r="AN128" s="37"/>
      <c r="AO128" s="37"/>
      <c r="AP128" s="37"/>
      <c r="AQ128" s="37"/>
      <c r="AR128" s="37"/>
      <c r="AS128" s="37"/>
      <c r="AT128" s="37"/>
    </row>
    <row r="132">
      <c r="A132" s="37"/>
      <c r="B132" s="329"/>
      <c r="C132" s="329"/>
      <c r="D132" s="329"/>
      <c r="E132" s="329"/>
      <c r="F132" s="329"/>
      <c r="G132" s="330" t="s">
        <v>1811</v>
      </c>
      <c r="H132" s="330" t="s">
        <v>1812</v>
      </c>
      <c r="I132" s="329"/>
      <c r="J132" s="37"/>
      <c r="K132" s="329"/>
      <c r="L132" s="329"/>
      <c r="M132" s="329"/>
      <c r="N132" s="329"/>
      <c r="O132" s="329"/>
      <c r="P132" s="329"/>
      <c r="Q132" s="329"/>
      <c r="R132" s="329"/>
      <c r="S132" s="37"/>
      <c r="T132" s="329"/>
      <c r="U132" s="329"/>
      <c r="V132" s="329"/>
      <c r="W132" s="329"/>
      <c r="X132" s="329"/>
      <c r="Y132" s="329"/>
      <c r="Z132" s="329"/>
      <c r="AA132" s="329"/>
      <c r="AB132" s="37"/>
      <c r="AC132" s="329"/>
      <c r="AD132" s="329"/>
      <c r="AE132" s="329"/>
      <c r="AF132" s="329"/>
      <c r="AG132" s="329"/>
      <c r="AH132" s="329"/>
      <c r="AI132" s="329"/>
      <c r="AJ132" s="329"/>
      <c r="AK132" s="37"/>
      <c r="AL132" s="37"/>
      <c r="AM132" s="37"/>
      <c r="AN132" s="37"/>
      <c r="AO132" s="37"/>
      <c r="AP132" s="37"/>
      <c r="AQ132" s="37"/>
      <c r="AR132" s="37"/>
      <c r="AS132" s="37"/>
      <c r="AT132" s="37"/>
    </row>
    <row r="133">
      <c r="A133" s="329"/>
      <c r="B133" s="329"/>
      <c r="C133" s="332" t="s">
        <v>4043</v>
      </c>
      <c r="D133" s="333"/>
      <c r="E133" s="329"/>
      <c r="F133" s="334" t="s">
        <v>1814</v>
      </c>
      <c r="G133" s="334">
        <f>MINUS(H133,SUM(C136:C145))</f>
        <v>74</v>
      </c>
      <c r="H133" s="334">
        <f>SUM($A$976)</f>
        <v>100</v>
      </c>
      <c r="I133" s="329"/>
      <c r="J133" s="329"/>
      <c r="K133" s="329"/>
      <c r="L133" s="329"/>
      <c r="M133" s="329"/>
      <c r="N133" s="329"/>
      <c r="O133" s="329"/>
      <c r="P133" s="329"/>
      <c r="Q133" s="329"/>
      <c r="R133" s="329"/>
      <c r="S133" s="329"/>
      <c r="T133" s="329"/>
      <c r="U133" s="329"/>
      <c r="V133" s="329"/>
      <c r="W133" s="329"/>
      <c r="X133" s="329"/>
      <c r="Y133" s="329"/>
      <c r="Z133" s="329"/>
      <c r="AA133" s="329"/>
      <c r="AB133" s="329"/>
      <c r="AC133" s="329"/>
      <c r="AD133" s="329"/>
      <c r="AE133" s="329"/>
      <c r="AF133" s="329"/>
      <c r="AG133" s="329"/>
      <c r="AH133" s="329"/>
      <c r="AI133" s="329"/>
      <c r="AJ133" s="329"/>
      <c r="AK133" s="329"/>
      <c r="AL133" s="329"/>
      <c r="AM133" s="329"/>
      <c r="AN133" s="329"/>
      <c r="AO133" s="329"/>
      <c r="AP133" s="329"/>
      <c r="AQ133" s="329"/>
      <c r="AR133" s="329"/>
      <c r="AS133" s="329"/>
      <c r="AT133" s="329"/>
    </row>
    <row r="134">
      <c r="A134" s="329"/>
      <c r="B134" s="329"/>
      <c r="C134" s="329"/>
      <c r="D134" s="329"/>
      <c r="E134" s="329"/>
      <c r="F134" s="329"/>
      <c r="G134" s="329"/>
      <c r="H134" s="329"/>
      <c r="I134" s="329"/>
      <c r="J134" s="329"/>
      <c r="K134" s="279" t="s">
        <v>1816</v>
      </c>
      <c r="L134" s="2628" t="s">
        <v>9126</v>
      </c>
      <c r="M134" s="1320"/>
      <c r="N134" s="643" t="s">
        <v>9127</v>
      </c>
      <c r="O134" s="254"/>
      <c r="P134" s="235"/>
      <c r="Q134" s="235"/>
      <c r="R134" s="329"/>
      <c r="S134" s="329"/>
      <c r="T134" s="279" t="s">
        <v>294</v>
      </c>
      <c r="U134" s="2629" t="s">
        <v>9128</v>
      </c>
      <c r="V134" s="170"/>
      <c r="W134" s="740" t="s">
        <v>9129</v>
      </c>
      <c r="X134" s="235"/>
      <c r="Y134" s="235"/>
      <c r="Z134" s="235"/>
      <c r="AA134" s="329"/>
      <c r="AB134" s="329"/>
      <c r="AC134" s="329"/>
      <c r="AD134" s="227" t="s">
        <v>1821</v>
      </c>
      <c r="AE134" s="170"/>
      <c r="AF134" s="329"/>
      <c r="AG134" s="329"/>
      <c r="AH134" s="329"/>
      <c r="AI134" s="329"/>
      <c r="AJ134" s="329"/>
      <c r="AK134" s="329"/>
      <c r="AL134" s="329"/>
      <c r="AM134" s="329"/>
      <c r="AN134" s="329"/>
      <c r="AO134" s="329"/>
      <c r="AP134" s="329"/>
      <c r="AQ134" s="329"/>
      <c r="AR134" s="329"/>
      <c r="AS134" s="329"/>
      <c r="AT134" s="329"/>
    </row>
    <row r="135">
      <c r="A135" s="329"/>
      <c r="B135" s="345" t="s">
        <v>1822</v>
      </c>
      <c r="C135" s="345" t="s">
        <v>1823</v>
      </c>
      <c r="D135" s="345" t="s">
        <v>1824</v>
      </c>
      <c r="E135" s="345" t="s">
        <v>1825</v>
      </c>
      <c r="F135" s="345" t="s">
        <v>1066</v>
      </c>
      <c r="G135" s="345" t="s">
        <v>1120</v>
      </c>
      <c r="H135" s="345" t="s">
        <v>800</v>
      </c>
      <c r="I135" s="345" t="s">
        <v>1826</v>
      </c>
      <c r="J135" s="329"/>
      <c r="K135" s="329"/>
      <c r="L135" s="298" t="s">
        <v>9130</v>
      </c>
      <c r="M135" s="212"/>
      <c r="N135" s="212"/>
      <c r="O135" s="212"/>
      <c r="P135" s="212"/>
      <c r="Q135" s="154"/>
      <c r="R135" s="349" t="s">
        <v>556</v>
      </c>
      <c r="S135" s="329"/>
      <c r="T135" s="329"/>
      <c r="U135" s="153" t="s">
        <v>9131</v>
      </c>
      <c r="V135" s="154"/>
      <c r="W135" s="154"/>
      <c r="X135" s="154"/>
      <c r="Y135" s="154"/>
      <c r="Z135" s="154"/>
      <c r="AA135" s="329"/>
      <c r="AB135" s="329"/>
      <c r="AC135" s="329"/>
      <c r="AD135" s="366" t="s">
        <v>1843</v>
      </c>
      <c r="AE135" s="1709" t="s">
        <v>9132</v>
      </c>
      <c r="AF135" s="37"/>
      <c r="AG135" s="37"/>
      <c r="AH135" s="37"/>
      <c r="AI135" s="37"/>
      <c r="AJ135" s="329"/>
      <c r="AK135" s="329"/>
      <c r="AL135" s="329"/>
      <c r="AM135" s="329"/>
      <c r="AN135" s="329"/>
      <c r="AO135" s="329"/>
      <c r="AP135" s="329"/>
      <c r="AQ135" s="329"/>
      <c r="AR135" s="329"/>
      <c r="AS135" s="329"/>
      <c r="AT135" s="329"/>
    </row>
    <row r="136">
      <c r="A136" s="2583" t="s">
        <v>3255</v>
      </c>
      <c r="B136" s="359">
        <f>SUM($B$976)</f>
        <v>20</v>
      </c>
      <c r="C136" s="360"/>
      <c r="D136" s="361"/>
      <c r="E136" s="361"/>
      <c r="F136" s="361"/>
      <c r="G136" s="361"/>
      <c r="H136" s="361"/>
      <c r="I136" s="359">
        <f t="shared" ref="I136:I137" si="21">SUM(B136,C136*2,D136:H136) - J136</f>
        <v>20</v>
      </c>
      <c r="J136" s="2630">
        <f t="shared" ref="J136:J137" si="22">IF(C136 &gt; 10, MINUS(C136, 10), 0)</f>
        <v>0</v>
      </c>
      <c r="K136" s="329"/>
      <c r="L136" s="362" t="s">
        <v>882</v>
      </c>
      <c r="M136" s="345" t="s">
        <v>904</v>
      </c>
      <c r="N136" s="363" t="s">
        <v>863</v>
      </c>
      <c r="O136" s="363" t="s">
        <v>1840</v>
      </c>
      <c r="P136" s="363" t="s">
        <v>870</v>
      </c>
      <c r="Q136" s="247" t="s">
        <v>9133</v>
      </c>
      <c r="R136" s="329"/>
      <c r="S136" s="329"/>
      <c r="T136" s="329"/>
      <c r="U136" s="153" t="s">
        <v>9134</v>
      </c>
      <c r="V136" s="154"/>
      <c r="W136" s="154"/>
      <c r="X136" s="154"/>
      <c r="Y136" s="154"/>
      <c r="Z136" s="154"/>
      <c r="AA136" s="349" t="s">
        <v>556</v>
      </c>
      <c r="AB136" s="329"/>
      <c r="AC136" s="329"/>
      <c r="AD136" s="37"/>
      <c r="AE136" s="455"/>
      <c r="AF136" s="455"/>
      <c r="AG136" s="37"/>
      <c r="AH136" s="37"/>
      <c r="AI136" s="37"/>
      <c r="AJ136" s="329"/>
      <c r="AK136" s="329"/>
      <c r="AL136" s="329"/>
      <c r="AM136" s="329"/>
      <c r="AN136" s="329"/>
      <c r="AO136" s="329"/>
      <c r="AP136" s="329"/>
      <c r="AQ136" s="329"/>
      <c r="AR136" s="329"/>
      <c r="AS136" s="329"/>
      <c r="AT136" s="329"/>
    </row>
    <row r="137">
      <c r="A137" s="2588" t="s">
        <v>3256</v>
      </c>
      <c r="B137" s="359">
        <f>SUM($C$976)</f>
        <v>30</v>
      </c>
      <c r="C137" s="360">
        <v>4.0</v>
      </c>
      <c r="D137" s="361"/>
      <c r="E137" s="361"/>
      <c r="F137" s="361"/>
      <c r="G137" s="361"/>
      <c r="H137" s="361"/>
      <c r="I137" s="359">
        <f t="shared" si="21"/>
        <v>38</v>
      </c>
      <c r="J137" s="2630">
        <f t="shared" si="22"/>
        <v>0</v>
      </c>
      <c r="K137" s="329"/>
      <c r="L137" s="329"/>
      <c r="M137" s="329"/>
      <c r="N137" s="329"/>
      <c r="O137" s="329"/>
      <c r="P137" s="329"/>
      <c r="Q137" s="329"/>
      <c r="R137" s="329"/>
      <c r="S137" s="329"/>
      <c r="T137" s="329"/>
      <c r="U137" s="227" t="s">
        <v>9135</v>
      </c>
      <c r="V137" s="170"/>
      <c r="W137" s="170"/>
      <c r="X137" s="170"/>
      <c r="Y137" s="170"/>
      <c r="Z137" s="345" t="s">
        <v>535</v>
      </c>
      <c r="AA137" s="329"/>
      <c r="AB137" s="329"/>
      <c r="AC137" s="329"/>
      <c r="AD137" s="37"/>
      <c r="AE137" s="455"/>
      <c r="AF137" s="455"/>
      <c r="AG137" s="37"/>
      <c r="AH137" s="37"/>
      <c r="AI137" s="37"/>
      <c r="AJ137" s="329"/>
      <c r="AK137" s="329"/>
      <c r="AL137" s="329"/>
      <c r="AM137" s="329"/>
      <c r="AN137" s="329"/>
      <c r="AO137" s="329"/>
      <c r="AP137" s="329"/>
      <c r="AQ137" s="329"/>
      <c r="AR137" s="329"/>
      <c r="AS137" s="329"/>
      <c r="AT137" s="329"/>
    </row>
    <row r="138">
      <c r="A138" s="2590" t="s">
        <v>3257</v>
      </c>
      <c r="B138" s="359">
        <f>SUM($D$976)</f>
        <v>0</v>
      </c>
      <c r="C138" s="360"/>
      <c r="D138" s="361"/>
      <c r="E138" s="361"/>
      <c r="F138" s="361"/>
      <c r="G138" s="361"/>
      <c r="H138" s="361"/>
      <c r="I138" s="359">
        <f t="shared" ref="I138:I144" si="23">SUM(B138:H138) - J138</f>
        <v>0</v>
      </c>
      <c r="J138" s="2591">
        <f t="shared" ref="J138:J144" si="24">IF(C138 &gt; 10, ROUNDUP(MINUS(C138, 10)/2), 0)</f>
        <v>0</v>
      </c>
      <c r="K138" s="279" t="s">
        <v>1855</v>
      </c>
      <c r="L138" s="2631" t="s">
        <v>2979</v>
      </c>
      <c r="M138" s="1365"/>
      <c r="N138" s="643" t="s">
        <v>2980</v>
      </c>
      <c r="O138" s="254"/>
      <c r="P138" s="254"/>
      <c r="Q138" s="235"/>
      <c r="R138" s="329"/>
      <c r="S138" s="329"/>
      <c r="T138" s="329"/>
      <c r="U138" s="329"/>
      <c r="V138" s="329"/>
      <c r="W138" s="329"/>
      <c r="X138" s="329"/>
      <c r="Y138" s="329"/>
      <c r="Z138" s="329"/>
      <c r="AA138" s="329"/>
      <c r="AB138" s="329"/>
      <c r="AC138" s="329"/>
      <c r="AD138" s="37"/>
      <c r="AE138" s="455"/>
      <c r="AF138" s="455"/>
      <c r="AG138" s="37"/>
      <c r="AH138" s="37"/>
      <c r="AI138" s="37"/>
      <c r="AJ138" s="329"/>
      <c r="AK138" s="329"/>
      <c r="AL138" s="329"/>
      <c r="AM138" s="329"/>
      <c r="AN138" s="329"/>
      <c r="AO138" s="329"/>
      <c r="AP138" s="329"/>
      <c r="AQ138" s="329"/>
      <c r="AR138" s="329"/>
      <c r="AS138" s="329"/>
      <c r="AT138" s="329"/>
    </row>
    <row r="139">
      <c r="A139" s="2592" t="s">
        <v>3258</v>
      </c>
      <c r="B139" s="359">
        <f>SUM($E$976)</f>
        <v>0</v>
      </c>
      <c r="C139" s="360"/>
      <c r="D139" s="361"/>
      <c r="E139" s="361"/>
      <c r="F139" s="361"/>
      <c r="G139" s="361"/>
      <c r="H139" s="361"/>
      <c r="I139" s="359">
        <f t="shared" si="23"/>
        <v>0</v>
      </c>
      <c r="J139" s="2591">
        <f t="shared" si="24"/>
        <v>0</v>
      </c>
      <c r="K139" s="329"/>
      <c r="L139" s="385" t="s">
        <v>1010</v>
      </c>
      <c r="M139" s="154" t="s">
        <v>1030</v>
      </c>
      <c r="N139" s="262" t="s">
        <v>2981</v>
      </c>
      <c r="O139" s="2632" t="s">
        <v>9136</v>
      </c>
      <c r="P139" s="610" t="s">
        <v>1047</v>
      </c>
      <c r="Q139" s="610" t="s">
        <v>2210</v>
      </c>
      <c r="R139" s="329"/>
      <c r="S139" s="329"/>
      <c r="T139" s="279" t="s">
        <v>1862</v>
      </c>
      <c r="U139" s="274" t="s">
        <v>1485</v>
      </c>
      <c r="V139" s="170"/>
      <c r="W139" s="170"/>
      <c r="X139" s="170"/>
      <c r="Y139" s="275" t="s">
        <v>1334</v>
      </c>
      <c r="Z139" s="222" t="s">
        <v>1196</v>
      </c>
      <c r="AA139" s="329"/>
      <c r="AB139" s="329"/>
      <c r="AC139" s="329"/>
      <c r="AD139" s="37"/>
      <c r="AE139" s="37"/>
      <c r="AF139" s="37"/>
      <c r="AG139" s="37"/>
      <c r="AH139" s="37"/>
      <c r="AI139" s="37"/>
      <c r="AJ139" s="329"/>
      <c r="AK139" s="329"/>
      <c r="AL139" s="329"/>
      <c r="AM139" s="329"/>
      <c r="AN139" s="329"/>
      <c r="AO139" s="329"/>
      <c r="AP139" s="329"/>
      <c r="AQ139" s="329"/>
      <c r="AR139" s="329"/>
      <c r="AS139" s="329"/>
      <c r="AT139" s="329"/>
    </row>
    <row r="140">
      <c r="A140" s="2594" t="s">
        <v>3259</v>
      </c>
      <c r="B140" s="359">
        <f>SUM($F$976)</f>
        <v>0</v>
      </c>
      <c r="C140" s="360">
        <v>10.0</v>
      </c>
      <c r="D140" s="361"/>
      <c r="E140" s="360">
        <v>4.0</v>
      </c>
      <c r="F140" s="361"/>
      <c r="G140" s="361"/>
      <c r="H140" s="361"/>
      <c r="I140" s="359">
        <f t="shared" si="23"/>
        <v>14</v>
      </c>
      <c r="J140" s="2591">
        <f t="shared" si="24"/>
        <v>0</v>
      </c>
      <c r="K140" s="329"/>
      <c r="L140" s="385" t="s">
        <v>1018</v>
      </c>
      <c r="M140" s="173" t="s">
        <v>1882</v>
      </c>
      <c r="N140" s="663" t="s">
        <v>1052</v>
      </c>
      <c r="O140" s="154"/>
      <c r="P140" s="154"/>
      <c r="Q140" s="154"/>
      <c r="R140" s="329"/>
      <c r="S140" s="329"/>
      <c r="T140" s="329"/>
      <c r="U140" s="153" t="s">
        <v>9137</v>
      </c>
      <c r="V140" s="154"/>
      <c r="W140" s="154"/>
      <c r="X140" s="173"/>
      <c r="Y140" s="154"/>
      <c r="Z140" s="173"/>
      <c r="AA140" s="329"/>
      <c r="AB140" s="329"/>
      <c r="AC140" s="329"/>
      <c r="AD140" s="37"/>
      <c r="AE140" s="37"/>
      <c r="AF140" s="37"/>
      <c r="AG140" s="37"/>
      <c r="AH140" s="37"/>
      <c r="AI140" s="37"/>
      <c r="AJ140" s="329"/>
      <c r="AK140" s="329"/>
      <c r="AL140" s="329"/>
      <c r="AM140" s="329"/>
      <c r="AN140" s="329"/>
      <c r="AO140" s="329"/>
      <c r="AP140" s="329"/>
      <c r="AQ140" s="329"/>
      <c r="AR140" s="329"/>
      <c r="AS140" s="329"/>
      <c r="AT140" s="329"/>
    </row>
    <row r="141">
      <c r="A141" s="2595" t="s">
        <v>3260</v>
      </c>
      <c r="B141" s="359">
        <f>SUM($G$976)</f>
        <v>0</v>
      </c>
      <c r="C141" s="360"/>
      <c r="D141" s="361"/>
      <c r="E141" s="360"/>
      <c r="F141" s="361"/>
      <c r="G141" s="361"/>
      <c r="H141" s="361"/>
      <c r="I141" s="359">
        <f t="shared" si="23"/>
        <v>0</v>
      </c>
      <c r="J141" s="2591">
        <f t="shared" si="24"/>
        <v>0</v>
      </c>
      <c r="K141" s="279" t="s">
        <v>1872</v>
      </c>
      <c r="L141" s="227" t="s">
        <v>9138</v>
      </c>
      <c r="M141" s="170"/>
      <c r="N141" s="595" t="s">
        <v>9139</v>
      </c>
      <c r="O141" s="254"/>
      <c r="P141" s="254"/>
      <c r="Q141" s="235"/>
      <c r="R141" s="329"/>
      <c r="S141" s="329"/>
      <c r="T141" s="329"/>
      <c r="U141" s="153" t="s">
        <v>9140</v>
      </c>
      <c r="V141" s="154"/>
      <c r="W141" s="154"/>
      <c r="X141" s="154"/>
      <c r="Y141" s="154"/>
      <c r="Z141" s="154"/>
      <c r="AA141" s="329"/>
      <c r="AB141" s="329"/>
      <c r="AC141" s="329"/>
      <c r="AD141" s="329"/>
      <c r="AE141" s="329"/>
      <c r="AF141" s="329"/>
      <c r="AG141" s="329"/>
      <c r="AH141" s="329"/>
      <c r="AI141" s="329"/>
      <c r="AJ141" s="329"/>
      <c r="AK141" s="329"/>
      <c r="AL141" s="329"/>
      <c r="AM141" s="329"/>
      <c r="AN141" s="329"/>
      <c r="AO141" s="329"/>
      <c r="AP141" s="329"/>
      <c r="AQ141" s="329"/>
      <c r="AR141" s="329"/>
      <c r="AS141" s="329"/>
      <c r="AT141" s="329"/>
    </row>
    <row r="142">
      <c r="A142" s="2596" t="s">
        <v>3261</v>
      </c>
      <c r="B142" s="359">
        <f>SUM($H$976)</f>
        <v>0</v>
      </c>
      <c r="C142" s="360">
        <v>1.0</v>
      </c>
      <c r="D142" s="361"/>
      <c r="E142" s="360">
        <v>-4.0</v>
      </c>
      <c r="F142" s="360">
        <v>3.0</v>
      </c>
      <c r="G142" s="361"/>
      <c r="H142" s="361"/>
      <c r="I142" s="359">
        <f t="shared" si="23"/>
        <v>0</v>
      </c>
      <c r="J142" s="2591">
        <f t="shared" si="24"/>
        <v>0</v>
      </c>
      <c r="K142" s="329"/>
      <c r="L142" s="385" t="s">
        <v>1010</v>
      </c>
      <c r="M142" s="154" t="s">
        <v>1076</v>
      </c>
      <c r="N142" s="153" t="s">
        <v>1058</v>
      </c>
      <c r="O142" s="154"/>
      <c r="P142" s="154"/>
      <c r="Q142" s="154"/>
      <c r="R142" s="329"/>
      <c r="S142" s="329"/>
      <c r="T142" s="279" t="s">
        <v>1862</v>
      </c>
      <c r="U142" s="149" t="s">
        <v>1204</v>
      </c>
      <c r="V142" s="208"/>
      <c r="W142" s="208"/>
      <c r="X142" s="208"/>
      <c r="Y142" s="171" t="s">
        <v>9141</v>
      </c>
      <c r="Z142" s="461" t="s">
        <v>1196</v>
      </c>
      <c r="AA142" s="329"/>
      <c r="AB142" s="329"/>
      <c r="AC142" s="329"/>
      <c r="AD142" s="279" t="s">
        <v>1879</v>
      </c>
      <c r="AE142" s="170"/>
      <c r="AF142" s="329"/>
      <c r="AG142" s="329"/>
      <c r="AH142" s="329"/>
      <c r="AI142" s="329"/>
      <c r="AJ142" s="329"/>
      <c r="AK142" s="329"/>
      <c r="AL142" s="329"/>
      <c r="AM142" s="329"/>
      <c r="AN142" s="329"/>
      <c r="AO142" s="329"/>
      <c r="AP142" s="329"/>
      <c r="AQ142" s="329"/>
      <c r="AR142" s="329"/>
      <c r="AS142" s="329"/>
      <c r="AT142" s="329"/>
    </row>
    <row r="143">
      <c r="A143" s="2597" t="s">
        <v>3262</v>
      </c>
      <c r="B143" s="359">
        <f>SUM($I$976)</f>
        <v>0</v>
      </c>
      <c r="C143" s="360">
        <v>2.0</v>
      </c>
      <c r="D143" s="360"/>
      <c r="E143" s="360">
        <v>-2.0</v>
      </c>
      <c r="F143" s="361"/>
      <c r="G143" s="361"/>
      <c r="H143" s="361"/>
      <c r="I143" s="359">
        <f t="shared" si="23"/>
        <v>0</v>
      </c>
      <c r="J143" s="2591">
        <f t="shared" si="24"/>
        <v>0</v>
      </c>
      <c r="K143" s="329"/>
      <c r="L143" s="385" t="s">
        <v>1018</v>
      </c>
      <c r="M143" s="153" t="s">
        <v>2231</v>
      </c>
      <c r="N143" s="153" t="s">
        <v>1143</v>
      </c>
      <c r="O143" s="153" t="s">
        <v>2338</v>
      </c>
      <c r="P143" s="154"/>
      <c r="Q143" s="154"/>
      <c r="R143" s="329"/>
      <c r="S143" s="329"/>
      <c r="T143" s="329"/>
      <c r="U143" s="242" t="s">
        <v>9142</v>
      </c>
      <c r="V143" s="173"/>
      <c r="W143" s="173"/>
      <c r="X143" s="173"/>
      <c r="Y143" s="173"/>
      <c r="Z143" s="154"/>
      <c r="AA143" s="329"/>
      <c r="AB143" s="329"/>
      <c r="AC143" s="329"/>
      <c r="AD143" s="304" t="s">
        <v>9143</v>
      </c>
      <c r="AE143" s="37"/>
      <c r="AF143" s="130" t="s">
        <v>9144</v>
      </c>
      <c r="AG143" s="37"/>
      <c r="AH143" s="304" t="s">
        <v>2342</v>
      </c>
      <c r="AI143" s="37"/>
      <c r="AJ143" s="329"/>
      <c r="AK143" s="329"/>
      <c r="AL143" s="329"/>
      <c r="AM143" s="329"/>
      <c r="AN143" s="329"/>
      <c r="AO143" s="329"/>
      <c r="AP143" s="329"/>
      <c r="AQ143" s="329"/>
      <c r="AR143" s="329"/>
      <c r="AS143" s="329"/>
      <c r="AT143" s="329"/>
    </row>
    <row r="144">
      <c r="A144" s="2598" t="s">
        <v>3263</v>
      </c>
      <c r="B144" s="359">
        <f>SUM($J$976)</f>
        <v>0</v>
      </c>
      <c r="C144" s="360">
        <v>9.0</v>
      </c>
      <c r="D144" s="361"/>
      <c r="E144" s="361"/>
      <c r="F144" s="360">
        <v>2.0</v>
      </c>
      <c r="G144" s="361"/>
      <c r="H144" s="361"/>
      <c r="I144" s="359">
        <f t="shared" si="23"/>
        <v>11</v>
      </c>
      <c r="J144" s="2591">
        <f t="shared" si="24"/>
        <v>0</v>
      </c>
      <c r="K144" s="279" t="s">
        <v>1889</v>
      </c>
      <c r="L144" s="2633" t="s">
        <v>9145</v>
      </c>
      <c r="M144" s="1320"/>
      <c r="N144" s="595" t="s">
        <v>9146</v>
      </c>
      <c r="O144" s="254"/>
      <c r="P144" s="254"/>
      <c r="Q144" s="235"/>
      <c r="R144" s="329"/>
      <c r="S144" s="329"/>
      <c r="T144" s="329"/>
      <c r="U144" s="153" t="s">
        <v>9147</v>
      </c>
      <c r="V144" s="173"/>
      <c r="W144" s="173"/>
      <c r="X144" s="173"/>
      <c r="Y144" s="154"/>
      <c r="Z144" s="154"/>
      <c r="AA144" s="329"/>
      <c r="AB144" s="329"/>
      <c r="AC144" s="329"/>
      <c r="AD144" s="130" t="s">
        <v>2064</v>
      </c>
      <c r="AE144" s="37"/>
      <c r="AF144" s="472" t="s">
        <v>2065</v>
      </c>
      <c r="AG144" s="37"/>
      <c r="AH144" s="130" t="s">
        <v>2177</v>
      </c>
      <c r="AI144" s="37"/>
      <c r="AJ144" s="329"/>
      <c r="AK144" s="329"/>
      <c r="AL144" s="329"/>
      <c r="AM144" s="329"/>
      <c r="AN144" s="329"/>
      <c r="AO144" s="329"/>
      <c r="AP144" s="329"/>
      <c r="AQ144" s="329"/>
      <c r="AR144" s="329"/>
      <c r="AS144" s="329"/>
      <c r="AT144" s="329"/>
    </row>
    <row r="145">
      <c r="A145" s="2599" t="s">
        <v>50</v>
      </c>
      <c r="B145" s="359">
        <f>SUM($K$976)</f>
        <v>4</v>
      </c>
      <c r="C145" s="361"/>
      <c r="D145" s="361"/>
      <c r="E145" s="361"/>
      <c r="F145" s="361"/>
      <c r="G145" s="361"/>
      <c r="H145" s="361"/>
      <c r="I145" s="359">
        <f>SUM(B145,D145:H145, (MIN(ROUNDDOWN(C145/6), 1)), MIN(ROUNDDOWN(C145/15), 1))</f>
        <v>4</v>
      </c>
      <c r="J145" s="329"/>
      <c r="K145" s="329"/>
      <c r="L145" s="385" t="s">
        <v>1010</v>
      </c>
      <c r="M145" s="153" t="s">
        <v>2405</v>
      </c>
      <c r="N145" s="154"/>
      <c r="O145" s="154"/>
      <c r="P145" s="154"/>
      <c r="Q145" s="154"/>
      <c r="R145" s="329"/>
      <c r="S145" s="329"/>
      <c r="T145" s="279" t="s">
        <v>1862</v>
      </c>
      <c r="U145" s="274" t="s">
        <v>9148</v>
      </c>
      <c r="V145" s="170"/>
      <c r="W145" s="170"/>
      <c r="X145" s="170"/>
      <c r="Y145" s="275" t="s">
        <v>1254</v>
      </c>
      <c r="Z145" s="275" t="s">
        <v>1196</v>
      </c>
      <c r="AA145" s="329"/>
      <c r="AB145" s="329"/>
      <c r="AC145" s="329"/>
      <c r="AD145" s="304" t="s">
        <v>9149</v>
      </c>
      <c r="AE145" s="37"/>
      <c r="AF145" s="406" t="s">
        <v>2898</v>
      </c>
      <c r="AG145" s="37"/>
      <c r="AH145" s="109" t="s">
        <v>3489</v>
      </c>
      <c r="AI145" s="37"/>
      <c r="AJ145" s="329"/>
      <c r="AK145" s="329"/>
      <c r="AL145" s="329"/>
      <c r="AM145" s="329"/>
      <c r="AN145" s="329"/>
      <c r="AO145" s="329"/>
      <c r="AP145" s="329"/>
      <c r="AQ145" s="329"/>
      <c r="AR145" s="329"/>
      <c r="AS145" s="329"/>
      <c r="AT145" s="329"/>
    </row>
    <row r="146">
      <c r="A146" s="329"/>
      <c r="B146" s="329"/>
      <c r="C146" s="329"/>
      <c r="D146" s="329"/>
      <c r="E146" s="329"/>
      <c r="F146" s="329"/>
      <c r="G146" s="329"/>
      <c r="H146" s="329"/>
      <c r="I146" s="329"/>
      <c r="J146" s="329"/>
      <c r="K146" s="329"/>
      <c r="L146" s="385" t="s">
        <v>1018</v>
      </c>
      <c r="M146" s="153" t="s">
        <v>1151</v>
      </c>
      <c r="N146" s="153" t="s">
        <v>1152</v>
      </c>
      <c r="O146" s="153" t="s">
        <v>2400</v>
      </c>
      <c r="P146" s="154"/>
      <c r="Q146" s="154"/>
      <c r="R146" s="329"/>
      <c r="S146" s="329"/>
      <c r="T146" s="329"/>
      <c r="U146" s="153" t="s">
        <v>9150</v>
      </c>
      <c r="V146" s="154"/>
      <c r="W146" s="154"/>
      <c r="X146" s="154"/>
      <c r="Y146" s="154"/>
      <c r="Z146" s="154"/>
      <c r="AA146" s="329"/>
      <c r="AB146" s="329"/>
      <c r="AC146" s="329"/>
      <c r="AD146" s="329"/>
      <c r="AE146" s="329"/>
      <c r="AF146" s="329"/>
      <c r="AG146" s="329"/>
      <c r="AH146" s="329"/>
      <c r="AI146" s="329"/>
      <c r="AJ146" s="329"/>
      <c r="AK146" s="329"/>
      <c r="AL146" s="329"/>
      <c r="AM146" s="329"/>
      <c r="AN146" s="329"/>
      <c r="AO146" s="329"/>
      <c r="AP146" s="329"/>
      <c r="AQ146" s="329"/>
      <c r="AR146" s="329"/>
      <c r="AS146" s="329"/>
      <c r="AT146" s="329"/>
    </row>
    <row r="147">
      <c r="A147" s="329"/>
      <c r="B147" s="345" t="s">
        <v>1822</v>
      </c>
      <c r="C147" s="345" t="s">
        <v>1906</v>
      </c>
      <c r="D147" s="345" t="s">
        <v>1907</v>
      </c>
      <c r="E147" s="345" t="s">
        <v>1908</v>
      </c>
      <c r="F147" s="345" t="s">
        <v>1909</v>
      </c>
      <c r="G147" s="345" t="s">
        <v>1910</v>
      </c>
      <c r="H147" s="345" t="s">
        <v>800</v>
      </c>
      <c r="I147" s="345" t="s">
        <v>1826</v>
      </c>
      <c r="J147" s="329"/>
      <c r="K147" s="279" t="s">
        <v>1889</v>
      </c>
      <c r="L147" s="2633" t="s">
        <v>9151</v>
      </c>
      <c r="M147" s="1320"/>
      <c r="N147" s="595" t="s">
        <v>9152</v>
      </c>
      <c r="O147" s="254"/>
      <c r="P147" s="254"/>
      <c r="Q147" s="254"/>
      <c r="R147" s="329"/>
      <c r="S147" s="329"/>
      <c r="T147" s="329"/>
      <c r="U147" s="153" t="s">
        <v>9153</v>
      </c>
      <c r="V147" s="154"/>
      <c r="W147" s="154"/>
      <c r="X147" s="154"/>
      <c r="Y147" s="154"/>
      <c r="Z147" s="154"/>
      <c r="AA147" s="329"/>
      <c r="AB147" s="329"/>
      <c r="AC147" s="329"/>
      <c r="AD147" s="279" t="s">
        <v>1914</v>
      </c>
      <c r="AE147" s="170"/>
      <c r="AF147" s="329"/>
      <c r="AG147" s="329"/>
      <c r="AH147" s="329"/>
      <c r="AI147" s="329"/>
      <c r="AJ147" s="329"/>
      <c r="AK147" s="329"/>
      <c r="AL147" s="329"/>
      <c r="AM147" s="329"/>
      <c r="AN147" s="329"/>
      <c r="AO147" s="329"/>
      <c r="AP147" s="329"/>
      <c r="AQ147" s="329"/>
      <c r="AR147" s="329"/>
      <c r="AS147" s="329"/>
      <c r="AT147" s="329"/>
    </row>
    <row r="148">
      <c r="A148" s="345" t="s">
        <v>51</v>
      </c>
      <c r="B148" s="359">
        <f>SUM($L$976)</f>
        <v>0</v>
      </c>
      <c r="C148" s="418"/>
      <c r="D148" s="418"/>
      <c r="E148" s="419">
        <f>SUM(I141)</f>
        <v>0</v>
      </c>
      <c r="F148" s="419">
        <f>SUM(ROUNDDOWN(I144/2))</f>
        <v>5</v>
      </c>
      <c r="G148" s="361"/>
      <c r="H148" s="361"/>
      <c r="I148" s="359">
        <f t="shared" ref="I148:I152" si="25">SUM(B148:H148)</f>
        <v>5</v>
      </c>
      <c r="J148" s="329"/>
      <c r="K148" s="329"/>
      <c r="L148" s="385" t="s">
        <v>1010</v>
      </c>
      <c r="M148" s="153" t="s">
        <v>1115</v>
      </c>
      <c r="N148" s="154"/>
      <c r="O148" s="154"/>
      <c r="P148" s="154"/>
      <c r="Q148" s="154"/>
      <c r="R148" s="329"/>
      <c r="S148" s="329"/>
      <c r="T148" s="411" t="s">
        <v>1904</v>
      </c>
      <c r="U148" s="412"/>
      <c r="V148" s="412"/>
      <c r="W148" s="412"/>
      <c r="X148" s="412"/>
      <c r="Y148" s="413"/>
      <c r="Z148" s="413"/>
      <c r="AA148" s="329"/>
      <c r="AB148" s="329"/>
      <c r="AC148" s="329"/>
      <c r="AD148" s="423" t="s">
        <v>9154</v>
      </c>
      <c r="AJ148" s="329"/>
      <c r="AK148" s="329"/>
      <c r="AL148" s="329"/>
      <c r="AM148" s="329"/>
      <c r="AN148" s="329"/>
      <c r="AO148" s="329"/>
      <c r="AP148" s="329"/>
      <c r="AQ148" s="329"/>
      <c r="AR148" s="329"/>
      <c r="AS148" s="329"/>
      <c r="AT148" s="329"/>
    </row>
    <row r="149">
      <c r="A149" s="345" t="s">
        <v>52</v>
      </c>
      <c r="B149" s="359">
        <f>SUM($M$976)</f>
        <v>5</v>
      </c>
      <c r="C149" s="418"/>
      <c r="D149" s="419">
        <f>SUM(ROUNDDOWN(I140/2))</f>
        <v>7</v>
      </c>
      <c r="E149" s="419">
        <f>SUM(I141)</f>
        <v>0</v>
      </c>
      <c r="F149" s="418"/>
      <c r="G149" s="360">
        <v>5.0</v>
      </c>
      <c r="H149" s="361"/>
      <c r="I149" s="359">
        <f t="shared" si="25"/>
        <v>17</v>
      </c>
      <c r="J149" s="329"/>
      <c r="K149" s="329"/>
      <c r="L149" s="385" t="s">
        <v>1018</v>
      </c>
      <c r="M149" s="153" t="s">
        <v>9155</v>
      </c>
      <c r="N149" s="153" t="s">
        <v>2295</v>
      </c>
      <c r="O149" s="153" t="s">
        <v>6338</v>
      </c>
      <c r="P149" s="154"/>
      <c r="Q149" s="154"/>
      <c r="R149" s="329"/>
      <c r="S149" s="329"/>
      <c r="T149" s="329"/>
      <c r="U149" s="170"/>
      <c r="V149" s="170"/>
      <c r="W149" s="170"/>
      <c r="X149" s="170"/>
      <c r="Y149" s="170"/>
      <c r="Z149" s="170"/>
      <c r="AA149" s="329"/>
      <c r="AB149" s="329"/>
      <c r="AC149" s="329"/>
      <c r="AJ149" s="329"/>
      <c r="AK149" s="329"/>
      <c r="AL149" s="329"/>
      <c r="AM149" s="329"/>
      <c r="AN149" s="329"/>
      <c r="AO149" s="329"/>
      <c r="AP149" s="329"/>
      <c r="AQ149" s="329"/>
      <c r="AR149" s="329"/>
      <c r="AS149" s="329"/>
      <c r="AT149" s="329"/>
    </row>
    <row r="150">
      <c r="A150" s="345" t="s">
        <v>54</v>
      </c>
      <c r="B150" s="359">
        <f>SUM($N$976)</f>
        <v>1</v>
      </c>
      <c r="C150" s="419">
        <f>SUM(I139)</f>
        <v>0</v>
      </c>
      <c r="D150" s="418"/>
      <c r="E150" s="418"/>
      <c r="F150" s="418"/>
      <c r="G150" s="361"/>
      <c r="H150" s="361"/>
      <c r="I150" s="359">
        <f t="shared" si="25"/>
        <v>1</v>
      </c>
      <c r="J150" s="329"/>
      <c r="K150" s="329"/>
      <c r="L150" s="329"/>
      <c r="M150" s="329"/>
      <c r="N150" s="329"/>
      <c r="O150" s="329"/>
      <c r="P150" s="329"/>
      <c r="Q150" s="329"/>
      <c r="R150" s="329"/>
      <c r="S150" s="329"/>
      <c r="T150" s="329"/>
      <c r="U150" s="170"/>
      <c r="V150" s="170"/>
      <c r="W150" s="170"/>
      <c r="X150" s="170"/>
      <c r="Y150" s="170"/>
      <c r="Z150" s="170"/>
      <c r="AA150" s="329"/>
      <c r="AB150" s="329"/>
      <c r="AC150" s="329"/>
      <c r="AJ150" s="329"/>
      <c r="AK150" s="329"/>
      <c r="AL150" s="329"/>
      <c r="AM150" s="329"/>
      <c r="AN150" s="329"/>
      <c r="AO150" s="329"/>
      <c r="AP150" s="329"/>
      <c r="AQ150" s="329"/>
      <c r="AR150" s="329"/>
      <c r="AS150" s="329"/>
      <c r="AT150" s="329"/>
    </row>
    <row r="151">
      <c r="A151" s="345" t="s">
        <v>53</v>
      </c>
      <c r="B151" s="359">
        <f>SUM($O$976)</f>
        <v>0</v>
      </c>
      <c r="C151" s="419">
        <f>SUM(ROUNDDOWN(I139/2))</f>
        <v>0</v>
      </c>
      <c r="D151" s="418"/>
      <c r="E151" s="419">
        <f>SUM(I141)</f>
        <v>0</v>
      </c>
      <c r="F151" s="418"/>
      <c r="G151" s="360">
        <v>3.0</v>
      </c>
      <c r="H151" s="361"/>
      <c r="I151" s="359">
        <f t="shared" si="25"/>
        <v>3</v>
      </c>
      <c r="J151" s="329"/>
      <c r="K151" s="279" t="s">
        <v>1922</v>
      </c>
      <c r="L151" s="633" t="s">
        <v>9156</v>
      </c>
      <c r="M151" s="170"/>
      <c r="N151" s="170"/>
      <c r="O151" s="170"/>
      <c r="P151" s="247" t="s">
        <v>534</v>
      </c>
      <c r="Q151" s="345" t="s">
        <v>535</v>
      </c>
      <c r="R151" s="329"/>
      <c r="S151" s="329"/>
      <c r="T151" s="411" t="s">
        <v>1904</v>
      </c>
      <c r="U151" s="412"/>
      <c r="V151" s="412"/>
      <c r="W151" s="412"/>
      <c r="X151" s="412"/>
      <c r="Y151" s="413"/>
      <c r="Z151" s="413"/>
      <c r="AA151" s="329"/>
      <c r="AB151" s="329"/>
      <c r="AC151" s="329"/>
      <c r="AJ151" s="329"/>
      <c r="AK151" s="329"/>
      <c r="AL151" s="329"/>
      <c r="AM151" s="329"/>
      <c r="AN151" s="329"/>
      <c r="AO151" s="329"/>
      <c r="AP151" s="329"/>
      <c r="AQ151" s="329"/>
      <c r="AR151" s="329"/>
      <c r="AS151" s="329"/>
      <c r="AT151" s="329"/>
    </row>
    <row r="152">
      <c r="A152" s="345" t="s">
        <v>55</v>
      </c>
      <c r="B152" s="359">
        <f>SUM($P$976)</f>
        <v>10</v>
      </c>
      <c r="C152" s="419">
        <f>SUM(I139)</f>
        <v>0</v>
      </c>
      <c r="D152" s="418"/>
      <c r="E152" s="418"/>
      <c r="F152" s="418"/>
      <c r="G152" s="361"/>
      <c r="H152" s="361"/>
      <c r="I152" s="359">
        <f t="shared" si="25"/>
        <v>10</v>
      </c>
      <c r="J152" s="329"/>
      <c r="K152" s="329"/>
      <c r="L152" s="242" t="s">
        <v>9157</v>
      </c>
      <c r="M152" s="212"/>
      <c r="N152" s="212"/>
      <c r="O152" s="212"/>
      <c r="P152" s="212"/>
      <c r="Q152" s="154"/>
      <c r="R152" s="329"/>
      <c r="S152" s="329"/>
      <c r="T152" s="329"/>
      <c r="U152" s="170"/>
      <c r="V152" s="170"/>
      <c r="W152" s="170"/>
      <c r="X152" s="170"/>
      <c r="Y152" s="170"/>
      <c r="Z152" s="170"/>
      <c r="AA152" s="329"/>
      <c r="AB152" s="329"/>
      <c r="AC152" s="329"/>
      <c r="AJ152" s="329"/>
      <c r="AK152" s="329"/>
      <c r="AL152" s="329"/>
      <c r="AM152" s="329"/>
      <c r="AN152" s="329"/>
      <c r="AO152" s="329"/>
      <c r="AP152" s="329"/>
      <c r="AQ152" s="329"/>
      <c r="AR152" s="329"/>
      <c r="AS152" s="329"/>
      <c r="AT152" s="329"/>
    </row>
    <row r="153">
      <c r="A153" s="329"/>
      <c r="B153" s="329"/>
      <c r="C153" s="329"/>
      <c r="D153" s="329"/>
      <c r="E153" s="329"/>
      <c r="F153" s="329"/>
      <c r="G153" s="329"/>
      <c r="H153" s="329"/>
      <c r="I153" s="329"/>
      <c r="J153" s="329"/>
      <c r="K153" s="329"/>
      <c r="L153" s="242" t="s">
        <v>9158</v>
      </c>
      <c r="M153" s="212"/>
      <c r="N153" s="212"/>
      <c r="O153" s="212"/>
      <c r="P153" s="154"/>
      <c r="Q153" s="154"/>
      <c r="R153" s="329"/>
      <c r="S153" s="329"/>
      <c r="T153" s="329"/>
      <c r="U153" s="170"/>
      <c r="V153" s="170"/>
      <c r="W153" s="170"/>
      <c r="X153" s="170"/>
      <c r="Y153" s="170"/>
      <c r="Z153" s="170"/>
      <c r="AA153" s="329"/>
      <c r="AB153" s="329"/>
      <c r="AC153" s="329"/>
      <c r="AD153" s="329"/>
      <c r="AE153" s="329"/>
      <c r="AF153" s="329"/>
      <c r="AG153" s="329"/>
      <c r="AH153" s="329"/>
      <c r="AI153" s="329"/>
      <c r="AJ153" s="329"/>
      <c r="AK153" s="329"/>
      <c r="AL153" s="329"/>
      <c r="AM153" s="329"/>
      <c r="AN153" s="329"/>
      <c r="AO153" s="329"/>
      <c r="AP153" s="329"/>
      <c r="AQ153" s="329"/>
      <c r="AR153" s="329"/>
      <c r="AS153" s="329"/>
      <c r="AT153" s="329"/>
    </row>
    <row r="154">
      <c r="A154" s="37"/>
      <c r="B154" s="329"/>
      <c r="C154" s="329"/>
      <c r="D154" s="329"/>
      <c r="E154" s="329"/>
      <c r="F154" s="329"/>
      <c r="G154" s="329"/>
      <c r="H154" s="329"/>
      <c r="I154" s="329"/>
      <c r="J154" s="37"/>
      <c r="K154" s="329"/>
      <c r="L154" s="329"/>
      <c r="M154" s="329"/>
      <c r="N154" s="329"/>
      <c r="O154" s="329"/>
      <c r="P154" s="329"/>
      <c r="Q154" s="329"/>
      <c r="R154" s="329"/>
      <c r="S154" s="37"/>
      <c r="T154" s="329"/>
      <c r="U154" s="329"/>
      <c r="V154" s="329"/>
      <c r="W154" s="329"/>
      <c r="X154" s="329"/>
      <c r="Y154" s="329"/>
      <c r="Z154" s="329"/>
      <c r="AA154" s="329"/>
      <c r="AB154" s="37"/>
      <c r="AC154" s="329"/>
      <c r="AD154" s="329"/>
      <c r="AE154" s="329"/>
      <c r="AF154" s="329"/>
      <c r="AG154" s="329"/>
      <c r="AH154" s="329"/>
      <c r="AI154" s="329"/>
      <c r="AJ154" s="329"/>
      <c r="AK154" s="37"/>
      <c r="AL154" s="37"/>
      <c r="AM154" s="37"/>
      <c r="AN154" s="37"/>
      <c r="AO154" s="37"/>
      <c r="AP154" s="37"/>
      <c r="AQ154" s="37"/>
      <c r="AR154" s="37"/>
      <c r="AS154" s="37"/>
      <c r="AT154" s="37"/>
    </row>
    <row r="158">
      <c r="A158" s="37"/>
      <c r="B158" s="329"/>
      <c r="C158" s="329"/>
      <c r="D158" s="329"/>
      <c r="E158" s="329"/>
      <c r="F158" s="329"/>
      <c r="G158" s="330" t="s">
        <v>1811</v>
      </c>
      <c r="H158" s="330" t="s">
        <v>1812</v>
      </c>
      <c r="I158" s="329"/>
      <c r="J158" s="37"/>
      <c r="K158" s="329"/>
      <c r="L158" s="329"/>
      <c r="M158" s="329"/>
      <c r="N158" s="329"/>
      <c r="O158" s="329"/>
      <c r="P158" s="329"/>
      <c r="Q158" s="329"/>
      <c r="R158" s="329"/>
      <c r="S158" s="37"/>
      <c r="T158" s="329"/>
      <c r="U158" s="329"/>
      <c r="V158" s="329"/>
      <c r="W158" s="329"/>
      <c r="X158" s="329"/>
      <c r="Y158" s="329"/>
      <c r="Z158" s="329"/>
      <c r="AA158" s="329"/>
      <c r="AB158" s="37"/>
      <c r="AC158" s="329"/>
      <c r="AD158" s="329"/>
      <c r="AE158" s="329"/>
      <c r="AF158" s="329"/>
      <c r="AG158" s="329"/>
      <c r="AH158" s="329"/>
      <c r="AI158" s="329"/>
      <c r="AJ158" s="329"/>
      <c r="AK158" s="37"/>
      <c r="AL158" s="37"/>
      <c r="AM158" s="37"/>
      <c r="AN158" s="37"/>
      <c r="AO158" s="37"/>
      <c r="AP158" s="37"/>
      <c r="AQ158" s="37"/>
      <c r="AR158" s="37"/>
      <c r="AS158" s="37"/>
      <c r="AT158" s="37"/>
    </row>
    <row r="159">
      <c r="A159" s="329"/>
      <c r="B159" s="329"/>
      <c r="C159" s="332" t="s">
        <v>9159</v>
      </c>
      <c r="D159" s="333"/>
      <c r="E159" s="329"/>
      <c r="F159" s="334" t="s">
        <v>1814</v>
      </c>
      <c r="G159" s="334">
        <f>MINUS(H159,SUM(C162:C171))</f>
        <v>72</v>
      </c>
      <c r="H159" s="334">
        <f>SUM($A$976)</f>
        <v>100</v>
      </c>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329"/>
      <c r="AF159" s="329"/>
      <c r="AG159" s="329"/>
      <c r="AH159" s="329"/>
      <c r="AI159" s="329"/>
      <c r="AJ159" s="329"/>
      <c r="AK159" s="329"/>
      <c r="AL159" s="329"/>
      <c r="AM159" s="329"/>
      <c r="AN159" s="329"/>
      <c r="AO159" s="329"/>
      <c r="AP159" s="329"/>
      <c r="AQ159" s="329"/>
      <c r="AR159" s="329"/>
      <c r="AS159" s="329"/>
      <c r="AT159" s="329"/>
    </row>
    <row r="160">
      <c r="A160" s="329"/>
      <c r="B160" s="329"/>
      <c r="C160" s="329"/>
      <c r="D160" s="329"/>
      <c r="E160" s="329"/>
      <c r="F160" s="329"/>
      <c r="G160" s="329"/>
      <c r="H160" s="329"/>
      <c r="I160" s="329"/>
      <c r="J160" s="329"/>
      <c r="K160" s="279" t="s">
        <v>1816</v>
      </c>
      <c r="L160" s="2448" t="s">
        <v>9160</v>
      </c>
      <c r="M160" s="1365"/>
      <c r="N160" s="252" t="s">
        <v>9161</v>
      </c>
      <c r="O160" s="254"/>
      <c r="P160" s="235"/>
      <c r="Q160" s="235"/>
      <c r="R160" s="329"/>
      <c r="S160" s="329"/>
      <c r="T160" s="279" t="s">
        <v>294</v>
      </c>
      <c r="U160" s="2634" t="s">
        <v>9162</v>
      </c>
      <c r="V160" s="170"/>
      <c r="W160" s="434" t="s">
        <v>9163</v>
      </c>
      <c r="X160" s="254"/>
      <c r="Y160" s="254"/>
      <c r="Z160" s="254"/>
      <c r="AA160" s="329"/>
      <c r="AB160" s="329"/>
      <c r="AC160" s="329"/>
      <c r="AD160" s="227" t="s">
        <v>1821</v>
      </c>
      <c r="AE160" s="170"/>
      <c r="AF160" s="329"/>
      <c r="AG160" s="329"/>
      <c r="AH160" s="329"/>
      <c r="AI160" s="329"/>
      <c r="AJ160" s="329"/>
      <c r="AK160" s="329"/>
      <c r="AL160" s="329"/>
      <c r="AM160" s="329"/>
      <c r="AN160" s="329"/>
      <c r="AO160" s="329"/>
      <c r="AP160" s="329"/>
      <c r="AQ160" s="329"/>
      <c r="AR160" s="329"/>
      <c r="AS160" s="329"/>
      <c r="AT160" s="329"/>
    </row>
    <row r="161">
      <c r="A161" s="329"/>
      <c r="B161" s="345" t="s">
        <v>1822</v>
      </c>
      <c r="C161" s="345" t="s">
        <v>1823</v>
      </c>
      <c r="D161" s="345" t="s">
        <v>1824</v>
      </c>
      <c r="E161" s="345" t="s">
        <v>1825</v>
      </c>
      <c r="F161" s="345" t="s">
        <v>1066</v>
      </c>
      <c r="G161" s="345" t="s">
        <v>1120</v>
      </c>
      <c r="H161" s="345" t="s">
        <v>800</v>
      </c>
      <c r="I161" s="345" t="s">
        <v>1826</v>
      </c>
      <c r="J161" s="329"/>
      <c r="K161" s="329"/>
      <c r="L161" s="242" t="s">
        <v>9164</v>
      </c>
      <c r="M161" s="212"/>
      <c r="N161" s="212"/>
      <c r="O161" s="212"/>
      <c r="P161" s="212"/>
      <c r="Q161" s="154"/>
      <c r="R161" s="349" t="s">
        <v>556</v>
      </c>
      <c r="S161" s="329"/>
      <c r="T161" s="329"/>
      <c r="U161" s="242" t="s">
        <v>9165</v>
      </c>
      <c r="V161" s="212"/>
      <c r="W161" s="212"/>
      <c r="X161" s="212"/>
      <c r="Y161" s="212"/>
      <c r="Z161" s="154"/>
      <c r="AA161" s="329"/>
      <c r="AB161" s="329"/>
      <c r="AC161" s="329"/>
      <c r="AF161" s="37"/>
      <c r="AG161" s="37"/>
      <c r="AH161" s="37"/>
      <c r="AI161" s="37"/>
      <c r="AJ161" s="329"/>
      <c r="AK161" s="329"/>
      <c r="AL161" s="329"/>
      <c r="AM161" s="329"/>
      <c r="AN161" s="329"/>
      <c r="AO161" s="329"/>
      <c r="AP161" s="329"/>
      <c r="AQ161" s="329"/>
      <c r="AR161" s="329"/>
      <c r="AS161" s="329"/>
      <c r="AT161" s="329"/>
    </row>
    <row r="162">
      <c r="A162" s="2583" t="s">
        <v>3255</v>
      </c>
      <c r="B162" s="359">
        <f>SUM($B$976)</f>
        <v>20</v>
      </c>
      <c r="C162" s="360">
        <v>4.0</v>
      </c>
      <c r="D162" s="361"/>
      <c r="E162" s="361"/>
      <c r="F162" s="361"/>
      <c r="G162" s="361"/>
      <c r="H162" s="361"/>
      <c r="I162" s="359">
        <f t="shared" ref="I162:I163" si="26">SUM(B162,C162*2,D162:H162) - J162</f>
        <v>28</v>
      </c>
      <c r="J162" s="2630">
        <f t="shared" ref="J162:J163" si="27">IF(C162 &gt; 10, MINUS(C162, 10), 0)</f>
        <v>0</v>
      </c>
      <c r="K162" s="329"/>
      <c r="L162" s="2459" t="s">
        <v>9166</v>
      </c>
      <c r="M162" s="2456" t="s">
        <v>904</v>
      </c>
      <c r="N162" s="2456" t="s">
        <v>863</v>
      </c>
      <c r="O162" s="2456" t="s">
        <v>886</v>
      </c>
      <c r="P162" s="2456" t="s">
        <v>870</v>
      </c>
      <c r="Q162" s="2456" t="s">
        <v>866</v>
      </c>
      <c r="R162" s="329"/>
      <c r="S162" s="329"/>
      <c r="T162" s="329"/>
      <c r="U162" s="242" t="s">
        <v>9167</v>
      </c>
      <c r="V162" s="212"/>
      <c r="W162" s="154"/>
      <c r="X162" s="212"/>
      <c r="Y162" s="2635" t="s">
        <v>9168</v>
      </c>
      <c r="Z162" s="154"/>
      <c r="AA162" s="329"/>
      <c r="AB162" s="329"/>
      <c r="AC162" s="329"/>
      <c r="AD162" s="37"/>
      <c r="AE162" s="455"/>
      <c r="AF162" s="455"/>
      <c r="AG162" s="37"/>
      <c r="AH162" s="37"/>
      <c r="AI162" s="37"/>
      <c r="AJ162" s="329"/>
      <c r="AK162" s="329"/>
      <c r="AL162" s="329"/>
      <c r="AM162" s="329"/>
      <c r="AN162" s="329"/>
      <c r="AO162" s="329"/>
      <c r="AP162" s="329"/>
      <c r="AQ162" s="329"/>
      <c r="AR162" s="329"/>
      <c r="AS162" s="329"/>
      <c r="AT162" s="329"/>
    </row>
    <row r="163">
      <c r="A163" s="2588" t="s">
        <v>3256</v>
      </c>
      <c r="B163" s="359">
        <f>SUM($C$976)</f>
        <v>30</v>
      </c>
      <c r="C163" s="361"/>
      <c r="D163" s="361"/>
      <c r="E163" s="360">
        <v>2.0</v>
      </c>
      <c r="F163" s="360">
        <v>4.0</v>
      </c>
      <c r="G163" s="361"/>
      <c r="H163" s="361"/>
      <c r="I163" s="359">
        <f t="shared" si="26"/>
        <v>36</v>
      </c>
      <c r="J163" s="2630">
        <f t="shared" si="27"/>
        <v>0</v>
      </c>
      <c r="K163" s="329"/>
      <c r="L163" s="329"/>
      <c r="M163" s="329"/>
      <c r="N163" s="329"/>
      <c r="O163" s="329"/>
      <c r="P163" s="329"/>
      <c r="Q163" s="329"/>
      <c r="R163" s="329"/>
      <c r="S163" s="329"/>
      <c r="T163" s="329"/>
      <c r="U163" s="227" t="s">
        <v>9169</v>
      </c>
      <c r="V163" s="170"/>
      <c r="W163" s="170"/>
      <c r="X163" s="170"/>
      <c r="Y163" s="170"/>
      <c r="Z163" s="345" t="s">
        <v>535</v>
      </c>
      <c r="AA163" s="329"/>
      <c r="AB163" s="329"/>
      <c r="AC163" s="329"/>
      <c r="AD163" s="37"/>
      <c r="AE163" s="455"/>
      <c r="AF163" s="455"/>
      <c r="AG163" s="37"/>
      <c r="AH163" s="37"/>
      <c r="AI163" s="37"/>
      <c r="AJ163" s="329"/>
      <c r="AK163" s="329"/>
      <c r="AL163" s="329"/>
      <c r="AM163" s="329"/>
      <c r="AN163" s="329"/>
      <c r="AO163" s="329"/>
      <c r="AP163" s="329"/>
      <c r="AQ163" s="329"/>
      <c r="AR163" s="329"/>
      <c r="AS163" s="329"/>
      <c r="AT163" s="329"/>
    </row>
    <row r="164">
      <c r="A164" s="2590" t="s">
        <v>3257</v>
      </c>
      <c r="B164" s="359">
        <f>SUM($D$976)</f>
        <v>0</v>
      </c>
      <c r="C164" s="361"/>
      <c r="D164" s="361"/>
      <c r="E164" s="361"/>
      <c r="F164" s="361"/>
      <c r="G164" s="361"/>
      <c r="H164" s="361"/>
      <c r="I164" s="359">
        <f t="shared" ref="I164:I170" si="28">SUM(B164:H164) - J164</f>
        <v>0</v>
      </c>
      <c r="J164" s="2591">
        <f t="shared" ref="J164:J170" si="29">IF(C164 &gt; 10, ROUNDUP(MINUS(C164, 10)/2), 0)</f>
        <v>0</v>
      </c>
      <c r="K164" s="279" t="s">
        <v>1855</v>
      </c>
      <c r="L164" s="218" t="s">
        <v>1025</v>
      </c>
      <c r="M164" s="170"/>
      <c r="N164" s="658" t="s">
        <v>1026</v>
      </c>
      <c r="O164" s="254"/>
      <c r="P164" s="254"/>
      <c r="Q164" s="235"/>
      <c r="R164" s="329"/>
      <c r="S164" s="329"/>
      <c r="T164" s="329"/>
      <c r="U164" s="329"/>
      <c r="V164" s="329"/>
      <c r="W164" s="329"/>
      <c r="X164" s="329"/>
      <c r="Y164" s="329"/>
      <c r="Z164" s="329"/>
      <c r="AA164" s="329"/>
      <c r="AB164" s="329"/>
      <c r="AC164" s="329"/>
      <c r="AD164" s="37"/>
      <c r="AE164" s="455"/>
      <c r="AF164" s="455"/>
      <c r="AG164" s="37"/>
      <c r="AH164" s="37"/>
      <c r="AI164" s="37"/>
      <c r="AJ164" s="329"/>
      <c r="AK164" s="329"/>
      <c r="AL164" s="329"/>
      <c r="AM164" s="329"/>
      <c r="AN164" s="329"/>
      <c r="AO164" s="329"/>
      <c r="AP164" s="329"/>
      <c r="AQ164" s="329"/>
      <c r="AR164" s="329"/>
      <c r="AS164" s="329"/>
      <c r="AT164" s="329"/>
    </row>
    <row r="165">
      <c r="A165" s="2592" t="s">
        <v>3258</v>
      </c>
      <c r="B165" s="359">
        <f>SUM($E$976)</f>
        <v>0</v>
      </c>
      <c r="C165" s="361"/>
      <c r="D165" s="361"/>
      <c r="E165" s="361"/>
      <c r="F165" s="361"/>
      <c r="G165" s="361"/>
      <c r="H165" s="361"/>
      <c r="I165" s="359">
        <f t="shared" si="28"/>
        <v>0</v>
      </c>
      <c r="J165" s="2591">
        <f t="shared" si="29"/>
        <v>0</v>
      </c>
      <c r="K165" s="329"/>
      <c r="L165" s="635" t="s">
        <v>1010</v>
      </c>
      <c r="M165" s="154" t="s">
        <v>1158</v>
      </c>
      <c r="N165" s="154" t="s">
        <v>1959</v>
      </c>
      <c r="O165" s="154"/>
      <c r="P165" s="154"/>
      <c r="Q165" s="154"/>
      <c r="R165" s="329"/>
      <c r="S165" s="329"/>
      <c r="T165" s="279" t="s">
        <v>1862</v>
      </c>
      <c r="U165" s="279" t="s">
        <v>1430</v>
      </c>
      <c r="V165" s="170"/>
      <c r="W165" s="170"/>
      <c r="X165" s="170"/>
      <c r="Y165" s="222" t="s">
        <v>1304</v>
      </c>
      <c r="Z165" s="222" t="s">
        <v>1196</v>
      </c>
      <c r="AA165" s="329"/>
      <c r="AB165" s="329"/>
      <c r="AC165" s="329"/>
      <c r="AD165" s="37"/>
      <c r="AE165" s="37"/>
      <c r="AF165" s="37"/>
      <c r="AG165" s="37"/>
      <c r="AH165" s="37"/>
      <c r="AI165" s="37"/>
      <c r="AJ165" s="329"/>
      <c r="AK165" s="329"/>
      <c r="AL165" s="329"/>
      <c r="AM165" s="329"/>
      <c r="AN165" s="329"/>
      <c r="AO165" s="329"/>
      <c r="AP165" s="329"/>
      <c r="AQ165" s="329"/>
      <c r="AR165" s="329"/>
      <c r="AS165" s="329"/>
      <c r="AT165" s="329"/>
    </row>
    <row r="166">
      <c r="A166" s="2594" t="s">
        <v>3259</v>
      </c>
      <c r="B166" s="359">
        <f>SUM($F$976)</f>
        <v>0</v>
      </c>
      <c r="C166" s="360">
        <v>10.0</v>
      </c>
      <c r="D166" s="360">
        <v>2.0</v>
      </c>
      <c r="E166" s="360">
        <v>2.0</v>
      </c>
      <c r="F166" s="360">
        <v>2.0</v>
      </c>
      <c r="G166" s="361"/>
      <c r="H166" s="361"/>
      <c r="I166" s="359">
        <f t="shared" si="28"/>
        <v>16</v>
      </c>
      <c r="J166" s="2591">
        <f t="shared" si="29"/>
        <v>0</v>
      </c>
      <c r="K166" s="329"/>
      <c r="L166" s="635" t="s">
        <v>1018</v>
      </c>
      <c r="M166" s="173" t="s">
        <v>2049</v>
      </c>
      <c r="N166" s="173" t="s">
        <v>2888</v>
      </c>
      <c r="O166" s="154"/>
      <c r="P166" s="154"/>
      <c r="Q166" s="154"/>
      <c r="R166" s="329"/>
      <c r="S166" s="329"/>
      <c r="T166" s="329"/>
      <c r="U166" s="242" t="s">
        <v>9170</v>
      </c>
      <c r="V166" s="212"/>
      <c r="W166" s="212"/>
      <c r="X166" s="212"/>
      <c r="Y166" s="212"/>
      <c r="Z166" s="154"/>
      <c r="AA166" s="329"/>
      <c r="AB166" s="329"/>
      <c r="AC166" s="329"/>
      <c r="AD166" s="1986" t="s">
        <v>9171</v>
      </c>
      <c r="AE166" s="37"/>
      <c r="AF166" s="37"/>
      <c r="AG166" s="37"/>
      <c r="AH166" s="37"/>
      <c r="AI166" s="37"/>
      <c r="AJ166" s="329"/>
      <c r="AK166" s="329"/>
      <c r="AL166" s="329"/>
      <c r="AM166" s="329"/>
      <c r="AN166" s="329"/>
      <c r="AO166" s="329"/>
      <c r="AP166" s="329"/>
      <c r="AQ166" s="329"/>
      <c r="AR166" s="329"/>
      <c r="AS166" s="329"/>
      <c r="AT166" s="329"/>
    </row>
    <row r="167">
      <c r="A167" s="2595" t="s">
        <v>3260</v>
      </c>
      <c r="B167" s="359">
        <f>SUM($G$976)</f>
        <v>0</v>
      </c>
      <c r="C167" s="361"/>
      <c r="D167" s="361"/>
      <c r="E167" s="361"/>
      <c r="F167" s="361"/>
      <c r="G167" s="361"/>
      <c r="H167" s="361"/>
      <c r="I167" s="359">
        <f t="shared" si="28"/>
        <v>0</v>
      </c>
      <c r="J167" s="2591">
        <f t="shared" si="29"/>
        <v>0</v>
      </c>
      <c r="K167" s="279" t="s">
        <v>1872</v>
      </c>
      <c r="L167" s="218" t="s">
        <v>1082</v>
      </c>
      <c r="M167" s="170"/>
      <c r="N167" s="658" t="s">
        <v>1083</v>
      </c>
      <c r="O167" s="254"/>
      <c r="P167" s="254"/>
      <c r="Q167" s="235"/>
      <c r="R167" s="329"/>
      <c r="S167" s="329"/>
      <c r="T167" s="329"/>
      <c r="U167" s="242" t="s">
        <v>9172</v>
      </c>
      <c r="V167" s="212"/>
      <c r="W167" s="212"/>
      <c r="X167" s="212"/>
      <c r="Y167" s="212"/>
      <c r="Z167" s="154"/>
      <c r="AA167" s="349" t="s">
        <v>556</v>
      </c>
      <c r="AB167" s="329"/>
      <c r="AC167" s="329"/>
      <c r="AD167" s="329"/>
      <c r="AE167" s="329"/>
      <c r="AF167" s="329"/>
      <c r="AG167" s="329"/>
      <c r="AH167" s="329"/>
      <c r="AI167" s="329"/>
      <c r="AJ167" s="329"/>
      <c r="AK167" s="329"/>
      <c r="AL167" s="329"/>
      <c r="AM167" s="329"/>
      <c r="AN167" s="329"/>
      <c r="AO167" s="329"/>
      <c r="AP167" s="329"/>
      <c r="AQ167" s="329"/>
      <c r="AR167" s="329"/>
      <c r="AS167" s="329"/>
      <c r="AT167" s="329"/>
    </row>
    <row r="168">
      <c r="A168" s="2596" t="s">
        <v>3261</v>
      </c>
      <c r="B168" s="359">
        <f>SUM($H$976)</f>
        <v>0</v>
      </c>
      <c r="C168" s="361"/>
      <c r="D168" s="361"/>
      <c r="E168" s="361"/>
      <c r="F168" s="361"/>
      <c r="G168" s="361"/>
      <c r="H168" s="361"/>
      <c r="I168" s="359">
        <f t="shared" si="28"/>
        <v>0</v>
      </c>
      <c r="J168" s="2591">
        <f t="shared" si="29"/>
        <v>0</v>
      </c>
      <c r="K168" s="329"/>
      <c r="L168" s="635" t="s">
        <v>1010</v>
      </c>
      <c r="M168" s="154" t="s">
        <v>1057</v>
      </c>
      <c r="N168" s="154" t="s">
        <v>1959</v>
      </c>
      <c r="O168" s="154" t="s">
        <v>2130</v>
      </c>
      <c r="P168" s="154"/>
      <c r="Q168" s="154"/>
      <c r="R168" s="329"/>
      <c r="S168" s="329"/>
      <c r="T168" s="279" t="s">
        <v>1862</v>
      </c>
      <c r="U168" s="279" t="s">
        <v>1601</v>
      </c>
      <c r="V168" s="170"/>
      <c r="W168" s="170"/>
      <c r="X168" s="170"/>
      <c r="Y168" s="222" t="s">
        <v>1304</v>
      </c>
      <c r="Z168" s="222" t="s">
        <v>1196</v>
      </c>
      <c r="AA168" s="329"/>
      <c r="AB168" s="329"/>
      <c r="AC168" s="329"/>
      <c r="AD168" s="279" t="s">
        <v>1879</v>
      </c>
      <c r="AE168" s="170"/>
      <c r="AF168" s="329"/>
      <c r="AG168" s="329"/>
      <c r="AH168" s="329"/>
      <c r="AI168" s="329"/>
      <c r="AJ168" s="329"/>
      <c r="AK168" s="329"/>
      <c r="AL168" s="329"/>
      <c r="AM168" s="329"/>
      <c r="AN168" s="329"/>
      <c r="AO168" s="329"/>
      <c r="AP168" s="329"/>
      <c r="AQ168" s="329"/>
      <c r="AR168" s="329"/>
      <c r="AS168" s="329"/>
      <c r="AT168" s="329"/>
    </row>
    <row r="169">
      <c r="A169" s="2597" t="s">
        <v>3262</v>
      </c>
      <c r="B169" s="359">
        <f>SUM($I$976)</f>
        <v>0</v>
      </c>
      <c r="C169" s="361"/>
      <c r="D169" s="361"/>
      <c r="E169" s="361"/>
      <c r="F169" s="361"/>
      <c r="G169" s="361"/>
      <c r="H169" s="361"/>
      <c r="I169" s="359">
        <f t="shared" si="28"/>
        <v>0</v>
      </c>
      <c r="J169" s="2591">
        <f t="shared" si="29"/>
        <v>0</v>
      </c>
      <c r="K169" s="329"/>
      <c r="L169" s="635" t="s">
        <v>1018</v>
      </c>
      <c r="M169" s="173" t="s">
        <v>1919</v>
      </c>
      <c r="N169" s="663" t="s">
        <v>1866</v>
      </c>
      <c r="O169" s="154"/>
      <c r="P169" s="154"/>
      <c r="Q169" s="154"/>
      <c r="R169" s="329"/>
      <c r="S169" s="329"/>
      <c r="T169" s="329"/>
      <c r="U169" s="242" t="s">
        <v>9173</v>
      </c>
      <c r="V169" s="212"/>
      <c r="W169" s="212"/>
      <c r="X169" s="212"/>
      <c r="Y169" s="212"/>
      <c r="Z169" s="154"/>
      <c r="AA169" s="329"/>
      <c r="AB169" s="329"/>
      <c r="AC169" s="329"/>
      <c r="AD169" s="304" t="s">
        <v>2580</v>
      </c>
      <c r="AE169" s="37"/>
      <c r="AF169" s="130" t="s">
        <v>9174</v>
      </c>
      <c r="AG169" s="37"/>
      <c r="AH169" s="404" t="s">
        <v>1888</v>
      </c>
      <c r="AI169" s="37"/>
      <c r="AJ169" s="329"/>
      <c r="AK169" s="329"/>
      <c r="AL169" s="329"/>
      <c r="AM169" s="329"/>
      <c r="AN169" s="329"/>
      <c r="AO169" s="329"/>
      <c r="AP169" s="329"/>
      <c r="AQ169" s="329"/>
      <c r="AR169" s="329"/>
      <c r="AS169" s="329"/>
      <c r="AT169" s="329"/>
    </row>
    <row r="170">
      <c r="A170" s="2598" t="s">
        <v>3263</v>
      </c>
      <c r="B170" s="359">
        <f>SUM($J$976)</f>
        <v>0</v>
      </c>
      <c r="C170" s="360">
        <v>14.0</v>
      </c>
      <c r="D170" s="360">
        <v>1.0</v>
      </c>
      <c r="E170" s="361"/>
      <c r="F170" s="360">
        <v>1.0</v>
      </c>
      <c r="G170" s="360"/>
      <c r="H170" s="361"/>
      <c r="I170" s="359">
        <f t="shared" si="28"/>
        <v>14</v>
      </c>
      <c r="J170" s="2591">
        <f t="shared" si="29"/>
        <v>2</v>
      </c>
      <c r="K170" s="279" t="s">
        <v>1889</v>
      </c>
      <c r="L170" s="1362" t="s">
        <v>6521</v>
      </c>
      <c r="M170" s="2453"/>
      <c r="N170" s="233" t="s">
        <v>6522</v>
      </c>
      <c r="O170" s="234"/>
      <c r="P170" s="235"/>
      <c r="Q170" s="235"/>
      <c r="R170" s="329"/>
      <c r="S170" s="329"/>
      <c r="T170" s="329"/>
      <c r="U170" s="242" t="s">
        <v>9175</v>
      </c>
      <c r="V170" s="212"/>
      <c r="W170" s="154"/>
      <c r="X170" s="154"/>
      <c r="Y170" s="154"/>
      <c r="Z170" s="154"/>
      <c r="AA170" s="329"/>
      <c r="AB170" s="329"/>
      <c r="AC170" s="329"/>
      <c r="AD170" s="406" t="s">
        <v>2627</v>
      </c>
      <c r="AE170" s="37"/>
      <c r="AF170" s="405" t="s">
        <v>1894</v>
      </c>
      <c r="AG170" s="37"/>
      <c r="AH170" s="406" t="s">
        <v>1895</v>
      </c>
      <c r="AI170" s="37"/>
      <c r="AJ170" s="329"/>
      <c r="AK170" s="329"/>
      <c r="AL170" s="329"/>
      <c r="AM170" s="329"/>
      <c r="AN170" s="329"/>
      <c r="AO170" s="329"/>
      <c r="AP170" s="329"/>
      <c r="AQ170" s="329"/>
      <c r="AR170" s="329"/>
      <c r="AS170" s="329"/>
      <c r="AT170" s="329"/>
    </row>
    <row r="171">
      <c r="A171" s="2599" t="s">
        <v>50</v>
      </c>
      <c r="B171" s="359">
        <f>SUM($K$976)</f>
        <v>4</v>
      </c>
      <c r="C171" s="361"/>
      <c r="D171" s="361"/>
      <c r="E171" s="361"/>
      <c r="F171" s="361"/>
      <c r="G171" s="361"/>
      <c r="H171" s="361"/>
      <c r="I171" s="359">
        <f>SUM(B171,D171:H171, (MIN(ROUNDDOWN(C171/6), 1)), MIN(ROUNDDOWN(C171/15), 1))</f>
        <v>4</v>
      </c>
      <c r="J171" s="329"/>
      <c r="K171" s="329"/>
      <c r="L171" s="259" t="s">
        <v>1010</v>
      </c>
      <c r="M171" s="2470" t="s">
        <v>6523</v>
      </c>
      <c r="N171" s="153"/>
      <c r="O171" s="153"/>
      <c r="P171" s="154"/>
      <c r="Q171" s="154"/>
      <c r="R171" s="329"/>
      <c r="S171" s="329"/>
      <c r="T171" s="279" t="s">
        <v>1862</v>
      </c>
      <c r="U171" s="220" t="s">
        <v>1732</v>
      </c>
      <c r="V171" s="170"/>
      <c r="W171" s="170"/>
      <c r="X171" s="170"/>
      <c r="Y171" s="222" t="s">
        <v>1278</v>
      </c>
      <c r="Z171" s="222" t="s">
        <v>1370</v>
      </c>
      <c r="AA171" s="329"/>
      <c r="AB171" s="329"/>
      <c r="AC171" s="329"/>
      <c r="AD171" s="304" t="s">
        <v>9149</v>
      </c>
      <c r="AE171" s="37"/>
      <c r="AF171" s="406" t="s">
        <v>2898</v>
      </c>
      <c r="AG171" s="37"/>
      <c r="AH171" s="109" t="s">
        <v>2289</v>
      </c>
      <c r="AI171" s="37"/>
      <c r="AJ171" s="329"/>
      <c r="AK171" s="329"/>
      <c r="AL171" s="329"/>
      <c r="AM171" s="329"/>
      <c r="AN171" s="329"/>
      <c r="AO171" s="329"/>
      <c r="AP171" s="329"/>
      <c r="AQ171" s="329"/>
      <c r="AR171" s="329"/>
      <c r="AS171" s="329"/>
      <c r="AT171" s="329"/>
    </row>
    <row r="172">
      <c r="A172" s="329"/>
      <c r="B172" s="329"/>
      <c r="C172" s="329"/>
      <c r="D172" s="329"/>
      <c r="E172" s="329"/>
      <c r="F172" s="329"/>
      <c r="G172" s="329"/>
      <c r="H172" s="329"/>
      <c r="I172" s="329"/>
      <c r="J172" s="329"/>
      <c r="K172" s="329"/>
      <c r="L172" s="259" t="s">
        <v>1018</v>
      </c>
      <c r="M172" s="153" t="s">
        <v>1151</v>
      </c>
      <c r="N172" s="154"/>
      <c r="O172" s="154"/>
      <c r="P172" s="154"/>
      <c r="Q172" s="154"/>
      <c r="R172" s="329"/>
      <c r="S172" s="329"/>
      <c r="T172" s="329"/>
      <c r="U172" s="211" t="s">
        <v>9176</v>
      </c>
      <c r="V172" s="212"/>
      <c r="W172" s="212"/>
      <c r="X172" s="212"/>
      <c r="Y172" s="212"/>
      <c r="Z172" s="154"/>
      <c r="AA172" s="329"/>
      <c r="AB172" s="329"/>
      <c r="AC172" s="329"/>
      <c r="AD172" s="329"/>
      <c r="AE172" s="329"/>
      <c r="AF172" s="329"/>
      <c r="AG172" s="329"/>
      <c r="AH172" s="329"/>
      <c r="AI172" s="329"/>
      <c r="AJ172" s="329"/>
      <c r="AK172" s="329"/>
      <c r="AL172" s="329"/>
      <c r="AM172" s="329"/>
      <c r="AN172" s="329"/>
      <c r="AO172" s="329"/>
      <c r="AP172" s="329"/>
      <c r="AQ172" s="329"/>
      <c r="AR172" s="329"/>
      <c r="AS172" s="329"/>
      <c r="AT172" s="329"/>
    </row>
    <row r="173">
      <c r="A173" s="329"/>
      <c r="B173" s="345" t="s">
        <v>1822</v>
      </c>
      <c r="C173" s="345" t="s">
        <v>1906</v>
      </c>
      <c r="D173" s="345" t="s">
        <v>1907</v>
      </c>
      <c r="E173" s="345" t="s">
        <v>1908</v>
      </c>
      <c r="F173" s="345" t="s">
        <v>1909</v>
      </c>
      <c r="G173" s="345" t="s">
        <v>1910</v>
      </c>
      <c r="H173" s="345" t="s">
        <v>800</v>
      </c>
      <c r="I173" s="345" t="s">
        <v>1826</v>
      </c>
      <c r="J173" s="329"/>
      <c r="K173" s="279" t="s">
        <v>1889</v>
      </c>
      <c r="L173" s="2448" t="s">
        <v>9177</v>
      </c>
      <c r="M173" s="1365"/>
      <c r="N173" s="252" t="s">
        <v>9178</v>
      </c>
      <c r="O173" s="254"/>
      <c r="P173" s="254"/>
      <c r="Q173" s="235"/>
      <c r="R173" s="329"/>
      <c r="S173" s="329"/>
      <c r="T173" s="329"/>
      <c r="U173" s="1318" t="s">
        <v>9179</v>
      </c>
      <c r="V173" s="212"/>
      <c r="W173" s="154"/>
      <c r="X173" s="154"/>
      <c r="Y173" s="154"/>
      <c r="Z173" s="154"/>
      <c r="AA173" s="329"/>
      <c r="AB173" s="329"/>
      <c r="AC173" s="329"/>
      <c r="AD173" s="279" t="s">
        <v>1914</v>
      </c>
      <c r="AE173" s="170"/>
      <c r="AF173" s="329"/>
      <c r="AG173" s="329"/>
      <c r="AH173" s="329"/>
      <c r="AI173" s="329"/>
      <c r="AJ173" s="329"/>
      <c r="AK173" s="329"/>
      <c r="AL173" s="329"/>
      <c r="AM173" s="329"/>
      <c r="AN173" s="329"/>
      <c r="AO173" s="329"/>
      <c r="AP173" s="329"/>
      <c r="AQ173" s="329"/>
      <c r="AR173" s="329"/>
      <c r="AS173" s="329"/>
      <c r="AT173" s="329"/>
    </row>
    <row r="174">
      <c r="A174" s="345" t="s">
        <v>51</v>
      </c>
      <c r="B174" s="359">
        <f>SUM($L$976)</f>
        <v>0</v>
      </c>
      <c r="C174" s="418"/>
      <c r="D174" s="418"/>
      <c r="E174" s="419">
        <f>SUM(I167)</f>
        <v>0</v>
      </c>
      <c r="F174" s="419">
        <f>SUM(ROUNDDOWN(I170/2))</f>
        <v>7</v>
      </c>
      <c r="G174" s="360">
        <v>4.0</v>
      </c>
      <c r="H174" s="361"/>
      <c r="I174" s="359">
        <f t="shared" ref="I174:I178" si="30">SUM(B174:H174)</f>
        <v>11</v>
      </c>
      <c r="J174" s="329"/>
      <c r="K174" s="329"/>
      <c r="L174" s="635" t="s">
        <v>1010</v>
      </c>
      <c r="M174" s="153" t="s">
        <v>2227</v>
      </c>
      <c r="N174" s="153" t="s">
        <v>1012</v>
      </c>
      <c r="O174" s="262" t="s">
        <v>6511</v>
      </c>
      <c r="P174" s="154"/>
      <c r="Q174" s="154"/>
      <c r="R174" s="329"/>
      <c r="S174" s="329"/>
      <c r="T174" s="279" t="s">
        <v>1862</v>
      </c>
      <c r="U174" s="218" t="s">
        <v>1386</v>
      </c>
      <c r="V174" s="170"/>
      <c r="W174" s="170"/>
      <c r="X174" s="170"/>
      <c r="Y174" s="209" t="s">
        <v>1334</v>
      </c>
      <c r="Z174" s="209" t="s">
        <v>1196</v>
      </c>
      <c r="AA174" s="329"/>
      <c r="AB174" s="329"/>
      <c r="AC174" s="329"/>
      <c r="AD174" s="423" t="s">
        <v>9180</v>
      </c>
      <c r="AJ174" s="329"/>
      <c r="AK174" s="329"/>
      <c r="AL174" s="329"/>
      <c r="AM174" s="329"/>
      <c r="AN174" s="329"/>
      <c r="AO174" s="329"/>
      <c r="AP174" s="329"/>
      <c r="AQ174" s="329"/>
      <c r="AR174" s="329"/>
      <c r="AS174" s="329"/>
      <c r="AT174" s="329"/>
    </row>
    <row r="175">
      <c r="A175" s="345" t="s">
        <v>52</v>
      </c>
      <c r="B175" s="359">
        <f>SUM($M$976)</f>
        <v>5</v>
      </c>
      <c r="C175" s="418"/>
      <c r="D175" s="419">
        <f>SUM(ROUNDDOWN(I166/2))</f>
        <v>8</v>
      </c>
      <c r="E175" s="419">
        <f>SUM(I167)</f>
        <v>0</v>
      </c>
      <c r="F175" s="418"/>
      <c r="G175" s="360">
        <v>8.0</v>
      </c>
      <c r="H175" s="361"/>
      <c r="I175" s="359">
        <f t="shared" si="30"/>
        <v>21</v>
      </c>
      <c r="J175" s="329"/>
      <c r="K175" s="329"/>
      <c r="L175" s="635" t="s">
        <v>1018</v>
      </c>
      <c r="M175" s="154"/>
      <c r="N175" s="154"/>
      <c r="O175" s="154"/>
      <c r="P175" s="154"/>
      <c r="Q175" s="154"/>
      <c r="R175" s="329"/>
      <c r="S175" s="329"/>
      <c r="T175" s="329"/>
      <c r="U175" s="242" t="s">
        <v>9181</v>
      </c>
      <c r="V175" s="212"/>
      <c r="W175" s="212"/>
      <c r="X175" s="212"/>
      <c r="Y175" s="154"/>
      <c r="Z175" s="154"/>
      <c r="AA175" s="329"/>
      <c r="AB175" s="329"/>
      <c r="AC175" s="329"/>
      <c r="AJ175" s="329"/>
      <c r="AK175" s="329"/>
      <c r="AL175" s="329"/>
      <c r="AM175" s="329"/>
      <c r="AN175" s="329"/>
      <c r="AO175" s="329"/>
      <c r="AP175" s="329"/>
      <c r="AQ175" s="329"/>
      <c r="AR175" s="329"/>
      <c r="AS175" s="329"/>
      <c r="AT175" s="329"/>
    </row>
    <row r="176">
      <c r="A176" s="345" t="s">
        <v>54</v>
      </c>
      <c r="B176" s="359">
        <f>SUM($N$976)</f>
        <v>1</v>
      </c>
      <c r="C176" s="419">
        <f>SUM(I165)</f>
        <v>0</v>
      </c>
      <c r="D176" s="418"/>
      <c r="E176" s="418"/>
      <c r="F176" s="418"/>
      <c r="G176" s="361"/>
      <c r="H176" s="361"/>
      <c r="I176" s="359">
        <f t="shared" si="30"/>
        <v>1</v>
      </c>
      <c r="J176" s="329"/>
      <c r="K176" s="329"/>
      <c r="L176" s="329"/>
      <c r="M176" s="329"/>
      <c r="N176" s="329"/>
      <c r="O176" s="329"/>
      <c r="P176" s="329"/>
      <c r="Q176" s="329"/>
      <c r="R176" s="329"/>
      <c r="S176" s="329"/>
      <c r="T176" s="329"/>
      <c r="U176" s="153" t="s">
        <v>9182</v>
      </c>
      <c r="V176" s="154"/>
      <c r="W176" s="154"/>
      <c r="X176" s="154"/>
      <c r="Y176" s="154"/>
      <c r="Z176" s="154"/>
      <c r="AA176" s="329"/>
      <c r="AB176" s="329"/>
      <c r="AC176" s="329"/>
      <c r="AJ176" s="329"/>
      <c r="AK176" s="329"/>
      <c r="AL176" s="329"/>
      <c r="AM176" s="329"/>
      <c r="AN176" s="329"/>
      <c r="AO176" s="329"/>
      <c r="AP176" s="329"/>
      <c r="AQ176" s="329"/>
      <c r="AR176" s="329"/>
      <c r="AS176" s="329"/>
      <c r="AT176" s="329"/>
    </row>
    <row r="177">
      <c r="A177" s="345" t="s">
        <v>53</v>
      </c>
      <c r="B177" s="359">
        <f>SUM($O$976)</f>
        <v>0</v>
      </c>
      <c r="C177" s="419">
        <f>SUM(ROUNDDOWN(I165/2))</f>
        <v>0</v>
      </c>
      <c r="D177" s="418"/>
      <c r="E177" s="419">
        <f>SUM(I167)</f>
        <v>0</v>
      </c>
      <c r="F177" s="418"/>
      <c r="G177" s="360">
        <v>1.0</v>
      </c>
      <c r="H177" s="361"/>
      <c r="I177" s="359">
        <f t="shared" si="30"/>
        <v>1</v>
      </c>
      <c r="J177" s="329"/>
      <c r="K177" s="279" t="s">
        <v>1922</v>
      </c>
      <c r="L177" s="789" t="s">
        <v>9183</v>
      </c>
      <c r="M177" s="170"/>
      <c r="N177" s="170"/>
      <c r="O177" s="170"/>
      <c r="P177" s="577" t="s">
        <v>534</v>
      </c>
      <c r="Q177" s="345" t="s">
        <v>535</v>
      </c>
      <c r="R177" s="329"/>
      <c r="S177" s="329"/>
      <c r="T177" s="411" t="s">
        <v>1904</v>
      </c>
      <c r="U177" s="412"/>
      <c r="V177" s="412"/>
      <c r="W177" s="412"/>
      <c r="X177" s="412"/>
      <c r="Y177" s="413"/>
      <c r="Z177" s="413"/>
      <c r="AA177" s="329"/>
      <c r="AB177" s="329"/>
      <c r="AC177" s="329"/>
      <c r="AJ177" s="329"/>
      <c r="AK177" s="329"/>
      <c r="AL177" s="329"/>
      <c r="AM177" s="329"/>
      <c r="AN177" s="329"/>
      <c r="AO177" s="329"/>
      <c r="AP177" s="329"/>
      <c r="AQ177" s="329"/>
      <c r="AR177" s="329"/>
      <c r="AS177" s="329"/>
      <c r="AT177" s="329"/>
    </row>
    <row r="178">
      <c r="A178" s="345" t="s">
        <v>55</v>
      </c>
      <c r="B178" s="359">
        <f>SUM($P$976)</f>
        <v>10</v>
      </c>
      <c r="C178" s="419">
        <f>SUM(I165)</f>
        <v>0</v>
      </c>
      <c r="D178" s="418"/>
      <c r="E178" s="418"/>
      <c r="F178" s="418"/>
      <c r="G178" s="361"/>
      <c r="H178" s="361"/>
      <c r="I178" s="359">
        <f t="shared" si="30"/>
        <v>10</v>
      </c>
      <c r="J178" s="329"/>
      <c r="K178" s="329"/>
      <c r="L178" s="153" t="s">
        <v>9184</v>
      </c>
      <c r="M178" s="154"/>
      <c r="N178" s="154"/>
      <c r="O178" s="154"/>
      <c r="P178" s="154"/>
      <c r="Q178" s="154"/>
      <c r="R178" s="329"/>
      <c r="S178" s="329"/>
      <c r="T178" s="329"/>
      <c r="U178" s="170"/>
      <c r="V178" s="170"/>
      <c r="W178" s="170"/>
      <c r="X178" s="170"/>
      <c r="Y178" s="170"/>
      <c r="Z178" s="170"/>
      <c r="AA178" s="329"/>
      <c r="AB178" s="329"/>
      <c r="AC178" s="329"/>
      <c r="AJ178" s="329"/>
      <c r="AK178" s="329"/>
      <c r="AL178" s="329"/>
      <c r="AM178" s="329"/>
      <c r="AN178" s="329"/>
      <c r="AO178" s="329"/>
      <c r="AP178" s="329"/>
      <c r="AQ178" s="329"/>
      <c r="AR178" s="329"/>
      <c r="AS178" s="329"/>
      <c r="AT178" s="329"/>
    </row>
    <row r="179">
      <c r="A179" s="329"/>
      <c r="B179" s="329"/>
      <c r="C179" s="329"/>
      <c r="D179" s="329"/>
      <c r="E179" s="329"/>
      <c r="F179" s="329"/>
      <c r="G179" s="329"/>
      <c r="H179" s="329"/>
      <c r="I179" s="329"/>
      <c r="J179" s="329"/>
      <c r="K179" s="329"/>
      <c r="L179" s="153" t="s">
        <v>9185</v>
      </c>
      <c r="M179" s="154"/>
      <c r="N179" s="154"/>
      <c r="O179" s="154"/>
      <c r="P179" s="154"/>
      <c r="Q179" s="205" t="s">
        <v>754</v>
      </c>
      <c r="R179" s="329"/>
      <c r="S179" s="329"/>
      <c r="T179" s="329"/>
      <c r="U179" s="170"/>
      <c r="V179" s="170"/>
      <c r="W179" s="170"/>
      <c r="X179" s="170"/>
      <c r="Y179" s="170"/>
      <c r="Z179" s="170"/>
      <c r="AA179" s="329"/>
      <c r="AB179" s="329"/>
      <c r="AC179" s="329"/>
      <c r="AD179" s="329"/>
      <c r="AE179" s="329"/>
      <c r="AF179" s="329"/>
      <c r="AG179" s="329"/>
      <c r="AH179" s="329"/>
      <c r="AI179" s="329"/>
      <c r="AJ179" s="329"/>
      <c r="AK179" s="329"/>
      <c r="AL179" s="329"/>
      <c r="AM179" s="329"/>
      <c r="AN179" s="329"/>
      <c r="AO179" s="329"/>
      <c r="AP179" s="329"/>
      <c r="AQ179" s="329"/>
      <c r="AR179" s="329"/>
      <c r="AS179" s="329"/>
      <c r="AT179" s="329"/>
    </row>
    <row r="180">
      <c r="A180" s="37"/>
      <c r="B180" s="329"/>
      <c r="C180" s="329"/>
      <c r="D180" s="329"/>
      <c r="E180" s="329"/>
      <c r="F180" s="329"/>
      <c r="G180" s="329"/>
      <c r="H180" s="329"/>
      <c r="I180" s="329"/>
      <c r="J180" s="37"/>
      <c r="K180" s="329"/>
      <c r="L180" s="329"/>
      <c r="M180" s="329"/>
      <c r="N180" s="329"/>
      <c r="O180" s="329"/>
      <c r="P180" s="329"/>
      <c r="Q180" s="329"/>
      <c r="R180" s="329"/>
      <c r="S180" s="37"/>
      <c r="T180" s="329"/>
      <c r="U180" s="329"/>
      <c r="V180" s="329"/>
      <c r="W180" s="329"/>
      <c r="X180" s="329"/>
      <c r="Y180" s="329"/>
      <c r="Z180" s="329"/>
      <c r="AA180" s="329"/>
      <c r="AB180" s="37"/>
      <c r="AC180" s="329"/>
      <c r="AD180" s="329"/>
      <c r="AE180" s="329"/>
      <c r="AF180" s="329"/>
      <c r="AG180" s="329"/>
      <c r="AH180" s="329"/>
      <c r="AI180" s="329"/>
      <c r="AJ180" s="329"/>
      <c r="AK180" s="37"/>
      <c r="AL180" s="37"/>
      <c r="AM180" s="37"/>
      <c r="AN180" s="37"/>
      <c r="AO180" s="37"/>
      <c r="AP180" s="37"/>
      <c r="AQ180" s="37"/>
      <c r="AR180" s="37"/>
      <c r="AS180" s="37"/>
      <c r="AT180" s="37"/>
    </row>
    <row r="184">
      <c r="A184" s="37"/>
      <c r="B184" s="329"/>
      <c r="C184" s="329"/>
      <c r="D184" s="329"/>
      <c r="E184" s="329"/>
      <c r="F184" s="329"/>
      <c r="G184" s="330" t="s">
        <v>1811</v>
      </c>
      <c r="H184" s="330" t="s">
        <v>1812</v>
      </c>
      <c r="I184" s="329"/>
      <c r="J184" s="37"/>
      <c r="K184" s="329"/>
      <c r="L184" s="329"/>
      <c r="M184" s="329"/>
      <c r="N184" s="329"/>
      <c r="O184" s="329"/>
      <c r="P184" s="329"/>
      <c r="Q184" s="329"/>
      <c r="R184" s="329"/>
      <c r="S184" s="37"/>
      <c r="T184" s="329"/>
      <c r="U184" s="329"/>
      <c r="V184" s="329"/>
      <c r="W184" s="329"/>
      <c r="X184" s="329"/>
      <c r="Y184" s="329"/>
      <c r="Z184" s="329"/>
      <c r="AA184" s="329"/>
      <c r="AB184" s="37"/>
      <c r="AC184" s="329"/>
      <c r="AD184" s="329"/>
      <c r="AE184" s="329"/>
      <c r="AF184" s="329"/>
      <c r="AG184" s="329"/>
      <c r="AH184" s="329"/>
      <c r="AI184" s="329"/>
      <c r="AJ184" s="329"/>
      <c r="AK184" s="37"/>
      <c r="AL184" s="329"/>
      <c r="AM184" s="329"/>
      <c r="AN184" s="329"/>
      <c r="AO184" s="329"/>
      <c r="AP184" s="329"/>
      <c r="AQ184" s="329"/>
      <c r="AR184" s="329"/>
      <c r="AS184" s="329"/>
      <c r="AT184" s="37"/>
    </row>
    <row r="185">
      <c r="A185" s="329"/>
      <c r="B185" s="329"/>
      <c r="C185" s="332" t="s">
        <v>1808</v>
      </c>
      <c r="D185" s="333"/>
      <c r="E185" s="329"/>
      <c r="F185" s="334" t="s">
        <v>1814</v>
      </c>
      <c r="G185" s="334">
        <f>MINUS(H185,SUM(C188:C197) + SUM(K187+K191+K195+AB192+AB195+AB198+AB201+AB204))</f>
        <v>-77</v>
      </c>
      <c r="H185" s="334">
        <f>SUM($A$798)</f>
        <v>0</v>
      </c>
      <c r="I185" s="329"/>
      <c r="J185" s="329"/>
      <c r="K185" s="329"/>
      <c r="L185" s="329"/>
      <c r="M185" s="329"/>
      <c r="N185" s="329"/>
      <c r="O185" s="329"/>
      <c r="P185" s="329"/>
      <c r="Q185" s="329"/>
      <c r="R185" s="329"/>
      <c r="S185" s="329"/>
      <c r="T185" s="329"/>
      <c r="U185" s="329"/>
      <c r="V185" s="329"/>
      <c r="W185" s="329"/>
      <c r="X185" s="329"/>
      <c r="Y185" s="329"/>
      <c r="Z185" s="329"/>
      <c r="AA185" s="329"/>
      <c r="AB185" s="329"/>
      <c r="AC185" s="329"/>
      <c r="AD185" s="329"/>
      <c r="AE185" s="329"/>
      <c r="AF185" s="329"/>
      <c r="AG185" s="329"/>
      <c r="AH185" s="329"/>
      <c r="AI185" s="329"/>
      <c r="AJ185" s="329"/>
      <c r="AK185" s="329"/>
      <c r="AL185" s="329"/>
      <c r="AM185" s="329"/>
      <c r="AN185" s="329"/>
      <c r="AO185" s="329"/>
      <c r="AP185" s="329"/>
      <c r="AQ185" s="329"/>
      <c r="AR185" s="329"/>
      <c r="AS185" s="329"/>
      <c r="AT185" s="329"/>
    </row>
    <row r="186">
      <c r="A186" s="329"/>
      <c r="B186" s="329"/>
      <c r="C186" s="329"/>
      <c r="D186" s="329"/>
      <c r="E186" s="329"/>
      <c r="F186" s="329"/>
      <c r="G186" s="329"/>
      <c r="H186" s="329"/>
      <c r="I186" s="329"/>
      <c r="J186" s="329"/>
      <c r="K186" s="274" t="s">
        <v>1815</v>
      </c>
      <c r="L186" s="731" t="s">
        <v>811</v>
      </c>
      <c r="M186" s="170"/>
      <c r="N186" s="170"/>
      <c r="O186" s="284" t="s">
        <v>585</v>
      </c>
      <c r="P186" s="481" t="s">
        <v>800</v>
      </c>
      <c r="Q186" s="284" t="s">
        <v>583</v>
      </c>
      <c r="R186" s="329"/>
      <c r="S186" s="329"/>
      <c r="T186" s="279" t="s">
        <v>1816</v>
      </c>
      <c r="U186" s="1399" t="s">
        <v>9186</v>
      </c>
      <c r="V186" s="594"/>
      <c r="W186" s="658" t="s">
        <v>9187</v>
      </c>
      <c r="X186" s="254"/>
      <c r="Y186" s="235"/>
      <c r="Z186" s="235"/>
      <c r="AA186" s="329"/>
      <c r="AB186" s="329"/>
      <c r="AC186" s="279" t="s">
        <v>294</v>
      </c>
      <c r="AD186" s="2636" t="s">
        <v>9188</v>
      </c>
      <c r="AE186" s="170"/>
      <c r="AF186" s="1047" t="s">
        <v>9189</v>
      </c>
      <c r="AG186" s="235"/>
      <c r="AH186" s="235"/>
      <c r="AI186" s="235"/>
      <c r="AJ186" s="329"/>
      <c r="AK186" s="329"/>
      <c r="AL186" s="329"/>
      <c r="AM186" s="227" t="s">
        <v>1821</v>
      </c>
      <c r="AN186" s="170"/>
      <c r="AO186" s="329"/>
      <c r="AP186" s="329"/>
      <c r="AQ186" s="329"/>
      <c r="AR186" s="329"/>
      <c r="AS186" s="329"/>
      <c r="AT186" s="329"/>
    </row>
    <row r="187">
      <c r="A187" s="329"/>
      <c r="B187" s="345" t="s">
        <v>1822</v>
      </c>
      <c r="C187" s="345" t="s">
        <v>1823</v>
      </c>
      <c r="D187" s="345" t="s">
        <v>1824</v>
      </c>
      <c r="E187" s="345" t="s">
        <v>1825</v>
      </c>
      <c r="F187" s="345" t="s">
        <v>1066</v>
      </c>
      <c r="G187" s="345" t="s">
        <v>1120</v>
      </c>
      <c r="H187" s="345" t="s">
        <v>800</v>
      </c>
      <c r="I187" s="345" t="s">
        <v>1826</v>
      </c>
      <c r="J187" s="329"/>
      <c r="K187" s="346" t="str">
        <f>IFERROR(__xludf.DUMMYFUNCTION("REGEXREPLACE(O186, ""\D+"", """")"),"3")</f>
        <v>3</v>
      </c>
      <c r="L187" s="224" t="s">
        <v>813</v>
      </c>
      <c r="M187" s="212"/>
      <c r="N187" s="212"/>
      <c r="O187" s="243"/>
      <c r="P187" s="212"/>
      <c r="Q187" s="173"/>
      <c r="R187" s="329"/>
      <c r="S187" s="329"/>
      <c r="T187" s="329"/>
      <c r="U187" s="315" t="s">
        <v>9190</v>
      </c>
      <c r="V187" s="212"/>
      <c r="W187" s="212"/>
      <c r="X187" s="212"/>
      <c r="Y187" s="212"/>
      <c r="Z187" s="154"/>
      <c r="AA187" s="349" t="s">
        <v>556</v>
      </c>
      <c r="AB187" s="329"/>
      <c r="AC187" s="329"/>
      <c r="AD187" s="211" t="s">
        <v>9191</v>
      </c>
      <c r="AE187" s="212"/>
      <c r="AF187" s="212"/>
      <c r="AG187" s="212"/>
      <c r="AH187" s="212"/>
      <c r="AI187" s="154"/>
      <c r="AJ187" s="329"/>
      <c r="AK187" s="329"/>
      <c r="AL187" s="329"/>
      <c r="AM187" s="757" t="s">
        <v>1830</v>
      </c>
      <c r="AN187" s="2637" t="s">
        <v>2251</v>
      </c>
      <c r="AO187" s="2638" t="s">
        <v>9192</v>
      </c>
      <c r="AP187" s="366" t="s">
        <v>1843</v>
      </c>
      <c r="AQ187" s="37"/>
      <c r="AR187" s="37"/>
      <c r="AS187" s="329"/>
      <c r="AT187" s="329"/>
    </row>
    <row r="188">
      <c r="A188" s="358"/>
      <c r="B188" s="359">
        <f>SUM($B$798)</f>
        <v>0</v>
      </c>
      <c r="C188" s="360">
        <v>10.0</v>
      </c>
      <c r="D188" s="361"/>
      <c r="E188" s="360">
        <v>5.0</v>
      </c>
      <c r="F188" s="361"/>
      <c r="G188" s="361"/>
      <c r="H188" s="361"/>
      <c r="I188" s="359">
        <f t="shared" ref="I188:I189" si="31">SUM(B188,C188*2,D188:H188) - IF(C188 &gt; $Z$798, MINUS(C188, $Z$798), 0)</f>
        <v>15</v>
      </c>
      <c r="J188" s="329"/>
      <c r="K188" s="329"/>
      <c r="L188" s="224" t="s">
        <v>816</v>
      </c>
      <c r="M188" s="212"/>
      <c r="N188" s="154"/>
      <c r="O188" s="154"/>
      <c r="P188" s="154"/>
      <c r="Q188" s="154"/>
      <c r="R188" s="329"/>
      <c r="S188" s="329"/>
      <c r="T188" s="329"/>
      <c r="U188" s="246" t="s">
        <v>9193</v>
      </c>
      <c r="V188" s="577" t="s">
        <v>904</v>
      </c>
      <c r="W188" s="577" t="s">
        <v>868</v>
      </c>
      <c r="X188" s="577" t="s">
        <v>869</v>
      </c>
      <c r="Y188" s="247" t="s">
        <v>870</v>
      </c>
      <c r="Z188" s="577" t="s">
        <v>866</v>
      </c>
      <c r="AA188" s="329"/>
      <c r="AB188" s="329"/>
      <c r="AC188" s="329"/>
      <c r="AD188" s="302" t="s">
        <v>9194</v>
      </c>
      <c r="AE188" s="302" t="s">
        <v>9195</v>
      </c>
      <c r="AF188" s="302" t="s">
        <v>9196</v>
      </c>
      <c r="AG188" s="302" t="s">
        <v>9197</v>
      </c>
      <c r="AH188" s="154"/>
      <c r="AI188" s="154"/>
      <c r="AJ188" s="329"/>
      <c r="AK188" s="329"/>
      <c r="AL188" s="329"/>
      <c r="AM188" s="37"/>
      <c r="AN188" s="455"/>
      <c r="AO188" s="455"/>
      <c r="AP188" s="37"/>
      <c r="AQ188" s="37"/>
      <c r="AR188" s="37"/>
      <c r="AS188" s="329"/>
      <c r="AT188" s="329"/>
    </row>
    <row r="189">
      <c r="B189" s="359">
        <f>SUM($C$798)</f>
        <v>0</v>
      </c>
      <c r="C189" s="360">
        <v>3.0</v>
      </c>
      <c r="D189" s="361"/>
      <c r="E189" s="361"/>
      <c r="F189" s="361"/>
      <c r="G189" s="361"/>
      <c r="H189" s="361"/>
      <c r="I189" s="359">
        <f t="shared" si="31"/>
        <v>3</v>
      </c>
      <c r="J189" s="329"/>
      <c r="K189" s="329"/>
      <c r="L189" s="329"/>
      <c r="M189" s="329"/>
      <c r="N189" s="329"/>
      <c r="O189" s="329"/>
      <c r="P189" s="329"/>
      <c r="Q189" s="329"/>
      <c r="R189" s="329"/>
      <c r="S189" s="329"/>
      <c r="T189" s="329"/>
      <c r="U189" s="329"/>
      <c r="V189" s="329"/>
      <c r="W189" s="329"/>
      <c r="X189" s="329"/>
      <c r="Y189" s="329"/>
      <c r="Z189" s="329"/>
      <c r="AA189" s="329"/>
      <c r="AB189" s="329"/>
      <c r="AC189" s="329"/>
      <c r="AD189" s="227" t="s">
        <v>9198</v>
      </c>
      <c r="AE189" s="170"/>
      <c r="AF189" s="170"/>
      <c r="AG189" s="170"/>
      <c r="AH189" s="170"/>
      <c r="AI189" s="345" t="s">
        <v>535</v>
      </c>
      <c r="AJ189" s="329"/>
      <c r="AK189" s="329"/>
      <c r="AL189" s="329"/>
      <c r="AM189" s="37"/>
      <c r="AN189" s="455"/>
      <c r="AO189" s="455"/>
      <c r="AP189" s="37"/>
      <c r="AQ189" s="37"/>
      <c r="AR189" s="37"/>
      <c r="AS189" s="329"/>
      <c r="AT189" s="329"/>
    </row>
    <row r="190">
      <c r="B190" s="359">
        <f>SUM($D$798)</f>
        <v>0</v>
      </c>
      <c r="C190" s="360">
        <v>10.0</v>
      </c>
      <c r="D190" s="361"/>
      <c r="E190" s="361"/>
      <c r="F190" s="360">
        <v>3.0</v>
      </c>
      <c r="G190" s="360">
        <v>1.0</v>
      </c>
      <c r="H190" s="361"/>
      <c r="I190" s="359">
        <f t="shared" ref="I190:I196" si="32">SUM(B190:H190) - IF(C190 &gt; $Z$798, ROUNDUP(MINUS(C190, $Z$798)/2), 0)</f>
        <v>9</v>
      </c>
      <c r="J190" s="329"/>
      <c r="K190" s="274" t="s">
        <v>1815</v>
      </c>
      <c r="L190" s="214" t="s">
        <v>2116</v>
      </c>
      <c r="M190" s="170"/>
      <c r="N190" s="170"/>
      <c r="O190" s="461" t="s">
        <v>582</v>
      </c>
      <c r="P190" s="535" t="s">
        <v>694</v>
      </c>
      <c r="Q190" s="461" t="s">
        <v>593</v>
      </c>
      <c r="R190" s="329"/>
      <c r="S190" s="329"/>
      <c r="T190" s="279" t="s">
        <v>1855</v>
      </c>
      <c r="U190" s="2639" t="s">
        <v>9199</v>
      </c>
      <c r="V190" s="1329"/>
      <c r="W190" s="575" t="s">
        <v>9200</v>
      </c>
      <c r="X190" s="254"/>
      <c r="Y190" s="254"/>
      <c r="Z190" s="235"/>
      <c r="AA190" s="329"/>
      <c r="AB190" s="329"/>
      <c r="AC190" s="329"/>
      <c r="AD190" s="329"/>
      <c r="AE190" s="329"/>
      <c r="AF190" s="329"/>
      <c r="AG190" s="329"/>
      <c r="AH190" s="329"/>
      <c r="AI190" s="329"/>
      <c r="AJ190" s="329"/>
      <c r="AK190" s="329"/>
      <c r="AL190" s="329"/>
      <c r="AM190" s="37"/>
      <c r="AN190" s="455"/>
      <c r="AO190" s="455"/>
      <c r="AP190" s="37"/>
      <c r="AQ190" s="37"/>
      <c r="AR190" s="37"/>
      <c r="AS190" s="329"/>
      <c r="AT190" s="329"/>
    </row>
    <row r="191">
      <c r="B191" s="359">
        <f>SUM($E$798)</f>
        <v>1</v>
      </c>
      <c r="C191" s="360">
        <v>5.0</v>
      </c>
      <c r="D191" s="361"/>
      <c r="E191" s="361"/>
      <c r="F191" s="360">
        <v>-2.0</v>
      </c>
      <c r="G191" s="361"/>
      <c r="H191" s="361"/>
      <c r="I191" s="359">
        <f t="shared" si="32"/>
        <v>1</v>
      </c>
      <c r="J191" s="329"/>
      <c r="K191" s="346" t="str">
        <f>IFERROR(__xludf.DUMMYFUNCTION("REGEXREPLACE(O190, ""\D+"", """")"),"2")</f>
        <v>2</v>
      </c>
      <c r="L191" s="211" t="s">
        <v>697</v>
      </c>
      <c r="M191" s="212"/>
      <c r="N191" s="212"/>
      <c r="O191" s="243"/>
      <c r="P191" s="154"/>
      <c r="Q191" s="173"/>
      <c r="R191" s="349"/>
      <c r="S191" s="329"/>
      <c r="T191" s="329"/>
      <c r="U191" s="385" t="s">
        <v>1010</v>
      </c>
      <c r="V191" s="226" t="s">
        <v>1072</v>
      </c>
      <c r="W191" s="226" t="s">
        <v>1087</v>
      </c>
      <c r="X191" s="226" t="s">
        <v>1127</v>
      </c>
      <c r="Y191" s="2640" t="s">
        <v>9201</v>
      </c>
      <c r="Z191" s="226"/>
      <c r="AA191" s="329"/>
      <c r="AB191" s="388"/>
      <c r="AC191" s="279" t="s">
        <v>1862</v>
      </c>
      <c r="AD191" s="296" t="s">
        <v>1430</v>
      </c>
      <c r="AE191" s="170"/>
      <c r="AF191" s="170"/>
      <c r="AG191" s="222" t="s">
        <v>1304</v>
      </c>
      <c r="AH191" s="209" t="s">
        <v>1195</v>
      </c>
      <c r="AI191" s="222" t="s">
        <v>1196</v>
      </c>
      <c r="AJ191" s="329"/>
      <c r="AK191" s="329"/>
      <c r="AL191" s="329"/>
      <c r="AM191" s="37"/>
      <c r="AN191" s="37"/>
      <c r="AO191" s="37"/>
      <c r="AP191" s="37"/>
      <c r="AQ191" s="37"/>
      <c r="AR191" s="37"/>
      <c r="AS191" s="329"/>
      <c r="AT191" s="329"/>
    </row>
    <row r="192">
      <c r="B192" s="359">
        <f>SUM($F$798)</f>
        <v>0</v>
      </c>
      <c r="C192" s="360">
        <v>14.0</v>
      </c>
      <c r="D192" s="361"/>
      <c r="E192" s="360">
        <v>5.0</v>
      </c>
      <c r="F192" s="360">
        <v>3.0</v>
      </c>
      <c r="G192" s="361"/>
      <c r="H192" s="361"/>
      <c r="I192" s="359">
        <f t="shared" si="32"/>
        <v>15</v>
      </c>
      <c r="J192" s="329"/>
      <c r="K192" s="329"/>
      <c r="L192" s="242" t="s">
        <v>2125</v>
      </c>
      <c r="M192" s="212"/>
      <c r="N192" s="154"/>
      <c r="O192" s="154"/>
      <c r="P192" s="154"/>
      <c r="Q192" s="154"/>
      <c r="R192" s="329"/>
      <c r="S192" s="329"/>
      <c r="T192" s="329"/>
      <c r="U192" s="385" t="s">
        <v>1018</v>
      </c>
      <c r="V192" s="2641" t="s">
        <v>1919</v>
      </c>
      <c r="W192" s="2641" t="s">
        <v>2965</v>
      </c>
      <c r="X192" s="226" t="s">
        <v>9202</v>
      </c>
      <c r="Y192" s="264" t="s">
        <v>1064</v>
      </c>
      <c r="Z192" s="573" t="s">
        <v>2772</v>
      </c>
      <c r="AA192" s="329"/>
      <c r="AB192" s="390">
        <f>(AC192 * (AC192 + 1)) / 2</f>
        <v>0</v>
      </c>
      <c r="AC192" s="391">
        <v>0.0</v>
      </c>
      <c r="AD192" s="242" t="s">
        <v>9203</v>
      </c>
      <c r="AE192" s="212"/>
      <c r="AF192" s="212"/>
      <c r="AG192" s="212"/>
      <c r="AH192" s="212"/>
      <c r="AI192" s="154"/>
      <c r="AJ192" s="349" t="s">
        <v>556</v>
      </c>
      <c r="AK192" s="329"/>
      <c r="AL192" s="329"/>
      <c r="AM192" s="37"/>
      <c r="AN192" s="37"/>
      <c r="AO192" s="37"/>
      <c r="AP192" s="37"/>
      <c r="AQ192" s="37"/>
      <c r="AR192" s="37"/>
      <c r="AS192" s="329"/>
      <c r="AT192" s="329"/>
    </row>
    <row r="193">
      <c r="B193" s="359">
        <f>SUM($G$798)</f>
        <v>0</v>
      </c>
      <c r="C193" s="360">
        <v>2.0</v>
      </c>
      <c r="D193" s="361"/>
      <c r="E193" s="361"/>
      <c r="F193" s="361"/>
      <c r="G193" s="361"/>
      <c r="H193" s="361"/>
      <c r="I193" s="359">
        <f t="shared" si="32"/>
        <v>1</v>
      </c>
      <c r="J193" s="329"/>
      <c r="K193" s="329"/>
      <c r="L193" s="329"/>
      <c r="M193" s="329"/>
      <c r="N193" s="329"/>
      <c r="O193" s="329"/>
      <c r="P193" s="329"/>
      <c r="Q193" s="329"/>
      <c r="R193" s="329"/>
      <c r="S193" s="329"/>
      <c r="T193" s="279" t="s">
        <v>1872</v>
      </c>
      <c r="U193" s="2461" t="s">
        <v>9204</v>
      </c>
      <c r="V193" s="594"/>
      <c r="W193" s="658" t="s">
        <v>9205</v>
      </c>
      <c r="X193" s="254"/>
      <c r="Y193" s="254"/>
      <c r="Z193" s="235"/>
      <c r="AA193" s="329"/>
      <c r="AB193" s="388"/>
      <c r="AC193" s="400" t="str">
        <f>CONCATENATE("Cost: ", AB192, " KP")</f>
        <v>Cost: 0 KP</v>
      </c>
      <c r="AD193" s="242" t="s">
        <v>9206</v>
      </c>
      <c r="AE193" s="212"/>
      <c r="AF193" s="212"/>
      <c r="AG193" s="212"/>
      <c r="AH193" s="212"/>
      <c r="AI193" s="154"/>
      <c r="AJ193" s="329"/>
      <c r="AK193" s="329"/>
      <c r="AL193" s="329"/>
      <c r="AM193" s="329"/>
      <c r="AN193" s="329"/>
      <c r="AO193" s="329"/>
      <c r="AP193" s="329"/>
      <c r="AQ193" s="329"/>
      <c r="AR193" s="329"/>
      <c r="AS193" s="329"/>
      <c r="AT193" s="329"/>
    </row>
    <row r="194">
      <c r="B194" s="359">
        <f>SUM($H$798)</f>
        <v>0</v>
      </c>
      <c r="C194" s="361"/>
      <c r="D194" s="361"/>
      <c r="E194" s="361"/>
      <c r="F194" s="361"/>
      <c r="G194" s="361"/>
      <c r="H194" s="361"/>
      <c r="I194" s="359">
        <f t="shared" si="32"/>
        <v>0</v>
      </c>
      <c r="J194" s="329"/>
      <c r="K194" s="274" t="s">
        <v>1815</v>
      </c>
      <c r="L194" s="169" t="s">
        <v>2216</v>
      </c>
      <c r="M194" s="170"/>
      <c r="N194" s="170"/>
      <c r="O194" s="171"/>
      <c r="P194" s="217"/>
      <c r="Q194" s="171"/>
      <c r="R194" s="329"/>
      <c r="S194" s="329"/>
      <c r="T194" s="329"/>
      <c r="U194" s="635" t="s">
        <v>1010</v>
      </c>
      <c r="V194" s="154" t="s">
        <v>1876</v>
      </c>
      <c r="W194" s="2642" t="s">
        <v>9207</v>
      </c>
      <c r="X194" s="605" t="s">
        <v>9208</v>
      </c>
      <c r="Y194" s="605" t="s">
        <v>2076</v>
      </c>
      <c r="Z194" s="154"/>
      <c r="AA194" s="329"/>
      <c r="AB194" s="388"/>
      <c r="AC194" s="279" t="s">
        <v>1862</v>
      </c>
      <c r="AD194" s="296" t="s">
        <v>1475</v>
      </c>
      <c r="AE194" s="170"/>
      <c r="AF194" s="170"/>
      <c r="AG194" s="222" t="s">
        <v>1302</v>
      </c>
      <c r="AH194" s="209" t="s">
        <v>1195</v>
      </c>
      <c r="AI194" s="222" t="s">
        <v>1196</v>
      </c>
      <c r="AJ194" s="329"/>
      <c r="AK194" s="329"/>
      <c r="AL194" s="329"/>
      <c r="AM194" s="279" t="s">
        <v>1879</v>
      </c>
      <c r="AN194" s="170"/>
      <c r="AO194" s="329"/>
      <c r="AP194" s="329"/>
      <c r="AQ194" s="329"/>
      <c r="AR194" s="329"/>
      <c r="AS194" s="329"/>
      <c r="AT194" s="329"/>
    </row>
    <row r="195">
      <c r="B195" s="359">
        <f>SUM($I$798)</f>
        <v>1</v>
      </c>
      <c r="C195" s="360">
        <v>14.0</v>
      </c>
      <c r="D195" s="360">
        <v>2.0</v>
      </c>
      <c r="E195" s="361"/>
      <c r="F195" s="360">
        <v>2.0</v>
      </c>
      <c r="G195" s="361"/>
      <c r="H195" s="361"/>
      <c r="I195" s="359">
        <f t="shared" si="32"/>
        <v>12</v>
      </c>
      <c r="J195" s="329"/>
      <c r="K195" s="346" t="str">
        <f>IFERROR(__xludf.DUMMYFUNCTION("REGEXREPLACE(O194, ""\D+"", """")"),"")</f>
        <v/>
      </c>
      <c r="L195" s="154"/>
      <c r="M195" s="154"/>
      <c r="N195" s="154"/>
      <c r="O195" s="173"/>
      <c r="P195" s="154"/>
      <c r="Q195" s="173"/>
      <c r="R195" s="329"/>
      <c r="S195" s="329"/>
      <c r="T195" s="329"/>
      <c r="U195" s="635" t="s">
        <v>1018</v>
      </c>
      <c r="V195" s="154" t="s">
        <v>1109</v>
      </c>
      <c r="W195" s="2643" t="s">
        <v>1134</v>
      </c>
      <c r="X195" s="610" t="s">
        <v>3142</v>
      </c>
      <c r="Y195" s="610" t="s">
        <v>2079</v>
      </c>
      <c r="Z195" s="154"/>
      <c r="AA195" s="329"/>
      <c r="AB195" s="390">
        <f>(AC195 * (AC195 + 1)) / 2</f>
        <v>0</v>
      </c>
      <c r="AC195" s="391">
        <v>0.0</v>
      </c>
      <c r="AD195" s="242" t="s">
        <v>9209</v>
      </c>
      <c r="AE195" s="212"/>
      <c r="AF195" s="212"/>
      <c r="AG195" s="212"/>
      <c r="AH195" s="212"/>
      <c r="AI195" s="154"/>
      <c r="AJ195" s="329"/>
      <c r="AK195" s="329"/>
      <c r="AL195" s="329"/>
      <c r="AM195" s="404" t="s">
        <v>2803</v>
      </c>
      <c r="AN195" s="37"/>
      <c r="AO195" s="130" t="s">
        <v>9210</v>
      </c>
      <c r="AP195" s="37"/>
      <c r="AQ195" s="404" t="s">
        <v>3144</v>
      </c>
      <c r="AR195" s="37"/>
      <c r="AS195" s="329"/>
      <c r="AT195" s="329"/>
    </row>
    <row r="196">
      <c r="B196" s="359">
        <f>SUM($J$798)</f>
        <v>0</v>
      </c>
      <c r="C196" s="360">
        <v>14.0</v>
      </c>
      <c r="D196" s="361"/>
      <c r="E196" s="361"/>
      <c r="F196" s="360">
        <v>2.0</v>
      </c>
      <c r="G196" s="361"/>
      <c r="H196" s="361"/>
      <c r="I196" s="359">
        <f t="shared" si="32"/>
        <v>9</v>
      </c>
      <c r="J196" s="329"/>
      <c r="K196" s="329"/>
      <c r="L196" s="154"/>
      <c r="M196" s="154"/>
      <c r="N196" s="154"/>
      <c r="O196" s="154"/>
      <c r="P196" s="154"/>
      <c r="Q196" s="154"/>
      <c r="R196" s="329"/>
      <c r="S196" s="329"/>
      <c r="T196" s="279" t="s">
        <v>1889</v>
      </c>
      <c r="U196" s="2461" t="s">
        <v>9211</v>
      </c>
      <c r="V196" s="594"/>
      <c r="W196" s="658" t="s">
        <v>9212</v>
      </c>
      <c r="X196" s="254"/>
      <c r="Y196" s="254"/>
      <c r="Z196" s="235"/>
      <c r="AA196" s="329"/>
      <c r="AB196" s="388"/>
      <c r="AC196" s="400" t="str">
        <f>CONCATENATE("Cost: ", AB195, " KP")</f>
        <v>Cost: 0 KP</v>
      </c>
      <c r="AD196" s="242" t="s">
        <v>9213</v>
      </c>
      <c r="AE196" s="212"/>
      <c r="AF196" s="212"/>
      <c r="AG196" s="212"/>
      <c r="AH196" s="154"/>
      <c r="AI196" s="154"/>
      <c r="AJ196" s="349" t="s">
        <v>556</v>
      </c>
      <c r="AK196" s="329"/>
      <c r="AL196" s="329"/>
      <c r="AM196" s="406" t="s">
        <v>2176</v>
      </c>
      <c r="AN196" s="37"/>
      <c r="AO196" s="405" t="s">
        <v>2065</v>
      </c>
      <c r="AP196" s="37"/>
      <c r="AQ196" s="406" t="s">
        <v>2177</v>
      </c>
      <c r="AR196" s="37"/>
      <c r="AS196" s="329"/>
      <c r="AT196" s="329"/>
    </row>
    <row r="197">
      <c r="B197" s="359">
        <f>SUM($T$798)</f>
        <v>0</v>
      </c>
      <c r="C197" s="361"/>
      <c r="D197" s="361"/>
      <c r="E197" s="361"/>
      <c r="F197" s="361"/>
      <c r="G197" s="361"/>
      <c r="H197" s="361"/>
      <c r="I197" s="359">
        <f>SUM(B197,D197:H197, (MIN(ROUNDDOWN(C197/6), 1)), MIN(ROUNDDOWN(C197/15), 1))</f>
        <v>0</v>
      </c>
      <c r="J197" s="329"/>
      <c r="K197" s="329"/>
      <c r="L197" s="329"/>
      <c r="M197" s="329"/>
      <c r="N197" s="329"/>
      <c r="O197" s="329"/>
      <c r="P197" s="329"/>
      <c r="Q197" s="329"/>
      <c r="R197" s="329"/>
      <c r="S197" s="329"/>
      <c r="T197" s="329"/>
      <c r="U197" s="635" t="s">
        <v>1010</v>
      </c>
      <c r="V197" s="154" t="s">
        <v>2478</v>
      </c>
      <c r="W197" s="1055" t="s">
        <v>3112</v>
      </c>
      <c r="X197" s="154"/>
      <c r="Y197" s="154"/>
      <c r="Z197" s="154"/>
      <c r="AA197" s="329"/>
      <c r="AB197" s="388"/>
      <c r="AC197" s="279" t="s">
        <v>1862</v>
      </c>
      <c r="AD197" s="169" t="s">
        <v>1277</v>
      </c>
      <c r="AE197" s="149"/>
      <c r="AF197" s="149"/>
      <c r="AG197" s="171" t="s">
        <v>1278</v>
      </c>
      <c r="AH197" s="171" t="s">
        <v>1195</v>
      </c>
      <c r="AI197" s="171" t="s">
        <v>1196</v>
      </c>
      <c r="AJ197" s="329"/>
      <c r="AK197" s="329"/>
      <c r="AL197" s="329"/>
      <c r="AM197" s="304" t="s">
        <v>3146</v>
      </c>
      <c r="AN197" s="37"/>
      <c r="AO197" s="406" t="s">
        <v>2898</v>
      </c>
      <c r="AP197" s="37"/>
      <c r="AQ197" s="109" t="s">
        <v>2289</v>
      </c>
      <c r="AR197" s="37"/>
      <c r="AS197" s="329"/>
      <c r="AT197" s="329"/>
    </row>
    <row r="198">
      <c r="A198" s="329"/>
      <c r="B198" s="329"/>
      <c r="C198" s="329"/>
      <c r="D198" s="329"/>
      <c r="E198" s="329"/>
      <c r="F198" s="329"/>
      <c r="G198" s="329"/>
      <c r="H198" s="329"/>
      <c r="I198" s="329"/>
      <c r="J198" s="329"/>
      <c r="K198" s="411" t="s">
        <v>1904</v>
      </c>
      <c r="L198" s="412"/>
      <c r="M198" s="412"/>
      <c r="N198" s="412"/>
      <c r="O198" s="413"/>
      <c r="P198" s="413"/>
      <c r="Q198" s="413"/>
      <c r="R198" s="329"/>
      <c r="S198" s="329"/>
      <c r="T198" s="329"/>
      <c r="U198" s="635" t="s">
        <v>1018</v>
      </c>
      <c r="V198" s="153" t="s">
        <v>2184</v>
      </c>
      <c r="W198" s="154" t="s">
        <v>1152</v>
      </c>
      <c r="X198" s="610" t="s">
        <v>1969</v>
      </c>
      <c r="Y198" s="154"/>
      <c r="Z198" s="154"/>
      <c r="AA198" s="329"/>
      <c r="AB198" s="390">
        <f>(AC198 * (AC198 + 1)) / 2</f>
        <v>0</v>
      </c>
      <c r="AC198" s="391">
        <v>0.0</v>
      </c>
      <c r="AD198" s="153" t="s">
        <v>9214</v>
      </c>
      <c r="AE198" s="153"/>
      <c r="AF198" s="153"/>
      <c r="AG198" s="153"/>
      <c r="AH198" s="153"/>
      <c r="AI198" s="154"/>
      <c r="AJ198" s="329"/>
      <c r="AK198" s="329"/>
      <c r="AL198" s="329"/>
      <c r="AM198" s="329"/>
      <c r="AN198" s="329"/>
      <c r="AO198" s="329"/>
      <c r="AP198" s="329"/>
      <c r="AQ198" s="329"/>
      <c r="AR198" s="329"/>
      <c r="AS198" s="329"/>
      <c r="AT198" s="329"/>
    </row>
    <row r="199">
      <c r="A199" s="329"/>
      <c r="B199" s="345" t="s">
        <v>1822</v>
      </c>
      <c r="C199" s="345" t="s">
        <v>1906</v>
      </c>
      <c r="D199" s="345" t="s">
        <v>1907</v>
      </c>
      <c r="E199" s="345" t="s">
        <v>1908</v>
      </c>
      <c r="F199" s="345" t="s">
        <v>1909</v>
      </c>
      <c r="G199" s="345" t="s">
        <v>1910</v>
      </c>
      <c r="H199" s="345" t="s">
        <v>800</v>
      </c>
      <c r="I199" s="345" t="s">
        <v>1826</v>
      </c>
      <c r="J199" s="329"/>
      <c r="K199" s="346" t="str">
        <f>IFERROR(__xludf.DUMMYFUNCTION("REGEXREPLACE(O198, ""\D+"", """")"),"")</f>
        <v/>
      </c>
      <c r="L199" s="170"/>
      <c r="M199" s="170"/>
      <c r="N199" s="170"/>
      <c r="O199" s="170"/>
      <c r="P199" s="170"/>
      <c r="Q199" s="170"/>
      <c r="R199" s="329"/>
      <c r="S199" s="329"/>
      <c r="T199" s="279" t="s">
        <v>1889</v>
      </c>
      <c r="U199" s="1399" t="s">
        <v>9215</v>
      </c>
      <c r="V199" s="594"/>
      <c r="W199" s="658" t="s">
        <v>9216</v>
      </c>
      <c r="X199" s="254"/>
      <c r="Y199" s="254"/>
      <c r="Z199" s="235"/>
      <c r="AA199" s="329"/>
      <c r="AB199" s="329"/>
      <c r="AC199" s="400" t="str">
        <f>CONCATENATE("Cost: ", AB198, " KP")</f>
        <v>Cost: 0 KP</v>
      </c>
      <c r="AD199" s="153" t="s">
        <v>9217</v>
      </c>
      <c r="AE199" s="153"/>
      <c r="AF199" s="153"/>
      <c r="AG199" s="153"/>
      <c r="AH199" s="154"/>
      <c r="AI199" s="154"/>
      <c r="AJ199" s="329"/>
      <c r="AK199" s="329"/>
      <c r="AL199" s="329"/>
      <c r="AM199" s="279" t="s">
        <v>1914</v>
      </c>
      <c r="AN199" s="170"/>
      <c r="AO199" s="329"/>
      <c r="AP199" s="329"/>
      <c r="AQ199" s="329"/>
      <c r="AR199" s="329"/>
      <c r="AS199" s="329"/>
      <c r="AT199" s="329"/>
    </row>
    <row r="200">
      <c r="A200" s="345" t="s">
        <v>51</v>
      </c>
      <c r="B200" s="359">
        <f>SUM($U$798)</f>
        <v>0</v>
      </c>
      <c r="C200" s="418"/>
      <c r="D200" s="418"/>
      <c r="E200" s="419">
        <f>SUM(ROUNDDOWN(I193/5))</f>
        <v>0</v>
      </c>
      <c r="F200" s="418"/>
      <c r="G200" s="361"/>
      <c r="H200" s="361"/>
      <c r="I200" s="359">
        <f t="shared" ref="I200:I204" si="33">SUM(B200:H200)</f>
        <v>0</v>
      </c>
      <c r="J200" s="329"/>
      <c r="K200" s="329"/>
      <c r="L200" s="170"/>
      <c r="M200" s="170"/>
      <c r="N200" s="170"/>
      <c r="O200" s="170"/>
      <c r="P200" s="170"/>
      <c r="Q200" s="170"/>
      <c r="R200" s="329"/>
      <c r="S200" s="329"/>
      <c r="T200" s="329"/>
      <c r="U200" s="635" t="s">
        <v>1010</v>
      </c>
      <c r="V200" s="1055" t="s">
        <v>9218</v>
      </c>
      <c r="W200" s="154"/>
      <c r="X200" s="154"/>
      <c r="Y200" s="154"/>
      <c r="Z200" s="154"/>
      <c r="AA200" s="329"/>
      <c r="AB200" s="329"/>
      <c r="AC200" s="411" t="s">
        <v>1904</v>
      </c>
      <c r="AD200" s="412"/>
      <c r="AE200" s="412"/>
      <c r="AF200" s="412"/>
      <c r="AG200" s="412"/>
      <c r="AH200" s="413"/>
      <c r="AI200" s="413"/>
      <c r="AJ200" s="329"/>
      <c r="AK200" s="329"/>
      <c r="AL200" s="329"/>
      <c r="AM200" s="423" t="s">
        <v>9219</v>
      </c>
      <c r="AS200" s="329"/>
      <c r="AT200" s="329"/>
    </row>
    <row r="201">
      <c r="A201" s="345" t="s">
        <v>52</v>
      </c>
      <c r="B201" s="359">
        <f>SUM($V$798)</f>
        <v>0</v>
      </c>
      <c r="C201" s="418"/>
      <c r="D201" s="419">
        <f>SUM(ROUNDDOWN(I192/3))</f>
        <v>5</v>
      </c>
      <c r="E201" s="419">
        <f>SUM(I193)</f>
        <v>1</v>
      </c>
      <c r="F201" s="418"/>
      <c r="G201" s="360">
        <v>5.0</v>
      </c>
      <c r="H201" s="361"/>
      <c r="I201" s="359">
        <f t="shared" si="33"/>
        <v>11</v>
      </c>
      <c r="J201" s="329"/>
      <c r="K201" s="329"/>
      <c r="L201" s="329"/>
      <c r="M201" s="329"/>
      <c r="N201" s="329"/>
      <c r="O201" s="329"/>
      <c r="P201" s="329"/>
      <c r="Q201" s="329"/>
      <c r="R201" s="329"/>
      <c r="S201" s="329"/>
      <c r="T201" s="329"/>
      <c r="U201" s="635" t="s">
        <v>1018</v>
      </c>
      <c r="V201" s="153" t="s">
        <v>1021</v>
      </c>
      <c r="W201" s="610" t="s">
        <v>2772</v>
      </c>
      <c r="X201" s="154"/>
      <c r="Y201" s="154"/>
      <c r="Z201" s="154"/>
      <c r="AA201" s="329"/>
      <c r="AB201" s="390">
        <f>(AC201 * (AC201 + 1)) / 2</f>
        <v>0</v>
      </c>
      <c r="AC201" s="391">
        <v>0.0</v>
      </c>
      <c r="AD201" s="170"/>
      <c r="AE201" s="170"/>
      <c r="AF201" s="170"/>
      <c r="AG201" s="170"/>
      <c r="AH201" s="170"/>
      <c r="AI201" s="170"/>
      <c r="AJ201" s="329"/>
      <c r="AK201" s="329"/>
      <c r="AL201" s="329"/>
      <c r="AS201" s="329"/>
      <c r="AT201" s="329"/>
    </row>
    <row r="202">
      <c r="A202" s="345" t="s">
        <v>54</v>
      </c>
      <c r="B202" s="359">
        <f>SUM($W$798)</f>
        <v>0</v>
      </c>
      <c r="C202" s="419">
        <f>SUM(I191)</f>
        <v>1</v>
      </c>
      <c r="D202" s="418"/>
      <c r="E202" s="418"/>
      <c r="F202" s="418"/>
      <c r="G202" s="361"/>
      <c r="H202" s="361"/>
      <c r="I202" s="359">
        <f t="shared" si="33"/>
        <v>1</v>
      </c>
      <c r="J202" s="329"/>
      <c r="K202" s="411" t="s">
        <v>1904</v>
      </c>
      <c r="L202" s="412"/>
      <c r="M202" s="412"/>
      <c r="N202" s="412"/>
      <c r="O202" s="413"/>
      <c r="P202" s="413"/>
      <c r="Q202" s="413"/>
      <c r="R202" s="329"/>
      <c r="S202" s="329"/>
      <c r="T202" s="329"/>
      <c r="U202" s="329"/>
      <c r="V202" s="329"/>
      <c r="W202" s="329"/>
      <c r="X202" s="329"/>
      <c r="Y202" s="329"/>
      <c r="Z202" s="329"/>
      <c r="AA202" s="329"/>
      <c r="AB202" s="388"/>
      <c r="AC202" s="400" t="str">
        <f>CONCATENATE("Cost: ", AB201, " KP")</f>
        <v>Cost: 0 KP</v>
      </c>
      <c r="AD202" s="170"/>
      <c r="AE202" s="170"/>
      <c r="AF202" s="170"/>
      <c r="AG202" s="170"/>
      <c r="AH202" s="170"/>
      <c r="AI202" s="170"/>
      <c r="AJ202" s="329"/>
      <c r="AK202" s="329"/>
      <c r="AL202" s="329"/>
      <c r="AS202" s="329"/>
      <c r="AT202" s="329"/>
    </row>
    <row r="203">
      <c r="A203" s="345" t="s">
        <v>53</v>
      </c>
      <c r="B203" s="359">
        <f>SUM($X$798)</f>
        <v>0</v>
      </c>
      <c r="C203" s="419">
        <f>SUM(ROUNDDOWN(I191/2))</f>
        <v>0</v>
      </c>
      <c r="D203" s="418"/>
      <c r="E203" s="419">
        <f>SUM(I193)</f>
        <v>1</v>
      </c>
      <c r="F203" s="418"/>
      <c r="G203" s="360">
        <v>2.0</v>
      </c>
      <c r="H203" s="361"/>
      <c r="I203" s="359">
        <f t="shared" si="33"/>
        <v>3</v>
      </c>
      <c r="J203" s="329"/>
      <c r="K203" s="346" t="str">
        <f>IFERROR(__xludf.DUMMYFUNCTION("REGEXREPLACE(O202, ""\D+"", """")"),"")</f>
        <v/>
      </c>
      <c r="L203" s="170"/>
      <c r="M203" s="170"/>
      <c r="N203" s="170"/>
      <c r="O203" s="170"/>
      <c r="P203" s="170"/>
      <c r="Q203" s="170"/>
      <c r="R203" s="329"/>
      <c r="S203" s="329"/>
      <c r="T203" s="279" t="s">
        <v>1922</v>
      </c>
      <c r="U203" s="2644" t="s">
        <v>9220</v>
      </c>
      <c r="V203" s="170"/>
      <c r="W203" s="170"/>
      <c r="X203" s="170"/>
      <c r="Y203" s="2462" t="s">
        <v>567</v>
      </c>
      <c r="Z203" s="345" t="s">
        <v>2913</v>
      </c>
      <c r="AA203" s="329"/>
      <c r="AB203" s="329"/>
      <c r="AC203" s="411" t="s">
        <v>1904</v>
      </c>
      <c r="AD203" s="412"/>
      <c r="AE203" s="412"/>
      <c r="AF203" s="412"/>
      <c r="AG203" s="412"/>
      <c r="AH203" s="413"/>
      <c r="AI203" s="413"/>
      <c r="AJ203" s="329"/>
      <c r="AK203" s="329"/>
      <c r="AL203" s="329"/>
      <c r="AS203" s="329"/>
      <c r="AT203" s="329"/>
    </row>
    <row r="204">
      <c r="A204" s="345" t="s">
        <v>55</v>
      </c>
      <c r="B204" s="359">
        <f>SUM($Y$798)</f>
        <v>0</v>
      </c>
      <c r="C204" s="419">
        <f>SUM(I191)</f>
        <v>1</v>
      </c>
      <c r="D204" s="418"/>
      <c r="E204" s="418"/>
      <c r="F204" s="419">
        <f>SUM(ROUNDDOWN(I196/3))</f>
        <v>3</v>
      </c>
      <c r="G204" s="361"/>
      <c r="H204" s="361"/>
      <c r="I204" s="359">
        <f t="shared" si="33"/>
        <v>4</v>
      </c>
      <c r="J204" s="329"/>
      <c r="K204" s="329"/>
      <c r="L204" s="170"/>
      <c r="M204" s="170"/>
      <c r="N204" s="170"/>
      <c r="O204" s="170"/>
      <c r="P204" s="170"/>
      <c r="Q204" s="170"/>
      <c r="R204" s="329"/>
      <c r="S204" s="329"/>
      <c r="T204" s="329"/>
      <c r="U204" s="211" t="s">
        <v>9221</v>
      </c>
      <c r="V204" s="212"/>
      <c r="W204" s="212"/>
      <c r="X204" s="212"/>
      <c r="Y204" s="154"/>
      <c r="Z204" s="154"/>
      <c r="AA204" s="329"/>
      <c r="AB204" s="390">
        <f>(AC204 * (AC204 + 1)) / 2</f>
        <v>0</v>
      </c>
      <c r="AC204" s="391">
        <v>0.0</v>
      </c>
      <c r="AD204" s="170"/>
      <c r="AE204" s="170"/>
      <c r="AF204" s="170"/>
      <c r="AG204" s="170"/>
      <c r="AH204" s="170"/>
      <c r="AI204" s="170"/>
      <c r="AJ204" s="329"/>
      <c r="AK204" s="329"/>
      <c r="AL204" s="329"/>
      <c r="AS204" s="329"/>
      <c r="AT204" s="329"/>
    </row>
    <row r="205">
      <c r="A205" s="329"/>
      <c r="B205" s="329"/>
      <c r="C205" s="329"/>
      <c r="D205" s="329"/>
      <c r="E205" s="329"/>
      <c r="F205" s="329"/>
      <c r="G205" s="329"/>
      <c r="H205" s="329"/>
      <c r="I205" s="329"/>
      <c r="J205" s="329"/>
      <c r="K205" s="329"/>
      <c r="L205" s="329"/>
      <c r="M205" s="329"/>
      <c r="N205" s="329"/>
      <c r="O205" s="329"/>
      <c r="P205" s="329"/>
      <c r="Q205" s="329"/>
      <c r="R205" s="329"/>
      <c r="S205" s="329"/>
      <c r="T205" s="329"/>
      <c r="U205" s="242" t="s">
        <v>9222</v>
      </c>
      <c r="V205" s="212"/>
      <c r="W205" s="154"/>
      <c r="X205" s="154"/>
      <c r="Y205" s="154"/>
      <c r="Z205" s="154"/>
      <c r="AA205" s="329"/>
      <c r="AB205" s="329"/>
      <c r="AC205" s="400" t="str">
        <f>CONCATENATE("Cost: ", AB204, " KP")</f>
        <v>Cost: 0 KP</v>
      </c>
      <c r="AD205" s="170"/>
      <c r="AE205" s="170"/>
      <c r="AF205" s="170"/>
      <c r="AG205" s="170"/>
      <c r="AH205" s="170"/>
      <c r="AI205" s="170"/>
      <c r="AJ205" s="329"/>
      <c r="AK205" s="329"/>
      <c r="AL205" s="329"/>
      <c r="AM205" s="329"/>
      <c r="AN205" s="329"/>
      <c r="AO205" s="329"/>
      <c r="AP205" s="329"/>
      <c r="AQ205" s="329"/>
      <c r="AR205" s="329"/>
      <c r="AS205" s="329"/>
      <c r="AT205" s="329"/>
    </row>
    <row r="206">
      <c r="A206" s="37"/>
      <c r="B206" s="430" t="s">
        <v>1926</v>
      </c>
      <c r="C206" s="329"/>
      <c r="D206" s="329"/>
      <c r="E206" s="329"/>
      <c r="F206" s="329"/>
      <c r="G206" s="329"/>
      <c r="H206" s="329"/>
      <c r="I206" s="329"/>
      <c r="J206" s="37"/>
      <c r="K206" s="329"/>
      <c r="L206" s="329"/>
      <c r="M206" s="329"/>
      <c r="N206" s="329"/>
      <c r="O206" s="329"/>
      <c r="P206" s="329"/>
      <c r="Q206" s="329"/>
      <c r="R206" s="329"/>
      <c r="S206" s="37"/>
      <c r="T206" s="329"/>
      <c r="U206" s="329"/>
      <c r="V206" s="329"/>
      <c r="W206" s="329"/>
      <c r="X206" s="329"/>
      <c r="Y206" s="329"/>
      <c r="Z206" s="329"/>
      <c r="AA206" s="329"/>
      <c r="AB206" s="37"/>
      <c r="AC206" s="329"/>
      <c r="AD206" s="329"/>
      <c r="AE206" s="329"/>
      <c r="AF206" s="329"/>
      <c r="AG206" s="329"/>
      <c r="AH206" s="329"/>
      <c r="AI206" s="329"/>
      <c r="AJ206" s="329"/>
      <c r="AK206" s="37"/>
      <c r="AL206" s="329"/>
      <c r="AM206" s="329"/>
      <c r="AN206" s="329"/>
      <c r="AO206" s="329"/>
      <c r="AP206" s="329"/>
      <c r="AQ206" s="329"/>
      <c r="AR206" s="329"/>
      <c r="AS206" s="329"/>
      <c r="AT206" s="37"/>
    </row>
    <row r="210">
      <c r="A210" s="37"/>
      <c r="B210" s="329"/>
      <c r="C210" s="329"/>
      <c r="D210" s="329"/>
      <c r="E210" s="329"/>
      <c r="F210" s="329"/>
      <c r="G210" s="330" t="s">
        <v>1811</v>
      </c>
      <c r="H210" s="330" t="s">
        <v>1812</v>
      </c>
      <c r="I210" s="329"/>
      <c r="J210" s="37"/>
      <c r="K210" s="329"/>
      <c r="L210" s="329"/>
      <c r="M210" s="329"/>
      <c r="N210" s="329"/>
      <c r="O210" s="329"/>
      <c r="P210" s="329"/>
      <c r="Q210" s="329"/>
      <c r="R210" s="329"/>
      <c r="S210" s="37"/>
      <c r="T210" s="329"/>
      <c r="U210" s="329"/>
      <c r="V210" s="329"/>
      <c r="W210" s="329"/>
      <c r="X210" s="329"/>
      <c r="Y210" s="329"/>
      <c r="Z210" s="329"/>
      <c r="AA210" s="329"/>
      <c r="AB210" s="37"/>
      <c r="AC210" s="329"/>
      <c r="AD210" s="329"/>
      <c r="AE210" s="329"/>
      <c r="AF210" s="329"/>
      <c r="AG210" s="329"/>
      <c r="AH210" s="329"/>
      <c r="AI210" s="329"/>
      <c r="AJ210" s="329"/>
      <c r="AK210" s="37"/>
      <c r="AL210" s="37"/>
      <c r="AM210" s="37"/>
      <c r="AN210" s="37"/>
      <c r="AO210" s="37"/>
      <c r="AP210" s="37"/>
      <c r="AQ210" s="37"/>
      <c r="AR210" s="37"/>
      <c r="AS210" s="37"/>
      <c r="AT210" s="37"/>
    </row>
    <row r="211">
      <c r="A211" s="329"/>
      <c r="B211" s="329"/>
      <c r="C211" s="1019" t="s">
        <v>4049</v>
      </c>
      <c r="D211" s="333"/>
      <c r="E211" s="329"/>
      <c r="F211" s="334" t="s">
        <v>1814</v>
      </c>
      <c r="G211" s="334">
        <f>MINUS(H211,SUM(C214:C223))</f>
        <v>62</v>
      </c>
      <c r="H211" s="334">
        <f>SUM('Character Sheets'!$A$940)</f>
        <v>100</v>
      </c>
      <c r="I211" s="329"/>
      <c r="J211" s="329"/>
      <c r="K211" s="329"/>
      <c r="L211" s="329"/>
      <c r="M211" s="329"/>
      <c r="N211" s="329"/>
      <c r="O211" s="329"/>
      <c r="P211" s="329"/>
      <c r="Q211" s="329"/>
      <c r="R211" s="329"/>
      <c r="S211" s="329"/>
      <c r="T211" s="329"/>
      <c r="U211" s="329"/>
      <c r="V211" s="329"/>
      <c r="W211" s="329"/>
      <c r="X211" s="329"/>
      <c r="Y211" s="329"/>
      <c r="Z211" s="329"/>
      <c r="AA211" s="329"/>
      <c r="AB211" s="329"/>
      <c r="AC211" s="329"/>
      <c r="AD211" s="329"/>
      <c r="AE211" s="329"/>
      <c r="AF211" s="329"/>
      <c r="AG211" s="329"/>
      <c r="AH211" s="329"/>
      <c r="AI211" s="329"/>
      <c r="AJ211" s="329"/>
      <c r="AK211" s="329"/>
      <c r="AL211" s="329"/>
      <c r="AM211" s="329"/>
      <c r="AN211" s="329"/>
      <c r="AO211" s="329"/>
      <c r="AP211" s="329"/>
      <c r="AQ211" s="329"/>
      <c r="AR211" s="329"/>
      <c r="AS211" s="329"/>
      <c r="AT211" s="329"/>
    </row>
    <row r="212">
      <c r="A212" s="329"/>
      <c r="B212" s="329"/>
      <c r="C212" s="329"/>
      <c r="D212" s="329"/>
      <c r="E212" s="329"/>
      <c r="F212" s="329"/>
      <c r="G212" s="329"/>
      <c r="H212" s="329"/>
      <c r="I212" s="329"/>
      <c r="J212" s="329"/>
      <c r="K212" s="279" t="s">
        <v>1816</v>
      </c>
      <c r="L212" s="2645" t="s">
        <v>9223</v>
      </c>
      <c r="M212" s="1365"/>
      <c r="N212" s="2646" t="s">
        <v>9224</v>
      </c>
      <c r="O212" s="235"/>
      <c r="P212" s="235"/>
      <c r="Q212" s="235"/>
      <c r="R212" s="329"/>
      <c r="S212" s="329"/>
      <c r="T212" s="279" t="s">
        <v>294</v>
      </c>
      <c r="U212" s="2647" t="s">
        <v>9225</v>
      </c>
      <c r="V212" s="170"/>
      <c r="W212" s="1047" t="s">
        <v>9226</v>
      </c>
      <c r="X212" s="254"/>
      <c r="Y212" s="254"/>
      <c r="Z212" s="254"/>
      <c r="AA212" s="329"/>
      <c r="AB212" s="329"/>
      <c r="AC212" s="329"/>
      <c r="AD212" s="220" t="s">
        <v>1821</v>
      </c>
      <c r="AE212" s="170"/>
      <c r="AF212" s="329"/>
      <c r="AG212" s="329"/>
      <c r="AH212" s="329"/>
      <c r="AI212" s="329"/>
      <c r="AJ212" s="329"/>
      <c r="AK212" s="329"/>
      <c r="AL212" s="329"/>
      <c r="AM212" s="329"/>
      <c r="AN212" s="329"/>
      <c r="AO212" s="329"/>
      <c r="AP212" s="329"/>
      <c r="AQ212" s="329"/>
      <c r="AR212" s="329"/>
      <c r="AS212" s="329"/>
      <c r="AT212" s="329"/>
    </row>
    <row r="213">
      <c r="A213" s="329"/>
      <c r="B213" s="345" t="s">
        <v>1822</v>
      </c>
      <c r="C213" s="345" t="s">
        <v>1823</v>
      </c>
      <c r="D213" s="345" t="s">
        <v>1824</v>
      </c>
      <c r="E213" s="345" t="s">
        <v>1825</v>
      </c>
      <c r="F213" s="345" t="s">
        <v>1066</v>
      </c>
      <c r="G213" s="345" t="s">
        <v>1120</v>
      </c>
      <c r="H213" s="345" t="s">
        <v>800</v>
      </c>
      <c r="I213" s="345" t="s">
        <v>1826</v>
      </c>
      <c r="J213" s="329"/>
      <c r="K213" s="329"/>
      <c r="L213" s="298" t="s">
        <v>9227</v>
      </c>
      <c r="M213" s="212"/>
      <c r="N213" s="212"/>
      <c r="O213" s="212"/>
      <c r="P213" s="212"/>
      <c r="Q213" s="154"/>
      <c r="R213" s="329" t="s">
        <v>556</v>
      </c>
      <c r="S213" s="329"/>
      <c r="T213" s="329"/>
      <c r="U213" s="298" t="s">
        <v>9228</v>
      </c>
      <c r="V213" s="212"/>
      <c r="W213" s="212"/>
      <c r="X213" s="212"/>
      <c r="Y213" s="212"/>
      <c r="Z213" s="154"/>
      <c r="AA213" s="329"/>
      <c r="AB213" s="329"/>
      <c r="AC213" s="329"/>
      <c r="AD213" s="2648" t="s">
        <v>1830</v>
      </c>
      <c r="AE213" s="37"/>
      <c r="AF213" s="37"/>
      <c r="AG213" s="37"/>
      <c r="AH213" s="37"/>
      <c r="AI213" s="37"/>
      <c r="AJ213" s="329"/>
      <c r="AK213" s="329"/>
      <c r="AL213" s="329"/>
      <c r="AM213" s="329"/>
      <c r="AN213" s="329"/>
      <c r="AO213" s="329"/>
      <c r="AP213" s="329"/>
      <c r="AQ213" s="329"/>
      <c r="AR213" s="329"/>
      <c r="AS213" s="329"/>
      <c r="AT213" s="329"/>
    </row>
    <row r="214">
      <c r="A214" s="2583" t="s">
        <v>3255</v>
      </c>
      <c r="B214" s="359">
        <f>SUM('Character Sheets'!$B$940)</f>
        <v>35</v>
      </c>
      <c r="C214" s="2649">
        <v>7.0</v>
      </c>
      <c r="D214" s="2585"/>
      <c r="E214" s="2585"/>
      <c r="F214" s="2593">
        <v>1.0</v>
      </c>
      <c r="G214" s="2585"/>
      <c r="H214" s="2586">
        <v>2.0</v>
      </c>
      <c r="I214" s="359">
        <f t="shared" ref="I214:I215" si="34">SUM(B214,C214*2,D214:H214) - J214</f>
        <v>52</v>
      </c>
      <c r="J214" s="2630">
        <f t="shared" ref="J214:J215" si="35">IF(C214 &gt; 10, MINUS(C214, 10), 0)</f>
        <v>0</v>
      </c>
      <c r="K214" s="329"/>
      <c r="L214" s="952" t="s">
        <v>9229</v>
      </c>
      <c r="M214" s="345" t="s">
        <v>922</v>
      </c>
      <c r="N214" s="345" t="s">
        <v>925</v>
      </c>
      <c r="O214" s="2454" t="s">
        <v>869</v>
      </c>
      <c r="P214" s="345" t="s">
        <v>988</v>
      </c>
      <c r="Q214" s="345" t="s">
        <v>866</v>
      </c>
      <c r="R214" s="329"/>
      <c r="S214" s="329"/>
      <c r="T214" s="329"/>
      <c r="U214" s="298" t="s">
        <v>9230</v>
      </c>
      <c r="V214" s="212"/>
      <c r="W214" s="212"/>
      <c r="X214" s="212"/>
      <c r="Y214" s="212"/>
      <c r="Z214" s="154"/>
      <c r="AA214" s="329"/>
      <c r="AB214" s="329"/>
      <c r="AC214" s="329"/>
      <c r="AD214" s="37"/>
      <c r="AE214" s="763"/>
      <c r="AF214" s="763"/>
      <c r="AG214" s="37"/>
      <c r="AH214" s="37"/>
      <c r="AI214" s="37"/>
      <c r="AJ214" s="329"/>
      <c r="AK214" s="329"/>
      <c r="AL214" s="329"/>
      <c r="AM214" s="329"/>
      <c r="AN214" s="329"/>
      <c r="AO214" s="329"/>
      <c r="AP214" s="329"/>
      <c r="AQ214" s="329"/>
      <c r="AR214" s="329"/>
      <c r="AS214" s="329"/>
      <c r="AT214" s="329"/>
    </row>
    <row r="215">
      <c r="A215" s="2588" t="s">
        <v>3256</v>
      </c>
      <c r="B215" s="359">
        <f>SUM('Character Sheets'!$C$940)</f>
        <v>40</v>
      </c>
      <c r="C215" s="2589">
        <v>4.0</v>
      </c>
      <c r="D215" s="2585"/>
      <c r="E215" s="2585"/>
      <c r="F215" s="2585"/>
      <c r="G215" s="2585"/>
      <c r="H215" s="2585"/>
      <c r="I215" s="359">
        <f t="shared" si="34"/>
        <v>48</v>
      </c>
      <c r="J215" s="2630">
        <f t="shared" si="35"/>
        <v>0</v>
      </c>
      <c r="K215" s="329"/>
      <c r="L215" s="329"/>
      <c r="M215" s="329"/>
      <c r="N215" s="329"/>
      <c r="O215" s="329"/>
      <c r="P215" s="329"/>
      <c r="Q215" s="329"/>
      <c r="R215" s="329"/>
      <c r="S215" s="329"/>
      <c r="T215" s="329"/>
      <c r="U215" s="220" t="s">
        <v>9231</v>
      </c>
      <c r="V215" s="170"/>
      <c r="W215" s="170"/>
      <c r="X215" s="170"/>
      <c r="Y215" s="170"/>
      <c r="Z215" s="345" t="s">
        <v>535</v>
      </c>
      <c r="AA215" s="329"/>
      <c r="AB215" s="329"/>
      <c r="AC215" s="329"/>
      <c r="AD215" s="37"/>
      <c r="AE215" s="763"/>
      <c r="AF215" s="763"/>
      <c r="AG215" s="37"/>
      <c r="AH215" s="37"/>
      <c r="AI215" s="37"/>
      <c r="AJ215" s="329"/>
      <c r="AK215" s="329"/>
      <c r="AL215" s="329"/>
      <c r="AM215" s="329"/>
      <c r="AN215" s="329"/>
      <c r="AO215" s="329"/>
      <c r="AP215" s="329"/>
      <c r="AQ215" s="329"/>
      <c r="AR215" s="329"/>
      <c r="AS215" s="329"/>
      <c r="AT215" s="329"/>
    </row>
    <row r="216">
      <c r="A216" s="2590" t="s">
        <v>3257</v>
      </c>
      <c r="B216" s="359">
        <f>SUM('Character Sheets'!$D$940)</f>
        <v>0</v>
      </c>
      <c r="C216" s="2604">
        <v>6.0</v>
      </c>
      <c r="D216" s="2585"/>
      <c r="E216" s="2585"/>
      <c r="F216" s="2584">
        <v>3.0</v>
      </c>
      <c r="G216" s="2585"/>
      <c r="H216" s="2585"/>
      <c r="I216" s="359">
        <f t="shared" ref="I216:I222" si="36">SUM(B216:H216) - J216</f>
        <v>9</v>
      </c>
      <c r="J216" s="2591">
        <f t="shared" ref="J216:J222" si="37">IF(C216 &gt; 10, ROUNDUP(MINUS(C216, 10)/2), 0)</f>
        <v>0</v>
      </c>
      <c r="K216" s="279" t="s">
        <v>1855</v>
      </c>
      <c r="L216" s="2650" t="s">
        <v>9232</v>
      </c>
      <c r="M216" s="1320"/>
      <c r="N216" s="575" t="s">
        <v>9233</v>
      </c>
      <c r="O216" s="254"/>
      <c r="P216" s="254"/>
      <c r="Q216" s="254"/>
      <c r="R216" s="329"/>
      <c r="S216" s="329"/>
      <c r="T216" s="329"/>
      <c r="U216" s="329"/>
      <c r="V216" s="329"/>
      <c r="W216" s="329"/>
      <c r="X216" s="329"/>
      <c r="Y216" s="329"/>
      <c r="Z216" s="329"/>
      <c r="AA216" s="329"/>
      <c r="AB216" s="329"/>
      <c r="AC216" s="329"/>
      <c r="AD216" s="37"/>
      <c r="AE216" s="763"/>
      <c r="AF216" s="763"/>
      <c r="AG216" s="37"/>
      <c r="AH216" s="37"/>
      <c r="AI216" s="37"/>
      <c r="AJ216" s="329"/>
      <c r="AK216" s="329"/>
      <c r="AL216" s="329"/>
      <c r="AM216" s="329"/>
      <c r="AN216" s="329"/>
      <c r="AO216" s="329"/>
      <c r="AP216" s="329"/>
      <c r="AQ216" s="329"/>
      <c r="AR216" s="329"/>
      <c r="AS216" s="329"/>
      <c r="AT216" s="329"/>
    </row>
    <row r="217">
      <c r="A217" s="2592" t="s">
        <v>3258</v>
      </c>
      <c r="B217" s="359">
        <f>SUM('Character Sheets'!$E$940)</f>
        <v>0</v>
      </c>
      <c r="C217" s="2586">
        <v>2.0</v>
      </c>
      <c r="D217" s="2585"/>
      <c r="E217" s="2585"/>
      <c r="F217" s="2651">
        <v>-2.0</v>
      </c>
      <c r="G217" s="2585"/>
      <c r="H217" s="2585"/>
      <c r="I217" s="359">
        <f t="shared" si="36"/>
        <v>0</v>
      </c>
      <c r="J217" s="2591">
        <f t="shared" si="37"/>
        <v>0</v>
      </c>
      <c r="K217" s="329"/>
      <c r="L217" s="385" t="s">
        <v>1010</v>
      </c>
      <c r="M217" s="226" t="s">
        <v>3194</v>
      </c>
      <c r="N217" s="226" t="s">
        <v>2227</v>
      </c>
      <c r="O217" s="589" t="s">
        <v>9234</v>
      </c>
      <c r="P217" s="154"/>
      <c r="Q217" s="154"/>
      <c r="R217" s="329"/>
      <c r="S217" s="329"/>
      <c r="T217" s="279" t="s">
        <v>1862</v>
      </c>
      <c r="U217" s="218" t="s">
        <v>9235</v>
      </c>
      <c r="V217" s="170"/>
      <c r="W217" s="170"/>
      <c r="X217" s="170"/>
      <c r="Y217" s="209" t="s">
        <v>1194</v>
      </c>
      <c r="Z217" s="209" t="s">
        <v>1196</v>
      </c>
      <c r="AA217" s="329"/>
      <c r="AB217" s="329"/>
      <c r="AC217" s="329"/>
      <c r="AD217" s="37"/>
      <c r="AE217" s="37"/>
      <c r="AF217" s="37"/>
      <c r="AG217" s="37"/>
      <c r="AH217" s="37"/>
      <c r="AI217" s="37"/>
      <c r="AJ217" s="329"/>
      <c r="AK217" s="329"/>
      <c r="AL217" s="329"/>
      <c r="AM217" s="329"/>
      <c r="AN217" s="329"/>
      <c r="AO217" s="329"/>
      <c r="AP217" s="329"/>
      <c r="AQ217" s="329"/>
      <c r="AR217" s="329"/>
      <c r="AS217" s="329"/>
      <c r="AT217" s="329"/>
    </row>
    <row r="218">
      <c r="A218" s="2594" t="s">
        <v>3259</v>
      </c>
      <c r="B218" s="359">
        <f>SUM('Character Sheets'!$F$940)</f>
        <v>0</v>
      </c>
      <c r="C218" s="2585"/>
      <c r="D218" s="2585"/>
      <c r="E218" s="2585"/>
      <c r="F218" s="2585"/>
      <c r="G218" s="2585"/>
      <c r="H218" s="2585"/>
      <c r="I218" s="359">
        <f t="shared" si="36"/>
        <v>0</v>
      </c>
      <c r="J218" s="2591">
        <f t="shared" si="37"/>
        <v>0</v>
      </c>
      <c r="K218" s="329"/>
      <c r="L218" s="385" t="s">
        <v>1018</v>
      </c>
      <c r="M218" s="226" t="s">
        <v>1143</v>
      </c>
      <c r="N218" s="2642" t="s">
        <v>1065</v>
      </c>
      <c r="O218" s="154"/>
      <c r="P218" s="154"/>
      <c r="Q218" s="154"/>
      <c r="R218" s="329"/>
      <c r="S218" s="329"/>
      <c r="T218" s="329"/>
      <c r="U218" s="298" t="s">
        <v>9236</v>
      </c>
      <c r="V218" s="154"/>
      <c r="W218" s="154"/>
      <c r="X218" s="154"/>
      <c r="Y218" s="154"/>
      <c r="Z218" s="154"/>
      <c r="AA218" s="329"/>
      <c r="AB218" s="329"/>
      <c r="AC218" s="329"/>
      <c r="AD218" s="37"/>
      <c r="AE218" s="37"/>
      <c r="AF218" s="37"/>
      <c r="AG218" s="37"/>
      <c r="AH218" s="37"/>
      <c r="AI218" s="37"/>
      <c r="AJ218" s="329"/>
      <c r="AK218" s="329"/>
      <c r="AL218" s="329"/>
      <c r="AM218" s="329"/>
      <c r="AN218" s="329"/>
      <c r="AO218" s="329"/>
      <c r="AP218" s="329"/>
      <c r="AQ218" s="329"/>
      <c r="AR218" s="329"/>
      <c r="AS218" s="329"/>
      <c r="AT218" s="329"/>
    </row>
    <row r="219">
      <c r="A219" s="2595" t="s">
        <v>3260</v>
      </c>
      <c r="B219" s="359">
        <f>SUM('Character Sheets'!$G$940)</f>
        <v>0</v>
      </c>
      <c r="C219" s="2584">
        <v>3.0</v>
      </c>
      <c r="D219" s="2593">
        <v>1.0</v>
      </c>
      <c r="E219" s="2585"/>
      <c r="F219" s="2585"/>
      <c r="G219" s="2585"/>
      <c r="H219" s="2585"/>
      <c r="I219" s="359">
        <f t="shared" si="36"/>
        <v>4</v>
      </c>
      <c r="J219" s="2591">
        <f t="shared" si="37"/>
        <v>0</v>
      </c>
      <c r="K219" s="279" t="s">
        <v>1872</v>
      </c>
      <c r="L219" s="2652" t="s">
        <v>9237</v>
      </c>
      <c r="M219" s="413"/>
      <c r="N219" s="575" t="s">
        <v>9238</v>
      </c>
      <c r="O219" s="254"/>
      <c r="P219" s="254"/>
      <c r="Q219" s="235"/>
      <c r="R219" s="329"/>
      <c r="S219" s="329"/>
      <c r="T219" s="329"/>
      <c r="U219" s="154" t="s">
        <v>9239</v>
      </c>
      <c r="V219" s="154"/>
      <c r="W219" s="154"/>
      <c r="X219" s="154"/>
      <c r="Y219" s="154"/>
      <c r="Z219" s="154"/>
      <c r="AA219" s="329"/>
      <c r="AB219" s="329"/>
      <c r="AC219" s="329"/>
      <c r="AD219" s="329"/>
      <c r="AE219" s="329"/>
      <c r="AF219" s="329"/>
      <c r="AG219" s="329"/>
      <c r="AH219" s="329"/>
      <c r="AI219" s="329"/>
      <c r="AJ219" s="329"/>
      <c r="AK219" s="329"/>
      <c r="AL219" s="329"/>
      <c r="AM219" s="329"/>
      <c r="AN219" s="329"/>
      <c r="AO219" s="329"/>
      <c r="AP219" s="329"/>
      <c r="AQ219" s="329"/>
      <c r="AR219" s="329"/>
      <c r="AS219" s="329"/>
      <c r="AT219" s="329"/>
    </row>
    <row r="220">
      <c r="A220" s="2596" t="s">
        <v>3261</v>
      </c>
      <c r="B220" s="359">
        <f>SUM('Character Sheets'!$H$940)</f>
        <v>0</v>
      </c>
      <c r="C220" s="2589">
        <v>4.0</v>
      </c>
      <c r="D220" s="2585"/>
      <c r="E220" s="2585"/>
      <c r="F220" s="2586">
        <v>2.0</v>
      </c>
      <c r="G220" s="2585"/>
      <c r="H220" s="2585"/>
      <c r="I220" s="359">
        <f t="shared" si="36"/>
        <v>6</v>
      </c>
      <c r="J220" s="2591">
        <f t="shared" si="37"/>
        <v>0</v>
      </c>
      <c r="K220" s="329"/>
      <c r="L220" s="385" t="s">
        <v>1010</v>
      </c>
      <c r="M220" s="154" t="s">
        <v>9093</v>
      </c>
      <c r="N220" s="154" t="s">
        <v>3105</v>
      </c>
      <c r="O220" s="154" t="s">
        <v>1075</v>
      </c>
      <c r="P220" s="154" t="s">
        <v>2130</v>
      </c>
      <c r="Q220" s="610" t="s">
        <v>2706</v>
      </c>
      <c r="R220" s="329"/>
      <c r="S220" s="329"/>
      <c r="T220" s="279" t="s">
        <v>1862</v>
      </c>
      <c r="U220" s="218" t="s">
        <v>1286</v>
      </c>
      <c r="V220" s="170"/>
      <c r="W220" s="170"/>
      <c r="X220" s="170"/>
      <c r="Y220" s="209" t="s">
        <v>1278</v>
      </c>
      <c r="Z220" s="209" t="s">
        <v>1196</v>
      </c>
      <c r="AA220" s="329"/>
      <c r="AB220" s="329"/>
      <c r="AC220" s="329"/>
      <c r="AD220" s="279" t="s">
        <v>1879</v>
      </c>
      <c r="AE220" s="170"/>
      <c r="AF220" s="329"/>
      <c r="AG220" s="329"/>
      <c r="AH220" s="329"/>
      <c r="AI220" s="329"/>
      <c r="AJ220" s="329"/>
      <c r="AK220" s="329"/>
      <c r="AL220" s="329"/>
      <c r="AM220" s="329"/>
      <c r="AN220" s="329"/>
      <c r="AO220" s="329"/>
      <c r="AP220" s="329"/>
      <c r="AQ220" s="329"/>
      <c r="AR220" s="329"/>
      <c r="AS220" s="329"/>
      <c r="AT220" s="329"/>
    </row>
    <row r="221">
      <c r="A221" s="2597" t="s">
        <v>3262</v>
      </c>
      <c r="B221" s="359">
        <f>SUM('Character Sheets'!$I$940)</f>
        <v>0</v>
      </c>
      <c r="C221" s="2585"/>
      <c r="D221" s="2585"/>
      <c r="E221" s="2585"/>
      <c r="F221" s="2585"/>
      <c r="G221" s="2585"/>
      <c r="H221" s="2585"/>
      <c r="I221" s="359">
        <f t="shared" si="36"/>
        <v>0</v>
      </c>
      <c r="J221" s="2591">
        <f t="shared" si="37"/>
        <v>0</v>
      </c>
      <c r="K221" s="329"/>
      <c r="L221" s="385" t="s">
        <v>1018</v>
      </c>
      <c r="M221" s="154" t="s">
        <v>2184</v>
      </c>
      <c r="N221" s="154"/>
      <c r="O221" s="154"/>
      <c r="P221" s="154"/>
      <c r="Q221" s="154"/>
      <c r="R221" s="329"/>
      <c r="S221" s="329"/>
      <c r="T221" s="329"/>
      <c r="U221" s="298" t="s">
        <v>9240</v>
      </c>
      <c r="V221" s="212"/>
      <c r="W221" s="154"/>
      <c r="X221" s="154"/>
      <c r="Y221" s="154"/>
      <c r="Z221" s="154"/>
      <c r="AA221" s="329"/>
      <c r="AB221" s="329"/>
      <c r="AC221" s="329"/>
      <c r="AD221" s="404" t="s">
        <v>9143</v>
      </c>
      <c r="AE221" s="37"/>
      <c r="AF221" s="406" t="s">
        <v>2390</v>
      </c>
      <c r="AG221" s="37"/>
      <c r="AH221" s="404" t="s">
        <v>1888</v>
      </c>
      <c r="AI221" s="37"/>
      <c r="AJ221" s="329"/>
      <c r="AK221" s="329"/>
      <c r="AL221" s="329"/>
      <c r="AM221" s="329"/>
      <c r="AN221" s="329"/>
      <c r="AO221" s="329"/>
      <c r="AP221" s="329"/>
      <c r="AQ221" s="329"/>
      <c r="AR221" s="329"/>
      <c r="AS221" s="329"/>
      <c r="AT221" s="329"/>
    </row>
    <row r="222">
      <c r="A222" s="2598" t="s">
        <v>3263</v>
      </c>
      <c r="B222" s="359">
        <f>SUM('Character Sheets'!$J$940)</f>
        <v>0</v>
      </c>
      <c r="C222" s="2604">
        <v>6.0</v>
      </c>
      <c r="D222" s="2585"/>
      <c r="E222" s="2585"/>
      <c r="F222" s="2593">
        <v>1.0</v>
      </c>
      <c r="G222" s="2585"/>
      <c r="H222" s="2593">
        <v>1.0</v>
      </c>
      <c r="I222" s="359">
        <f t="shared" si="36"/>
        <v>8</v>
      </c>
      <c r="J222" s="2591">
        <f t="shared" si="37"/>
        <v>0</v>
      </c>
      <c r="K222" s="279" t="s">
        <v>1889</v>
      </c>
      <c r="L222" s="1360" t="s">
        <v>1174</v>
      </c>
      <c r="M222" s="1320"/>
      <c r="N222" s="2460" t="s">
        <v>1175</v>
      </c>
      <c r="O222" s="235"/>
      <c r="P222" s="235"/>
      <c r="Q222" s="235"/>
      <c r="R222" s="329"/>
      <c r="S222" s="329"/>
      <c r="T222" s="329"/>
      <c r="U222" s="154" t="s">
        <v>1206</v>
      </c>
      <c r="V222" s="154"/>
      <c r="W222" s="154"/>
      <c r="X222" s="154"/>
      <c r="Y222" s="154"/>
      <c r="Z222" s="154"/>
      <c r="AA222" s="329"/>
      <c r="AB222" s="329"/>
      <c r="AC222" s="329"/>
      <c r="AD222" s="406" t="s">
        <v>2627</v>
      </c>
      <c r="AE222" s="37"/>
      <c r="AF222" s="405" t="s">
        <v>1894</v>
      </c>
      <c r="AG222" s="37"/>
      <c r="AH222" s="406" t="s">
        <v>1895</v>
      </c>
      <c r="AI222" s="37"/>
      <c r="AJ222" s="329"/>
      <c r="AK222" s="329"/>
      <c r="AL222" s="329"/>
      <c r="AM222" s="329"/>
      <c r="AN222" s="329"/>
      <c r="AO222" s="329"/>
      <c r="AP222" s="329"/>
      <c r="AQ222" s="329"/>
      <c r="AR222" s="329"/>
      <c r="AS222" s="329"/>
      <c r="AT222" s="329"/>
    </row>
    <row r="223">
      <c r="A223" s="2599" t="s">
        <v>50</v>
      </c>
      <c r="B223" s="359">
        <f>SUM('Character Sheets'!$T$940)</f>
        <v>4</v>
      </c>
      <c r="C223" s="2604">
        <v>6.0</v>
      </c>
      <c r="D223" s="2585"/>
      <c r="E223" s="2585"/>
      <c r="F223" s="2585"/>
      <c r="G223" s="2585"/>
      <c r="H223" s="2585"/>
      <c r="I223" s="359">
        <f>SUM(B223,D223:H223, (MIN(ROUNDDOWN(C223/6), 1)), MIN(ROUNDDOWN(C223/15), 1))</f>
        <v>5</v>
      </c>
      <c r="J223" s="329"/>
      <c r="K223" s="329"/>
      <c r="L223" s="635" t="s">
        <v>1010</v>
      </c>
      <c r="M223" s="154" t="s">
        <v>3194</v>
      </c>
      <c r="N223" s="154" t="s">
        <v>1161</v>
      </c>
      <c r="O223" s="154" t="s">
        <v>9121</v>
      </c>
      <c r="P223" s="154"/>
      <c r="Q223" s="154"/>
      <c r="R223" s="329"/>
      <c r="S223" s="329"/>
      <c r="T223" s="279" t="s">
        <v>1862</v>
      </c>
      <c r="U223" s="279" t="s">
        <v>1405</v>
      </c>
      <c r="V223" s="170"/>
      <c r="W223" s="170"/>
      <c r="X223" s="170"/>
      <c r="Y223" s="222" t="s">
        <v>1212</v>
      </c>
      <c r="Z223" s="222" t="s">
        <v>1196</v>
      </c>
      <c r="AA223" s="329"/>
      <c r="AB223" s="329"/>
      <c r="AC223" s="329"/>
      <c r="AD223" s="304" t="s">
        <v>3676</v>
      </c>
      <c r="AE223" s="37"/>
      <c r="AF223" s="406" t="s">
        <v>2898</v>
      </c>
      <c r="AG223" s="37"/>
      <c r="AH223" s="258" t="s">
        <v>2682</v>
      </c>
      <c r="AI223" s="37"/>
      <c r="AJ223" s="329"/>
      <c r="AK223" s="329"/>
      <c r="AL223" s="329"/>
      <c r="AM223" s="329"/>
      <c r="AN223" s="329"/>
      <c r="AO223" s="329"/>
      <c r="AP223" s="329"/>
      <c r="AQ223" s="329"/>
      <c r="AR223" s="329"/>
      <c r="AS223" s="329"/>
      <c r="AT223" s="329"/>
    </row>
    <row r="224">
      <c r="A224" s="329"/>
      <c r="B224" s="329"/>
      <c r="C224" s="329"/>
      <c r="D224" s="329"/>
      <c r="E224" s="329"/>
      <c r="F224" s="329"/>
      <c r="G224" s="329"/>
      <c r="H224" s="329"/>
      <c r="I224" s="329"/>
      <c r="J224" s="329"/>
      <c r="K224" s="329"/>
      <c r="L224" s="635" t="s">
        <v>1018</v>
      </c>
      <c r="M224" s="154"/>
      <c r="N224" s="154"/>
      <c r="O224" s="154"/>
      <c r="P224" s="154"/>
      <c r="Q224" s="154"/>
      <c r="R224" s="329"/>
      <c r="S224" s="329"/>
      <c r="T224" s="329"/>
      <c r="U224" s="211" t="s">
        <v>9241</v>
      </c>
      <c r="V224" s="212"/>
      <c r="W224" s="212"/>
      <c r="X224" s="212"/>
      <c r="Y224" s="154"/>
      <c r="Z224" s="154"/>
      <c r="AA224" s="329"/>
      <c r="AB224" s="329"/>
      <c r="AC224" s="329"/>
      <c r="AD224" s="329"/>
      <c r="AE224" s="329"/>
      <c r="AF224" s="329"/>
      <c r="AG224" s="329"/>
      <c r="AH224" s="329"/>
      <c r="AI224" s="329"/>
      <c r="AJ224" s="329"/>
      <c r="AK224" s="329"/>
      <c r="AL224" s="329"/>
      <c r="AM224" s="329"/>
      <c r="AN224" s="329"/>
      <c r="AO224" s="329"/>
      <c r="AP224" s="329"/>
      <c r="AQ224" s="329"/>
      <c r="AR224" s="329"/>
      <c r="AS224" s="329"/>
      <c r="AT224" s="329"/>
    </row>
    <row r="225">
      <c r="A225" s="329"/>
      <c r="B225" s="345" t="s">
        <v>1822</v>
      </c>
      <c r="C225" s="345" t="s">
        <v>1906</v>
      </c>
      <c r="D225" s="345" t="s">
        <v>1907</v>
      </c>
      <c r="E225" s="345" t="s">
        <v>1908</v>
      </c>
      <c r="F225" s="345" t="s">
        <v>1909</v>
      </c>
      <c r="G225" s="345" t="s">
        <v>1910</v>
      </c>
      <c r="H225" s="345" t="s">
        <v>800</v>
      </c>
      <c r="I225" s="345" t="s">
        <v>1826</v>
      </c>
      <c r="J225" s="329"/>
      <c r="K225" s="279" t="s">
        <v>1889</v>
      </c>
      <c r="L225" s="1364" t="s">
        <v>9242</v>
      </c>
      <c r="M225" s="1365"/>
      <c r="N225" s="2653" t="s">
        <v>9243</v>
      </c>
      <c r="O225" s="254"/>
      <c r="P225" s="254"/>
      <c r="Q225" s="235"/>
      <c r="R225" s="329" t="s">
        <v>556</v>
      </c>
      <c r="S225" s="329"/>
      <c r="T225" s="329"/>
      <c r="U225" s="298" t="s">
        <v>9244</v>
      </c>
      <c r="V225" s="212"/>
      <c r="W225" s="212"/>
      <c r="X225" s="212"/>
      <c r="Y225" s="154"/>
      <c r="Z225" s="154"/>
      <c r="AA225" s="329"/>
      <c r="AB225" s="329"/>
      <c r="AC225" s="329"/>
      <c r="AD225" s="279" t="s">
        <v>1914</v>
      </c>
      <c r="AE225" s="170"/>
      <c r="AF225" s="329"/>
      <c r="AG225" s="329"/>
      <c r="AH225" s="329"/>
      <c r="AI225" s="329"/>
      <c r="AJ225" s="329"/>
      <c r="AK225" s="329"/>
      <c r="AL225" s="329"/>
      <c r="AM225" s="329"/>
      <c r="AN225" s="329"/>
      <c r="AO225" s="329"/>
      <c r="AP225" s="329"/>
      <c r="AQ225" s="329"/>
      <c r="AR225" s="329"/>
      <c r="AS225" s="329"/>
      <c r="AT225" s="329"/>
    </row>
    <row r="226">
      <c r="A226" s="345" t="s">
        <v>51</v>
      </c>
      <c r="B226" s="359">
        <f>SUM('Character Sheets'!$U$940)</f>
        <v>5</v>
      </c>
      <c r="C226" s="2600"/>
      <c r="D226" s="2600"/>
      <c r="E226" s="2654">
        <f>SUM(I219)</f>
        <v>4</v>
      </c>
      <c r="F226" s="2654">
        <f>SUM(ROUNDDOWN(I222/2))</f>
        <v>4</v>
      </c>
      <c r="G226" s="2604">
        <v>6.0</v>
      </c>
      <c r="H226" s="2585"/>
      <c r="I226" s="359">
        <f t="shared" ref="I226:I230" si="38">SUM(B226:H226)</f>
        <v>19</v>
      </c>
      <c r="J226" s="329"/>
      <c r="K226" s="329"/>
      <c r="L226" s="635" t="s">
        <v>1010</v>
      </c>
      <c r="M226" s="154" t="s">
        <v>2404</v>
      </c>
      <c r="N226" s="154" t="s">
        <v>2130</v>
      </c>
      <c r="O226" s="605" t="s">
        <v>9245</v>
      </c>
      <c r="P226" s="154"/>
      <c r="Q226" s="154"/>
      <c r="R226" s="329"/>
      <c r="S226" s="329"/>
      <c r="T226" s="411" t="s">
        <v>1904</v>
      </c>
      <c r="U226" s="412"/>
      <c r="V226" s="412"/>
      <c r="W226" s="412"/>
      <c r="X226" s="412"/>
      <c r="Y226" s="413"/>
      <c r="Z226" s="413"/>
      <c r="AA226" s="329"/>
      <c r="AB226" s="329"/>
      <c r="AC226" s="329"/>
      <c r="AD226" s="2602" t="s">
        <v>2687</v>
      </c>
      <c r="AJ226" s="329"/>
      <c r="AK226" s="329"/>
      <c r="AL226" s="329"/>
      <c r="AM226" s="329"/>
      <c r="AN226" s="329"/>
      <c r="AO226" s="329"/>
      <c r="AP226" s="329"/>
      <c r="AQ226" s="329"/>
      <c r="AR226" s="329"/>
      <c r="AS226" s="329"/>
      <c r="AT226" s="329"/>
    </row>
    <row r="227">
      <c r="A227" s="345" t="s">
        <v>52</v>
      </c>
      <c r="B227" s="359">
        <f>SUM('Character Sheets'!$V$940)</f>
        <v>6</v>
      </c>
      <c r="C227" s="2600"/>
      <c r="D227" s="949">
        <f>SUM(ROUNDDOWN(I218/2))</f>
        <v>0</v>
      </c>
      <c r="E227" s="2654">
        <f>SUM(I219)</f>
        <v>4</v>
      </c>
      <c r="F227" s="2600"/>
      <c r="G227" s="2617">
        <v>13.0</v>
      </c>
      <c r="H227" s="2585"/>
      <c r="I227" s="359">
        <f t="shared" si="38"/>
        <v>23</v>
      </c>
      <c r="J227" s="329"/>
      <c r="K227" s="329"/>
      <c r="L227" s="635" t="s">
        <v>1018</v>
      </c>
      <c r="M227" s="154" t="s">
        <v>2004</v>
      </c>
      <c r="N227" s="610" t="s">
        <v>2733</v>
      </c>
      <c r="O227" s="610"/>
      <c r="P227" s="154"/>
      <c r="Q227" s="154"/>
      <c r="R227" s="329"/>
      <c r="S227" s="329"/>
      <c r="T227" s="329"/>
      <c r="U227" s="170"/>
      <c r="V227" s="170"/>
      <c r="W227" s="170"/>
      <c r="X227" s="170"/>
      <c r="Y227" s="170"/>
      <c r="Z227" s="170"/>
      <c r="AA227" s="329"/>
      <c r="AB227" s="329"/>
      <c r="AC227" s="329"/>
      <c r="AJ227" s="329"/>
      <c r="AK227" s="329"/>
      <c r="AL227" s="329"/>
      <c r="AM227" s="329"/>
      <c r="AN227" s="329"/>
      <c r="AO227" s="329"/>
      <c r="AP227" s="329"/>
      <c r="AQ227" s="329"/>
      <c r="AR227" s="329"/>
      <c r="AS227" s="329"/>
      <c r="AT227" s="329"/>
    </row>
    <row r="228">
      <c r="A228" s="345" t="s">
        <v>54</v>
      </c>
      <c r="B228" s="359">
        <f>SUM('Character Sheets'!$W$940)</f>
        <v>2</v>
      </c>
      <c r="C228" s="949">
        <f>SUM(I217)</f>
        <v>0</v>
      </c>
      <c r="D228" s="2600"/>
      <c r="E228" s="2600"/>
      <c r="F228" s="2600"/>
      <c r="G228" s="2586">
        <v>2.0</v>
      </c>
      <c r="H228" s="2585"/>
      <c r="I228" s="359">
        <f t="shared" si="38"/>
        <v>4</v>
      </c>
      <c r="J228" s="329"/>
      <c r="K228" s="329"/>
      <c r="L228" s="329"/>
      <c r="M228" s="329"/>
      <c r="N228" s="329"/>
      <c r="O228" s="329"/>
      <c r="P228" s="329"/>
      <c r="Q228" s="329"/>
      <c r="R228" s="329"/>
      <c r="S228" s="329"/>
      <c r="T228" s="329"/>
      <c r="U228" s="170"/>
      <c r="V228" s="170"/>
      <c r="W228" s="170"/>
      <c r="X228" s="170"/>
      <c r="Y228" s="170"/>
      <c r="Z228" s="170"/>
      <c r="AA228" s="329"/>
      <c r="AB228" s="329"/>
      <c r="AC228" s="329"/>
      <c r="AJ228" s="329"/>
      <c r="AK228" s="329"/>
      <c r="AL228" s="329"/>
      <c r="AM228" s="329"/>
      <c r="AN228" s="329"/>
      <c r="AO228" s="329"/>
      <c r="AP228" s="329"/>
      <c r="AQ228" s="329"/>
      <c r="AR228" s="329"/>
      <c r="AS228" s="329"/>
      <c r="AT228" s="329"/>
    </row>
    <row r="229">
      <c r="A229" s="345" t="s">
        <v>53</v>
      </c>
      <c r="B229" s="359">
        <f>SUM('Character Sheets'!$X$940)</f>
        <v>0</v>
      </c>
      <c r="C229" s="949">
        <f>SUM(ROUNDDOWN(I217/2))</f>
        <v>0</v>
      </c>
      <c r="D229" s="2600"/>
      <c r="E229" s="2654">
        <f>SUM(I219)</f>
        <v>4</v>
      </c>
      <c r="F229" s="2600"/>
      <c r="G229" s="2585"/>
      <c r="H229" s="2585"/>
      <c r="I229" s="359">
        <f t="shared" si="38"/>
        <v>4</v>
      </c>
      <c r="J229" s="329"/>
      <c r="K229" s="279" t="s">
        <v>1922</v>
      </c>
      <c r="L229" s="2655" t="s">
        <v>9246</v>
      </c>
      <c r="M229" s="170"/>
      <c r="N229" s="170"/>
      <c r="O229" s="170"/>
      <c r="P229" s="577" t="s">
        <v>534</v>
      </c>
      <c r="Q229" s="345" t="s">
        <v>535</v>
      </c>
      <c r="R229" s="329"/>
      <c r="S229" s="329"/>
      <c r="T229" s="411" t="s">
        <v>1904</v>
      </c>
      <c r="U229" s="412"/>
      <c r="V229" s="412"/>
      <c r="W229" s="412"/>
      <c r="X229" s="412"/>
      <c r="Y229" s="413"/>
      <c r="Z229" s="413"/>
      <c r="AA229" s="329"/>
      <c r="AB229" s="329"/>
      <c r="AC229" s="329"/>
      <c r="AJ229" s="329"/>
      <c r="AK229" s="329"/>
      <c r="AL229" s="329"/>
      <c r="AM229" s="329"/>
      <c r="AN229" s="329"/>
      <c r="AO229" s="329"/>
      <c r="AP229" s="329"/>
      <c r="AQ229" s="329"/>
      <c r="AR229" s="329"/>
      <c r="AS229" s="329"/>
      <c r="AT229" s="329"/>
    </row>
    <row r="230">
      <c r="A230" s="345" t="s">
        <v>55</v>
      </c>
      <c r="B230" s="359">
        <f>SUM('Character Sheets'!$Y$940)</f>
        <v>14</v>
      </c>
      <c r="C230" s="949">
        <f>SUM(I217)</f>
        <v>0</v>
      </c>
      <c r="D230" s="2600"/>
      <c r="E230" s="2600"/>
      <c r="F230" s="2600"/>
      <c r="G230" s="2584">
        <v>3.0</v>
      </c>
      <c r="H230" s="2585"/>
      <c r="I230" s="359">
        <f t="shared" si="38"/>
        <v>17</v>
      </c>
      <c r="J230" s="329"/>
      <c r="K230" s="329"/>
      <c r="L230" s="298" t="s">
        <v>9247</v>
      </c>
      <c r="M230" s="212"/>
      <c r="N230" s="212"/>
      <c r="O230" s="212"/>
      <c r="P230" s="212"/>
      <c r="Q230" s="154"/>
      <c r="R230" s="329"/>
      <c r="S230" s="329"/>
      <c r="T230" s="329"/>
      <c r="U230" s="170"/>
      <c r="V230" s="170"/>
      <c r="W230" s="170"/>
      <c r="X230" s="170"/>
      <c r="Y230" s="170"/>
      <c r="Z230" s="170"/>
      <c r="AA230" s="329"/>
      <c r="AB230" s="329"/>
      <c r="AC230" s="329"/>
      <c r="AJ230" s="329"/>
      <c r="AK230" s="329"/>
      <c r="AL230" s="329"/>
      <c r="AM230" s="329"/>
      <c r="AN230" s="329"/>
      <c r="AO230" s="329"/>
      <c r="AP230" s="329"/>
      <c r="AQ230" s="329"/>
      <c r="AR230" s="329"/>
      <c r="AS230" s="329"/>
      <c r="AT230" s="329"/>
    </row>
    <row r="231">
      <c r="A231" s="329"/>
      <c r="B231" s="329"/>
      <c r="C231" s="329"/>
      <c r="D231" s="329"/>
      <c r="E231" s="329"/>
      <c r="F231" s="329"/>
      <c r="G231" s="329"/>
      <c r="H231" s="329"/>
      <c r="I231" s="329"/>
      <c r="J231" s="329"/>
      <c r="K231" s="329"/>
      <c r="L231" s="211" t="s">
        <v>9248</v>
      </c>
      <c r="M231" s="212"/>
      <c r="N231" s="154"/>
      <c r="O231" s="154"/>
      <c r="P231" s="154"/>
      <c r="Q231" s="154"/>
      <c r="R231" s="329"/>
      <c r="S231" s="329"/>
      <c r="T231" s="329"/>
      <c r="U231" s="170"/>
      <c r="V231" s="170"/>
      <c r="W231" s="170"/>
      <c r="X231" s="170"/>
      <c r="Y231" s="170"/>
      <c r="Z231" s="170"/>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row>
    <row r="232">
      <c r="A232" s="37"/>
      <c r="B232" s="329"/>
      <c r="C232" s="329"/>
      <c r="D232" s="329"/>
      <c r="E232" s="329"/>
      <c r="F232" s="329"/>
      <c r="G232" s="329"/>
      <c r="H232" s="329"/>
      <c r="I232" s="329"/>
      <c r="J232" s="37"/>
      <c r="K232" s="329"/>
      <c r="L232" s="329"/>
      <c r="M232" s="329"/>
      <c r="N232" s="329"/>
      <c r="O232" s="329"/>
      <c r="P232" s="329"/>
      <c r="Q232" s="329"/>
      <c r="R232" s="329"/>
      <c r="S232" s="37"/>
      <c r="T232" s="329"/>
      <c r="U232" s="329"/>
      <c r="V232" s="329"/>
      <c r="W232" s="329"/>
      <c r="X232" s="329"/>
      <c r="Y232" s="329"/>
      <c r="Z232" s="329"/>
      <c r="AA232" s="329"/>
      <c r="AB232" s="37"/>
      <c r="AC232" s="329"/>
      <c r="AD232" s="329"/>
      <c r="AE232" s="329"/>
      <c r="AF232" s="329"/>
      <c r="AG232" s="329"/>
      <c r="AH232" s="329"/>
      <c r="AI232" s="329"/>
      <c r="AJ232" s="329"/>
      <c r="AK232" s="37"/>
      <c r="AL232" s="37"/>
      <c r="AM232" s="37"/>
      <c r="AN232" s="37"/>
      <c r="AO232" s="37"/>
      <c r="AP232" s="37"/>
      <c r="AQ232" s="37"/>
      <c r="AR232" s="37"/>
      <c r="AS232" s="37"/>
      <c r="AT232" s="37"/>
    </row>
    <row r="236">
      <c r="A236" s="37"/>
      <c r="B236" s="329"/>
      <c r="C236" s="329"/>
      <c r="D236" s="329"/>
      <c r="E236" s="329"/>
      <c r="F236" s="329"/>
      <c r="G236" s="330" t="s">
        <v>1811</v>
      </c>
      <c r="H236" s="330" t="s">
        <v>1812</v>
      </c>
      <c r="I236" s="329"/>
      <c r="J236" s="37"/>
      <c r="K236" s="329"/>
      <c r="L236" s="329"/>
      <c r="M236" s="329"/>
      <c r="N236" s="329"/>
      <c r="O236" s="329"/>
      <c r="P236" s="329"/>
      <c r="Q236" s="329"/>
      <c r="R236" s="329"/>
      <c r="S236" s="37"/>
      <c r="T236" s="329"/>
      <c r="U236" s="329"/>
      <c r="V236" s="329"/>
      <c r="W236" s="329"/>
      <c r="X236" s="329"/>
      <c r="Y236" s="329"/>
      <c r="Z236" s="329"/>
      <c r="AA236" s="329"/>
      <c r="AB236" s="37"/>
      <c r="AC236" s="329"/>
      <c r="AD236" s="329"/>
      <c r="AE236" s="329"/>
      <c r="AF236" s="329"/>
      <c r="AG236" s="329"/>
      <c r="AH236" s="329"/>
      <c r="AI236" s="329"/>
      <c r="AJ236" s="329"/>
      <c r="AK236" s="37"/>
      <c r="AL236" s="37"/>
      <c r="AM236" s="37"/>
      <c r="AN236" s="37"/>
      <c r="AO236" s="37"/>
      <c r="AP236" s="37"/>
      <c r="AQ236" s="37"/>
      <c r="AR236" s="37"/>
      <c r="AS236" s="37"/>
      <c r="AT236" s="37"/>
    </row>
    <row r="237">
      <c r="A237" s="329"/>
      <c r="B237" s="329"/>
      <c r="C237" s="2623" t="s">
        <v>9249</v>
      </c>
      <c r="D237" s="333"/>
      <c r="E237" s="329"/>
      <c r="F237" s="334" t="s">
        <v>1814</v>
      </c>
      <c r="G237" s="334">
        <f>MINUS(H237,SUM(C240:C249))</f>
        <v>60</v>
      </c>
      <c r="H237" s="334">
        <f>SUM('Character Sheets'!$A$940)</f>
        <v>100</v>
      </c>
      <c r="I237" s="329"/>
      <c r="J237" s="329"/>
      <c r="K237" s="329"/>
      <c r="L237" s="329"/>
      <c r="M237" s="329"/>
      <c r="N237" s="329"/>
      <c r="O237" s="329"/>
      <c r="P237" s="329"/>
      <c r="Q237" s="329"/>
      <c r="R237" s="329"/>
      <c r="S237" s="329"/>
      <c r="T237" s="329"/>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29"/>
    </row>
    <row r="238">
      <c r="A238" s="329"/>
      <c r="B238" s="329"/>
      <c r="C238" s="329"/>
      <c r="D238" s="329"/>
      <c r="E238" s="329"/>
      <c r="F238" s="329"/>
      <c r="G238" s="329"/>
      <c r="H238" s="329"/>
      <c r="I238" s="329"/>
      <c r="J238" s="329"/>
      <c r="K238" s="279" t="s">
        <v>1816</v>
      </c>
      <c r="L238" s="2656" t="s">
        <v>9250</v>
      </c>
      <c r="M238" s="657"/>
      <c r="N238" s="2646" t="s">
        <v>9251</v>
      </c>
      <c r="O238" s="254"/>
      <c r="P238" s="235"/>
      <c r="Q238" s="235"/>
      <c r="R238" s="329"/>
      <c r="S238" s="329"/>
      <c r="T238" s="279" t="s">
        <v>294</v>
      </c>
      <c r="U238" s="2657" t="s">
        <v>9252</v>
      </c>
      <c r="V238" s="170"/>
      <c r="W238" s="1047" t="s">
        <v>9253</v>
      </c>
      <c r="X238" s="254"/>
      <c r="Y238" s="254"/>
      <c r="Z238" s="235"/>
      <c r="AA238" s="329"/>
      <c r="AB238" s="329"/>
      <c r="AC238" s="329"/>
      <c r="AD238" s="220" t="s">
        <v>1821</v>
      </c>
      <c r="AE238" s="170"/>
      <c r="AF238" s="329"/>
      <c r="AG238" s="329"/>
      <c r="AH238" s="329"/>
      <c r="AI238" s="329"/>
      <c r="AJ238" s="329"/>
      <c r="AK238" s="329"/>
      <c r="AL238" s="329"/>
      <c r="AM238" s="329"/>
      <c r="AN238" s="329"/>
      <c r="AO238" s="329"/>
      <c r="AP238" s="329"/>
      <c r="AQ238" s="329"/>
      <c r="AR238" s="329"/>
      <c r="AS238" s="329"/>
      <c r="AT238" s="329"/>
    </row>
    <row r="239">
      <c r="A239" s="329"/>
      <c r="B239" s="345" t="s">
        <v>1822</v>
      </c>
      <c r="C239" s="345" t="s">
        <v>1823</v>
      </c>
      <c r="D239" s="345" t="s">
        <v>1824</v>
      </c>
      <c r="E239" s="345" t="s">
        <v>1825</v>
      </c>
      <c r="F239" s="345" t="s">
        <v>1066</v>
      </c>
      <c r="G239" s="345" t="s">
        <v>1120</v>
      </c>
      <c r="H239" s="345" t="s">
        <v>800</v>
      </c>
      <c r="I239" s="345" t="s">
        <v>1826</v>
      </c>
      <c r="J239" s="329"/>
      <c r="K239" s="329"/>
      <c r="L239" s="211" t="s">
        <v>9254</v>
      </c>
      <c r="M239" s="212"/>
      <c r="N239" s="212"/>
      <c r="O239" s="154"/>
      <c r="P239" s="154"/>
      <c r="Q239" s="154"/>
      <c r="R239" s="329"/>
      <c r="S239" s="329"/>
      <c r="T239" s="329"/>
      <c r="U239" s="224" t="s">
        <v>9255</v>
      </c>
      <c r="V239" s="212"/>
      <c r="W239" s="212"/>
      <c r="X239" s="212"/>
      <c r="Y239" s="212"/>
      <c r="Z239" s="154"/>
      <c r="AA239" s="329"/>
      <c r="AB239" s="329"/>
      <c r="AC239" s="329"/>
      <c r="AD239" s="758" t="s">
        <v>1846</v>
      </c>
      <c r="AE239" s="37"/>
      <c r="AF239" s="37"/>
      <c r="AG239" s="37"/>
      <c r="AH239" s="37"/>
      <c r="AI239" s="37"/>
      <c r="AJ239" s="329"/>
      <c r="AK239" s="329"/>
      <c r="AL239" s="329"/>
      <c r="AM239" s="329"/>
      <c r="AN239" s="329"/>
      <c r="AO239" s="329"/>
      <c r="AP239" s="329"/>
      <c r="AQ239" s="329"/>
      <c r="AR239" s="329"/>
      <c r="AS239" s="329"/>
      <c r="AT239" s="329"/>
    </row>
    <row r="240">
      <c r="A240" s="2583" t="s">
        <v>3255</v>
      </c>
      <c r="B240" s="359">
        <f>SUM('Character Sheets'!$B$940)</f>
        <v>35</v>
      </c>
      <c r="C240" s="2608">
        <v>8.0</v>
      </c>
      <c r="D240" s="2589">
        <v>4.0</v>
      </c>
      <c r="E240" s="2585"/>
      <c r="F240" s="2585"/>
      <c r="G240" s="2585"/>
      <c r="H240" s="2585"/>
      <c r="I240" s="359">
        <f t="shared" ref="I240:I241" si="39">SUM(B240,C240*2,D240:H240) - J240</f>
        <v>55</v>
      </c>
      <c r="J240" s="2630">
        <f t="shared" ref="J240:J241" si="40">IF(C240 &gt; 10, MINUS(C240, 10), 0)</f>
        <v>0</v>
      </c>
      <c r="K240" s="329"/>
      <c r="L240" s="952" t="s">
        <v>9256</v>
      </c>
      <c r="M240" s="577" t="s">
        <v>883</v>
      </c>
      <c r="N240" s="577" t="s">
        <v>863</v>
      </c>
      <c r="O240" s="577" t="s">
        <v>869</v>
      </c>
      <c r="P240" s="577" t="s">
        <v>969</v>
      </c>
      <c r="Q240" s="577" t="s">
        <v>866</v>
      </c>
      <c r="R240" s="329"/>
      <c r="S240" s="329"/>
      <c r="T240" s="329"/>
      <c r="U240" s="1318" t="s">
        <v>9257</v>
      </c>
      <c r="V240" s="212"/>
      <c r="W240" s="212"/>
      <c r="X240" s="212"/>
      <c r="Y240" s="212"/>
      <c r="Z240" s="212"/>
      <c r="AA240" s="329" t="s">
        <v>556</v>
      </c>
      <c r="AB240" s="329"/>
      <c r="AC240" s="329"/>
      <c r="AD240" s="37"/>
      <c r="AE240" s="763"/>
      <c r="AF240" s="763"/>
      <c r="AG240" s="37"/>
      <c r="AH240" s="37"/>
      <c r="AI240" s="37"/>
      <c r="AJ240" s="329"/>
      <c r="AK240" s="329"/>
      <c r="AL240" s="329"/>
      <c r="AM240" s="329"/>
      <c r="AN240" s="329"/>
      <c r="AO240" s="329"/>
      <c r="AP240" s="329"/>
      <c r="AQ240" s="329"/>
      <c r="AR240" s="329"/>
      <c r="AS240" s="329"/>
      <c r="AT240" s="329"/>
    </row>
    <row r="241">
      <c r="A241" s="2588" t="s">
        <v>3256</v>
      </c>
      <c r="B241" s="359">
        <f>SUM('Character Sheets'!$C$940)</f>
        <v>40</v>
      </c>
      <c r="C241" s="2649">
        <v>7.0</v>
      </c>
      <c r="D241" s="2589">
        <v>4.0</v>
      </c>
      <c r="E241" s="2585"/>
      <c r="F241" s="2589">
        <v>4.0</v>
      </c>
      <c r="G241" s="2589">
        <v>4.0</v>
      </c>
      <c r="H241" s="2585"/>
      <c r="I241" s="359">
        <f t="shared" si="39"/>
        <v>66</v>
      </c>
      <c r="J241" s="2630">
        <f t="shared" si="40"/>
        <v>0</v>
      </c>
      <c r="K241" s="329"/>
      <c r="L241" s="329"/>
      <c r="M241" s="329"/>
      <c r="N241" s="329"/>
      <c r="O241" s="329"/>
      <c r="P241" s="329"/>
      <c r="Q241" s="329"/>
      <c r="R241" s="329"/>
      <c r="S241" s="329"/>
      <c r="T241" s="329"/>
      <c r="U241" s="2624" t="s">
        <v>9258</v>
      </c>
      <c r="V241" s="170"/>
      <c r="W241" s="170"/>
      <c r="X241" s="170"/>
      <c r="Y241" s="170"/>
      <c r="Z241" s="345" t="s">
        <v>535</v>
      </c>
      <c r="AA241" s="329"/>
      <c r="AB241" s="329"/>
      <c r="AC241" s="329"/>
      <c r="AD241" s="37"/>
      <c r="AE241" s="763"/>
      <c r="AF241" s="763"/>
      <c r="AG241" s="37"/>
      <c r="AH241" s="37"/>
      <c r="AI241" s="37"/>
      <c r="AJ241" s="329"/>
      <c r="AK241" s="329"/>
      <c r="AL241" s="329"/>
      <c r="AM241" s="329"/>
      <c r="AN241" s="329"/>
      <c r="AO241" s="329"/>
      <c r="AP241" s="329"/>
      <c r="AQ241" s="329"/>
      <c r="AR241" s="329"/>
      <c r="AS241" s="329"/>
      <c r="AT241" s="329"/>
    </row>
    <row r="242">
      <c r="A242" s="2590" t="s">
        <v>3257</v>
      </c>
      <c r="B242" s="359">
        <f>SUM('Character Sheets'!$D$940)</f>
        <v>0</v>
      </c>
      <c r="C242" s="2593">
        <v>1.0</v>
      </c>
      <c r="D242" s="2586">
        <v>2.0</v>
      </c>
      <c r="E242" s="2585"/>
      <c r="F242" s="2609">
        <v>-1.0</v>
      </c>
      <c r="G242" s="2585"/>
      <c r="H242" s="2585"/>
      <c r="I242" s="359">
        <f t="shared" ref="I242:I248" si="41">SUM(B242:H242) - J242</f>
        <v>2</v>
      </c>
      <c r="J242" s="2591">
        <f t="shared" ref="J242:J248" si="42">IF(C242 &gt; 10, ROUNDUP(MINUS(C242, 10)/2), 0)</f>
        <v>0</v>
      </c>
      <c r="K242" s="279" t="s">
        <v>1855</v>
      </c>
      <c r="L242" s="1366" t="s">
        <v>9259</v>
      </c>
      <c r="M242" s="1365"/>
      <c r="N242" s="2658" t="s">
        <v>9260</v>
      </c>
      <c r="O242" s="254"/>
      <c r="P242" s="254"/>
      <c r="Q242" s="235"/>
      <c r="R242" s="329"/>
      <c r="S242" s="329"/>
      <c r="T242" s="329"/>
      <c r="U242" s="2659" t="s">
        <v>9261</v>
      </c>
      <c r="V242" s="1084"/>
      <c r="W242" s="1084"/>
      <c r="X242" s="1084"/>
      <c r="Y242" s="329"/>
      <c r="Z242" s="329"/>
      <c r="AA242" s="329"/>
      <c r="AB242" s="329"/>
      <c r="AC242" s="329"/>
      <c r="AD242" s="37"/>
      <c r="AE242" s="763"/>
      <c r="AF242" s="763"/>
      <c r="AG242" s="37"/>
      <c r="AH242" s="37"/>
      <c r="AI242" s="37"/>
      <c r="AJ242" s="329"/>
      <c r="AK242" s="329"/>
      <c r="AL242" s="329"/>
      <c r="AM242" s="329"/>
      <c r="AN242" s="329"/>
      <c r="AO242" s="329"/>
      <c r="AP242" s="329"/>
      <c r="AQ242" s="329"/>
      <c r="AR242" s="329"/>
      <c r="AS242" s="329"/>
      <c r="AT242" s="329"/>
    </row>
    <row r="243">
      <c r="A243" s="2592" t="s">
        <v>3258</v>
      </c>
      <c r="B243" s="359">
        <f>SUM('Character Sheets'!$E$940)</f>
        <v>0</v>
      </c>
      <c r="C243" s="2593">
        <v>1.0</v>
      </c>
      <c r="D243" s="2585"/>
      <c r="E243" s="2585"/>
      <c r="F243" s="2585"/>
      <c r="G243" s="2585"/>
      <c r="H243" s="2585"/>
      <c r="I243" s="359">
        <f t="shared" si="41"/>
        <v>1</v>
      </c>
      <c r="J243" s="2591">
        <f t="shared" si="42"/>
        <v>0</v>
      </c>
      <c r="K243" s="329"/>
      <c r="L243" s="635" t="s">
        <v>1010</v>
      </c>
      <c r="M243" s="154" t="s">
        <v>1959</v>
      </c>
      <c r="N243" s="154" t="s">
        <v>1062</v>
      </c>
      <c r="O243" s="154" t="s">
        <v>1076</v>
      </c>
      <c r="P243" s="154"/>
      <c r="Q243" s="154"/>
      <c r="R243" s="329"/>
      <c r="S243" s="329"/>
      <c r="T243" s="279" t="s">
        <v>1862</v>
      </c>
      <c r="U243" s="279" t="s">
        <v>9262</v>
      </c>
      <c r="V243" s="170"/>
      <c r="W243" s="170"/>
      <c r="X243" s="170"/>
      <c r="Y243" s="222" t="s">
        <v>1467</v>
      </c>
      <c r="Z243" s="222" t="s">
        <v>1196</v>
      </c>
      <c r="AA243" s="329"/>
      <c r="AB243" s="329"/>
      <c r="AC243" s="329"/>
      <c r="AD243" s="37"/>
      <c r="AE243" s="37"/>
      <c r="AF243" s="37"/>
      <c r="AG243" s="37"/>
      <c r="AH243" s="37"/>
      <c r="AI243" s="37"/>
      <c r="AJ243" s="329"/>
      <c r="AK243" s="329"/>
      <c r="AL243" s="329"/>
      <c r="AM243" s="329"/>
      <c r="AN243" s="329"/>
      <c r="AO243" s="329"/>
      <c r="AP243" s="329"/>
      <c r="AQ243" s="329"/>
      <c r="AR243" s="329"/>
      <c r="AS243" s="329"/>
      <c r="AT243" s="329"/>
    </row>
    <row r="244">
      <c r="A244" s="2594" t="s">
        <v>3259</v>
      </c>
      <c r="B244" s="359">
        <f>SUM('Character Sheets'!$F$940)</f>
        <v>0</v>
      </c>
      <c r="C244" s="2617">
        <v>10.0</v>
      </c>
      <c r="D244" s="2584">
        <v>3.0</v>
      </c>
      <c r="E244" s="2586">
        <v>2.0</v>
      </c>
      <c r="F244" s="2584">
        <v>3.0</v>
      </c>
      <c r="G244" s="2589">
        <v>4.0</v>
      </c>
      <c r="H244" s="2585"/>
      <c r="I244" s="359">
        <f t="shared" si="41"/>
        <v>22</v>
      </c>
      <c r="J244" s="2591">
        <f t="shared" si="42"/>
        <v>0</v>
      </c>
      <c r="K244" s="329"/>
      <c r="L244" s="635" t="s">
        <v>1018</v>
      </c>
      <c r="M244" s="154" t="s">
        <v>2339</v>
      </c>
      <c r="N244" s="610" t="s">
        <v>1969</v>
      </c>
      <c r="O244" s="154"/>
      <c r="P244" s="154"/>
      <c r="Q244" s="154"/>
      <c r="R244" s="329"/>
      <c r="S244" s="329"/>
      <c r="T244" s="329"/>
      <c r="U244" s="224" t="s">
        <v>9263</v>
      </c>
      <c r="V244" s="212"/>
      <c r="W244" s="212"/>
      <c r="X244" s="212"/>
      <c r="Y244" s="212"/>
      <c r="Z244" s="154"/>
      <c r="AA244" s="329"/>
      <c r="AB244" s="329"/>
      <c r="AC244" s="329"/>
      <c r="AD244" s="37"/>
      <c r="AE244" s="37"/>
      <c r="AF244" s="37"/>
      <c r="AG244" s="37"/>
      <c r="AH244" s="37"/>
      <c r="AI244" s="37"/>
      <c r="AJ244" s="329"/>
      <c r="AK244" s="329"/>
      <c r="AL244" s="329"/>
      <c r="AM244" s="329"/>
      <c r="AN244" s="329"/>
      <c r="AO244" s="329"/>
      <c r="AP244" s="329"/>
      <c r="AQ244" s="329"/>
      <c r="AR244" s="329"/>
      <c r="AS244" s="329"/>
      <c r="AT244" s="329"/>
    </row>
    <row r="245">
      <c r="A245" s="2595" t="s">
        <v>3260</v>
      </c>
      <c r="B245" s="359">
        <f>SUM('Character Sheets'!$G$940)</f>
        <v>0</v>
      </c>
      <c r="C245" s="2584">
        <v>3.0</v>
      </c>
      <c r="D245" s="2593">
        <v>1.0</v>
      </c>
      <c r="E245" s="2584">
        <v>3.0</v>
      </c>
      <c r="F245" s="2585"/>
      <c r="G245" s="2585"/>
      <c r="H245" s="2585"/>
      <c r="I245" s="359">
        <f t="shared" si="41"/>
        <v>7</v>
      </c>
      <c r="J245" s="2591">
        <f t="shared" si="42"/>
        <v>0</v>
      </c>
      <c r="K245" s="279" t="s">
        <v>1872</v>
      </c>
      <c r="L245" s="2660" t="s">
        <v>9264</v>
      </c>
      <c r="M245" s="1365"/>
      <c r="N245" s="2646" t="s">
        <v>9265</v>
      </c>
      <c r="O245" s="254"/>
      <c r="P245" s="235"/>
      <c r="Q245" s="235"/>
      <c r="R245" s="329"/>
      <c r="S245" s="329"/>
      <c r="T245" s="329"/>
      <c r="U245" s="224" t="s">
        <v>9266</v>
      </c>
      <c r="V245" s="212"/>
      <c r="W245" s="212"/>
      <c r="X245" s="212"/>
      <c r="Y245" s="212"/>
      <c r="Z245" s="154"/>
      <c r="AA245" s="329" t="s">
        <v>556</v>
      </c>
      <c r="AB245" s="329"/>
      <c r="AC245" s="329"/>
      <c r="AD245" s="329"/>
      <c r="AE245" s="329"/>
      <c r="AF245" s="329"/>
      <c r="AG245" s="329"/>
      <c r="AH245" s="329"/>
      <c r="AI245" s="329"/>
      <c r="AJ245" s="329"/>
      <c r="AK245" s="329"/>
      <c r="AL245" s="329"/>
      <c r="AM245" s="329"/>
      <c r="AN245" s="329"/>
      <c r="AO245" s="329"/>
      <c r="AP245" s="329"/>
      <c r="AQ245" s="329"/>
      <c r="AR245" s="329"/>
      <c r="AS245" s="329"/>
      <c r="AT245" s="329"/>
    </row>
    <row r="246">
      <c r="A246" s="2596" t="s">
        <v>3261</v>
      </c>
      <c r="B246" s="359">
        <f>SUM('Character Sheets'!$H$940)</f>
        <v>0</v>
      </c>
      <c r="C246" s="2585"/>
      <c r="D246" s="2585"/>
      <c r="E246" s="2585"/>
      <c r="F246" s="2589">
        <v>4.0</v>
      </c>
      <c r="G246" s="2585"/>
      <c r="H246" s="2585"/>
      <c r="I246" s="359">
        <f t="shared" si="41"/>
        <v>4</v>
      </c>
      <c r="J246" s="2591">
        <f t="shared" si="42"/>
        <v>0</v>
      </c>
      <c r="K246" s="329"/>
      <c r="L246" s="385" t="s">
        <v>1010</v>
      </c>
      <c r="M246" s="154" t="s">
        <v>1057</v>
      </c>
      <c r="N246" s="154" t="s">
        <v>2387</v>
      </c>
      <c r="O246" s="154" t="s">
        <v>1043</v>
      </c>
      <c r="P246" s="610" t="s">
        <v>1016</v>
      </c>
      <c r="Q246" s="154"/>
      <c r="R246" s="329"/>
      <c r="S246" s="329"/>
      <c r="T246" s="279" t="s">
        <v>1862</v>
      </c>
      <c r="U246" s="279" t="s">
        <v>9267</v>
      </c>
      <c r="V246" s="170"/>
      <c r="W246" s="170"/>
      <c r="X246" s="170"/>
      <c r="Y246" s="222" t="s">
        <v>1336</v>
      </c>
      <c r="Z246" s="222" t="s">
        <v>1370</v>
      </c>
      <c r="AA246" s="329"/>
      <c r="AB246" s="329"/>
      <c r="AC246" s="329"/>
      <c r="AD246" s="279" t="s">
        <v>1879</v>
      </c>
      <c r="AE246" s="170"/>
      <c r="AF246" s="329"/>
      <c r="AG246" s="329"/>
      <c r="AH246" s="329"/>
      <c r="AI246" s="329"/>
      <c r="AJ246" s="329"/>
      <c r="AK246" s="329"/>
      <c r="AL246" s="329"/>
      <c r="AM246" s="329"/>
      <c r="AN246" s="329"/>
      <c r="AO246" s="329"/>
      <c r="AP246" s="329"/>
      <c r="AQ246" s="329"/>
      <c r="AR246" s="329"/>
      <c r="AS246" s="329"/>
      <c r="AT246" s="329"/>
    </row>
    <row r="247">
      <c r="A247" s="2597" t="s">
        <v>3262</v>
      </c>
      <c r="B247" s="359">
        <f>SUM('Character Sheets'!$I$940)</f>
        <v>0</v>
      </c>
      <c r="C247" s="2585"/>
      <c r="D247" s="2585"/>
      <c r="E247" s="2585"/>
      <c r="F247" s="2585"/>
      <c r="G247" s="2585"/>
      <c r="H247" s="2585"/>
      <c r="I247" s="359">
        <f t="shared" si="41"/>
        <v>0</v>
      </c>
      <c r="J247" s="2591">
        <f t="shared" si="42"/>
        <v>0</v>
      </c>
      <c r="K247" s="329"/>
      <c r="L247" s="385" t="s">
        <v>1018</v>
      </c>
      <c r="M247" s="154" t="s">
        <v>2220</v>
      </c>
      <c r="N247" s="154" t="s">
        <v>2050</v>
      </c>
      <c r="O247" s="610" t="s">
        <v>1023</v>
      </c>
      <c r="P247" s="610" t="s">
        <v>2221</v>
      </c>
      <c r="Q247" s="154"/>
      <c r="R247" s="329"/>
      <c r="S247" s="329"/>
      <c r="T247" s="329"/>
      <c r="U247" s="211" t="s">
        <v>1497</v>
      </c>
      <c r="V247" s="212"/>
      <c r="W247" s="212"/>
      <c r="X247" s="212"/>
      <c r="Y247" s="212"/>
      <c r="Z247" s="154"/>
      <c r="AA247" s="329"/>
      <c r="AB247" s="329"/>
      <c r="AC247" s="329"/>
      <c r="AD247" s="404" t="s">
        <v>2803</v>
      </c>
      <c r="AE247" s="37"/>
      <c r="AF247" s="406" t="s">
        <v>2390</v>
      </c>
      <c r="AG247" s="37"/>
      <c r="AH247" s="404" t="s">
        <v>1888</v>
      </c>
      <c r="AI247" s="37"/>
      <c r="AJ247" s="329"/>
      <c r="AK247" s="329"/>
      <c r="AL247" s="329"/>
      <c r="AM247" s="329"/>
      <c r="AN247" s="329"/>
      <c r="AO247" s="329"/>
      <c r="AP247" s="329"/>
      <c r="AQ247" s="329"/>
      <c r="AR247" s="329"/>
      <c r="AS247" s="329"/>
      <c r="AT247" s="329"/>
    </row>
    <row r="248">
      <c r="A248" s="2598" t="s">
        <v>3263</v>
      </c>
      <c r="B248" s="359">
        <f>SUM('Character Sheets'!$J$940)</f>
        <v>0</v>
      </c>
      <c r="C248" s="2617">
        <v>10.0</v>
      </c>
      <c r="D248" s="2585"/>
      <c r="E248" s="2586">
        <v>2.0</v>
      </c>
      <c r="F248" s="2585"/>
      <c r="G248" s="2585"/>
      <c r="H248" s="2585"/>
      <c r="I248" s="359">
        <f t="shared" si="41"/>
        <v>12</v>
      </c>
      <c r="J248" s="2591">
        <f t="shared" si="42"/>
        <v>0</v>
      </c>
      <c r="K248" s="279" t="s">
        <v>1889</v>
      </c>
      <c r="L248" s="2518" t="s">
        <v>9268</v>
      </c>
      <c r="M248" s="1365"/>
      <c r="N248" s="575" t="s">
        <v>9269</v>
      </c>
      <c r="O248" s="254"/>
      <c r="P248" s="254"/>
      <c r="Q248" s="235"/>
      <c r="R248" s="329"/>
      <c r="S248" s="329"/>
      <c r="T248" s="329"/>
      <c r="U248" s="211" t="s">
        <v>9270</v>
      </c>
      <c r="V248" s="212"/>
      <c r="W248" s="212"/>
      <c r="X248" s="212"/>
      <c r="Y248" s="212"/>
      <c r="Z248" s="154"/>
      <c r="AA248" s="329"/>
      <c r="AB248" s="329"/>
      <c r="AC248" s="329"/>
      <c r="AD248" s="406" t="s">
        <v>2627</v>
      </c>
      <c r="AE248" s="37"/>
      <c r="AF248" s="405" t="s">
        <v>1894</v>
      </c>
      <c r="AG248" s="37"/>
      <c r="AH248" s="406" t="s">
        <v>1895</v>
      </c>
      <c r="AI248" s="37"/>
      <c r="AJ248" s="329"/>
      <c r="AK248" s="329"/>
      <c r="AL248" s="329"/>
      <c r="AM248" s="329"/>
      <c r="AN248" s="329"/>
      <c r="AO248" s="329"/>
      <c r="AP248" s="329"/>
      <c r="AQ248" s="329"/>
      <c r="AR248" s="329"/>
      <c r="AS248" s="329"/>
      <c r="AT248" s="329"/>
    </row>
    <row r="249">
      <c r="A249" s="2599" t="s">
        <v>50</v>
      </c>
      <c r="B249" s="359">
        <f>SUM('Character Sheets'!$T$940)</f>
        <v>4</v>
      </c>
      <c r="C249" s="2585"/>
      <c r="D249" s="2593">
        <v>1.0</v>
      </c>
      <c r="E249" s="2585"/>
      <c r="F249" s="2585"/>
      <c r="G249" s="2585"/>
      <c r="H249" s="2585"/>
      <c r="I249" s="359">
        <f>SUM(B249,D249:H249, (MIN(ROUNDDOWN(C249/6), 1)), MIN(ROUNDDOWN(C249/15), 1))</f>
        <v>5</v>
      </c>
      <c r="J249" s="329"/>
      <c r="K249" s="329"/>
      <c r="L249" s="385" t="s">
        <v>1010</v>
      </c>
      <c r="M249" s="154" t="s">
        <v>1030</v>
      </c>
      <c r="N249" s="226" t="s">
        <v>9271</v>
      </c>
      <c r="O249" s="610" t="s">
        <v>9272</v>
      </c>
      <c r="P249" s="573" t="s">
        <v>1171</v>
      </c>
      <c r="Q249" s="154"/>
      <c r="R249" s="329"/>
      <c r="S249" s="329"/>
      <c r="T249" s="411" t="s">
        <v>1904</v>
      </c>
      <c r="U249" s="412"/>
      <c r="V249" s="412"/>
      <c r="W249" s="412"/>
      <c r="X249" s="412"/>
      <c r="Y249" s="413"/>
      <c r="Z249" s="413"/>
      <c r="AA249" s="329"/>
      <c r="AB249" s="329"/>
      <c r="AC249" s="329"/>
      <c r="AD249" s="404" t="s">
        <v>3585</v>
      </c>
      <c r="AE249" s="37"/>
      <c r="AF249" s="406" t="s">
        <v>2724</v>
      </c>
      <c r="AG249" s="37"/>
      <c r="AH249" s="258" t="s">
        <v>3540</v>
      </c>
      <c r="AI249" s="37"/>
      <c r="AJ249" s="329"/>
      <c r="AK249" s="329"/>
      <c r="AL249" s="329"/>
      <c r="AM249" s="329"/>
      <c r="AN249" s="329"/>
      <c r="AO249" s="329"/>
      <c r="AP249" s="329"/>
      <c r="AQ249" s="329"/>
      <c r="AR249" s="329"/>
      <c r="AS249" s="329"/>
      <c r="AT249" s="329"/>
    </row>
    <row r="250">
      <c r="A250" s="329"/>
      <c r="B250" s="329"/>
      <c r="C250" s="329"/>
      <c r="D250" s="329"/>
      <c r="E250" s="329"/>
      <c r="F250" s="329"/>
      <c r="G250" s="329"/>
      <c r="H250" s="329"/>
      <c r="I250" s="329"/>
      <c r="J250" s="329"/>
      <c r="K250" s="329"/>
      <c r="L250" s="385" t="s">
        <v>1018</v>
      </c>
      <c r="M250" s="226" t="s">
        <v>2338</v>
      </c>
      <c r="N250" s="154"/>
      <c r="O250" s="154"/>
      <c r="P250" s="154"/>
      <c r="Q250" s="154"/>
      <c r="R250" s="329"/>
      <c r="S250" s="329"/>
      <c r="T250" s="329"/>
      <c r="U250" s="170"/>
      <c r="V250" s="170"/>
      <c r="W250" s="170"/>
      <c r="X250" s="170"/>
      <c r="Y250" s="170"/>
      <c r="Z250" s="170"/>
      <c r="AA250" s="329"/>
      <c r="AB250" s="329"/>
      <c r="AC250" s="329"/>
      <c r="AD250" s="329"/>
      <c r="AE250" s="329"/>
      <c r="AF250" s="329"/>
      <c r="AG250" s="329"/>
      <c r="AH250" s="329"/>
      <c r="AI250" s="329"/>
      <c r="AJ250" s="329"/>
      <c r="AK250" s="329"/>
      <c r="AL250" s="329"/>
      <c r="AM250" s="329"/>
      <c r="AN250" s="329"/>
      <c r="AO250" s="329"/>
      <c r="AP250" s="329"/>
      <c r="AQ250" s="329"/>
      <c r="AR250" s="329"/>
      <c r="AS250" s="329"/>
      <c r="AT250" s="329"/>
    </row>
    <row r="251">
      <c r="A251" s="329"/>
      <c r="B251" s="345" t="s">
        <v>1822</v>
      </c>
      <c r="C251" s="345" t="s">
        <v>1906</v>
      </c>
      <c r="D251" s="345" t="s">
        <v>1907</v>
      </c>
      <c r="E251" s="345" t="s">
        <v>1908</v>
      </c>
      <c r="F251" s="345" t="s">
        <v>1909</v>
      </c>
      <c r="G251" s="345" t="s">
        <v>1910</v>
      </c>
      <c r="H251" s="345" t="s">
        <v>800</v>
      </c>
      <c r="I251" s="345" t="s">
        <v>1826</v>
      </c>
      <c r="J251" s="329"/>
      <c r="K251" s="279" t="s">
        <v>1889</v>
      </c>
      <c r="L251" s="2661" t="s">
        <v>9273</v>
      </c>
      <c r="M251" s="657"/>
      <c r="N251" s="575" t="s">
        <v>9274</v>
      </c>
      <c r="O251" s="254"/>
      <c r="P251" s="254"/>
      <c r="Q251" s="235"/>
      <c r="R251" s="329"/>
      <c r="S251" s="329"/>
      <c r="T251" s="329"/>
      <c r="U251" s="170"/>
      <c r="V251" s="170"/>
      <c r="W251" s="170"/>
      <c r="X251" s="170"/>
      <c r="Y251" s="170"/>
      <c r="Z251" s="170"/>
      <c r="AA251" s="329"/>
      <c r="AB251" s="329"/>
      <c r="AC251" s="329"/>
      <c r="AD251" s="279" t="s">
        <v>1914</v>
      </c>
      <c r="AE251" s="170"/>
      <c r="AF251" s="329"/>
      <c r="AG251" s="329"/>
      <c r="AH251" s="329"/>
      <c r="AI251" s="329"/>
      <c r="AJ251" s="329"/>
      <c r="AK251" s="329"/>
      <c r="AL251" s="329"/>
      <c r="AM251" s="329"/>
      <c r="AN251" s="329"/>
      <c r="AO251" s="329"/>
      <c r="AP251" s="329"/>
      <c r="AQ251" s="329"/>
      <c r="AR251" s="329"/>
      <c r="AS251" s="329"/>
      <c r="AT251" s="329"/>
    </row>
    <row r="252">
      <c r="A252" s="345" t="s">
        <v>51</v>
      </c>
      <c r="B252" s="359">
        <f>SUM('Character Sheets'!$U$940)</f>
        <v>5</v>
      </c>
      <c r="C252" s="2600"/>
      <c r="D252" s="2600"/>
      <c r="E252" s="2614">
        <f>SUM(I245)</f>
        <v>7</v>
      </c>
      <c r="F252" s="2612">
        <f>SUM(ROUNDDOWN(I248/2))</f>
        <v>6</v>
      </c>
      <c r="G252" s="2585"/>
      <c r="H252" s="2585"/>
      <c r="I252" s="359">
        <f t="shared" ref="I252:I256" si="43">SUM(B252:H252)</f>
        <v>18</v>
      </c>
      <c r="J252" s="329"/>
      <c r="K252" s="329"/>
      <c r="L252" s="385" t="s">
        <v>1010</v>
      </c>
      <c r="M252" s="154" t="s">
        <v>1057</v>
      </c>
      <c r="N252" s="154" t="s">
        <v>9271</v>
      </c>
      <c r="O252" s="589" t="s">
        <v>9275</v>
      </c>
      <c r="P252" s="573" t="s">
        <v>1171</v>
      </c>
      <c r="Q252" s="154"/>
      <c r="R252" s="329"/>
      <c r="S252" s="329"/>
      <c r="T252" s="411" t="s">
        <v>1904</v>
      </c>
      <c r="U252" s="412"/>
      <c r="V252" s="412"/>
      <c r="W252" s="412"/>
      <c r="X252" s="412"/>
      <c r="Y252" s="413"/>
      <c r="Z252" s="413"/>
      <c r="AA252" s="329"/>
      <c r="AB252" s="329"/>
      <c r="AC252" s="329"/>
      <c r="AD252" s="2602" t="s">
        <v>9276</v>
      </c>
      <c r="AJ252" s="329"/>
      <c r="AK252" s="329"/>
      <c r="AL252" s="329"/>
      <c r="AM252" s="329"/>
      <c r="AN252" s="329"/>
      <c r="AO252" s="329"/>
      <c r="AP252" s="329"/>
      <c r="AQ252" s="329"/>
      <c r="AR252" s="329"/>
      <c r="AS252" s="329"/>
      <c r="AT252" s="329"/>
    </row>
    <row r="253">
      <c r="A253" s="345" t="s">
        <v>52</v>
      </c>
      <c r="B253" s="359">
        <f>SUM('Character Sheets'!$V$940)</f>
        <v>6</v>
      </c>
      <c r="C253" s="2600"/>
      <c r="D253" s="2614">
        <f>SUM(ROUNDDOWN(I244/3))</f>
        <v>7</v>
      </c>
      <c r="E253" s="2614">
        <f>SUM(I245)</f>
        <v>7</v>
      </c>
      <c r="F253" s="2600"/>
      <c r="G253" s="2604">
        <v>6.0</v>
      </c>
      <c r="H253" s="2585"/>
      <c r="I253" s="359">
        <f t="shared" si="43"/>
        <v>26</v>
      </c>
      <c r="J253" s="329"/>
      <c r="K253" s="329"/>
      <c r="L253" s="385" t="s">
        <v>1018</v>
      </c>
      <c r="M253" s="154"/>
      <c r="N253" s="154"/>
      <c r="O253" s="154"/>
      <c r="P253" s="154"/>
      <c r="Q253" s="154"/>
      <c r="R253" s="329"/>
      <c r="S253" s="329"/>
      <c r="T253" s="329"/>
      <c r="U253" s="170"/>
      <c r="V253" s="170"/>
      <c r="W253" s="170"/>
      <c r="X253" s="170"/>
      <c r="Y253" s="170"/>
      <c r="Z253" s="170"/>
      <c r="AA253" s="329"/>
      <c r="AB253" s="329"/>
      <c r="AC253" s="329"/>
      <c r="AJ253" s="329"/>
      <c r="AK253" s="329"/>
      <c r="AL253" s="329"/>
      <c r="AM253" s="329"/>
      <c r="AN253" s="329"/>
      <c r="AO253" s="329"/>
      <c r="AP253" s="329"/>
      <c r="AQ253" s="329"/>
      <c r="AR253" s="329"/>
      <c r="AS253" s="329"/>
      <c r="AT253" s="329"/>
    </row>
    <row r="254">
      <c r="A254" s="345" t="s">
        <v>54</v>
      </c>
      <c r="B254" s="359">
        <f>SUM('Character Sheets'!$W$940)</f>
        <v>2</v>
      </c>
      <c r="C254" s="2603">
        <f>SUM(I243)</f>
        <v>1</v>
      </c>
      <c r="D254" s="2600"/>
      <c r="E254" s="2600"/>
      <c r="F254" s="2600"/>
      <c r="G254" s="2585"/>
      <c r="H254" s="2585"/>
      <c r="I254" s="359">
        <f t="shared" si="43"/>
        <v>3</v>
      </c>
      <c r="J254" s="329"/>
      <c r="K254" s="329"/>
      <c r="L254" s="329"/>
      <c r="M254" s="329"/>
      <c r="N254" s="329"/>
      <c r="O254" s="329"/>
      <c r="P254" s="329"/>
      <c r="Q254" s="329"/>
      <c r="R254" s="329"/>
      <c r="S254" s="329"/>
      <c r="T254" s="329"/>
      <c r="U254" s="170"/>
      <c r="V254" s="170"/>
      <c r="W254" s="170"/>
      <c r="X254" s="170"/>
      <c r="Y254" s="170"/>
      <c r="Z254" s="170"/>
      <c r="AA254" s="329"/>
      <c r="AB254" s="329"/>
      <c r="AC254" s="329"/>
      <c r="AJ254" s="329"/>
      <c r="AK254" s="329"/>
      <c r="AL254" s="329"/>
      <c r="AM254" s="329"/>
      <c r="AN254" s="329"/>
      <c r="AO254" s="329"/>
      <c r="AP254" s="329"/>
      <c r="AQ254" s="329"/>
      <c r="AR254" s="329"/>
      <c r="AS254" s="329"/>
      <c r="AT254" s="329"/>
    </row>
    <row r="255">
      <c r="A255" s="345" t="s">
        <v>53</v>
      </c>
      <c r="B255" s="359">
        <f>SUM('Character Sheets'!$X$940)</f>
        <v>0</v>
      </c>
      <c r="C255" s="949">
        <f>SUM(ROUNDDOWN(I243/2))</f>
        <v>0</v>
      </c>
      <c r="D255" s="2600"/>
      <c r="E255" s="2614">
        <f>SUM(I245)</f>
        <v>7</v>
      </c>
      <c r="F255" s="2600"/>
      <c r="G255" s="2586">
        <v>2.0</v>
      </c>
      <c r="H255" s="2585"/>
      <c r="I255" s="359">
        <f t="shared" si="43"/>
        <v>9</v>
      </c>
      <c r="J255" s="329"/>
      <c r="K255" s="279" t="s">
        <v>1922</v>
      </c>
      <c r="L255" s="2662" t="s">
        <v>9277</v>
      </c>
      <c r="M255" s="170"/>
      <c r="N255" s="170"/>
      <c r="O255" s="170"/>
      <c r="P255" s="577" t="s">
        <v>534</v>
      </c>
      <c r="Q255" s="345" t="s">
        <v>535</v>
      </c>
      <c r="R255" s="329"/>
      <c r="S255" s="329"/>
      <c r="T255" s="411" t="s">
        <v>1904</v>
      </c>
      <c r="U255" s="412"/>
      <c r="V255" s="412"/>
      <c r="W255" s="412"/>
      <c r="X255" s="412"/>
      <c r="Y255" s="413"/>
      <c r="Z255" s="413"/>
      <c r="AA255" s="329"/>
      <c r="AB255" s="329"/>
      <c r="AC255" s="329"/>
      <c r="AJ255" s="329"/>
      <c r="AK255" s="329"/>
      <c r="AL255" s="329"/>
      <c r="AM255" s="329"/>
      <c r="AN255" s="329"/>
      <c r="AO255" s="329"/>
      <c r="AP255" s="329"/>
      <c r="AQ255" s="329"/>
      <c r="AR255" s="329"/>
      <c r="AS255" s="329"/>
      <c r="AT255" s="329"/>
    </row>
    <row r="256">
      <c r="A256" s="345" t="s">
        <v>55</v>
      </c>
      <c r="B256" s="359">
        <f>SUM('Character Sheets'!$Y$940)</f>
        <v>14</v>
      </c>
      <c r="C256" s="2603">
        <f>SUM(I243)</f>
        <v>1</v>
      </c>
      <c r="D256" s="2600"/>
      <c r="E256" s="2600"/>
      <c r="F256" s="2600"/>
      <c r="G256" s="2585"/>
      <c r="H256" s="2585"/>
      <c r="I256" s="359">
        <f t="shared" si="43"/>
        <v>15</v>
      </c>
      <c r="J256" s="329"/>
      <c r="K256" s="329"/>
      <c r="L256" s="224" t="s">
        <v>9278</v>
      </c>
      <c r="M256" s="212"/>
      <c r="N256" s="212"/>
      <c r="O256" s="212"/>
      <c r="P256" s="212"/>
      <c r="Q256" s="154"/>
      <c r="R256" s="329"/>
      <c r="S256" s="329"/>
      <c r="T256" s="329"/>
      <c r="U256" s="170"/>
      <c r="V256" s="170"/>
      <c r="W256" s="170"/>
      <c r="X256" s="170"/>
      <c r="Y256" s="170"/>
      <c r="Z256" s="170"/>
      <c r="AA256" s="329"/>
      <c r="AB256" s="329"/>
      <c r="AC256" s="329"/>
      <c r="AJ256" s="329"/>
      <c r="AK256" s="329"/>
      <c r="AL256" s="329"/>
      <c r="AM256" s="329"/>
      <c r="AN256" s="329"/>
      <c r="AO256" s="329"/>
      <c r="AP256" s="329"/>
      <c r="AQ256" s="329"/>
      <c r="AR256" s="329"/>
      <c r="AS256" s="329"/>
      <c r="AT256" s="329"/>
    </row>
    <row r="257">
      <c r="A257" s="329"/>
      <c r="B257" s="329"/>
      <c r="C257" s="329"/>
      <c r="D257" s="329"/>
      <c r="E257" s="329"/>
      <c r="F257" s="329"/>
      <c r="G257" s="329"/>
      <c r="H257" s="329"/>
      <c r="I257" s="329"/>
      <c r="J257" s="329"/>
      <c r="K257" s="329"/>
      <c r="L257" s="154"/>
      <c r="M257" s="154"/>
      <c r="N257" s="154"/>
      <c r="O257" s="154"/>
      <c r="P257" s="154"/>
      <c r="Q257" s="154"/>
      <c r="R257" s="329" t="s">
        <v>556</v>
      </c>
      <c r="S257" s="329"/>
      <c r="T257" s="329"/>
      <c r="U257" s="170"/>
      <c r="V257" s="170"/>
      <c r="W257" s="170"/>
      <c r="X257" s="170"/>
      <c r="Y257" s="170"/>
      <c r="Z257" s="170"/>
      <c r="AA257" s="329"/>
      <c r="AB257" s="329"/>
      <c r="AC257" s="329"/>
      <c r="AD257" s="329"/>
      <c r="AE257" s="329"/>
      <c r="AF257" s="329"/>
      <c r="AG257" s="329"/>
      <c r="AH257" s="329"/>
      <c r="AI257" s="329"/>
      <c r="AJ257" s="329"/>
      <c r="AK257" s="329"/>
      <c r="AL257" s="329"/>
      <c r="AM257" s="329"/>
      <c r="AN257" s="329"/>
      <c r="AO257" s="329"/>
      <c r="AP257" s="329"/>
      <c r="AQ257" s="329"/>
      <c r="AR257" s="329"/>
      <c r="AS257" s="329"/>
      <c r="AT257" s="329"/>
    </row>
    <row r="258">
      <c r="A258" s="37"/>
      <c r="B258" s="329"/>
      <c r="C258" s="329"/>
      <c r="D258" s="329"/>
      <c r="E258" s="329"/>
      <c r="F258" s="329"/>
      <c r="G258" s="329"/>
      <c r="H258" s="329"/>
      <c r="I258" s="329"/>
      <c r="J258" s="37"/>
      <c r="K258" s="329"/>
      <c r="L258" s="329"/>
      <c r="M258" s="329"/>
      <c r="N258" s="329"/>
      <c r="O258" s="329"/>
      <c r="P258" s="329"/>
      <c r="Q258" s="329"/>
      <c r="R258" s="329"/>
      <c r="S258" s="37"/>
      <c r="T258" s="329"/>
      <c r="U258" s="329"/>
      <c r="V258" s="329"/>
      <c r="W258" s="329"/>
      <c r="X258" s="329"/>
      <c r="Y258" s="329"/>
      <c r="Z258" s="329"/>
      <c r="AA258" s="329"/>
      <c r="AB258" s="37"/>
      <c r="AC258" s="329"/>
      <c r="AD258" s="329"/>
      <c r="AE258" s="329"/>
      <c r="AF258" s="329"/>
      <c r="AG258" s="329"/>
      <c r="AH258" s="329"/>
      <c r="AI258" s="329"/>
      <c r="AJ258" s="329"/>
      <c r="AK258" s="37"/>
      <c r="AL258" s="37"/>
      <c r="AM258" s="37"/>
      <c r="AN258" s="37"/>
      <c r="AO258" s="37"/>
      <c r="AP258" s="37"/>
      <c r="AQ258" s="37"/>
      <c r="AR258" s="37"/>
      <c r="AS258" s="37"/>
      <c r="AT258" s="37"/>
    </row>
    <row r="262">
      <c r="A262" s="37"/>
      <c r="B262" s="329"/>
      <c r="C262" s="329"/>
      <c r="D262" s="329"/>
      <c r="E262" s="329"/>
      <c r="F262" s="329"/>
      <c r="G262" s="330" t="s">
        <v>1811</v>
      </c>
      <c r="H262" s="330" t="s">
        <v>1812</v>
      </c>
      <c r="I262" s="329"/>
      <c r="J262" s="37"/>
      <c r="K262" s="329"/>
      <c r="L262" s="329"/>
      <c r="M262" s="329"/>
      <c r="N262" s="329"/>
      <c r="O262" s="329"/>
      <c r="P262" s="329"/>
      <c r="Q262" s="329"/>
      <c r="R262" s="329"/>
      <c r="S262" s="37"/>
      <c r="T262" s="329"/>
      <c r="U262" s="329"/>
      <c r="V262" s="329"/>
      <c r="W262" s="329"/>
      <c r="X262" s="329"/>
      <c r="Y262" s="329"/>
      <c r="Z262" s="329"/>
      <c r="AA262" s="329"/>
      <c r="AB262" s="37"/>
      <c r="AC262" s="329"/>
      <c r="AD262" s="329"/>
      <c r="AE262" s="329"/>
      <c r="AF262" s="329"/>
      <c r="AG262" s="329"/>
      <c r="AH262" s="329"/>
      <c r="AI262" s="329"/>
      <c r="AJ262" s="329"/>
      <c r="AK262" s="37"/>
      <c r="AL262" s="37"/>
      <c r="AM262" s="37"/>
      <c r="AN262" s="37"/>
      <c r="AO262" s="37"/>
      <c r="AP262" s="37"/>
      <c r="AQ262" s="37"/>
      <c r="AR262" s="37"/>
      <c r="AS262" s="37"/>
      <c r="AT262" s="37"/>
    </row>
    <row r="263">
      <c r="A263" s="329"/>
      <c r="B263" s="329"/>
      <c r="C263" s="332" t="s">
        <v>1810</v>
      </c>
      <c r="D263" s="333"/>
      <c r="E263" s="329"/>
      <c r="F263" s="334" t="s">
        <v>1814</v>
      </c>
      <c r="G263" s="334">
        <f>MINUS(H263,SUM(C266:C275))</f>
        <v>-40</v>
      </c>
      <c r="H263" s="334">
        <f>SUM($A$1064)</f>
        <v>0</v>
      </c>
      <c r="I263" s="329"/>
      <c r="J263" s="329"/>
      <c r="K263" s="329"/>
      <c r="L263" s="329"/>
      <c r="M263" s="329"/>
      <c r="N263" s="329"/>
      <c r="O263" s="329"/>
      <c r="P263" s="329"/>
      <c r="Q263" s="329"/>
      <c r="R263" s="329"/>
      <c r="S263" s="329"/>
      <c r="T263" s="329"/>
      <c r="U263" s="329"/>
      <c r="V263" s="329"/>
      <c r="W263" s="329"/>
      <c r="X263" s="329"/>
      <c r="Y263" s="329"/>
      <c r="Z263" s="329"/>
      <c r="AA263" s="329"/>
      <c r="AB263" s="329"/>
      <c r="AC263" s="329"/>
      <c r="AD263" s="329"/>
      <c r="AE263" s="329"/>
      <c r="AF263" s="329"/>
      <c r="AG263" s="329"/>
      <c r="AH263" s="329"/>
      <c r="AI263" s="329"/>
      <c r="AJ263" s="329"/>
      <c r="AK263" s="329"/>
      <c r="AL263" s="329"/>
      <c r="AM263" s="329"/>
      <c r="AN263" s="329"/>
      <c r="AO263" s="329"/>
      <c r="AP263" s="329"/>
      <c r="AQ263" s="329"/>
      <c r="AR263" s="329"/>
      <c r="AS263" s="329"/>
      <c r="AT263" s="329"/>
    </row>
    <row r="264">
      <c r="A264" s="329"/>
      <c r="B264" s="329"/>
      <c r="C264" s="329"/>
      <c r="D264" s="329"/>
      <c r="E264" s="329"/>
      <c r="F264" s="329"/>
      <c r="G264" s="329"/>
      <c r="H264" s="329"/>
      <c r="I264" s="329"/>
      <c r="J264" s="329"/>
      <c r="K264" s="279" t="s">
        <v>1816</v>
      </c>
      <c r="L264" s="2663" t="s">
        <v>9279</v>
      </c>
      <c r="M264" s="1365"/>
      <c r="N264" s="238" t="s">
        <v>9280</v>
      </c>
      <c r="O264" s="254"/>
      <c r="P264" s="235"/>
      <c r="Q264" s="235"/>
      <c r="R264" s="329"/>
      <c r="S264" s="329"/>
      <c r="T264" s="279" t="s">
        <v>294</v>
      </c>
      <c r="U264" s="596" t="s">
        <v>3206</v>
      </c>
      <c r="V264" s="170"/>
      <c r="W264" s="740" t="s">
        <v>3207</v>
      </c>
      <c r="X264" s="235"/>
      <c r="Y264" s="235"/>
      <c r="Z264" s="235"/>
      <c r="AA264" s="329"/>
      <c r="AB264" s="329"/>
      <c r="AC264" s="329"/>
      <c r="AD264" s="227" t="s">
        <v>1821</v>
      </c>
      <c r="AE264" s="170"/>
      <c r="AF264" s="329"/>
      <c r="AG264" s="329"/>
      <c r="AH264" s="329"/>
      <c r="AI264" s="329"/>
      <c r="AJ264" s="329"/>
      <c r="AK264" s="329"/>
      <c r="AL264" s="329"/>
      <c r="AM264" s="329"/>
      <c r="AN264" s="329"/>
      <c r="AO264" s="329"/>
      <c r="AP264" s="329"/>
      <c r="AQ264" s="329"/>
      <c r="AR264" s="329"/>
      <c r="AS264" s="329"/>
      <c r="AT264" s="329"/>
    </row>
    <row r="265">
      <c r="A265" s="329"/>
      <c r="B265" s="345" t="s">
        <v>1822</v>
      </c>
      <c r="C265" s="345" t="s">
        <v>1823</v>
      </c>
      <c r="D265" s="345" t="s">
        <v>1824</v>
      </c>
      <c r="E265" s="345" t="s">
        <v>1825</v>
      </c>
      <c r="F265" s="345" t="s">
        <v>1066</v>
      </c>
      <c r="G265" s="345" t="s">
        <v>1120</v>
      </c>
      <c r="H265" s="345" t="s">
        <v>800</v>
      </c>
      <c r="I265" s="345" t="s">
        <v>1826</v>
      </c>
      <c r="J265" s="329"/>
      <c r="K265" s="329"/>
      <c r="L265" s="242" t="s">
        <v>9281</v>
      </c>
      <c r="M265" s="212"/>
      <c r="N265" s="212"/>
      <c r="O265" s="212"/>
      <c r="P265" s="212"/>
      <c r="Q265" s="154"/>
      <c r="R265" s="349" t="s">
        <v>556</v>
      </c>
      <c r="S265" s="329"/>
      <c r="T265" s="329"/>
      <c r="U265" s="153" t="s">
        <v>9282</v>
      </c>
      <c r="V265" s="154"/>
      <c r="W265" s="154"/>
      <c r="X265" s="154"/>
      <c r="Y265" s="154"/>
      <c r="Z265" s="154"/>
      <c r="AA265" s="329"/>
      <c r="AB265" s="329"/>
      <c r="AC265" s="329"/>
      <c r="AD265" s="437" t="s">
        <v>1935</v>
      </c>
      <c r="AE265" s="70" t="s">
        <v>3210</v>
      </c>
      <c r="AF265" s="353" t="s">
        <v>1833</v>
      </c>
      <c r="AG265" s="2664" t="s">
        <v>3211</v>
      </c>
      <c r="AH265" s="2665" t="s">
        <v>3212</v>
      </c>
      <c r="AI265" s="2666" t="s">
        <v>3213</v>
      </c>
      <c r="AJ265" s="329"/>
      <c r="AK265" s="329"/>
      <c r="AL265" s="329"/>
      <c r="AM265" s="329"/>
      <c r="AN265" s="329"/>
      <c r="AO265" s="329"/>
      <c r="AP265" s="329"/>
      <c r="AQ265" s="329"/>
      <c r="AR265" s="329"/>
      <c r="AS265" s="329"/>
      <c r="AT265" s="329"/>
    </row>
    <row r="266">
      <c r="A266" s="2583" t="s">
        <v>3255</v>
      </c>
      <c r="B266" s="359">
        <f>SUM($B$1064)</f>
        <v>0</v>
      </c>
      <c r="C266" s="360">
        <v>8.0</v>
      </c>
      <c r="D266" s="361"/>
      <c r="E266" s="361"/>
      <c r="F266" s="361"/>
      <c r="G266" s="361"/>
      <c r="H266" s="361"/>
      <c r="I266" s="359">
        <f t="shared" ref="I266:I267" si="44">SUM(B266,C266*2,D266:H266) - J266</f>
        <v>16</v>
      </c>
      <c r="J266" s="2630">
        <f t="shared" ref="J266:J267" si="45">IF(C266 &gt; 11, MINUS(C266, 11), 0)</f>
        <v>0</v>
      </c>
      <c r="K266" s="329"/>
      <c r="L266" s="246" t="s">
        <v>9283</v>
      </c>
      <c r="M266" s="577" t="s">
        <v>942</v>
      </c>
      <c r="N266" s="577" t="s">
        <v>925</v>
      </c>
      <c r="O266" s="248" t="s">
        <v>869</v>
      </c>
      <c r="P266" s="577" t="s">
        <v>884</v>
      </c>
      <c r="Q266" s="577" t="s">
        <v>866</v>
      </c>
      <c r="R266" s="329"/>
      <c r="S266" s="329"/>
      <c r="T266" s="329"/>
      <c r="U266" s="153" t="s">
        <v>9284</v>
      </c>
      <c r="V266" s="154"/>
      <c r="W266" s="154"/>
      <c r="X266" s="154"/>
      <c r="Y266" s="154"/>
      <c r="Z266" s="154"/>
      <c r="AA266" s="329"/>
      <c r="AB266" s="329"/>
      <c r="AC266" s="329"/>
      <c r="AD266" s="1774" t="s">
        <v>3217</v>
      </c>
      <c r="AE266" s="455"/>
      <c r="AF266" s="455"/>
      <c r="AG266" s="37"/>
      <c r="AH266" s="37"/>
      <c r="AI266" s="37"/>
      <c r="AJ266" s="329"/>
      <c r="AK266" s="329"/>
      <c r="AL266" s="329"/>
      <c r="AM266" s="329"/>
      <c r="AN266" s="329"/>
      <c r="AO266" s="329"/>
      <c r="AP266" s="329"/>
      <c r="AQ266" s="329"/>
      <c r="AR266" s="329"/>
      <c r="AS266" s="329"/>
      <c r="AT266" s="329"/>
    </row>
    <row r="267">
      <c r="A267" s="2588" t="s">
        <v>3256</v>
      </c>
      <c r="B267" s="359">
        <f>SUM($C$1064)</f>
        <v>0</v>
      </c>
      <c r="C267" s="360">
        <v>1.0</v>
      </c>
      <c r="D267" s="361"/>
      <c r="E267" s="361"/>
      <c r="F267" s="361"/>
      <c r="G267" s="361"/>
      <c r="H267" s="361"/>
      <c r="I267" s="359">
        <f t="shared" si="44"/>
        <v>2</v>
      </c>
      <c r="J267" s="2630">
        <f t="shared" si="45"/>
        <v>0</v>
      </c>
      <c r="K267" s="329"/>
      <c r="L267" s="329"/>
      <c r="M267" s="329"/>
      <c r="N267" s="329"/>
      <c r="O267" s="329"/>
      <c r="P267" s="329"/>
      <c r="Q267" s="329"/>
      <c r="R267" s="329"/>
      <c r="S267" s="329"/>
      <c r="T267" s="329"/>
      <c r="U267" s="227" t="s">
        <v>9285</v>
      </c>
      <c r="V267" s="170"/>
      <c r="W267" s="170"/>
      <c r="X267" s="170"/>
      <c r="Y267" s="170"/>
      <c r="Z267" s="345" t="s">
        <v>535</v>
      </c>
      <c r="AA267" s="329"/>
      <c r="AB267" s="329"/>
      <c r="AC267" s="329"/>
      <c r="AD267" s="37"/>
      <c r="AE267" s="455"/>
      <c r="AF267" s="455"/>
      <c r="AG267" s="37"/>
      <c r="AH267" s="37"/>
      <c r="AI267" s="37"/>
      <c r="AJ267" s="329"/>
      <c r="AK267" s="329"/>
      <c r="AL267" s="329"/>
      <c r="AM267" s="329"/>
      <c r="AN267" s="329"/>
      <c r="AO267" s="329"/>
      <c r="AP267" s="329"/>
      <c r="AQ267" s="329"/>
      <c r="AR267" s="329"/>
      <c r="AS267" s="329"/>
      <c r="AT267" s="329"/>
    </row>
    <row r="268">
      <c r="A268" s="2590" t="s">
        <v>3257</v>
      </c>
      <c r="B268" s="359">
        <f>SUM($D$1064)</f>
        <v>0</v>
      </c>
      <c r="C268" s="360">
        <v>10.0</v>
      </c>
      <c r="D268" s="361"/>
      <c r="E268" s="360">
        <v>4.0</v>
      </c>
      <c r="F268" s="360">
        <v>3.0</v>
      </c>
      <c r="G268" s="361"/>
      <c r="H268" s="361"/>
      <c r="I268" s="359">
        <f t="shared" ref="I268:I274" si="46">SUM(B268:H268) - J268</f>
        <v>17</v>
      </c>
      <c r="J268" s="2630">
        <f t="shared" ref="J268:J274" si="47">IF(C268 &gt; 11, ROUNDUP(MINUS(C268, 11)/2), 0)</f>
        <v>0</v>
      </c>
      <c r="K268" s="279" t="s">
        <v>1855</v>
      </c>
      <c r="L268" s="2498" t="s">
        <v>9286</v>
      </c>
      <c r="M268" s="1365"/>
      <c r="N268" s="658" t="s">
        <v>9287</v>
      </c>
      <c r="O268" s="254"/>
      <c r="P268" s="235"/>
      <c r="Q268" s="235"/>
      <c r="R268" s="329"/>
      <c r="S268" s="329"/>
      <c r="T268" s="329"/>
      <c r="U268" s="329"/>
      <c r="V268" s="329"/>
      <c r="W268" s="329"/>
      <c r="X268" s="329"/>
      <c r="Y268" s="329"/>
      <c r="Z268" s="329"/>
      <c r="AA268" s="329"/>
      <c r="AB268" s="329"/>
      <c r="AC268" s="329"/>
      <c r="AD268" s="37"/>
      <c r="AE268" s="455"/>
      <c r="AF268" s="455"/>
      <c r="AG268" s="37"/>
      <c r="AH268" s="37"/>
      <c r="AI268" s="37"/>
      <c r="AJ268" s="329"/>
      <c r="AK268" s="329"/>
      <c r="AL268" s="329"/>
      <c r="AM268" s="329"/>
      <c r="AN268" s="329"/>
      <c r="AO268" s="329"/>
      <c r="AP268" s="329"/>
      <c r="AQ268" s="329"/>
      <c r="AR268" s="329"/>
      <c r="AS268" s="329"/>
      <c r="AT268" s="329"/>
    </row>
    <row r="269">
      <c r="A269" s="2592" t="s">
        <v>3258</v>
      </c>
      <c r="B269" s="359">
        <f>SUM($E$1064)</f>
        <v>0</v>
      </c>
      <c r="C269" s="360">
        <v>3.0</v>
      </c>
      <c r="D269" s="361"/>
      <c r="E269" s="361"/>
      <c r="F269" s="361"/>
      <c r="G269" s="361"/>
      <c r="H269" s="361"/>
      <c r="I269" s="359">
        <f t="shared" si="46"/>
        <v>3</v>
      </c>
      <c r="J269" s="2591">
        <f t="shared" si="47"/>
        <v>0</v>
      </c>
      <c r="K269" s="329"/>
      <c r="L269" s="635" t="s">
        <v>1010</v>
      </c>
      <c r="M269" s="154" t="s">
        <v>1011</v>
      </c>
      <c r="N269" s="154" t="s">
        <v>2226</v>
      </c>
      <c r="O269" s="154"/>
      <c r="P269" s="154"/>
      <c r="Q269" s="154"/>
      <c r="R269" s="329"/>
      <c r="S269" s="329"/>
      <c r="T269" s="279" t="s">
        <v>1862</v>
      </c>
      <c r="U269" s="169" t="s">
        <v>1286</v>
      </c>
      <c r="V269" s="149"/>
      <c r="W269" s="149"/>
      <c r="X269" s="149"/>
      <c r="Y269" s="171" t="s">
        <v>1278</v>
      </c>
      <c r="Z269" s="171" t="s">
        <v>1196</v>
      </c>
      <c r="AA269" s="329"/>
      <c r="AB269" s="329"/>
      <c r="AC269" s="329"/>
      <c r="AD269" s="37"/>
      <c r="AE269" s="37"/>
      <c r="AF269" s="37"/>
      <c r="AG269" s="37"/>
      <c r="AH269" s="37"/>
      <c r="AI269" s="37"/>
      <c r="AJ269" s="329"/>
      <c r="AK269" s="329"/>
      <c r="AL269" s="329"/>
      <c r="AM269" s="329"/>
      <c r="AN269" s="329"/>
      <c r="AO269" s="329"/>
      <c r="AP269" s="329"/>
      <c r="AQ269" s="329"/>
      <c r="AR269" s="329"/>
      <c r="AS269" s="329"/>
      <c r="AT269" s="329"/>
    </row>
    <row r="270">
      <c r="A270" s="2594" t="s">
        <v>3259</v>
      </c>
      <c r="B270" s="359">
        <f>SUM($F$1064)</f>
        <v>0</v>
      </c>
      <c r="C270" s="361"/>
      <c r="D270" s="361"/>
      <c r="E270" s="361"/>
      <c r="F270" s="361"/>
      <c r="G270" s="361"/>
      <c r="H270" s="361"/>
      <c r="I270" s="359">
        <f t="shared" si="46"/>
        <v>0</v>
      </c>
      <c r="J270" s="2591">
        <f t="shared" si="47"/>
        <v>0</v>
      </c>
      <c r="K270" s="329"/>
      <c r="L270" s="635" t="s">
        <v>1018</v>
      </c>
      <c r="M270" s="154" t="s">
        <v>2057</v>
      </c>
      <c r="N270" s="610" t="s">
        <v>2707</v>
      </c>
      <c r="O270" s="154"/>
      <c r="P270" s="154"/>
      <c r="Q270" s="154"/>
      <c r="R270" s="329"/>
      <c r="S270" s="329"/>
      <c r="T270" s="329"/>
      <c r="U270" s="153" t="s">
        <v>9288</v>
      </c>
      <c r="V270" s="153"/>
      <c r="W270" s="153"/>
      <c r="X270" s="153"/>
      <c r="Y270" s="153"/>
      <c r="Z270" s="154"/>
      <c r="AA270" s="329"/>
      <c r="AB270" s="329"/>
      <c r="AC270" s="329"/>
      <c r="AD270" s="37"/>
      <c r="AE270" s="37"/>
      <c r="AF270" s="37"/>
      <c r="AG270" s="37"/>
      <c r="AH270" s="37"/>
      <c r="AI270" s="37"/>
      <c r="AJ270" s="329"/>
      <c r="AK270" s="329"/>
      <c r="AL270" s="329"/>
      <c r="AM270" s="329"/>
      <c r="AN270" s="329"/>
      <c r="AO270" s="329"/>
      <c r="AP270" s="329"/>
      <c r="AQ270" s="329"/>
      <c r="AR270" s="329"/>
      <c r="AS270" s="329"/>
      <c r="AT270" s="329"/>
    </row>
    <row r="271">
      <c r="A271" s="2595" t="s">
        <v>3260</v>
      </c>
      <c r="B271" s="359">
        <f>SUM($G$1064)</f>
        <v>0</v>
      </c>
      <c r="C271" s="360">
        <v>6.0</v>
      </c>
      <c r="D271" s="360">
        <v>2.0</v>
      </c>
      <c r="E271" s="360">
        <v>2.0</v>
      </c>
      <c r="F271" s="361"/>
      <c r="G271" s="361"/>
      <c r="H271" s="361"/>
      <c r="I271" s="359">
        <f t="shared" si="46"/>
        <v>10</v>
      </c>
      <c r="J271" s="2591">
        <f t="shared" si="47"/>
        <v>0</v>
      </c>
      <c r="K271" s="279" t="s">
        <v>1872</v>
      </c>
      <c r="L271" s="2663" t="s">
        <v>9289</v>
      </c>
      <c r="M271" s="1365"/>
      <c r="N271" s="658" t="s">
        <v>9290</v>
      </c>
      <c r="O271" s="254"/>
      <c r="P271" s="254"/>
      <c r="Q271" s="235"/>
      <c r="R271" s="329"/>
      <c r="S271" s="329"/>
      <c r="T271" s="329"/>
      <c r="U271" s="153" t="s">
        <v>1206</v>
      </c>
      <c r="V271" s="153"/>
      <c r="W271" s="153"/>
      <c r="X271" s="153"/>
      <c r="Y271" s="154"/>
      <c r="Z271" s="154"/>
      <c r="AA271" s="329"/>
      <c r="AB271" s="329"/>
      <c r="AC271" s="329"/>
      <c r="AD271" s="329"/>
      <c r="AE271" s="329"/>
      <c r="AF271" s="329"/>
      <c r="AG271" s="329"/>
      <c r="AH271" s="329"/>
      <c r="AI271" s="329"/>
      <c r="AJ271" s="329"/>
      <c r="AK271" s="329"/>
      <c r="AL271" s="329"/>
      <c r="AM271" s="329"/>
      <c r="AN271" s="329"/>
      <c r="AO271" s="329"/>
      <c r="AP271" s="329"/>
      <c r="AQ271" s="329"/>
      <c r="AR271" s="329"/>
      <c r="AS271" s="329"/>
      <c r="AT271" s="329"/>
    </row>
    <row r="272">
      <c r="A272" s="2596" t="s">
        <v>3261</v>
      </c>
      <c r="B272" s="359">
        <f>SUM($H$1064)</f>
        <v>0</v>
      </c>
      <c r="C272" s="361"/>
      <c r="D272" s="361"/>
      <c r="E272" s="361"/>
      <c r="F272" s="360"/>
      <c r="G272" s="361"/>
      <c r="H272" s="361"/>
      <c r="I272" s="359">
        <f t="shared" si="46"/>
        <v>0</v>
      </c>
      <c r="J272" s="2591">
        <f t="shared" si="47"/>
        <v>0</v>
      </c>
      <c r="K272" s="329"/>
      <c r="L272" s="635" t="s">
        <v>1010</v>
      </c>
      <c r="M272" s="154" t="s">
        <v>3105</v>
      </c>
      <c r="N272" s="154" t="s">
        <v>1076</v>
      </c>
      <c r="O272" s="154" t="s">
        <v>3299</v>
      </c>
      <c r="P272" s="2667" t="s">
        <v>9291</v>
      </c>
      <c r="Q272" s="573" t="s">
        <v>1150</v>
      </c>
      <c r="R272" s="329"/>
      <c r="S272" s="329"/>
      <c r="T272" s="279" t="s">
        <v>1862</v>
      </c>
      <c r="U272" s="2668" t="s">
        <v>9292</v>
      </c>
      <c r="V272" s="170"/>
      <c r="W272" s="170"/>
      <c r="X272" s="170"/>
      <c r="Y272" s="209" t="s">
        <v>1194</v>
      </c>
      <c r="Z272" s="171" t="s">
        <v>1196</v>
      </c>
      <c r="AA272" s="329"/>
      <c r="AB272" s="329"/>
      <c r="AC272" s="329"/>
      <c r="AD272" s="279" t="s">
        <v>1879</v>
      </c>
      <c r="AE272" s="170"/>
      <c r="AF272" s="329"/>
      <c r="AG272" s="329"/>
      <c r="AH272" s="329"/>
      <c r="AI272" s="329"/>
      <c r="AJ272" s="329"/>
      <c r="AK272" s="329"/>
      <c r="AL272" s="329"/>
      <c r="AM272" s="329"/>
      <c r="AN272" s="329"/>
      <c r="AO272" s="329"/>
      <c r="AP272" s="329"/>
      <c r="AQ272" s="329"/>
      <c r="AR272" s="329"/>
      <c r="AS272" s="329"/>
      <c r="AT272" s="329"/>
    </row>
    <row r="273">
      <c r="A273" s="2597" t="s">
        <v>3262</v>
      </c>
      <c r="B273" s="359">
        <f>SUM($I$1064)</f>
        <v>0</v>
      </c>
      <c r="C273" s="360">
        <v>2.0</v>
      </c>
      <c r="D273" s="361"/>
      <c r="E273" s="361"/>
      <c r="F273" s="361"/>
      <c r="G273" s="361"/>
      <c r="H273" s="361"/>
      <c r="I273" s="359">
        <f t="shared" si="46"/>
        <v>2</v>
      </c>
      <c r="J273" s="2591">
        <f t="shared" si="47"/>
        <v>0</v>
      </c>
      <c r="K273" s="329"/>
      <c r="L273" s="635" t="s">
        <v>1018</v>
      </c>
      <c r="M273" s="154" t="s">
        <v>2184</v>
      </c>
      <c r="N273" s="610" t="s">
        <v>1119</v>
      </c>
      <c r="O273" s="154"/>
      <c r="P273" s="154"/>
      <c r="Q273" s="154"/>
      <c r="R273" s="329"/>
      <c r="S273" s="329"/>
      <c r="T273" s="329"/>
      <c r="U273" s="242" t="s">
        <v>9293</v>
      </c>
      <c r="V273" s="212"/>
      <c r="W273" s="212"/>
      <c r="X273" s="212"/>
      <c r="Y273" s="154"/>
      <c r="Z273" s="154"/>
      <c r="AA273" s="329"/>
      <c r="AB273" s="329"/>
      <c r="AC273" s="329"/>
      <c r="AD273" s="304" t="s">
        <v>1886</v>
      </c>
      <c r="AE273" s="37"/>
      <c r="AF273" s="130" t="s">
        <v>9294</v>
      </c>
      <c r="AG273" s="37"/>
      <c r="AH273" s="404" t="s">
        <v>1888</v>
      </c>
      <c r="AI273" s="37"/>
      <c r="AJ273" s="329"/>
      <c r="AK273" s="329"/>
      <c r="AL273" s="329"/>
      <c r="AM273" s="329"/>
      <c r="AN273" s="329"/>
      <c r="AO273" s="329"/>
      <c r="AP273" s="329"/>
      <c r="AQ273" s="329"/>
      <c r="AR273" s="329"/>
      <c r="AS273" s="329"/>
      <c r="AT273" s="329"/>
    </row>
    <row r="274">
      <c r="A274" s="2598" t="s">
        <v>3263</v>
      </c>
      <c r="B274" s="359">
        <f>SUM($J$1064)</f>
        <v>0</v>
      </c>
      <c r="C274" s="360">
        <v>10.0</v>
      </c>
      <c r="D274" s="361"/>
      <c r="E274" s="361"/>
      <c r="F274" s="360">
        <v>2.0</v>
      </c>
      <c r="G274" s="361"/>
      <c r="H274" s="361"/>
      <c r="I274" s="359">
        <f t="shared" si="46"/>
        <v>12</v>
      </c>
      <c r="J274" s="2591">
        <f t="shared" si="47"/>
        <v>0</v>
      </c>
      <c r="K274" s="279" t="s">
        <v>1889</v>
      </c>
      <c r="L274" s="1364" t="s">
        <v>9295</v>
      </c>
      <c r="M274" s="1365"/>
      <c r="N274" s="658" t="s">
        <v>9296</v>
      </c>
      <c r="O274" s="254"/>
      <c r="P274" s="235"/>
      <c r="Q274" s="235"/>
      <c r="R274" s="329"/>
      <c r="S274" s="329"/>
      <c r="T274" s="329"/>
      <c r="U274" s="153" t="s">
        <v>9297</v>
      </c>
      <c r="V274" s="154"/>
      <c r="W274" s="154"/>
      <c r="X274" s="154"/>
      <c r="Y274" s="154"/>
      <c r="Z274" s="154"/>
      <c r="AA274" s="329"/>
      <c r="AB274" s="329"/>
      <c r="AC274" s="329"/>
      <c r="AD274" s="406" t="s">
        <v>2627</v>
      </c>
      <c r="AE274" s="37"/>
      <c r="AF274" s="405" t="s">
        <v>1894</v>
      </c>
      <c r="AG274" s="37"/>
      <c r="AH274" s="406" t="s">
        <v>1895</v>
      </c>
      <c r="AI274" s="37"/>
      <c r="AJ274" s="329"/>
      <c r="AK274" s="329"/>
      <c r="AL274" s="329"/>
      <c r="AM274" s="329"/>
      <c r="AN274" s="329"/>
      <c r="AO274" s="329"/>
      <c r="AP274" s="329"/>
      <c r="AQ274" s="329"/>
      <c r="AR274" s="329"/>
      <c r="AS274" s="329"/>
      <c r="AT274" s="329"/>
    </row>
    <row r="275">
      <c r="A275" s="2599" t="s">
        <v>50</v>
      </c>
      <c r="B275" s="359">
        <f>SUM($K$1064)</f>
        <v>0</v>
      </c>
      <c r="C275" s="361"/>
      <c r="D275" s="361"/>
      <c r="E275" s="361"/>
      <c r="F275" s="361"/>
      <c r="G275" s="361"/>
      <c r="H275" s="361"/>
      <c r="I275" s="359">
        <f>SUM(B275,D275:H275, (MIN(ROUNDDOWN(C275/6), 1)), MIN(ROUNDDOWN(C275/15), 1))</f>
        <v>0</v>
      </c>
      <c r="J275" s="329"/>
      <c r="K275" s="329"/>
      <c r="L275" s="635" t="s">
        <v>1010</v>
      </c>
      <c r="M275" s="173" t="s">
        <v>1012</v>
      </c>
      <c r="N275" s="154" t="s">
        <v>3227</v>
      </c>
      <c r="O275" s="605" t="s">
        <v>9298</v>
      </c>
      <c r="P275" s="154"/>
      <c r="Q275" s="154"/>
      <c r="R275" s="329"/>
      <c r="S275" s="329"/>
      <c r="T275" s="279" t="s">
        <v>1862</v>
      </c>
      <c r="U275" s="279" t="s">
        <v>1413</v>
      </c>
      <c r="V275" s="170"/>
      <c r="W275" s="170"/>
      <c r="X275" s="170"/>
      <c r="Y275" s="222" t="s">
        <v>1212</v>
      </c>
      <c r="Z275" s="222" t="s">
        <v>1196</v>
      </c>
      <c r="AA275" s="329"/>
      <c r="AB275" s="329"/>
      <c r="AC275" s="329"/>
      <c r="AD275" s="304" t="s">
        <v>2680</v>
      </c>
      <c r="AE275" s="37"/>
      <c r="AF275" s="130" t="s">
        <v>2724</v>
      </c>
      <c r="AG275" s="37"/>
      <c r="AH275" s="109" t="s">
        <v>3229</v>
      </c>
      <c r="AI275" s="37"/>
      <c r="AJ275" s="329"/>
      <c r="AK275" s="329"/>
      <c r="AL275" s="329"/>
      <c r="AM275" s="329"/>
      <c r="AN275" s="329"/>
      <c r="AO275" s="329"/>
      <c r="AP275" s="329"/>
      <c r="AQ275" s="329"/>
      <c r="AR275" s="329"/>
      <c r="AS275" s="329"/>
      <c r="AT275" s="329"/>
    </row>
    <row r="276">
      <c r="A276" s="329"/>
      <c r="B276" s="329"/>
      <c r="C276" s="329"/>
      <c r="D276" s="329"/>
      <c r="E276" s="329"/>
      <c r="F276" s="329"/>
      <c r="G276" s="329"/>
      <c r="H276" s="329"/>
      <c r="I276" s="329"/>
      <c r="J276" s="329"/>
      <c r="K276" s="329"/>
      <c r="L276" s="635" t="s">
        <v>1018</v>
      </c>
      <c r="M276" s="154"/>
      <c r="N276" s="154"/>
      <c r="O276" s="154"/>
      <c r="P276" s="154"/>
      <c r="Q276" s="154"/>
      <c r="R276" s="329"/>
      <c r="S276" s="329"/>
      <c r="T276" s="329"/>
      <c r="U276" s="242" t="s">
        <v>9299</v>
      </c>
      <c r="V276" s="212"/>
      <c r="W276" s="212"/>
      <c r="X276" s="212"/>
      <c r="Y276" s="212"/>
      <c r="Z276" s="154"/>
      <c r="AA276" s="329"/>
      <c r="AB276" s="329"/>
      <c r="AC276" s="329"/>
      <c r="AD276" s="329"/>
      <c r="AE276" s="329"/>
      <c r="AF276" s="329"/>
      <c r="AG276" s="329"/>
      <c r="AH276" s="329"/>
      <c r="AI276" s="329"/>
      <c r="AJ276" s="329"/>
      <c r="AK276" s="329"/>
      <c r="AL276" s="329"/>
      <c r="AM276" s="329"/>
      <c r="AN276" s="329"/>
      <c r="AO276" s="329"/>
      <c r="AP276" s="329"/>
      <c r="AQ276" s="329"/>
      <c r="AR276" s="329"/>
      <c r="AS276" s="329"/>
      <c r="AT276" s="329"/>
    </row>
    <row r="277">
      <c r="A277" s="329"/>
      <c r="B277" s="345" t="s">
        <v>1822</v>
      </c>
      <c r="C277" s="345" t="s">
        <v>1906</v>
      </c>
      <c r="D277" s="345" t="s">
        <v>1907</v>
      </c>
      <c r="E277" s="345" t="s">
        <v>1908</v>
      </c>
      <c r="F277" s="345" t="s">
        <v>1909</v>
      </c>
      <c r="G277" s="345" t="s">
        <v>1910</v>
      </c>
      <c r="H277" s="345" t="s">
        <v>800</v>
      </c>
      <c r="I277" s="345" t="s">
        <v>1826</v>
      </c>
      <c r="J277" s="329"/>
      <c r="K277" s="279" t="s">
        <v>1889</v>
      </c>
      <c r="L277" s="1364" t="s">
        <v>9300</v>
      </c>
      <c r="M277" s="1365"/>
      <c r="N277" s="2658" t="s">
        <v>9301</v>
      </c>
      <c r="O277" s="254"/>
      <c r="P277" s="254"/>
      <c r="Q277" s="235"/>
      <c r="R277" s="329"/>
      <c r="S277" s="329"/>
      <c r="T277" s="329"/>
      <c r="U277" s="242" t="s">
        <v>9302</v>
      </c>
      <c r="V277" s="212"/>
      <c r="W277" s="154"/>
      <c r="X277" s="154"/>
      <c r="Y277" s="154"/>
      <c r="Z277" s="154"/>
      <c r="AA277" s="329"/>
      <c r="AB277" s="329"/>
      <c r="AC277" s="329"/>
      <c r="AD277" s="279" t="s">
        <v>1914</v>
      </c>
      <c r="AE277" s="170"/>
      <c r="AF277" s="329"/>
      <c r="AG277" s="329"/>
      <c r="AH277" s="329"/>
      <c r="AI277" s="329"/>
      <c r="AJ277" s="329"/>
      <c r="AK277" s="329"/>
      <c r="AL277" s="329"/>
      <c r="AM277" s="329"/>
      <c r="AN277" s="329"/>
      <c r="AO277" s="329"/>
      <c r="AP277" s="329"/>
      <c r="AQ277" s="329"/>
      <c r="AR277" s="329"/>
      <c r="AS277" s="329"/>
      <c r="AT277" s="329"/>
    </row>
    <row r="278">
      <c r="A278" s="345" t="s">
        <v>51</v>
      </c>
      <c r="B278" s="359">
        <f>SUM($L$1064)</f>
        <v>0</v>
      </c>
      <c r="C278" s="418"/>
      <c r="D278" s="418"/>
      <c r="E278" s="419">
        <f>SUM(I271)</f>
        <v>10</v>
      </c>
      <c r="F278" s="419">
        <f>SUM(ROUNDDOWN(I274/2))</f>
        <v>6</v>
      </c>
      <c r="G278" s="360">
        <v>4.0</v>
      </c>
      <c r="H278" s="361"/>
      <c r="I278" s="359">
        <f t="shared" ref="I278:I282" si="48">SUM(B278:H278)</f>
        <v>20</v>
      </c>
      <c r="J278" s="329"/>
      <c r="K278" s="329"/>
      <c r="L278" s="635" t="s">
        <v>1010</v>
      </c>
      <c r="M278" s="2669" t="s">
        <v>1142</v>
      </c>
      <c r="N278" s="1055" t="s">
        <v>9303</v>
      </c>
      <c r="O278" s="154"/>
      <c r="P278" s="154"/>
      <c r="Q278" s="154"/>
      <c r="R278" s="329"/>
      <c r="S278" s="329"/>
      <c r="T278" s="411" t="s">
        <v>1904</v>
      </c>
      <c r="U278" s="412"/>
      <c r="V278" s="412"/>
      <c r="W278" s="412"/>
      <c r="X278" s="412"/>
      <c r="Y278" s="413"/>
      <c r="Z278" s="413"/>
      <c r="AA278" s="329"/>
      <c r="AB278" s="329"/>
      <c r="AC278" s="329"/>
      <c r="AD278" s="423" t="s">
        <v>9304</v>
      </c>
      <c r="AJ278" s="329"/>
      <c r="AK278" s="329"/>
      <c r="AL278" s="329"/>
      <c r="AM278" s="329"/>
      <c r="AN278" s="329"/>
      <c r="AO278" s="329"/>
      <c r="AP278" s="329"/>
      <c r="AQ278" s="329"/>
      <c r="AR278" s="329"/>
      <c r="AS278" s="329"/>
      <c r="AT278" s="329"/>
    </row>
    <row r="279">
      <c r="A279" s="345" t="s">
        <v>52</v>
      </c>
      <c r="B279" s="359">
        <f>SUM($M$1064)</f>
        <v>0</v>
      </c>
      <c r="C279" s="418"/>
      <c r="D279" s="419">
        <f>SUM(ROUNDDOWN(I270/3))</f>
        <v>0</v>
      </c>
      <c r="E279" s="419">
        <f>SUM(I271)</f>
        <v>10</v>
      </c>
      <c r="F279" s="418"/>
      <c r="G279" s="360">
        <v>8.0</v>
      </c>
      <c r="H279" s="361"/>
      <c r="I279" s="359">
        <f t="shared" si="48"/>
        <v>18</v>
      </c>
      <c r="J279" s="329"/>
      <c r="K279" s="329"/>
      <c r="L279" s="635" t="s">
        <v>1018</v>
      </c>
      <c r="M279" s="663" t="s">
        <v>1969</v>
      </c>
      <c r="N279" s="173"/>
      <c r="O279" s="154"/>
      <c r="P279" s="154"/>
      <c r="Q279" s="154"/>
      <c r="R279" s="329"/>
      <c r="S279" s="329"/>
      <c r="T279" s="329"/>
      <c r="U279" s="170"/>
      <c r="V279" s="170"/>
      <c r="W279" s="170"/>
      <c r="X279" s="170"/>
      <c r="Y279" s="170"/>
      <c r="Z279" s="170"/>
      <c r="AA279" s="329"/>
      <c r="AB279" s="329"/>
      <c r="AC279" s="329"/>
      <c r="AJ279" s="329"/>
      <c r="AK279" s="329"/>
      <c r="AL279" s="329"/>
      <c r="AM279" s="329"/>
      <c r="AN279" s="329"/>
      <c r="AO279" s="329"/>
      <c r="AP279" s="329"/>
      <c r="AQ279" s="329"/>
      <c r="AR279" s="329"/>
      <c r="AS279" s="329"/>
      <c r="AT279" s="329"/>
    </row>
    <row r="280">
      <c r="A280" s="345" t="s">
        <v>54</v>
      </c>
      <c r="B280" s="359">
        <f>SUM($N$1064)</f>
        <v>0</v>
      </c>
      <c r="C280" s="419">
        <f>SUM(I269)</f>
        <v>3</v>
      </c>
      <c r="D280" s="418"/>
      <c r="E280" s="418"/>
      <c r="F280" s="418"/>
      <c r="G280" s="361"/>
      <c r="H280" s="361"/>
      <c r="I280" s="359">
        <f t="shared" si="48"/>
        <v>3</v>
      </c>
      <c r="J280" s="329"/>
      <c r="K280" s="329"/>
      <c r="L280" s="329"/>
      <c r="M280" s="329"/>
      <c r="N280" s="329"/>
      <c r="O280" s="329"/>
      <c r="P280" s="329"/>
      <c r="Q280" s="329"/>
      <c r="R280" s="329"/>
      <c r="S280" s="329"/>
      <c r="T280" s="329"/>
      <c r="U280" s="170"/>
      <c r="V280" s="170"/>
      <c r="W280" s="170"/>
      <c r="X280" s="170"/>
      <c r="Y280" s="170"/>
      <c r="Z280" s="170"/>
      <c r="AA280" s="329"/>
      <c r="AB280" s="329"/>
      <c r="AC280" s="329"/>
      <c r="AJ280" s="329"/>
      <c r="AK280" s="329"/>
      <c r="AL280" s="329"/>
      <c r="AM280" s="329"/>
      <c r="AN280" s="329"/>
      <c r="AO280" s="329"/>
      <c r="AP280" s="329"/>
      <c r="AQ280" s="329"/>
      <c r="AR280" s="329"/>
      <c r="AS280" s="329"/>
      <c r="AT280" s="329"/>
    </row>
    <row r="281">
      <c r="A281" s="345" t="s">
        <v>53</v>
      </c>
      <c r="B281" s="359">
        <f>SUM($O$1064)</f>
        <v>0</v>
      </c>
      <c r="C281" s="419">
        <f>SUM(ROUNDDOWN(I269/2))</f>
        <v>1</v>
      </c>
      <c r="D281" s="418"/>
      <c r="E281" s="419">
        <f>SUM(I271)</f>
        <v>10</v>
      </c>
      <c r="F281" s="418"/>
      <c r="G281" s="360">
        <v>5.0</v>
      </c>
      <c r="H281" s="361"/>
      <c r="I281" s="359">
        <f t="shared" si="48"/>
        <v>16</v>
      </c>
      <c r="J281" s="329"/>
      <c r="K281" s="279" t="s">
        <v>1922</v>
      </c>
      <c r="L281" s="460" t="s">
        <v>9305</v>
      </c>
      <c r="M281" s="170"/>
      <c r="N281" s="170"/>
      <c r="O281" s="170"/>
      <c r="P281" s="577" t="s">
        <v>534</v>
      </c>
      <c r="Q281" s="345" t="s">
        <v>535</v>
      </c>
      <c r="R281" s="329"/>
      <c r="S281" s="329"/>
      <c r="T281" s="411" t="s">
        <v>1904</v>
      </c>
      <c r="U281" s="412"/>
      <c r="V281" s="412"/>
      <c r="W281" s="412"/>
      <c r="X281" s="412"/>
      <c r="Y281" s="413"/>
      <c r="Z281" s="413"/>
      <c r="AA281" s="329"/>
      <c r="AB281" s="329"/>
      <c r="AC281" s="329"/>
      <c r="AJ281" s="329"/>
      <c r="AK281" s="329"/>
      <c r="AL281" s="329"/>
      <c r="AM281" s="329"/>
      <c r="AN281" s="329"/>
      <c r="AO281" s="329"/>
      <c r="AP281" s="329"/>
      <c r="AQ281" s="329"/>
      <c r="AR281" s="329"/>
      <c r="AS281" s="329"/>
      <c r="AT281" s="329"/>
    </row>
    <row r="282">
      <c r="A282" s="345" t="s">
        <v>55</v>
      </c>
      <c r="B282" s="359">
        <f>SUM($P$1064)</f>
        <v>0</v>
      </c>
      <c r="C282" s="419">
        <f>SUM(I269)</f>
        <v>3</v>
      </c>
      <c r="D282" s="418"/>
      <c r="E282" s="418"/>
      <c r="F282" s="418"/>
      <c r="G282" s="360">
        <v>2.0</v>
      </c>
      <c r="H282" s="361"/>
      <c r="I282" s="359">
        <f t="shared" si="48"/>
        <v>5</v>
      </c>
      <c r="J282" s="329"/>
      <c r="K282" s="329"/>
      <c r="L282" s="242" t="s">
        <v>9306</v>
      </c>
      <c r="M282" s="212"/>
      <c r="N282" s="212"/>
      <c r="O282" s="212"/>
      <c r="P282" s="212"/>
      <c r="Q282" s="154"/>
      <c r="R282" s="329"/>
      <c r="S282" s="329"/>
      <c r="T282" s="329"/>
      <c r="U282" s="170"/>
      <c r="V282" s="170"/>
      <c r="W282" s="170"/>
      <c r="X282" s="170"/>
      <c r="Y282" s="170"/>
      <c r="Z282" s="170"/>
      <c r="AA282" s="329"/>
      <c r="AB282" s="329"/>
      <c r="AC282" s="329"/>
      <c r="AJ282" s="329"/>
      <c r="AK282" s="329"/>
      <c r="AL282" s="329"/>
      <c r="AM282" s="329"/>
      <c r="AN282" s="329"/>
      <c r="AO282" s="329"/>
      <c r="AP282" s="329"/>
      <c r="AQ282" s="329"/>
      <c r="AR282" s="329"/>
      <c r="AS282" s="329"/>
      <c r="AT282" s="329"/>
    </row>
    <row r="283">
      <c r="A283" s="329"/>
      <c r="B283" s="329"/>
      <c r="C283" s="329"/>
      <c r="D283" s="329"/>
      <c r="E283" s="329"/>
      <c r="F283" s="329"/>
      <c r="G283" s="329"/>
      <c r="H283" s="329"/>
      <c r="I283" s="329"/>
      <c r="J283" s="329"/>
      <c r="K283" s="329"/>
      <c r="L283" s="242" t="s">
        <v>9307</v>
      </c>
      <c r="M283" s="212"/>
      <c r="N283" s="212"/>
      <c r="O283" s="154"/>
      <c r="P283" s="154"/>
      <c r="Q283" s="154"/>
      <c r="R283" s="329"/>
      <c r="S283" s="329"/>
      <c r="T283" s="329"/>
      <c r="U283" s="170"/>
      <c r="V283" s="170"/>
      <c r="W283" s="170"/>
      <c r="X283" s="170"/>
      <c r="Y283" s="170"/>
      <c r="Z283" s="170"/>
      <c r="AA283" s="329"/>
      <c r="AB283" s="329"/>
      <c r="AC283" s="329"/>
      <c r="AD283" s="329"/>
      <c r="AE283" s="329"/>
      <c r="AF283" s="329"/>
      <c r="AG283" s="329"/>
      <c r="AH283" s="329"/>
      <c r="AI283" s="329"/>
      <c r="AJ283" s="329"/>
      <c r="AK283" s="329"/>
      <c r="AL283" s="329"/>
      <c r="AM283" s="329"/>
      <c r="AN283" s="329"/>
      <c r="AO283" s="329"/>
      <c r="AP283" s="329"/>
      <c r="AQ283" s="329"/>
      <c r="AR283" s="329"/>
      <c r="AS283" s="329"/>
      <c r="AT283" s="329"/>
    </row>
    <row r="284">
      <c r="A284" s="37"/>
      <c r="B284" s="329"/>
      <c r="C284" s="329"/>
      <c r="D284" s="329"/>
      <c r="E284" s="329"/>
      <c r="F284" s="329"/>
      <c r="G284" s="329"/>
      <c r="H284" s="329"/>
      <c r="I284" s="329"/>
      <c r="J284" s="37"/>
      <c r="K284" s="329"/>
      <c r="L284" s="329"/>
      <c r="M284" s="329"/>
      <c r="N284" s="329"/>
      <c r="O284" s="329"/>
      <c r="P284" s="329"/>
      <c r="Q284" s="329"/>
      <c r="R284" s="329"/>
      <c r="S284" s="37"/>
      <c r="T284" s="329"/>
      <c r="U284" s="329"/>
      <c r="V284" s="329"/>
      <c r="W284" s="329"/>
      <c r="X284" s="329"/>
      <c r="Y284" s="329"/>
      <c r="Z284" s="329"/>
      <c r="AA284" s="329"/>
      <c r="AB284" s="37"/>
      <c r="AC284" s="329"/>
      <c r="AD284" s="329"/>
      <c r="AE284" s="329"/>
      <c r="AF284" s="329"/>
      <c r="AG284" s="329"/>
      <c r="AH284" s="329"/>
      <c r="AI284" s="329"/>
      <c r="AJ284" s="329"/>
      <c r="AK284" s="37"/>
      <c r="AL284" s="37"/>
      <c r="AM284" s="37"/>
      <c r="AN284" s="37"/>
      <c r="AO284" s="37"/>
      <c r="AP284" s="37"/>
      <c r="AQ284" s="37"/>
      <c r="AR284" s="37"/>
      <c r="AS284" s="37"/>
      <c r="AT284" s="37"/>
    </row>
    <row r="288">
      <c r="A288" s="37"/>
      <c r="B288" s="329"/>
      <c r="C288" s="329"/>
      <c r="D288" s="329"/>
      <c r="E288" s="329"/>
      <c r="F288" s="329"/>
      <c r="G288" s="330" t="s">
        <v>1811</v>
      </c>
      <c r="H288" s="330" t="s">
        <v>1812</v>
      </c>
      <c r="I288" s="329"/>
      <c r="J288" s="37"/>
      <c r="K288" s="329"/>
      <c r="L288" s="329"/>
      <c r="M288" s="329"/>
      <c r="N288" s="329"/>
      <c r="O288" s="329"/>
      <c r="P288" s="329"/>
      <c r="Q288" s="329"/>
      <c r="R288" s="329"/>
      <c r="S288" s="37"/>
      <c r="T288" s="329"/>
      <c r="U288" s="329"/>
      <c r="V288" s="329"/>
      <c r="W288" s="329"/>
      <c r="X288" s="329"/>
      <c r="Y288" s="329"/>
      <c r="Z288" s="329"/>
      <c r="AA288" s="329"/>
      <c r="AB288" s="37"/>
      <c r="AC288" s="329"/>
      <c r="AD288" s="329"/>
      <c r="AE288" s="329"/>
      <c r="AF288" s="329"/>
      <c r="AG288" s="329"/>
      <c r="AH288" s="329"/>
      <c r="AI288" s="329"/>
      <c r="AJ288" s="329"/>
      <c r="AK288" s="37"/>
      <c r="AL288" s="37"/>
      <c r="AM288" s="37"/>
      <c r="AN288" s="37"/>
      <c r="AO288" s="37"/>
      <c r="AP288" s="37"/>
      <c r="AQ288" s="37"/>
      <c r="AR288" s="37"/>
      <c r="AS288" s="37"/>
      <c r="AT288" s="37"/>
    </row>
    <row r="289">
      <c r="A289" s="329"/>
      <c r="B289" s="329"/>
      <c r="C289" s="332" t="s">
        <v>4060</v>
      </c>
      <c r="D289" s="333"/>
      <c r="E289" s="329"/>
      <c r="F289" s="334" t="s">
        <v>1814</v>
      </c>
      <c r="G289" s="334">
        <f>MINUS(H289,SUM(C292:C301))</f>
        <v>-41</v>
      </c>
      <c r="H289" s="334">
        <f>SUM($A$1012)</f>
        <v>0</v>
      </c>
      <c r="I289" s="329"/>
      <c r="J289" s="329"/>
      <c r="K289" s="329"/>
      <c r="L289" s="329"/>
      <c r="M289" s="329"/>
      <c r="N289" s="329"/>
      <c r="O289" s="329"/>
      <c r="P289" s="329"/>
      <c r="Q289" s="329"/>
      <c r="R289" s="329"/>
      <c r="S289" s="329"/>
      <c r="T289" s="329"/>
      <c r="U289" s="329"/>
      <c r="V289" s="329"/>
      <c r="W289" s="329"/>
      <c r="X289" s="329"/>
      <c r="Y289" s="329"/>
      <c r="Z289" s="329"/>
      <c r="AA289" s="329"/>
      <c r="AB289" s="329"/>
      <c r="AC289" s="329"/>
      <c r="AD289" s="329"/>
      <c r="AE289" s="329"/>
      <c r="AF289" s="329"/>
      <c r="AG289" s="329"/>
      <c r="AH289" s="329"/>
      <c r="AI289" s="329"/>
      <c r="AJ289" s="329"/>
      <c r="AK289" s="329"/>
      <c r="AL289" s="329"/>
      <c r="AM289" s="329"/>
      <c r="AN289" s="329"/>
      <c r="AO289" s="329"/>
      <c r="AP289" s="329"/>
      <c r="AQ289" s="329"/>
      <c r="AR289" s="329"/>
      <c r="AS289" s="329"/>
      <c r="AT289" s="329"/>
    </row>
    <row r="290">
      <c r="A290" s="329"/>
      <c r="B290" s="329"/>
      <c r="C290" s="329"/>
      <c r="D290" s="329"/>
      <c r="E290" s="329"/>
      <c r="F290" s="329"/>
      <c r="G290" s="329"/>
      <c r="H290" s="329"/>
      <c r="I290" s="329"/>
      <c r="J290" s="329"/>
      <c r="K290" s="279" t="s">
        <v>1816</v>
      </c>
      <c r="L290" s="2448" t="s">
        <v>9308</v>
      </c>
      <c r="M290" s="1365"/>
      <c r="N290" s="252" t="s">
        <v>9309</v>
      </c>
      <c r="O290" s="254"/>
      <c r="P290" s="235"/>
      <c r="Q290" s="235"/>
      <c r="R290" s="329"/>
      <c r="S290" s="329"/>
      <c r="T290" s="279" t="s">
        <v>294</v>
      </c>
      <c r="U290" s="778" t="s">
        <v>9310</v>
      </c>
      <c r="V290" s="170"/>
      <c r="W290" s="740" t="s">
        <v>9311</v>
      </c>
      <c r="X290" s="254"/>
      <c r="Y290" s="254"/>
      <c r="Z290" s="235"/>
      <c r="AA290" s="329"/>
      <c r="AB290" s="329"/>
      <c r="AC290" s="329"/>
      <c r="AD290" s="227" t="s">
        <v>1821</v>
      </c>
      <c r="AE290" s="170"/>
      <c r="AF290" s="329"/>
      <c r="AG290" s="329"/>
      <c r="AH290" s="329"/>
      <c r="AI290" s="329"/>
      <c r="AJ290" s="329"/>
      <c r="AK290" s="329"/>
      <c r="AL290" s="329"/>
      <c r="AM290" s="329"/>
      <c r="AN290" s="329"/>
      <c r="AO290" s="329"/>
      <c r="AP290" s="329"/>
      <c r="AQ290" s="329"/>
      <c r="AR290" s="329"/>
      <c r="AS290" s="329"/>
      <c r="AT290" s="329"/>
    </row>
    <row r="291">
      <c r="A291" s="329"/>
      <c r="B291" s="345" t="s">
        <v>1822</v>
      </c>
      <c r="C291" s="345" t="s">
        <v>1823</v>
      </c>
      <c r="D291" s="345" t="s">
        <v>1824</v>
      </c>
      <c r="E291" s="345" t="s">
        <v>1825</v>
      </c>
      <c r="F291" s="345" t="s">
        <v>1066</v>
      </c>
      <c r="G291" s="345" t="s">
        <v>1120</v>
      </c>
      <c r="H291" s="345" t="s">
        <v>800</v>
      </c>
      <c r="I291" s="345" t="s">
        <v>1826</v>
      </c>
      <c r="J291" s="329"/>
      <c r="K291" s="329"/>
      <c r="L291" s="298" t="s">
        <v>9312</v>
      </c>
      <c r="M291" s="212"/>
      <c r="N291" s="212"/>
      <c r="O291" s="212"/>
      <c r="P291" s="212"/>
      <c r="Q291" s="212"/>
      <c r="R291" s="349" t="s">
        <v>556</v>
      </c>
      <c r="S291" s="329"/>
      <c r="T291" s="329"/>
      <c r="U291" s="1034" t="s">
        <v>9313</v>
      </c>
      <c r="V291" s="212"/>
      <c r="W291" s="212"/>
      <c r="X291" s="212"/>
      <c r="Y291" s="212"/>
      <c r="Z291" s="154"/>
      <c r="AA291" s="329"/>
      <c r="AB291" s="329"/>
      <c r="AC291" s="329"/>
      <c r="AD291" s="650" t="s">
        <v>2373</v>
      </c>
      <c r="AE291" s="1680" t="s">
        <v>2786</v>
      </c>
      <c r="AF291" s="2670" t="s">
        <v>2787</v>
      </c>
      <c r="AG291" s="2671" t="s">
        <v>2788</v>
      </c>
      <c r="AH291" s="37"/>
      <c r="AI291" s="37"/>
      <c r="AJ291" s="329"/>
      <c r="AK291" s="329"/>
      <c r="AL291" s="329"/>
      <c r="AM291" s="329"/>
      <c r="AN291" s="329"/>
      <c r="AO291" s="329"/>
      <c r="AP291" s="329"/>
      <c r="AQ291" s="329"/>
      <c r="AR291" s="329"/>
      <c r="AS291" s="329"/>
      <c r="AT291" s="329"/>
    </row>
    <row r="292">
      <c r="A292" s="2583" t="s">
        <v>3255</v>
      </c>
      <c r="B292" s="359">
        <f>SUM($B$1012)</f>
        <v>0</v>
      </c>
      <c r="C292" s="360"/>
      <c r="D292" s="361"/>
      <c r="E292" s="361"/>
      <c r="F292" s="361"/>
      <c r="G292" s="361"/>
      <c r="H292" s="361"/>
      <c r="I292" s="359">
        <f t="shared" ref="I292:I293" si="49">SUM(B292,C292*2,D292:H292) - J292</f>
        <v>0</v>
      </c>
      <c r="J292" s="2630">
        <f t="shared" ref="J292:J293" si="50">IF(C292 &gt; 11, MINUS(C292, 11), 0)</f>
        <v>0</v>
      </c>
      <c r="K292" s="329"/>
      <c r="L292" s="566" t="s">
        <v>9314</v>
      </c>
      <c r="M292" s="151" t="s">
        <v>2255</v>
      </c>
      <c r="N292" s="577" t="s">
        <v>925</v>
      </c>
      <c r="O292" s="2672" t="s">
        <v>1840</v>
      </c>
      <c r="P292" s="247" t="s">
        <v>980</v>
      </c>
      <c r="Q292" s="577" t="s">
        <v>866</v>
      </c>
      <c r="R292" s="329"/>
      <c r="S292" s="329"/>
      <c r="T292" s="329"/>
      <c r="U292" s="1034" t="s">
        <v>9315</v>
      </c>
      <c r="V292" s="154"/>
      <c r="W292" s="154"/>
      <c r="X292" s="154"/>
      <c r="Y292" s="205" t="s">
        <v>9316</v>
      </c>
      <c r="Z292" s="154"/>
      <c r="AA292" s="329"/>
      <c r="AB292" s="329"/>
      <c r="AC292" s="329"/>
      <c r="AD292" s="37"/>
      <c r="AE292" s="455"/>
      <c r="AF292" s="455"/>
      <c r="AG292" s="37"/>
      <c r="AH292" s="37"/>
      <c r="AI292" s="37"/>
      <c r="AJ292" s="329"/>
      <c r="AK292" s="329"/>
      <c r="AL292" s="329"/>
      <c r="AM292" s="329"/>
      <c r="AN292" s="329"/>
      <c r="AO292" s="329"/>
      <c r="AP292" s="329"/>
      <c r="AQ292" s="329"/>
      <c r="AR292" s="329"/>
      <c r="AS292" s="329"/>
      <c r="AT292" s="329"/>
    </row>
    <row r="293">
      <c r="A293" s="2588" t="s">
        <v>3256</v>
      </c>
      <c r="B293" s="359">
        <f>SUM($C$1012)</f>
        <v>0</v>
      </c>
      <c r="C293" s="360">
        <v>3.0</v>
      </c>
      <c r="D293" s="361"/>
      <c r="E293" s="360">
        <v>2.0</v>
      </c>
      <c r="F293" s="360">
        <v>2.0</v>
      </c>
      <c r="G293" s="360"/>
      <c r="H293" s="361"/>
      <c r="I293" s="359">
        <f t="shared" si="49"/>
        <v>10</v>
      </c>
      <c r="J293" s="2630">
        <f t="shared" si="50"/>
        <v>0</v>
      </c>
      <c r="K293" s="329"/>
      <c r="L293" s="329"/>
      <c r="M293" s="329"/>
      <c r="N293" s="329"/>
      <c r="O293" s="329"/>
      <c r="P293" s="329"/>
      <c r="Q293" s="329"/>
      <c r="R293" s="329"/>
      <c r="S293" s="329"/>
      <c r="T293" s="329"/>
      <c r="U293" s="227" t="s">
        <v>9317</v>
      </c>
      <c r="V293" s="170"/>
      <c r="W293" s="170"/>
      <c r="X293" s="170"/>
      <c r="Y293" s="170"/>
      <c r="Z293" s="345" t="s">
        <v>535</v>
      </c>
      <c r="AA293" s="329"/>
      <c r="AB293" s="329"/>
      <c r="AC293" s="329"/>
      <c r="AD293" s="37"/>
      <c r="AE293" s="455"/>
      <c r="AF293" s="455"/>
      <c r="AG293" s="37"/>
      <c r="AH293" s="37"/>
      <c r="AI293" s="37"/>
      <c r="AJ293" s="329"/>
      <c r="AK293" s="329"/>
      <c r="AL293" s="329"/>
      <c r="AM293" s="329"/>
      <c r="AN293" s="329"/>
      <c r="AO293" s="329"/>
      <c r="AP293" s="329"/>
      <c r="AQ293" s="329"/>
      <c r="AR293" s="329"/>
      <c r="AS293" s="329"/>
      <c r="AT293" s="329"/>
    </row>
    <row r="294">
      <c r="A294" s="2590" t="s">
        <v>3257</v>
      </c>
      <c r="B294" s="359">
        <f>SUM($D$1012)</f>
        <v>0</v>
      </c>
      <c r="C294" s="361"/>
      <c r="D294" s="361"/>
      <c r="E294" s="361"/>
      <c r="F294" s="361"/>
      <c r="G294" s="361"/>
      <c r="H294" s="361"/>
      <c r="I294" s="359">
        <f t="shared" ref="I294:I300" si="51">SUM(B294:H294) - J294</f>
        <v>0</v>
      </c>
      <c r="J294" s="2630">
        <f t="shared" ref="J294:J300" si="52">IF(C294 &gt; 11, ROUNDUP(MINUS(C294, 11)/2), 0)</f>
        <v>0</v>
      </c>
      <c r="K294" s="279" t="s">
        <v>1855</v>
      </c>
      <c r="L294" s="1364" t="s">
        <v>9318</v>
      </c>
      <c r="M294" s="1365"/>
      <c r="N294" s="658" t="s">
        <v>9319</v>
      </c>
      <c r="O294" s="254"/>
      <c r="P294" s="254"/>
      <c r="Q294" s="235"/>
      <c r="R294" s="329"/>
      <c r="S294" s="329"/>
      <c r="T294" s="329"/>
      <c r="U294" s="383" t="s">
        <v>9320</v>
      </c>
      <c r="V294" s="329"/>
      <c r="W294" s="329"/>
      <c r="X294" s="329"/>
      <c r="Y294" s="329"/>
      <c r="Z294" s="329"/>
      <c r="AA294" s="329"/>
      <c r="AB294" s="329"/>
      <c r="AC294" s="329"/>
      <c r="AD294" s="37"/>
      <c r="AE294" s="455"/>
      <c r="AF294" s="455"/>
      <c r="AG294" s="37"/>
      <c r="AH294" s="37"/>
      <c r="AI294" s="37"/>
      <c r="AJ294" s="329"/>
      <c r="AK294" s="329"/>
      <c r="AL294" s="329"/>
      <c r="AM294" s="329"/>
      <c r="AN294" s="329"/>
      <c r="AO294" s="329"/>
      <c r="AP294" s="329"/>
      <c r="AQ294" s="329"/>
      <c r="AR294" s="329"/>
      <c r="AS294" s="329"/>
      <c r="AT294" s="329"/>
    </row>
    <row r="295">
      <c r="A295" s="2592" t="s">
        <v>3258</v>
      </c>
      <c r="B295" s="359">
        <f>SUM($E$1012)</f>
        <v>0</v>
      </c>
      <c r="C295" s="360">
        <v>10.0</v>
      </c>
      <c r="D295" s="360">
        <v>1.0</v>
      </c>
      <c r="E295" s="361"/>
      <c r="F295" s="361"/>
      <c r="G295" s="360"/>
      <c r="H295" s="361"/>
      <c r="I295" s="359">
        <f t="shared" si="51"/>
        <v>11</v>
      </c>
      <c r="J295" s="2591">
        <f t="shared" si="52"/>
        <v>0</v>
      </c>
      <c r="K295" s="329"/>
      <c r="L295" s="635" t="s">
        <v>1010</v>
      </c>
      <c r="M295" s="154" t="s">
        <v>1158</v>
      </c>
      <c r="N295" s="154" t="s">
        <v>1959</v>
      </c>
      <c r="O295" s="605" t="s">
        <v>9321</v>
      </c>
      <c r="P295" s="154"/>
      <c r="Q295" s="154"/>
      <c r="R295" s="329"/>
      <c r="S295" s="329"/>
      <c r="T295" s="279" t="s">
        <v>1862</v>
      </c>
      <c r="U295" s="169" t="s">
        <v>9322</v>
      </c>
      <c r="V295" s="170"/>
      <c r="W295" s="170"/>
      <c r="X295" s="170"/>
      <c r="Y295" s="171" t="s">
        <v>1254</v>
      </c>
      <c r="Z295" s="171" t="s">
        <v>1196</v>
      </c>
      <c r="AA295" s="329"/>
      <c r="AB295" s="329"/>
      <c r="AC295" s="329"/>
      <c r="AD295" s="37"/>
      <c r="AE295" s="37"/>
      <c r="AF295" s="37"/>
      <c r="AG295" s="37"/>
      <c r="AH295" s="37"/>
      <c r="AI295" s="37"/>
      <c r="AJ295" s="329"/>
      <c r="AK295" s="329"/>
      <c r="AL295" s="329"/>
      <c r="AM295" s="329"/>
      <c r="AN295" s="329"/>
      <c r="AO295" s="329"/>
      <c r="AP295" s="329"/>
      <c r="AQ295" s="329"/>
      <c r="AR295" s="329"/>
      <c r="AS295" s="329"/>
      <c r="AT295" s="329"/>
    </row>
    <row r="296">
      <c r="A296" s="2594" t="s">
        <v>3259</v>
      </c>
      <c r="B296" s="359">
        <f>SUM($F$1012)</f>
        <v>0</v>
      </c>
      <c r="C296" s="360">
        <v>10.0</v>
      </c>
      <c r="D296" s="360">
        <v>1.0</v>
      </c>
      <c r="E296" s="360">
        <v>2.0</v>
      </c>
      <c r="F296" s="360">
        <v>2.0</v>
      </c>
      <c r="G296" s="361"/>
      <c r="H296" s="361"/>
      <c r="I296" s="359">
        <f t="shared" si="51"/>
        <v>15</v>
      </c>
      <c r="J296" s="2591">
        <f t="shared" si="52"/>
        <v>0</v>
      </c>
      <c r="K296" s="329"/>
      <c r="L296" s="635" t="s">
        <v>1018</v>
      </c>
      <c r="M296" s="153" t="s">
        <v>2162</v>
      </c>
      <c r="N296" s="173"/>
      <c r="O296" s="154"/>
      <c r="P296" s="154"/>
      <c r="Q296" s="154"/>
      <c r="R296" s="329"/>
      <c r="S296" s="329"/>
      <c r="T296" s="329"/>
      <c r="U296" s="242" t="s">
        <v>9323</v>
      </c>
      <c r="V296" s="212"/>
      <c r="W296" s="212"/>
      <c r="X296" s="212"/>
      <c r="Y296" s="154"/>
      <c r="Z296" s="154"/>
      <c r="AA296" s="329"/>
      <c r="AB296" s="329"/>
      <c r="AC296" s="329"/>
      <c r="AD296" s="37"/>
      <c r="AE296" s="37"/>
      <c r="AF296" s="37"/>
      <c r="AG296" s="37"/>
      <c r="AH296" s="37"/>
      <c r="AI296" s="37"/>
      <c r="AJ296" s="329"/>
      <c r="AK296" s="329"/>
      <c r="AL296" s="329"/>
      <c r="AM296" s="329"/>
      <c r="AN296" s="329"/>
      <c r="AO296" s="329"/>
      <c r="AP296" s="329"/>
      <c r="AQ296" s="329"/>
      <c r="AR296" s="329"/>
      <c r="AS296" s="329"/>
      <c r="AT296" s="329"/>
    </row>
    <row r="297">
      <c r="A297" s="2595" t="s">
        <v>3260</v>
      </c>
      <c r="B297" s="359">
        <f>SUM($G$1012)</f>
        <v>0</v>
      </c>
      <c r="C297" s="360">
        <v>3.0</v>
      </c>
      <c r="D297" s="361"/>
      <c r="E297" s="361"/>
      <c r="F297" s="361"/>
      <c r="G297" s="361"/>
      <c r="H297" s="361"/>
      <c r="I297" s="359">
        <f t="shared" si="51"/>
        <v>3</v>
      </c>
      <c r="J297" s="2591">
        <f t="shared" si="52"/>
        <v>0</v>
      </c>
      <c r="K297" s="279" t="s">
        <v>1872</v>
      </c>
      <c r="L297" s="2673" t="s">
        <v>9324</v>
      </c>
      <c r="M297" s="1365"/>
      <c r="N297" s="252" t="s">
        <v>9325</v>
      </c>
      <c r="O297" s="254"/>
      <c r="P297" s="254"/>
      <c r="Q297" s="235"/>
      <c r="R297" s="329"/>
      <c r="S297" s="329"/>
      <c r="T297" s="329"/>
      <c r="U297" s="153" t="s">
        <v>9326</v>
      </c>
      <c r="V297" s="154"/>
      <c r="W297" s="154"/>
      <c r="X297" s="154"/>
      <c r="Y297" s="154"/>
      <c r="Z297" s="154"/>
      <c r="AA297" s="329"/>
      <c r="AB297" s="329"/>
      <c r="AC297" s="329"/>
      <c r="AD297" s="329"/>
      <c r="AE297" s="329"/>
      <c r="AF297" s="329"/>
      <c r="AG297" s="329"/>
      <c r="AH297" s="329"/>
      <c r="AI297" s="329"/>
      <c r="AJ297" s="329"/>
      <c r="AK297" s="329"/>
      <c r="AL297" s="329"/>
      <c r="AM297" s="329"/>
      <c r="AN297" s="329"/>
      <c r="AO297" s="329"/>
      <c r="AP297" s="329"/>
      <c r="AQ297" s="329"/>
      <c r="AR297" s="329"/>
      <c r="AS297" s="329"/>
      <c r="AT297" s="329"/>
    </row>
    <row r="298">
      <c r="A298" s="2596" t="s">
        <v>3261</v>
      </c>
      <c r="B298" s="359">
        <f>SUM($H$1012)</f>
        <v>0</v>
      </c>
      <c r="C298" s="361"/>
      <c r="D298" s="361"/>
      <c r="E298" s="361"/>
      <c r="F298" s="361"/>
      <c r="G298" s="360"/>
      <c r="H298" s="361"/>
      <c r="I298" s="359">
        <f t="shared" si="51"/>
        <v>0</v>
      </c>
      <c r="J298" s="2591">
        <f t="shared" si="52"/>
        <v>0</v>
      </c>
      <c r="K298" s="329"/>
      <c r="L298" s="635" t="s">
        <v>1010</v>
      </c>
      <c r="M298" s="154" t="s">
        <v>1158</v>
      </c>
      <c r="N298" s="154" t="s">
        <v>1959</v>
      </c>
      <c r="O298" s="154" t="s">
        <v>2130</v>
      </c>
      <c r="P298" s="605" t="s">
        <v>9327</v>
      </c>
      <c r="Q298" s="154"/>
      <c r="R298" s="329"/>
      <c r="S298" s="329"/>
      <c r="T298" s="279" t="s">
        <v>1862</v>
      </c>
      <c r="U298" s="296" t="s">
        <v>1642</v>
      </c>
      <c r="V298" s="170"/>
      <c r="W298" s="170"/>
      <c r="X298" s="170"/>
      <c r="Y298" s="284" t="s">
        <v>1313</v>
      </c>
      <c r="Z298" s="222" t="s">
        <v>1196</v>
      </c>
      <c r="AA298" s="329"/>
      <c r="AB298" s="329"/>
      <c r="AC298" s="329"/>
      <c r="AD298" s="279" t="s">
        <v>1879</v>
      </c>
      <c r="AE298" s="170"/>
      <c r="AF298" s="329"/>
      <c r="AG298" s="329"/>
      <c r="AH298" s="329"/>
      <c r="AI298" s="329"/>
      <c r="AJ298" s="329"/>
      <c r="AK298" s="329"/>
      <c r="AL298" s="329"/>
      <c r="AM298" s="329"/>
      <c r="AN298" s="329"/>
      <c r="AO298" s="329"/>
      <c r="AP298" s="329"/>
      <c r="AQ298" s="329"/>
      <c r="AR298" s="329"/>
      <c r="AS298" s="329"/>
      <c r="AT298" s="329"/>
    </row>
    <row r="299">
      <c r="A299" s="2597" t="s">
        <v>3262</v>
      </c>
      <c r="B299" s="359">
        <f>SUM($I$1012)</f>
        <v>0</v>
      </c>
      <c r="C299" s="360">
        <v>5.0</v>
      </c>
      <c r="D299" s="360"/>
      <c r="E299" s="361"/>
      <c r="F299" s="361"/>
      <c r="G299" s="361"/>
      <c r="H299" s="361"/>
      <c r="I299" s="359">
        <f t="shared" si="51"/>
        <v>5</v>
      </c>
      <c r="J299" s="2591">
        <f t="shared" si="52"/>
        <v>0</v>
      </c>
      <c r="K299" s="329"/>
      <c r="L299" s="635" t="s">
        <v>1018</v>
      </c>
      <c r="M299" s="153" t="s">
        <v>1036</v>
      </c>
      <c r="N299" s="610" t="s">
        <v>2137</v>
      </c>
      <c r="O299" s="154"/>
      <c r="P299" s="154"/>
      <c r="Q299" s="154"/>
      <c r="R299" s="329"/>
      <c r="S299" s="329"/>
      <c r="T299" s="329"/>
      <c r="U299" s="298" t="s">
        <v>9328</v>
      </c>
      <c r="V299" s="212"/>
      <c r="W299" s="212"/>
      <c r="X299" s="212"/>
      <c r="Y299" s="212"/>
      <c r="Z299" s="154"/>
      <c r="AA299" s="329"/>
      <c r="AB299" s="329"/>
      <c r="AC299" s="329"/>
      <c r="AD299" s="304" t="s">
        <v>2803</v>
      </c>
      <c r="AE299" s="37"/>
      <c r="AF299" s="130" t="s">
        <v>9329</v>
      </c>
      <c r="AG299" s="37"/>
      <c r="AH299" s="404" t="s">
        <v>1888</v>
      </c>
      <c r="AI299" s="37"/>
      <c r="AJ299" s="329"/>
      <c r="AK299" s="329"/>
      <c r="AL299" s="329"/>
      <c r="AM299" s="329"/>
      <c r="AN299" s="329"/>
      <c r="AO299" s="329"/>
      <c r="AP299" s="329"/>
      <c r="AQ299" s="329"/>
      <c r="AR299" s="329"/>
      <c r="AS299" s="329"/>
      <c r="AT299" s="329"/>
    </row>
    <row r="300">
      <c r="A300" s="2598" t="s">
        <v>3263</v>
      </c>
      <c r="B300" s="359">
        <f>SUM($J$1012)</f>
        <v>0</v>
      </c>
      <c r="C300" s="360">
        <v>10.0</v>
      </c>
      <c r="D300" s="361"/>
      <c r="E300" s="361"/>
      <c r="F300" s="360">
        <v>1.0</v>
      </c>
      <c r="G300" s="360">
        <v>2.0</v>
      </c>
      <c r="H300" s="361"/>
      <c r="I300" s="359">
        <f t="shared" si="51"/>
        <v>13</v>
      </c>
      <c r="J300" s="2591">
        <f t="shared" si="52"/>
        <v>0</v>
      </c>
      <c r="K300" s="279" t="s">
        <v>1889</v>
      </c>
      <c r="L300" s="1364" t="s">
        <v>9330</v>
      </c>
      <c r="M300" s="1365"/>
      <c r="N300" s="658" t="s">
        <v>9331</v>
      </c>
      <c r="O300" s="235"/>
      <c r="P300" s="235"/>
      <c r="Q300" s="235"/>
      <c r="R300" s="329"/>
      <c r="S300" s="329"/>
      <c r="T300" s="329"/>
      <c r="U300" s="298" t="s">
        <v>9332</v>
      </c>
      <c r="V300" s="212"/>
      <c r="W300" s="212"/>
      <c r="X300" s="154"/>
      <c r="Y300" s="154"/>
      <c r="Z300" s="173"/>
      <c r="AA300" s="329"/>
      <c r="AB300" s="329"/>
      <c r="AC300" s="329"/>
      <c r="AD300" s="130" t="s">
        <v>2064</v>
      </c>
      <c r="AE300" s="37"/>
      <c r="AF300" s="405" t="s">
        <v>1894</v>
      </c>
      <c r="AG300" s="37"/>
      <c r="AH300" s="406" t="s">
        <v>1895</v>
      </c>
      <c r="AI300" s="37"/>
      <c r="AJ300" s="329"/>
      <c r="AK300" s="329"/>
      <c r="AL300" s="329"/>
      <c r="AM300" s="329"/>
      <c r="AN300" s="329"/>
      <c r="AO300" s="329"/>
      <c r="AP300" s="329"/>
      <c r="AQ300" s="329"/>
      <c r="AR300" s="329"/>
      <c r="AS300" s="329"/>
      <c r="AT300" s="329"/>
    </row>
    <row r="301">
      <c r="A301" s="2599" t="s">
        <v>50</v>
      </c>
      <c r="B301" s="359">
        <f>SUM($K$1012)</f>
        <v>0</v>
      </c>
      <c r="C301" s="361"/>
      <c r="D301" s="361"/>
      <c r="E301" s="361"/>
      <c r="F301" s="361"/>
      <c r="G301" s="361"/>
      <c r="H301" s="361"/>
      <c r="I301" s="359">
        <f>SUM(B301,D301:H301, (MIN(ROUNDDOWN(C301/6), 1)), MIN(ROUNDDOWN(C301/15), 1))</f>
        <v>0</v>
      </c>
      <c r="J301" s="329"/>
      <c r="K301" s="329"/>
      <c r="L301" s="635" t="s">
        <v>1010</v>
      </c>
      <c r="M301" s="154" t="s">
        <v>1076</v>
      </c>
      <c r="N301" s="605" t="s">
        <v>9333</v>
      </c>
      <c r="O301" s="610" t="s">
        <v>1132</v>
      </c>
      <c r="P301" s="154"/>
      <c r="Q301" s="154"/>
      <c r="R301" s="329"/>
      <c r="S301" s="329"/>
      <c r="T301" s="279" t="s">
        <v>1862</v>
      </c>
      <c r="U301" s="274" t="s">
        <v>9334</v>
      </c>
      <c r="V301" s="170"/>
      <c r="W301" s="170"/>
      <c r="X301" s="170"/>
      <c r="Y301" s="222" t="s">
        <v>1302</v>
      </c>
      <c r="Z301" s="222" t="s">
        <v>1196</v>
      </c>
      <c r="AA301" s="329"/>
      <c r="AB301" s="329"/>
      <c r="AC301" s="329"/>
      <c r="AD301" s="304" t="s">
        <v>2680</v>
      </c>
      <c r="AE301" s="37"/>
      <c r="AF301" s="130" t="s">
        <v>2848</v>
      </c>
      <c r="AG301" s="37"/>
      <c r="AH301" s="109" t="s">
        <v>9335</v>
      </c>
      <c r="AI301" s="37"/>
      <c r="AJ301" s="329"/>
      <c r="AK301" s="329"/>
      <c r="AL301" s="329"/>
      <c r="AM301" s="329"/>
      <c r="AN301" s="329"/>
      <c r="AO301" s="329"/>
      <c r="AP301" s="329"/>
      <c r="AQ301" s="329"/>
      <c r="AR301" s="329"/>
      <c r="AS301" s="329"/>
      <c r="AT301" s="329"/>
    </row>
    <row r="302">
      <c r="A302" s="329"/>
      <c r="B302" s="329"/>
      <c r="C302" s="329"/>
      <c r="D302" s="329"/>
      <c r="E302" s="329"/>
      <c r="F302" s="329"/>
      <c r="G302" s="329"/>
      <c r="H302" s="329"/>
      <c r="I302" s="329"/>
      <c r="J302" s="329"/>
      <c r="K302" s="329"/>
      <c r="L302" s="635" t="s">
        <v>1018</v>
      </c>
      <c r="M302" s="154" t="s">
        <v>2888</v>
      </c>
      <c r="N302" s="154"/>
      <c r="O302" s="154"/>
      <c r="P302" s="154"/>
      <c r="Q302" s="154"/>
      <c r="R302" s="329"/>
      <c r="S302" s="329"/>
      <c r="T302" s="329"/>
      <c r="U302" s="242" t="s">
        <v>9336</v>
      </c>
      <c r="V302" s="212"/>
      <c r="W302" s="154"/>
      <c r="X302" s="154"/>
      <c r="Y302" s="154"/>
      <c r="Z302" s="154"/>
      <c r="AA302" s="329"/>
      <c r="AB302" s="329"/>
      <c r="AC302" s="329"/>
      <c r="AD302" s="329"/>
      <c r="AE302" s="329"/>
      <c r="AF302" s="329"/>
      <c r="AG302" s="329"/>
      <c r="AH302" s="329"/>
      <c r="AI302" s="329"/>
      <c r="AJ302" s="329"/>
      <c r="AK302" s="329"/>
      <c r="AL302" s="329"/>
      <c r="AM302" s="329"/>
      <c r="AN302" s="329"/>
      <c r="AO302" s="329"/>
      <c r="AP302" s="329"/>
      <c r="AQ302" s="329"/>
      <c r="AR302" s="329"/>
      <c r="AS302" s="329"/>
      <c r="AT302" s="329"/>
    </row>
    <row r="303">
      <c r="A303" s="329"/>
      <c r="B303" s="345" t="s">
        <v>1822</v>
      </c>
      <c r="C303" s="345" t="s">
        <v>1906</v>
      </c>
      <c r="D303" s="345" t="s">
        <v>1907</v>
      </c>
      <c r="E303" s="345" t="s">
        <v>1908</v>
      </c>
      <c r="F303" s="345" t="s">
        <v>1909</v>
      </c>
      <c r="G303" s="345" t="s">
        <v>1910</v>
      </c>
      <c r="H303" s="345" t="s">
        <v>800</v>
      </c>
      <c r="I303" s="345" t="s">
        <v>1826</v>
      </c>
      <c r="J303" s="329"/>
      <c r="K303" s="279" t="s">
        <v>1889</v>
      </c>
      <c r="L303" s="279" t="s">
        <v>2186</v>
      </c>
      <c r="M303" s="170"/>
      <c r="N303" s="575" t="s">
        <v>2187</v>
      </c>
      <c r="O303" s="235"/>
      <c r="P303" s="235"/>
      <c r="Q303" s="235"/>
      <c r="R303" s="329"/>
      <c r="S303" s="329"/>
      <c r="T303" s="329"/>
      <c r="U303" s="1318"/>
      <c r="V303" s="212"/>
      <c r="W303" s="154"/>
      <c r="X303" s="154"/>
      <c r="Y303" s="154"/>
      <c r="Z303" s="154"/>
      <c r="AA303" s="329"/>
      <c r="AB303" s="329"/>
      <c r="AC303" s="329"/>
      <c r="AD303" s="279" t="s">
        <v>1914</v>
      </c>
      <c r="AE303" s="170"/>
      <c r="AF303" s="329"/>
      <c r="AG303" s="329"/>
      <c r="AH303" s="329"/>
      <c r="AI303" s="329"/>
      <c r="AJ303" s="329"/>
      <c r="AK303" s="329"/>
      <c r="AL303" s="329"/>
      <c r="AM303" s="329"/>
      <c r="AN303" s="329"/>
      <c r="AO303" s="329"/>
      <c r="AP303" s="329"/>
      <c r="AQ303" s="329"/>
      <c r="AR303" s="329"/>
      <c r="AS303" s="329"/>
      <c r="AT303" s="329"/>
    </row>
    <row r="304">
      <c r="A304" s="345" t="s">
        <v>51</v>
      </c>
      <c r="B304" s="359">
        <f>SUM($L$1012)</f>
        <v>0</v>
      </c>
      <c r="C304" s="418"/>
      <c r="D304" s="418"/>
      <c r="E304" s="419">
        <f>SUM(I297)</f>
        <v>3</v>
      </c>
      <c r="F304" s="419">
        <f>SUM(ROUNDDOWN(I300/2))</f>
        <v>6</v>
      </c>
      <c r="G304" s="361"/>
      <c r="H304" s="361"/>
      <c r="I304" s="359">
        <f t="shared" ref="I304:I308" si="53">SUM(B304:H304)</f>
        <v>9</v>
      </c>
      <c r="J304" s="329"/>
      <c r="K304" s="329"/>
      <c r="L304" s="385" t="s">
        <v>1010</v>
      </c>
      <c r="M304" s="154"/>
      <c r="N304" s="154"/>
      <c r="O304" s="154"/>
      <c r="P304" s="154"/>
      <c r="Q304" s="154"/>
      <c r="R304" s="329"/>
      <c r="S304" s="329"/>
      <c r="T304" s="279" t="s">
        <v>1862</v>
      </c>
      <c r="U304" s="274" t="s">
        <v>1406</v>
      </c>
      <c r="V304" s="170"/>
      <c r="W304" s="170"/>
      <c r="X304" s="170"/>
      <c r="Y304" s="275" t="s">
        <v>1214</v>
      </c>
      <c r="Z304" s="222" t="s">
        <v>1196</v>
      </c>
      <c r="AA304" s="329"/>
      <c r="AB304" s="329"/>
      <c r="AC304" s="329"/>
      <c r="AD304" s="423" t="s">
        <v>9337</v>
      </c>
      <c r="AJ304" s="329"/>
      <c r="AK304" s="329"/>
      <c r="AL304" s="329"/>
      <c r="AM304" s="329"/>
      <c r="AN304" s="329"/>
      <c r="AO304" s="329"/>
      <c r="AP304" s="329"/>
      <c r="AQ304" s="329"/>
      <c r="AR304" s="329"/>
      <c r="AS304" s="329"/>
      <c r="AT304" s="329"/>
    </row>
    <row r="305">
      <c r="A305" s="345" t="s">
        <v>52</v>
      </c>
      <c r="B305" s="359">
        <f>SUM($M$1012)</f>
        <v>0</v>
      </c>
      <c r="C305" s="418"/>
      <c r="D305" s="419">
        <f>SUM(ROUNDDOWN(I296/3))</f>
        <v>5</v>
      </c>
      <c r="E305" s="419">
        <f>SUM(I297)</f>
        <v>3</v>
      </c>
      <c r="F305" s="418"/>
      <c r="G305" s="360">
        <v>4.0</v>
      </c>
      <c r="H305" s="361"/>
      <c r="I305" s="359">
        <f t="shared" si="53"/>
        <v>12</v>
      </c>
      <c r="J305" s="329"/>
      <c r="K305" s="329"/>
      <c r="L305" s="385" t="s">
        <v>1018</v>
      </c>
      <c r="M305" s="154"/>
      <c r="N305" s="154"/>
      <c r="O305" s="154"/>
      <c r="P305" s="154"/>
      <c r="Q305" s="154"/>
      <c r="R305" s="329"/>
      <c r="S305" s="329"/>
      <c r="T305" s="329"/>
      <c r="U305" s="153" t="s">
        <v>1408</v>
      </c>
      <c r="V305" s="154"/>
      <c r="W305" s="154"/>
      <c r="X305" s="173"/>
      <c r="Y305" s="154"/>
      <c r="Z305" s="173"/>
      <c r="AA305" s="329"/>
      <c r="AB305" s="329"/>
      <c r="AC305" s="329"/>
      <c r="AJ305" s="329"/>
      <c r="AK305" s="329"/>
      <c r="AL305" s="329"/>
      <c r="AM305" s="329"/>
      <c r="AN305" s="329"/>
      <c r="AO305" s="329"/>
      <c r="AP305" s="329"/>
      <c r="AQ305" s="329"/>
      <c r="AR305" s="329"/>
      <c r="AS305" s="329"/>
      <c r="AT305" s="329"/>
    </row>
    <row r="306">
      <c r="A306" s="345" t="s">
        <v>54</v>
      </c>
      <c r="B306" s="359">
        <f>SUM($N$1012)</f>
        <v>0</v>
      </c>
      <c r="C306" s="419">
        <f>SUM(I295)</f>
        <v>11</v>
      </c>
      <c r="D306" s="418"/>
      <c r="E306" s="418"/>
      <c r="F306" s="418"/>
      <c r="G306" s="361"/>
      <c r="H306" s="361"/>
      <c r="I306" s="359">
        <f t="shared" si="53"/>
        <v>11</v>
      </c>
      <c r="J306" s="329"/>
      <c r="K306" s="329"/>
      <c r="L306" s="329"/>
      <c r="M306" s="329"/>
      <c r="N306" s="329"/>
      <c r="O306" s="329"/>
      <c r="P306" s="329"/>
      <c r="Q306" s="329"/>
      <c r="R306" s="329"/>
      <c r="S306" s="329"/>
      <c r="T306" s="329"/>
      <c r="U306" s="153" t="s">
        <v>9338</v>
      </c>
      <c r="V306" s="154"/>
      <c r="W306" s="154"/>
      <c r="X306" s="154"/>
      <c r="Y306" s="154"/>
      <c r="Z306" s="154"/>
      <c r="AA306" s="329"/>
      <c r="AB306" s="329"/>
      <c r="AC306" s="329"/>
      <c r="AJ306" s="329"/>
      <c r="AK306" s="329"/>
      <c r="AL306" s="329"/>
      <c r="AM306" s="329"/>
      <c r="AN306" s="329"/>
      <c r="AO306" s="329"/>
      <c r="AP306" s="329"/>
      <c r="AQ306" s="329"/>
      <c r="AR306" s="329"/>
      <c r="AS306" s="329"/>
      <c r="AT306" s="329"/>
    </row>
    <row r="307">
      <c r="A307" s="345" t="s">
        <v>53</v>
      </c>
      <c r="B307" s="359">
        <f>SUM($O$1012)</f>
        <v>0</v>
      </c>
      <c r="C307" s="419">
        <f>SUM(ROUNDDOWN(I295/2))</f>
        <v>5</v>
      </c>
      <c r="D307" s="418"/>
      <c r="E307" s="419">
        <f>SUM(I297)</f>
        <v>3</v>
      </c>
      <c r="F307" s="418"/>
      <c r="G307" s="360">
        <v>3.0</v>
      </c>
      <c r="H307" s="361"/>
      <c r="I307" s="359">
        <f t="shared" si="53"/>
        <v>11</v>
      </c>
      <c r="J307" s="329"/>
      <c r="K307" s="279" t="s">
        <v>1922</v>
      </c>
      <c r="L307" s="2674" t="s">
        <v>9339</v>
      </c>
      <c r="M307" s="170"/>
      <c r="N307" s="170"/>
      <c r="O307" s="170"/>
      <c r="P307" s="150" t="s">
        <v>534</v>
      </c>
      <c r="Q307" s="345" t="s">
        <v>535</v>
      </c>
      <c r="R307" s="329"/>
      <c r="S307" s="329"/>
      <c r="T307" s="411" t="s">
        <v>1904</v>
      </c>
      <c r="U307" s="412"/>
      <c r="V307" s="412"/>
      <c r="W307" s="412"/>
      <c r="X307" s="412"/>
      <c r="Y307" s="413"/>
      <c r="Z307" s="413"/>
      <c r="AA307" s="329"/>
      <c r="AB307" s="329"/>
      <c r="AC307" s="329"/>
      <c r="AJ307" s="329"/>
      <c r="AK307" s="329"/>
      <c r="AL307" s="329"/>
      <c r="AM307" s="329"/>
      <c r="AN307" s="329"/>
      <c r="AO307" s="329"/>
      <c r="AP307" s="329"/>
      <c r="AQ307" s="329"/>
      <c r="AR307" s="329"/>
      <c r="AS307" s="329"/>
      <c r="AT307" s="329"/>
    </row>
    <row r="308">
      <c r="A308" s="345" t="s">
        <v>55</v>
      </c>
      <c r="B308" s="359">
        <f>SUM($P$1012)</f>
        <v>0</v>
      </c>
      <c r="C308" s="419">
        <f>SUM(I295)</f>
        <v>11</v>
      </c>
      <c r="D308" s="418"/>
      <c r="E308" s="418"/>
      <c r="F308" s="418"/>
      <c r="G308" s="361"/>
      <c r="H308" s="361"/>
      <c r="I308" s="359">
        <f t="shared" si="53"/>
        <v>11</v>
      </c>
      <c r="J308" s="329"/>
      <c r="K308" s="329"/>
      <c r="L308" s="242" t="s">
        <v>9340</v>
      </c>
      <c r="M308" s="212"/>
      <c r="N308" s="212"/>
      <c r="O308" s="212"/>
      <c r="P308" s="154"/>
      <c r="Q308" s="154"/>
      <c r="R308" s="329"/>
      <c r="S308" s="329"/>
      <c r="T308" s="329"/>
      <c r="U308" s="170"/>
      <c r="V308" s="170"/>
      <c r="W308" s="170"/>
      <c r="X308" s="170"/>
      <c r="Y308" s="170"/>
      <c r="Z308" s="170"/>
      <c r="AA308" s="329"/>
      <c r="AB308" s="329"/>
      <c r="AC308" s="329"/>
      <c r="AJ308" s="329"/>
      <c r="AK308" s="329"/>
      <c r="AL308" s="329"/>
      <c r="AM308" s="329"/>
      <c r="AN308" s="329"/>
      <c r="AO308" s="329"/>
      <c r="AP308" s="329"/>
      <c r="AQ308" s="329"/>
      <c r="AR308" s="329"/>
      <c r="AS308" s="329"/>
      <c r="AT308" s="329"/>
    </row>
    <row r="309">
      <c r="A309" s="329"/>
      <c r="B309" s="329"/>
      <c r="C309" s="329"/>
      <c r="D309" s="329"/>
      <c r="E309" s="329"/>
      <c r="F309" s="329"/>
      <c r="G309" s="329"/>
      <c r="H309" s="329"/>
      <c r="I309" s="329"/>
      <c r="J309" s="329"/>
      <c r="K309" s="329"/>
      <c r="L309" s="242" t="s">
        <v>9341</v>
      </c>
      <c r="M309" s="154"/>
      <c r="N309" s="154"/>
      <c r="O309" s="154"/>
      <c r="P309" s="154"/>
      <c r="Q309" s="205" t="s">
        <v>9342</v>
      </c>
      <c r="R309" s="329"/>
      <c r="S309" s="329"/>
      <c r="T309" s="329"/>
      <c r="U309" s="170"/>
      <c r="V309" s="170"/>
      <c r="W309" s="170"/>
      <c r="X309" s="170"/>
      <c r="Y309" s="170"/>
      <c r="Z309" s="170"/>
      <c r="AA309" s="329"/>
      <c r="AB309" s="329"/>
      <c r="AC309" s="329"/>
      <c r="AD309" s="329"/>
      <c r="AE309" s="329"/>
      <c r="AF309" s="329"/>
      <c r="AG309" s="329"/>
      <c r="AH309" s="329"/>
      <c r="AI309" s="329"/>
      <c r="AJ309" s="329"/>
      <c r="AK309" s="329"/>
      <c r="AL309" s="329"/>
      <c r="AM309" s="329"/>
      <c r="AN309" s="329"/>
      <c r="AO309" s="329"/>
      <c r="AP309" s="329"/>
      <c r="AQ309" s="329"/>
      <c r="AR309" s="329"/>
      <c r="AS309" s="329"/>
      <c r="AT309" s="329"/>
    </row>
    <row r="310">
      <c r="A310" s="37"/>
      <c r="B310" s="329"/>
      <c r="C310" s="329"/>
      <c r="D310" s="329"/>
      <c r="E310" s="329"/>
      <c r="F310" s="329"/>
      <c r="G310" s="329"/>
      <c r="H310" s="329"/>
      <c r="I310" s="329"/>
      <c r="J310" s="37"/>
      <c r="K310" s="329"/>
      <c r="L310" s="329"/>
      <c r="M310" s="329"/>
      <c r="N310" s="329"/>
      <c r="O310" s="329"/>
      <c r="P310" s="329"/>
      <c r="Q310" s="329"/>
      <c r="R310" s="329"/>
      <c r="S310" s="37"/>
      <c r="T310" s="329"/>
      <c r="U310" s="329"/>
      <c r="V310" s="329"/>
      <c r="W310" s="329"/>
      <c r="X310" s="329"/>
      <c r="Y310" s="329"/>
      <c r="Z310" s="329"/>
      <c r="AA310" s="329"/>
      <c r="AB310" s="37"/>
      <c r="AC310" s="329"/>
      <c r="AD310" s="329"/>
      <c r="AE310" s="329"/>
      <c r="AF310" s="329"/>
      <c r="AG310" s="329"/>
      <c r="AH310" s="329"/>
      <c r="AI310" s="329"/>
      <c r="AJ310" s="329"/>
      <c r="AK310" s="37"/>
      <c r="AL310" s="37"/>
      <c r="AM310" s="37"/>
      <c r="AN310" s="37"/>
      <c r="AO310" s="37"/>
      <c r="AP310" s="37"/>
      <c r="AQ310" s="37"/>
      <c r="AR310" s="37"/>
      <c r="AS310" s="37"/>
      <c r="AT310" s="37"/>
    </row>
    <row r="314">
      <c r="A314" s="37"/>
      <c r="B314" s="329"/>
      <c r="C314" s="329"/>
      <c r="D314" s="329"/>
      <c r="E314" s="329"/>
      <c r="F314" s="329"/>
      <c r="G314" s="330" t="s">
        <v>1811</v>
      </c>
      <c r="H314" s="330" t="s">
        <v>1812</v>
      </c>
      <c r="I314" s="329"/>
      <c r="J314" s="37"/>
      <c r="K314" s="329"/>
      <c r="L314" s="329"/>
      <c r="M314" s="329"/>
      <c r="N314" s="329"/>
      <c r="O314" s="329"/>
      <c r="P314" s="329"/>
      <c r="Q314" s="329"/>
      <c r="R314" s="329"/>
      <c r="S314" s="37"/>
      <c r="T314" s="329"/>
      <c r="U314" s="329"/>
      <c r="V314" s="329"/>
      <c r="W314" s="329"/>
      <c r="X314" s="329"/>
      <c r="Y314" s="329"/>
      <c r="Z314" s="329"/>
      <c r="AA314" s="329"/>
      <c r="AB314" s="37"/>
      <c r="AC314" s="329"/>
      <c r="AD314" s="329"/>
      <c r="AE314" s="329"/>
      <c r="AF314" s="329"/>
      <c r="AG314" s="329"/>
      <c r="AH314" s="329"/>
      <c r="AI314" s="329"/>
      <c r="AJ314" s="329"/>
      <c r="AK314" s="37"/>
      <c r="AL314" s="37"/>
      <c r="AM314" s="37"/>
      <c r="AN314" s="37"/>
      <c r="AO314" s="37"/>
      <c r="AP314" s="37"/>
      <c r="AQ314" s="37"/>
      <c r="AR314" s="37"/>
      <c r="AS314" s="37"/>
      <c r="AT314" s="37"/>
    </row>
    <row r="315">
      <c r="A315" s="329"/>
      <c r="B315" s="329"/>
      <c r="C315" s="332" t="s">
        <v>9343</v>
      </c>
      <c r="D315" s="333"/>
      <c r="E315" s="329"/>
      <c r="F315" s="334" t="s">
        <v>1814</v>
      </c>
      <c r="G315" s="334">
        <f>MINUS(H315,SUM(C318:C327))</f>
        <v>-41</v>
      </c>
      <c r="H315" s="334">
        <f>SUM($A$986)</f>
        <v>0</v>
      </c>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329"/>
      <c r="AF315" s="329"/>
      <c r="AG315" s="329"/>
      <c r="AH315" s="329"/>
      <c r="AI315" s="329"/>
      <c r="AJ315" s="329"/>
      <c r="AK315" s="329"/>
      <c r="AL315" s="329"/>
      <c r="AM315" s="329"/>
      <c r="AN315" s="329"/>
      <c r="AO315" s="329"/>
      <c r="AP315" s="329"/>
      <c r="AQ315" s="329"/>
      <c r="AR315" s="329"/>
      <c r="AS315" s="329"/>
      <c r="AT315" s="329"/>
    </row>
    <row r="316">
      <c r="A316" s="329"/>
      <c r="B316" s="329"/>
      <c r="C316" s="329"/>
      <c r="D316" s="329"/>
      <c r="E316" s="329"/>
      <c r="F316" s="329"/>
      <c r="G316" s="329"/>
      <c r="H316" s="329"/>
      <c r="I316" s="329"/>
      <c r="J316" s="329"/>
      <c r="K316" s="279" t="s">
        <v>1816</v>
      </c>
      <c r="L316" s="1360" t="s">
        <v>874</v>
      </c>
      <c r="M316" s="1320"/>
      <c r="N316" s="658" t="s">
        <v>875</v>
      </c>
      <c r="O316" s="235"/>
      <c r="P316" s="235"/>
      <c r="Q316" s="235"/>
      <c r="R316" s="329"/>
      <c r="S316" s="329"/>
      <c r="T316" s="279" t="s">
        <v>294</v>
      </c>
      <c r="U316" s="789" t="s">
        <v>9344</v>
      </c>
      <c r="V316" s="170"/>
      <c r="W316" s="740" t="s">
        <v>9345</v>
      </c>
      <c r="X316" s="235"/>
      <c r="Y316" s="235"/>
      <c r="Z316" s="235"/>
      <c r="AA316" s="329"/>
      <c r="AB316" s="329"/>
      <c r="AC316" s="329"/>
      <c r="AD316" s="227" t="s">
        <v>1821</v>
      </c>
      <c r="AE316" s="170"/>
      <c r="AF316" s="329"/>
      <c r="AG316" s="329"/>
      <c r="AH316" s="329"/>
      <c r="AI316" s="329"/>
      <c r="AJ316" s="329"/>
      <c r="AK316" s="329"/>
      <c r="AL316" s="329"/>
      <c r="AM316" s="329"/>
      <c r="AN316" s="329"/>
      <c r="AO316" s="329"/>
      <c r="AP316" s="329"/>
      <c r="AQ316" s="329"/>
      <c r="AR316" s="329"/>
      <c r="AS316" s="329"/>
      <c r="AT316" s="329"/>
    </row>
    <row r="317">
      <c r="A317" s="329"/>
      <c r="B317" s="345" t="s">
        <v>1822</v>
      </c>
      <c r="C317" s="345" t="s">
        <v>1823</v>
      </c>
      <c r="D317" s="345" t="s">
        <v>1824</v>
      </c>
      <c r="E317" s="345" t="s">
        <v>1825</v>
      </c>
      <c r="F317" s="345" t="s">
        <v>1066</v>
      </c>
      <c r="G317" s="345" t="s">
        <v>1120</v>
      </c>
      <c r="H317" s="345" t="s">
        <v>800</v>
      </c>
      <c r="I317" s="345" t="s">
        <v>1826</v>
      </c>
      <c r="J317" s="329"/>
      <c r="K317" s="329"/>
      <c r="L317" s="315" t="s">
        <v>9346</v>
      </c>
      <c r="M317" s="212"/>
      <c r="N317" s="212"/>
      <c r="O317" s="212"/>
      <c r="P317" s="212"/>
      <c r="Q317" s="154"/>
      <c r="R317" s="349" t="s">
        <v>556</v>
      </c>
      <c r="S317" s="329"/>
      <c r="T317" s="329"/>
      <c r="U317" s="153" t="s">
        <v>9347</v>
      </c>
      <c r="V317" s="154"/>
      <c r="W317" s="154"/>
      <c r="X317" s="154"/>
      <c r="Y317" s="154"/>
      <c r="Z317" s="154"/>
      <c r="AA317" s="329"/>
      <c r="AB317" s="329"/>
      <c r="AC317" s="329"/>
      <c r="AD317" s="603" t="s">
        <v>3245</v>
      </c>
      <c r="AF317" s="37"/>
      <c r="AG317" s="37"/>
      <c r="AH317" s="37"/>
      <c r="AI317" s="37"/>
      <c r="AJ317" s="329"/>
      <c r="AK317" s="329"/>
      <c r="AL317" s="329"/>
      <c r="AM317" s="329"/>
      <c r="AN317" s="329"/>
      <c r="AO317" s="329"/>
      <c r="AP317" s="329"/>
      <c r="AQ317" s="329"/>
      <c r="AR317" s="329"/>
      <c r="AS317" s="329"/>
      <c r="AT317" s="329"/>
    </row>
    <row r="318">
      <c r="A318" s="2583" t="s">
        <v>3255</v>
      </c>
      <c r="B318" s="359">
        <f>SUM($B$986)</f>
        <v>0</v>
      </c>
      <c r="C318" s="360"/>
      <c r="D318" s="361"/>
      <c r="E318" s="361"/>
      <c r="F318" s="361"/>
      <c r="G318" s="361"/>
      <c r="H318" s="361"/>
      <c r="I318" s="359">
        <f t="shared" ref="I318:I319" si="54">SUM(B318,C318*2,D318:H318)</f>
        <v>0</v>
      </c>
      <c r="J318" s="2630">
        <f t="shared" ref="J318:J319" si="55">IF(C318 &gt; 11, MINUS(C318, 11), 0)</f>
        <v>0</v>
      </c>
      <c r="K318" s="329"/>
      <c r="L318" s="2459" t="s">
        <v>9348</v>
      </c>
      <c r="M318" s="2456" t="s">
        <v>862</v>
      </c>
      <c r="N318" s="2456" t="s">
        <v>868</v>
      </c>
      <c r="O318" s="2456" t="s">
        <v>886</v>
      </c>
      <c r="P318" s="2675" t="s">
        <v>969</v>
      </c>
      <c r="Q318" s="2456" t="s">
        <v>866</v>
      </c>
      <c r="R318" s="329"/>
      <c r="S318" s="329"/>
      <c r="T318" s="329"/>
      <c r="U318" s="154"/>
      <c r="V318" s="154"/>
      <c r="W318" s="154"/>
      <c r="X318" s="154"/>
      <c r="Y318" s="154"/>
      <c r="Z318" s="154"/>
      <c r="AA318" s="329"/>
      <c r="AB318" s="329"/>
      <c r="AC318" s="329"/>
      <c r="AD318" s="37"/>
      <c r="AE318" s="455"/>
      <c r="AF318" s="455"/>
      <c r="AG318" s="37"/>
      <c r="AH318" s="37"/>
      <c r="AI318" s="37"/>
      <c r="AJ318" s="329"/>
      <c r="AK318" s="329"/>
      <c r="AL318" s="329"/>
      <c r="AM318" s="329"/>
      <c r="AN318" s="329"/>
      <c r="AO318" s="329"/>
      <c r="AP318" s="329"/>
      <c r="AQ318" s="329"/>
      <c r="AR318" s="329"/>
      <c r="AS318" s="329"/>
      <c r="AT318" s="329"/>
    </row>
    <row r="319">
      <c r="A319" s="2588" t="s">
        <v>3256</v>
      </c>
      <c r="B319" s="359">
        <f>SUM($C$986)</f>
        <v>0</v>
      </c>
      <c r="C319" s="360">
        <v>5.0</v>
      </c>
      <c r="D319" s="360">
        <v>4.0</v>
      </c>
      <c r="E319" s="360">
        <v>3.0</v>
      </c>
      <c r="F319" s="360">
        <v>5.0</v>
      </c>
      <c r="G319" s="360">
        <v>5.0</v>
      </c>
      <c r="H319" s="361"/>
      <c r="I319" s="359">
        <f t="shared" si="54"/>
        <v>27</v>
      </c>
      <c r="J319" s="2630">
        <f t="shared" si="55"/>
        <v>0</v>
      </c>
      <c r="K319" s="329"/>
      <c r="L319" s="329"/>
      <c r="M319" s="329"/>
      <c r="N319" s="329"/>
      <c r="O319" s="329"/>
      <c r="P319" s="329"/>
      <c r="Q319" s="329"/>
      <c r="R319" s="329"/>
      <c r="S319" s="329"/>
      <c r="T319" s="329"/>
      <c r="U319" s="227" t="s">
        <v>9349</v>
      </c>
      <c r="V319" s="170"/>
      <c r="W319" s="170"/>
      <c r="X319" s="170"/>
      <c r="Y319" s="170"/>
      <c r="Z319" s="345" t="s">
        <v>535</v>
      </c>
      <c r="AA319" s="329"/>
      <c r="AB319" s="329"/>
      <c r="AC319" s="329"/>
      <c r="AD319" s="37"/>
      <c r="AE319" s="455"/>
      <c r="AF319" s="455"/>
      <c r="AG319" s="37"/>
      <c r="AH319" s="37"/>
      <c r="AI319" s="37"/>
      <c r="AJ319" s="329"/>
      <c r="AK319" s="329"/>
      <c r="AL319" s="329"/>
      <c r="AM319" s="329"/>
      <c r="AN319" s="329"/>
      <c r="AO319" s="329"/>
      <c r="AP319" s="329"/>
      <c r="AQ319" s="329"/>
      <c r="AR319" s="329"/>
      <c r="AS319" s="329"/>
      <c r="AT319" s="329"/>
    </row>
    <row r="320">
      <c r="A320" s="2590" t="s">
        <v>3257</v>
      </c>
      <c r="B320" s="359">
        <f>SUM($D$986)</f>
        <v>0</v>
      </c>
      <c r="C320" s="360">
        <v>6.0</v>
      </c>
      <c r="D320" s="361"/>
      <c r="E320" s="361"/>
      <c r="F320" s="361"/>
      <c r="G320" s="361"/>
      <c r="H320" s="361"/>
      <c r="I320" s="359">
        <f t="shared" ref="I320:I326" si="56">SUM(B320:H320) - J320</f>
        <v>6</v>
      </c>
      <c r="J320" s="2630">
        <f t="shared" ref="J320:J326" si="57">IF(C320 &gt; 11, ROUNDUP(MINUS(C320, 11)/2), 0)</f>
        <v>0</v>
      </c>
      <c r="K320" s="279" t="s">
        <v>1855</v>
      </c>
      <c r="L320" s="1360" t="s">
        <v>1025</v>
      </c>
      <c r="M320" s="1320"/>
      <c r="N320" s="658" t="s">
        <v>1026</v>
      </c>
      <c r="O320" s="254"/>
      <c r="P320" s="254"/>
      <c r="Q320" s="235"/>
      <c r="R320" s="329"/>
      <c r="S320" s="329"/>
      <c r="T320" s="329"/>
      <c r="U320" s="329"/>
      <c r="V320" s="329"/>
      <c r="W320" s="329"/>
      <c r="X320" s="329"/>
      <c r="Y320" s="329"/>
      <c r="Z320" s="329"/>
      <c r="AA320" s="329"/>
      <c r="AB320" s="329"/>
      <c r="AC320" s="329"/>
      <c r="AD320" s="37"/>
      <c r="AE320" s="455"/>
      <c r="AF320" s="455"/>
      <c r="AG320" s="37"/>
      <c r="AH320" s="37"/>
      <c r="AI320" s="37"/>
      <c r="AJ320" s="329"/>
      <c r="AK320" s="329"/>
      <c r="AL320" s="329"/>
      <c r="AM320" s="329"/>
      <c r="AN320" s="329"/>
      <c r="AO320" s="329"/>
      <c r="AP320" s="329"/>
      <c r="AQ320" s="329"/>
      <c r="AR320" s="329"/>
      <c r="AS320" s="329"/>
      <c r="AT320" s="329"/>
    </row>
    <row r="321">
      <c r="A321" s="2592" t="s">
        <v>3258</v>
      </c>
      <c r="B321" s="359">
        <f>SUM($E$986)</f>
        <v>0</v>
      </c>
      <c r="C321" s="360">
        <v>4.0</v>
      </c>
      <c r="D321" s="361"/>
      <c r="E321" s="361"/>
      <c r="F321" s="361"/>
      <c r="G321" s="361"/>
      <c r="H321" s="361"/>
      <c r="I321" s="359">
        <f t="shared" si="56"/>
        <v>4</v>
      </c>
      <c r="J321" s="2591">
        <f t="shared" si="57"/>
        <v>0</v>
      </c>
      <c r="K321" s="329"/>
      <c r="L321" s="635" t="s">
        <v>1010</v>
      </c>
      <c r="M321" s="154" t="s">
        <v>1126</v>
      </c>
      <c r="N321" s="154" t="s">
        <v>2387</v>
      </c>
      <c r="O321" s="154"/>
      <c r="P321" s="154"/>
      <c r="Q321" s="154"/>
      <c r="R321" s="329"/>
      <c r="S321" s="329"/>
      <c r="T321" s="279" t="s">
        <v>1862</v>
      </c>
      <c r="U321" s="274" t="s">
        <v>1630</v>
      </c>
      <c r="V321" s="170"/>
      <c r="W321" s="170"/>
      <c r="X321" s="170"/>
      <c r="Y321" s="275" t="s">
        <v>1302</v>
      </c>
      <c r="Z321" s="222" t="s">
        <v>1196</v>
      </c>
      <c r="AA321" s="329"/>
      <c r="AB321" s="329"/>
      <c r="AC321" s="329"/>
      <c r="AD321" s="37"/>
      <c r="AE321" s="37"/>
      <c r="AF321" s="37"/>
      <c r="AG321" s="37"/>
      <c r="AH321" s="37"/>
      <c r="AI321" s="37"/>
      <c r="AJ321" s="329"/>
      <c r="AK321" s="329"/>
      <c r="AL321" s="329"/>
      <c r="AM321" s="329"/>
      <c r="AN321" s="329"/>
      <c r="AO321" s="329"/>
      <c r="AP321" s="329"/>
      <c r="AQ321" s="329"/>
      <c r="AR321" s="329"/>
      <c r="AS321" s="329"/>
      <c r="AT321" s="329"/>
    </row>
    <row r="322">
      <c r="A322" s="2594" t="s">
        <v>3259</v>
      </c>
      <c r="B322" s="359">
        <f>SUM($F$986)</f>
        <v>0</v>
      </c>
      <c r="C322" s="360">
        <v>12.0</v>
      </c>
      <c r="D322" s="360">
        <v>1.0</v>
      </c>
      <c r="E322" s="360">
        <v>3.0</v>
      </c>
      <c r="F322" s="360">
        <v>3.0</v>
      </c>
      <c r="G322" s="361"/>
      <c r="H322" s="361"/>
      <c r="I322" s="359">
        <f t="shared" si="56"/>
        <v>18</v>
      </c>
      <c r="J322" s="2591">
        <f t="shared" si="57"/>
        <v>1</v>
      </c>
      <c r="K322" s="329"/>
      <c r="L322" s="635" t="s">
        <v>1018</v>
      </c>
      <c r="M322" s="2642" t="s">
        <v>1020</v>
      </c>
      <c r="N322" s="2642" t="s">
        <v>1080</v>
      </c>
      <c r="O322" s="154"/>
      <c r="P322" s="154"/>
      <c r="Q322" s="154"/>
      <c r="R322" s="329"/>
      <c r="S322" s="329"/>
      <c r="T322" s="329"/>
      <c r="U322" s="244" t="s">
        <v>9350</v>
      </c>
      <c r="V322" s="154"/>
      <c r="W322" s="154"/>
      <c r="X322" s="173"/>
      <c r="Y322" s="154"/>
      <c r="Z322" s="173"/>
      <c r="AA322" s="329"/>
      <c r="AB322" s="329"/>
      <c r="AC322" s="329"/>
      <c r="AD322" s="37"/>
      <c r="AE322" s="37"/>
      <c r="AF322" s="37"/>
      <c r="AG322" s="37"/>
      <c r="AH322" s="37"/>
      <c r="AI322" s="37"/>
      <c r="AJ322" s="329"/>
      <c r="AK322" s="329"/>
      <c r="AL322" s="329"/>
      <c r="AM322" s="329"/>
      <c r="AN322" s="329"/>
      <c r="AO322" s="329"/>
      <c r="AP322" s="329"/>
      <c r="AQ322" s="329"/>
      <c r="AR322" s="329"/>
      <c r="AS322" s="329"/>
      <c r="AT322" s="329"/>
    </row>
    <row r="323">
      <c r="A323" s="2595" t="s">
        <v>3260</v>
      </c>
      <c r="B323" s="359">
        <f>SUM($G$986)</f>
        <v>0</v>
      </c>
      <c r="C323" s="360">
        <v>4.0</v>
      </c>
      <c r="D323" s="361"/>
      <c r="E323" s="361"/>
      <c r="F323" s="361"/>
      <c r="G323" s="361"/>
      <c r="H323" s="361"/>
      <c r="I323" s="359">
        <f t="shared" si="56"/>
        <v>4</v>
      </c>
      <c r="J323" s="2591">
        <f t="shared" si="57"/>
        <v>0</v>
      </c>
      <c r="K323" s="279" t="s">
        <v>1872</v>
      </c>
      <c r="L323" s="1360" t="s">
        <v>1082</v>
      </c>
      <c r="M323" s="1320"/>
      <c r="N323" s="658" t="s">
        <v>1083</v>
      </c>
      <c r="O323" s="254"/>
      <c r="P323" s="254"/>
      <c r="Q323" s="235"/>
      <c r="R323" s="329"/>
      <c r="S323" s="329"/>
      <c r="T323" s="329"/>
      <c r="U323" s="244" t="s">
        <v>9351</v>
      </c>
      <c r="V323" s="154"/>
      <c r="W323" s="154"/>
      <c r="X323" s="154"/>
      <c r="Y323" s="154"/>
      <c r="Z323" s="154"/>
      <c r="AA323" s="329"/>
      <c r="AB323" s="329"/>
      <c r="AC323" s="329"/>
      <c r="AD323" s="329"/>
      <c r="AE323" s="329"/>
      <c r="AF323" s="329"/>
      <c r="AG323" s="329"/>
      <c r="AH323" s="329"/>
      <c r="AI323" s="329"/>
      <c r="AJ323" s="329"/>
      <c r="AK323" s="329"/>
      <c r="AL323" s="329"/>
      <c r="AM323" s="329"/>
      <c r="AN323" s="329"/>
      <c r="AO323" s="329"/>
      <c r="AP323" s="329"/>
      <c r="AQ323" s="329"/>
      <c r="AR323" s="329"/>
      <c r="AS323" s="329"/>
      <c r="AT323" s="329"/>
    </row>
    <row r="324">
      <c r="A324" s="2596" t="s">
        <v>3261</v>
      </c>
      <c r="B324" s="359">
        <f>SUM($H$986)</f>
        <v>0</v>
      </c>
      <c r="C324" s="360">
        <v>10.0</v>
      </c>
      <c r="D324" s="361"/>
      <c r="E324" s="361"/>
      <c r="F324" s="361"/>
      <c r="G324" s="361"/>
      <c r="H324" s="361"/>
      <c r="I324" s="359">
        <f t="shared" si="56"/>
        <v>10</v>
      </c>
      <c r="J324" s="2591">
        <f t="shared" si="57"/>
        <v>0</v>
      </c>
      <c r="K324" s="329"/>
      <c r="L324" s="635" t="s">
        <v>1010</v>
      </c>
      <c r="M324" s="154" t="s">
        <v>1086</v>
      </c>
      <c r="N324" s="154" t="s">
        <v>2387</v>
      </c>
      <c r="O324" s="154" t="s">
        <v>2130</v>
      </c>
      <c r="P324" s="154"/>
      <c r="Q324" s="154"/>
      <c r="R324" s="329"/>
      <c r="S324" s="329"/>
      <c r="T324" s="279" t="s">
        <v>1862</v>
      </c>
      <c r="U324" s="218" t="s">
        <v>1438</v>
      </c>
      <c r="V324" s="170"/>
      <c r="W324" s="170"/>
      <c r="X324" s="170"/>
      <c r="Y324" s="209" t="s">
        <v>1304</v>
      </c>
      <c r="Z324" s="222" t="s">
        <v>1196</v>
      </c>
      <c r="AA324" s="329"/>
      <c r="AB324" s="329"/>
      <c r="AC324" s="329"/>
      <c r="AD324" s="279" t="s">
        <v>1879</v>
      </c>
      <c r="AE324" s="170"/>
      <c r="AF324" s="329"/>
      <c r="AG324" s="329"/>
      <c r="AH324" s="329"/>
      <c r="AI324" s="329"/>
      <c r="AJ324" s="329"/>
      <c r="AK324" s="329"/>
      <c r="AL324" s="329"/>
      <c r="AM324" s="329"/>
      <c r="AN324" s="329"/>
      <c r="AO324" s="329"/>
      <c r="AP324" s="329"/>
      <c r="AQ324" s="329"/>
      <c r="AR324" s="329"/>
      <c r="AS324" s="329"/>
      <c r="AT324" s="329"/>
    </row>
    <row r="325">
      <c r="A325" s="2597" t="s">
        <v>3262</v>
      </c>
      <c r="B325" s="359">
        <f>SUM($I$986)</f>
        <v>0</v>
      </c>
      <c r="C325" s="361"/>
      <c r="D325" s="361"/>
      <c r="E325" s="361"/>
      <c r="F325" s="361"/>
      <c r="G325" s="361"/>
      <c r="H325" s="361"/>
      <c r="I325" s="359">
        <f t="shared" si="56"/>
        <v>0</v>
      </c>
      <c r="J325" s="2591">
        <f t="shared" si="57"/>
        <v>0</v>
      </c>
      <c r="K325" s="329"/>
      <c r="L325" s="635" t="s">
        <v>1018</v>
      </c>
      <c r="M325" s="2642" t="s">
        <v>1051</v>
      </c>
      <c r="N325" s="2676" t="s">
        <v>1037</v>
      </c>
      <c r="O325" s="154"/>
      <c r="P325" s="154"/>
      <c r="Q325" s="154"/>
      <c r="R325" s="329"/>
      <c r="S325" s="329"/>
      <c r="T325" s="329"/>
      <c r="U325" s="242" t="s">
        <v>9352</v>
      </c>
      <c r="V325" s="212"/>
      <c r="W325" s="212"/>
      <c r="X325" s="212"/>
      <c r="Y325" s="212"/>
      <c r="Z325" s="154"/>
      <c r="AA325" s="329"/>
      <c r="AB325" s="329"/>
      <c r="AC325" s="329"/>
      <c r="AD325" s="304" t="s">
        <v>9353</v>
      </c>
      <c r="AE325" s="37"/>
      <c r="AF325" s="406" t="s">
        <v>2390</v>
      </c>
      <c r="AG325" s="37"/>
      <c r="AH325" s="404" t="s">
        <v>1888</v>
      </c>
      <c r="AI325" s="37"/>
      <c r="AJ325" s="329"/>
      <c r="AK325" s="329"/>
      <c r="AL325" s="329"/>
      <c r="AM325" s="329"/>
      <c r="AN325" s="329"/>
      <c r="AO325" s="329"/>
      <c r="AP325" s="329"/>
      <c r="AQ325" s="329"/>
      <c r="AR325" s="329"/>
      <c r="AS325" s="329"/>
      <c r="AT325" s="329"/>
    </row>
    <row r="326">
      <c r="A326" s="2598" t="s">
        <v>3263</v>
      </c>
      <c r="B326" s="359">
        <f>SUM($J$986)</f>
        <v>0</v>
      </c>
      <c r="C326" s="361"/>
      <c r="D326" s="361"/>
      <c r="E326" s="361"/>
      <c r="F326" s="360">
        <v>1.0</v>
      </c>
      <c r="G326" s="361"/>
      <c r="H326" s="361"/>
      <c r="I326" s="359">
        <f t="shared" si="56"/>
        <v>1</v>
      </c>
      <c r="J326" s="2591">
        <f t="shared" si="57"/>
        <v>0</v>
      </c>
      <c r="K326" s="279" t="s">
        <v>1889</v>
      </c>
      <c r="L326" s="1360" t="s">
        <v>1124</v>
      </c>
      <c r="M326" s="1320"/>
      <c r="N326" s="658" t="s">
        <v>1125</v>
      </c>
      <c r="O326" s="235"/>
      <c r="P326" s="235"/>
      <c r="Q326" s="235"/>
      <c r="R326" s="329"/>
      <c r="S326" s="329"/>
      <c r="T326" s="329"/>
      <c r="U326" s="242" t="s">
        <v>9354</v>
      </c>
      <c r="V326" s="212"/>
      <c r="W326" s="212"/>
      <c r="X326" s="212"/>
      <c r="Y326" s="154"/>
      <c r="Z326" s="154"/>
      <c r="AA326" s="329"/>
      <c r="AB326" s="329"/>
      <c r="AC326" s="329"/>
      <c r="AD326" s="130" t="s">
        <v>2176</v>
      </c>
      <c r="AE326" s="37"/>
      <c r="AF326" s="472" t="s">
        <v>2065</v>
      </c>
      <c r="AG326" s="37"/>
      <c r="AH326" s="406" t="s">
        <v>1895</v>
      </c>
      <c r="AI326" s="37"/>
      <c r="AJ326" s="329"/>
      <c r="AK326" s="329"/>
      <c r="AL326" s="329"/>
      <c r="AM326" s="329"/>
      <c r="AN326" s="329"/>
      <c r="AO326" s="329"/>
      <c r="AP326" s="329"/>
      <c r="AQ326" s="329"/>
      <c r="AR326" s="329"/>
      <c r="AS326" s="329"/>
      <c r="AT326" s="329"/>
    </row>
    <row r="327">
      <c r="A327" s="2599" t="s">
        <v>50</v>
      </c>
      <c r="B327" s="359">
        <f>SUM($K$986)</f>
        <v>0</v>
      </c>
      <c r="C327" s="361"/>
      <c r="D327" s="361"/>
      <c r="E327" s="361"/>
      <c r="F327" s="361"/>
      <c r="G327" s="361"/>
      <c r="H327" s="361"/>
      <c r="I327" s="359">
        <f>ROUNDDOWN(((C327)/6)+SUM(B327,D327:H327), 0)</f>
        <v>0</v>
      </c>
      <c r="J327" s="329"/>
      <c r="K327" s="329"/>
      <c r="L327" s="635" t="s">
        <v>1010</v>
      </c>
      <c r="M327" s="154" t="s">
        <v>1126</v>
      </c>
      <c r="N327" s="154" t="s">
        <v>1115</v>
      </c>
      <c r="O327" s="154"/>
      <c r="P327" s="154"/>
      <c r="Q327" s="154"/>
      <c r="R327" s="329"/>
      <c r="S327" s="329"/>
      <c r="T327" s="279" t="s">
        <v>1862</v>
      </c>
      <c r="U327" s="218" t="s">
        <v>1385</v>
      </c>
      <c r="V327" s="170"/>
      <c r="W327" s="170"/>
      <c r="X327" s="170"/>
      <c r="Y327" s="209" t="s">
        <v>1304</v>
      </c>
      <c r="Z327" s="209" t="s">
        <v>1196</v>
      </c>
      <c r="AA327" s="329"/>
      <c r="AB327" s="329"/>
      <c r="AC327" s="329"/>
      <c r="AD327" s="304" t="s">
        <v>2995</v>
      </c>
      <c r="AE327" s="37"/>
      <c r="AF327" s="406" t="s">
        <v>2898</v>
      </c>
      <c r="AG327" s="37"/>
      <c r="AH327" s="258" t="s">
        <v>2682</v>
      </c>
      <c r="AI327" s="37"/>
      <c r="AJ327" s="329"/>
      <c r="AK327" s="329"/>
      <c r="AL327" s="329"/>
      <c r="AM327" s="329"/>
      <c r="AN327" s="329"/>
      <c r="AO327" s="329"/>
      <c r="AP327" s="329"/>
      <c r="AQ327" s="329"/>
      <c r="AR327" s="329"/>
      <c r="AS327" s="329"/>
      <c r="AT327" s="329"/>
    </row>
    <row r="328">
      <c r="A328" s="329"/>
      <c r="B328" s="329"/>
      <c r="C328" s="329"/>
      <c r="D328" s="329"/>
      <c r="E328" s="329"/>
      <c r="F328" s="329"/>
      <c r="G328" s="329"/>
      <c r="H328" s="329"/>
      <c r="I328" s="329"/>
      <c r="J328" s="329"/>
      <c r="K328" s="329"/>
      <c r="L328" s="635" t="s">
        <v>1018</v>
      </c>
      <c r="M328" s="154"/>
      <c r="N328" s="154"/>
      <c r="O328" s="154"/>
      <c r="P328" s="154"/>
      <c r="Q328" s="154"/>
      <c r="R328" s="329"/>
      <c r="S328" s="329"/>
      <c r="T328" s="329"/>
      <c r="U328" s="242" t="s">
        <v>9355</v>
      </c>
      <c r="V328" s="212"/>
      <c r="W328" s="212"/>
      <c r="X328" s="154"/>
      <c r="Y328" s="154"/>
      <c r="Z328" s="154"/>
      <c r="AA328" s="329"/>
      <c r="AB328" s="329"/>
      <c r="AC328" s="329"/>
      <c r="AD328" s="329"/>
      <c r="AE328" s="329"/>
      <c r="AF328" s="329"/>
      <c r="AG328" s="329"/>
      <c r="AH328" s="329"/>
      <c r="AI328" s="329"/>
      <c r="AJ328" s="329"/>
      <c r="AK328" s="329"/>
      <c r="AL328" s="329"/>
      <c r="AM328" s="329"/>
      <c r="AN328" s="329"/>
      <c r="AO328" s="329"/>
      <c r="AP328" s="329"/>
      <c r="AQ328" s="329"/>
      <c r="AR328" s="329"/>
      <c r="AS328" s="329"/>
      <c r="AT328" s="329"/>
    </row>
    <row r="329">
      <c r="A329" s="329"/>
      <c r="B329" s="345" t="s">
        <v>1822</v>
      </c>
      <c r="C329" s="345" t="s">
        <v>1906</v>
      </c>
      <c r="D329" s="345" t="s">
        <v>1907</v>
      </c>
      <c r="E329" s="345" t="s">
        <v>1908</v>
      </c>
      <c r="F329" s="345" t="s">
        <v>1909</v>
      </c>
      <c r="G329" s="345" t="s">
        <v>1910</v>
      </c>
      <c r="H329" s="345" t="s">
        <v>800</v>
      </c>
      <c r="I329" s="345" t="s">
        <v>1826</v>
      </c>
      <c r="J329" s="329"/>
      <c r="K329" s="279" t="s">
        <v>1889</v>
      </c>
      <c r="L329" s="1360" t="s">
        <v>1154</v>
      </c>
      <c r="M329" s="1320"/>
      <c r="N329" s="658" t="s">
        <v>1155</v>
      </c>
      <c r="O329" s="235"/>
      <c r="P329" s="235"/>
      <c r="Q329" s="235"/>
      <c r="R329" s="329"/>
      <c r="S329" s="329"/>
      <c r="T329" s="329"/>
      <c r="U329" s="154" t="s">
        <v>1389</v>
      </c>
      <c r="V329" s="154"/>
      <c r="W329" s="154"/>
      <c r="X329" s="154"/>
      <c r="Y329" s="154"/>
      <c r="Z329" s="154"/>
      <c r="AA329" s="329"/>
      <c r="AB329" s="329"/>
      <c r="AC329" s="329"/>
      <c r="AD329" s="279" t="s">
        <v>1914</v>
      </c>
      <c r="AE329" s="170"/>
      <c r="AF329" s="329"/>
      <c r="AG329" s="329"/>
      <c r="AH329" s="329"/>
      <c r="AI329" s="329"/>
      <c r="AJ329" s="329"/>
      <c r="AK329" s="329"/>
      <c r="AL329" s="329"/>
      <c r="AM329" s="329"/>
      <c r="AN329" s="329"/>
      <c r="AO329" s="329"/>
      <c r="AP329" s="329"/>
      <c r="AQ329" s="329"/>
      <c r="AR329" s="329"/>
      <c r="AS329" s="329"/>
      <c r="AT329" s="329"/>
    </row>
    <row r="330">
      <c r="A330" s="345" t="s">
        <v>51</v>
      </c>
      <c r="B330" s="359">
        <f>SUM($L$986)</f>
        <v>0</v>
      </c>
      <c r="C330" s="418"/>
      <c r="D330" s="418"/>
      <c r="E330" s="419">
        <f>SUM(I323)</f>
        <v>4</v>
      </c>
      <c r="F330" s="419">
        <f>SUM(ROUNDDOWN(I326/2))</f>
        <v>0</v>
      </c>
      <c r="G330" s="361"/>
      <c r="H330" s="361"/>
      <c r="I330" s="359">
        <f t="shared" ref="I330:I334" si="58">SUM(B330:H330)</f>
        <v>4</v>
      </c>
      <c r="J330" s="329"/>
      <c r="K330" s="329"/>
      <c r="L330" s="635" t="s">
        <v>1010</v>
      </c>
      <c r="M330" s="154" t="s">
        <v>1158</v>
      </c>
      <c r="N330" s="605" t="s">
        <v>1159</v>
      </c>
      <c r="O330" s="573" t="s">
        <v>1160</v>
      </c>
      <c r="P330" s="154"/>
      <c r="Q330" s="154"/>
      <c r="R330" s="329"/>
      <c r="S330" s="329"/>
      <c r="T330" s="279" t="s">
        <v>1862</v>
      </c>
      <c r="U330" s="279" t="s">
        <v>3249</v>
      </c>
      <c r="V330" s="170"/>
      <c r="W330" s="170"/>
      <c r="X330" s="170"/>
      <c r="Y330" s="222" t="s">
        <v>3250</v>
      </c>
      <c r="Z330" s="222" t="s">
        <v>1370</v>
      </c>
      <c r="AA330" s="329"/>
      <c r="AB330" s="329"/>
      <c r="AC330" s="329"/>
      <c r="AD330" s="423" t="s">
        <v>2854</v>
      </c>
      <c r="AJ330" s="329"/>
      <c r="AK330" s="329"/>
      <c r="AL330" s="329"/>
      <c r="AM330" s="329"/>
      <c r="AN330" s="329"/>
      <c r="AO330" s="329"/>
      <c r="AP330" s="329"/>
      <c r="AQ330" s="329"/>
      <c r="AR330" s="329"/>
      <c r="AS330" s="329"/>
      <c r="AT330" s="329"/>
    </row>
    <row r="331">
      <c r="A331" s="345" t="s">
        <v>52</v>
      </c>
      <c r="B331" s="359">
        <f>SUM($M$986)</f>
        <v>0</v>
      </c>
      <c r="C331" s="418"/>
      <c r="D331" s="419">
        <f>SUM(ROUNDDOWN(I322/3))</f>
        <v>6</v>
      </c>
      <c r="E331" s="419">
        <f>SUM(I323)</f>
        <v>4</v>
      </c>
      <c r="F331" s="418"/>
      <c r="G331" s="360">
        <v>6.0</v>
      </c>
      <c r="H331" s="361"/>
      <c r="I331" s="359">
        <f t="shared" si="58"/>
        <v>16</v>
      </c>
      <c r="J331" s="329"/>
      <c r="K331" s="329"/>
      <c r="L331" s="635" t="s">
        <v>1018</v>
      </c>
      <c r="M331" s="154" t="s">
        <v>1164</v>
      </c>
      <c r="N331" s="154"/>
      <c r="O331" s="154"/>
      <c r="P331" s="154"/>
      <c r="Q331" s="154"/>
      <c r="R331" s="329"/>
      <c r="S331" s="329"/>
      <c r="T331" s="329"/>
      <c r="U331" s="154"/>
      <c r="V331" s="154"/>
      <c r="W331" s="154"/>
      <c r="X331" s="154"/>
      <c r="Y331" s="154"/>
      <c r="Z331" s="154"/>
      <c r="AA331" s="329"/>
      <c r="AB331" s="329"/>
      <c r="AC331" s="329"/>
      <c r="AJ331" s="329"/>
      <c r="AK331" s="329"/>
      <c r="AL331" s="329"/>
      <c r="AM331" s="329"/>
      <c r="AN331" s="329"/>
      <c r="AO331" s="329"/>
      <c r="AP331" s="329"/>
      <c r="AQ331" s="329"/>
      <c r="AR331" s="329"/>
      <c r="AS331" s="329"/>
      <c r="AT331" s="329"/>
    </row>
    <row r="332">
      <c r="A332" s="345" t="s">
        <v>54</v>
      </c>
      <c r="B332" s="359">
        <f>SUM($N$986)</f>
        <v>0</v>
      </c>
      <c r="C332" s="419">
        <f>SUM(I321)</f>
        <v>4</v>
      </c>
      <c r="D332" s="418"/>
      <c r="E332" s="418"/>
      <c r="F332" s="418"/>
      <c r="G332" s="361"/>
      <c r="H332" s="361"/>
      <c r="I332" s="359">
        <f t="shared" si="58"/>
        <v>4</v>
      </c>
      <c r="J332" s="329"/>
      <c r="K332" s="329"/>
      <c r="L332" s="329"/>
      <c r="M332" s="329"/>
      <c r="N332" s="329"/>
      <c r="O332" s="329"/>
      <c r="P332" s="329"/>
      <c r="Q332" s="329"/>
      <c r="R332" s="329"/>
      <c r="S332" s="329"/>
      <c r="T332" s="329"/>
      <c r="U332" s="154"/>
      <c r="V332" s="154"/>
      <c r="W332" s="154"/>
      <c r="X332" s="154"/>
      <c r="Y332" s="154"/>
      <c r="Z332" s="154"/>
      <c r="AA332" s="329"/>
      <c r="AB332" s="329"/>
      <c r="AC332" s="329"/>
      <c r="AJ332" s="329"/>
      <c r="AK332" s="329"/>
      <c r="AL332" s="329"/>
      <c r="AM332" s="329"/>
      <c r="AN332" s="329"/>
      <c r="AO332" s="329"/>
      <c r="AP332" s="329"/>
      <c r="AQ332" s="329"/>
      <c r="AR332" s="329"/>
      <c r="AS332" s="329"/>
      <c r="AT332" s="329"/>
    </row>
    <row r="333">
      <c r="A333" s="345" t="s">
        <v>53</v>
      </c>
      <c r="B333" s="359">
        <f>SUM($O$986)</f>
        <v>0</v>
      </c>
      <c r="C333" s="419">
        <f>SUM(ROUNDDOWN(I321/2))</f>
        <v>2</v>
      </c>
      <c r="D333" s="418"/>
      <c r="E333" s="419">
        <f>SUM(I323)</f>
        <v>4</v>
      </c>
      <c r="F333" s="418"/>
      <c r="G333" s="360">
        <v>1.0</v>
      </c>
      <c r="H333" s="361"/>
      <c r="I333" s="359">
        <f t="shared" si="58"/>
        <v>7</v>
      </c>
      <c r="J333" s="329"/>
      <c r="K333" s="279" t="s">
        <v>1922</v>
      </c>
      <c r="L333" s="633" t="s">
        <v>7458</v>
      </c>
      <c r="M333" s="170"/>
      <c r="N333" s="170"/>
      <c r="O333" s="170"/>
      <c r="P333" s="577" t="s">
        <v>534</v>
      </c>
      <c r="Q333" s="345" t="s">
        <v>535</v>
      </c>
      <c r="R333" s="329"/>
      <c r="S333" s="329"/>
      <c r="T333" s="411" t="s">
        <v>1904</v>
      </c>
      <c r="U333" s="412"/>
      <c r="V333" s="412"/>
      <c r="W333" s="412"/>
      <c r="X333" s="412"/>
      <c r="Y333" s="413"/>
      <c r="Z333" s="413"/>
      <c r="AA333" s="329"/>
      <c r="AB333" s="329"/>
      <c r="AC333" s="329"/>
      <c r="AJ333" s="329"/>
      <c r="AK333" s="329"/>
      <c r="AL333" s="329"/>
      <c r="AM333" s="329"/>
      <c r="AN333" s="329"/>
      <c r="AO333" s="329"/>
      <c r="AP333" s="329"/>
      <c r="AQ333" s="329"/>
      <c r="AR333" s="329"/>
      <c r="AS333" s="329"/>
      <c r="AT333" s="329"/>
    </row>
    <row r="334">
      <c r="A334" s="345" t="s">
        <v>55</v>
      </c>
      <c r="B334" s="359">
        <f>SUM($P$986)</f>
        <v>0</v>
      </c>
      <c r="C334" s="419">
        <f>SUM(I321)</f>
        <v>4</v>
      </c>
      <c r="D334" s="418"/>
      <c r="E334" s="418"/>
      <c r="F334" s="418"/>
      <c r="G334" s="361"/>
      <c r="H334" s="361"/>
      <c r="I334" s="359">
        <f t="shared" si="58"/>
        <v>4</v>
      </c>
      <c r="J334" s="329"/>
      <c r="K334" s="329"/>
      <c r="L334" s="153" t="s">
        <v>9356</v>
      </c>
      <c r="M334" s="154"/>
      <c r="N334" s="154"/>
      <c r="O334" s="154"/>
      <c r="P334" s="154"/>
      <c r="Q334" s="154"/>
      <c r="R334" s="329"/>
      <c r="S334" s="329"/>
      <c r="T334" s="329"/>
      <c r="U334" s="170"/>
      <c r="V334" s="170"/>
      <c r="W334" s="170"/>
      <c r="X334" s="170"/>
      <c r="Y334" s="170"/>
      <c r="Z334" s="170"/>
      <c r="AA334" s="329"/>
      <c r="AB334" s="329"/>
      <c r="AC334" s="329"/>
      <c r="AJ334" s="329"/>
      <c r="AK334" s="329"/>
      <c r="AL334" s="329"/>
      <c r="AM334" s="329"/>
      <c r="AN334" s="329"/>
      <c r="AO334" s="329"/>
      <c r="AP334" s="329"/>
      <c r="AQ334" s="329"/>
      <c r="AR334" s="329"/>
      <c r="AS334" s="329"/>
      <c r="AT334" s="329"/>
    </row>
    <row r="335">
      <c r="A335" s="329"/>
      <c r="B335" s="329"/>
      <c r="C335" s="329"/>
      <c r="D335" s="329"/>
      <c r="E335" s="329"/>
      <c r="F335" s="329"/>
      <c r="G335" s="329"/>
      <c r="H335" s="329"/>
      <c r="I335" s="329"/>
      <c r="J335" s="329"/>
      <c r="K335" s="329"/>
      <c r="L335" s="153" t="s">
        <v>9357</v>
      </c>
      <c r="M335" s="154"/>
      <c r="N335" s="154"/>
      <c r="O335" s="154"/>
      <c r="P335" s="154"/>
      <c r="Q335" s="154"/>
      <c r="R335" s="329"/>
      <c r="S335" s="329"/>
      <c r="T335" s="329"/>
      <c r="U335" s="170"/>
      <c r="V335" s="170"/>
      <c r="W335" s="170"/>
      <c r="X335" s="170"/>
      <c r="Y335" s="170"/>
      <c r="Z335" s="170"/>
      <c r="AA335" s="329"/>
      <c r="AB335" s="329"/>
      <c r="AC335" s="329"/>
      <c r="AD335" s="329"/>
      <c r="AE335" s="329"/>
      <c r="AF335" s="329"/>
      <c r="AG335" s="329"/>
      <c r="AH335" s="329"/>
      <c r="AI335" s="329"/>
      <c r="AJ335" s="329"/>
      <c r="AK335" s="329"/>
      <c r="AL335" s="329"/>
      <c r="AM335" s="329"/>
      <c r="AN335" s="329"/>
      <c r="AO335" s="329"/>
      <c r="AP335" s="329"/>
      <c r="AQ335" s="329"/>
      <c r="AR335" s="329"/>
      <c r="AS335" s="329"/>
      <c r="AT335" s="329"/>
    </row>
    <row r="336">
      <c r="A336" s="37"/>
      <c r="B336" s="329"/>
      <c r="C336" s="329"/>
      <c r="D336" s="329"/>
      <c r="E336" s="329"/>
      <c r="F336" s="329"/>
      <c r="G336" s="329"/>
      <c r="H336" s="329"/>
      <c r="I336" s="329"/>
      <c r="J336" s="37"/>
      <c r="K336" s="329"/>
      <c r="L336" s="329"/>
      <c r="M336" s="329"/>
      <c r="N336" s="329"/>
      <c r="O336" s="329"/>
      <c r="P336" s="329"/>
      <c r="Q336" s="329"/>
      <c r="R336" s="329"/>
      <c r="S336" s="37"/>
      <c r="T336" s="329"/>
      <c r="U336" s="329"/>
      <c r="V336" s="329"/>
      <c r="W336" s="329"/>
      <c r="X336" s="329"/>
      <c r="Y336" s="329"/>
      <c r="Z336" s="329"/>
      <c r="AA336" s="329"/>
      <c r="AB336" s="37"/>
      <c r="AC336" s="329"/>
      <c r="AD336" s="329"/>
      <c r="AE336" s="329"/>
      <c r="AF336" s="329"/>
      <c r="AG336" s="329"/>
      <c r="AH336" s="329"/>
      <c r="AI336" s="329"/>
      <c r="AJ336" s="329"/>
      <c r="AK336" s="37"/>
      <c r="AL336" s="37"/>
      <c r="AM336" s="37"/>
      <c r="AN336" s="37"/>
      <c r="AO336" s="37"/>
      <c r="AP336" s="37"/>
      <c r="AQ336" s="37"/>
      <c r="AR336" s="37"/>
      <c r="AS336" s="37"/>
      <c r="AT336" s="37"/>
    </row>
    <row r="340">
      <c r="A340" s="37"/>
      <c r="B340" s="329"/>
      <c r="C340" s="329"/>
      <c r="D340" s="329"/>
      <c r="E340" s="329"/>
      <c r="F340" s="329"/>
      <c r="G340" s="330" t="s">
        <v>1811</v>
      </c>
      <c r="H340" s="330" t="s">
        <v>1812</v>
      </c>
      <c r="I340" s="329"/>
      <c r="J340" s="37"/>
      <c r="K340" s="329"/>
      <c r="L340" s="329"/>
      <c r="M340" s="329"/>
      <c r="N340" s="329"/>
      <c r="O340" s="329"/>
      <c r="P340" s="329"/>
      <c r="Q340" s="329"/>
      <c r="R340" s="329"/>
      <c r="S340" s="37"/>
      <c r="T340" s="329"/>
      <c r="U340" s="329"/>
      <c r="V340" s="329"/>
      <c r="W340" s="329"/>
      <c r="X340" s="329"/>
      <c r="Y340" s="329"/>
      <c r="Z340" s="329"/>
      <c r="AA340" s="329"/>
      <c r="AB340" s="37"/>
      <c r="AC340" s="329"/>
      <c r="AD340" s="329"/>
      <c r="AE340" s="329"/>
      <c r="AF340" s="329"/>
      <c r="AG340" s="329"/>
      <c r="AH340" s="329"/>
      <c r="AI340" s="329"/>
      <c r="AJ340" s="329"/>
      <c r="AK340" s="37"/>
      <c r="AL340" s="37"/>
      <c r="AM340" s="37"/>
      <c r="AN340" s="37"/>
      <c r="AO340" s="37"/>
      <c r="AP340" s="37"/>
      <c r="AQ340" s="37"/>
      <c r="AR340" s="37"/>
      <c r="AS340" s="37"/>
      <c r="AT340" s="37"/>
    </row>
    <row r="341">
      <c r="A341" s="329"/>
      <c r="B341" s="329"/>
      <c r="C341" s="332" t="s">
        <v>9358</v>
      </c>
      <c r="D341" s="333"/>
      <c r="E341" s="329"/>
      <c r="F341" s="334" t="s">
        <v>1814</v>
      </c>
      <c r="G341" s="334">
        <f>MINUS(H341,SUM(C344:C353))</f>
        <v>-43</v>
      </c>
      <c r="H341" s="334">
        <f>SUM($A$828)</f>
        <v>0</v>
      </c>
      <c r="I341" s="329"/>
      <c r="J341" s="329"/>
      <c r="K341" s="329"/>
      <c r="L341" s="329"/>
      <c r="M341" s="329"/>
      <c r="N341" s="329"/>
      <c r="O341" s="329"/>
      <c r="P341" s="329"/>
      <c r="Q341" s="329"/>
      <c r="R341" s="329"/>
      <c r="S341" s="329"/>
      <c r="T341" s="329"/>
      <c r="U341" s="329"/>
      <c r="V341" s="329"/>
      <c r="W341" s="329"/>
      <c r="X341" s="329"/>
      <c r="Y341" s="329"/>
      <c r="Z341" s="329"/>
      <c r="AA341" s="329"/>
      <c r="AB341" s="329"/>
      <c r="AC341" s="329"/>
      <c r="AD341" s="329"/>
      <c r="AE341" s="329"/>
      <c r="AF341" s="329"/>
      <c r="AG341" s="329"/>
      <c r="AH341" s="329"/>
      <c r="AI341" s="329"/>
      <c r="AJ341" s="329"/>
      <c r="AK341" s="329"/>
      <c r="AL341" s="329"/>
      <c r="AM341" s="329"/>
      <c r="AN341" s="329"/>
      <c r="AO341" s="329"/>
      <c r="AP341" s="329"/>
      <c r="AQ341" s="329"/>
      <c r="AR341" s="329"/>
      <c r="AS341" s="329"/>
      <c r="AT341" s="329"/>
    </row>
    <row r="342">
      <c r="A342" s="329"/>
      <c r="B342" s="329"/>
      <c r="C342" s="329"/>
      <c r="D342" s="329"/>
      <c r="E342" s="329"/>
      <c r="F342" s="329"/>
      <c r="G342" s="329"/>
      <c r="H342" s="329"/>
      <c r="I342" s="329"/>
      <c r="J342" s="329"/>
      <c r="K342" s="279" t="s">
        <v>1816</v>
      </c>
      <c r="L342" s="2656" t="s">
        <v>9359</v>
      </c>
      <c r="M342" s="657"/>
      <c r="N342" s="575" t="s">
        <v>9360</v>
      </c>
      <c r="O342" s="254"/>
      <c r="P342" s="254"/>
      <c r="Q342" s="254"/>
      <c r="R342" s="329"/>
      <c r="S342" s="329"/>
      <c r="T342" s="279" t="s">
        <v>294</v>
      </c>
      <c r="U342" s="274" t="s">
        <v>9361</v>
      </c>
      <c r="V342" s="170"/>
      <c r="W342" s="740" t="s">
        <v>2557</v>
      </c>
      <c r="X342" s="235"/>
      <c r="Y342" s="235"/>
      <c r="Z342" s="235"/>
      <c r="AA342" s="329"/>
      <c r="AB342" s="329"/>
      <c r="AC342" s="329"/>
      <c r="AD342" s="227" t="s">
        <v>1821</v>
      </c>
      <c r="AE342" s="170"/>
      <c r="AF342" s="329"/>
      <c r="AG342" s="329"/>
      <c r="AH342" s="329"/>
      <c r="AI342" s="329"/>
      <c r="AJ342" s="329"/>
      <c r="AK342" s="329"/>
      <c r="AL342" s="329"/>
      <c r="AM342" s="329"/>
      <c r="AN342" s="329"/>
      <c r="AO342" s="329"/>
      <c r="AP342" s="329"/>
      <c r="AQ342" s="329"/>
      <c r="AR342" s="329"/>
      <c r="AS342" s="329"/>
      <c r="AT342" s="329"/>
    </row>
    <row r="343">
      <c r="A343" s="329"/>
      <c r="B343" s="345" t="s">
        <v>1822</v>
      </c>
      <c r="C343" s="345" t="s">
        <v>1823</v>
      </c>
      <c r="D343" s="345" t="s">
        <v>1824</v>
      </c>
      <c r="E343" s="345" t="s">
        <v>1825</v>
      </c>
      <c r="F343" s="345" t="s">
        <v>1066</v>
      </c>
      <c r="G343" s="345" t="s">
        <v>1120</v>
      </c>
      <c r="H343" s="345" t="s">
        <v>800</v>
      </c>
      <c r="I343" s="345" t="s">
        <v>1826</v>
      </c>
      <c r="J343" s="329"/>
      <c r="K343" s="329"/>
      <c r="L343" s="647" t="s">
        <v>9362</v>
      </c>
      <c r="M343" s="212"/>
      <c r="N343" s="212"/>
      <c r="O343" s="212"/>
      <c r="P343" s="212"/>
      <c r="Q343" s="212"/>
      <c r="R343" s="349" t="s">
        <v>556</v>
      </c>
      <c r="S343" s="329"/>
      <c r="T343" s="329"/>
      <c r="U343" s="153" t="s">
        <v>9363</v>
      </c>
      <c r="V343" s="154"/>
      <c r="W343" s="154"/>
      <c r="X343" s="154"/>
      <c r="Y343" s="154"/>
      <c r="Z343" s="154"/>
      <c r="AA343" s="329"/>
      <c r="AB343" s="329"/>
      <c r="AC343" s="329"/>
      <c r="AD343" s="757" t="s">
        <v>1830</v>
      </c>
      <c r="AE343" s="758" t="s">
        <v>1846</v>
      </c>
      <c r="AF343" s="367" t="s">
        <v>1844</v>
      </c>
      <c r="AG343" s="712" t="s">
        <v>2442</v>
      </c>
      <c r="AI343" s="37"/>
      <c r="AJ343" s="329"/>
      <c r="AK343" s="329"/>
      <c r="AL343" s="329"/>
      <c r="AM343" s="329"/>
      <c r="AN343" s="329"/>
      <c r="AO343" s="329"/>
      <c r="AP343" s="329"/>
      <c r="AQ343" s="329"/>
      <c r="AR343" s="329"/>
      <c r="AS343" s="329"/>
      <c r="AT343" s="329"/>
    </row>
    <row r="344">
      <c r="A344" s="2583" t="s">
        <v>3255</v>
      </c>
      <c r="B344" s="359">
        <f>SUM($B$828)</f>
        <v>0</v>
      </c>
      <c r="C344" s="360">
        <v>2.0</v>
      </c>
      <c r="D344" s="361"/>
      <c r="E344" s="361"/>
      <c r="F344" s="361"/>
      <c r="G344" s="361"/>
      <c r="H344" s="361"/>
      <c r="I344" s="359">
        <f t="shared" ref="I344:I345" si="59">SUM(B344,C344*2,D344:H344)</f>
        <v>4</v>
      </c>
      <c r="J344" s="2630">
        <f t="shared" ref="J344:J345" si="60">IF(C344 &gt; 11, MINUS(C344, 11), 0)</f>
        <v>0</v>
      </c>
      <c r="K344" s="329"/>
      <c r="L344" s="566" t="s">
        <v>9364</v>
      </c>
      <c r="M344" s="345" t="s">
        <v>902</v>
      </c>
      <c r="N344" s="345" t="s">
        <v>925</v>
      </c>
      <c r="O344" s="345" t="s">
        <v>1840</v>
      </c>
      <c r="P344" s="363" t="s">
        <v>865</v>
      </c>
      <c r="Q344" s="345" t="s">
        <v>866</v>
      </c>
      <c r="R344" s="329"/>
      <c r="S344" s="329"/>
      <c r="T344" s="329"/>
      <c r="U344" s="445" t="s">
        <v>9365</v>
      </c>
      <c r="V344" s="154"/>
      <c r="W344" s="154"/>
      <c r="X344" s="154"/>
      <c r="Y344" s="154"/>
      <c r="Z344" s="154"/>
      <c r="AA344" s="329"/>
      <c r="AB344" s="329"/>
      <c r="AC344" s="329"/>
      <c r="AD344" s="37"/>
      <c r="AE344" s="455"/>
      <c r="AF344" s="455"/>
      <c r="AG344" s="37"/>
      <c r="AH344" s="37"/>
      <c r="AI344" s="37"/>
      <c r="AJ344" s="329"/>
      <c r="AK344" s="329"/>
      <c r="AL344" s="329"/>
      <c r="AM344" s="329"/>
      <c r="AN344" s="329"/>
      <c r="AO344" s="329"/>
      <c r="AP344" s="329"/>
      <c r="AQ344" s="329"/>
      <c r="AR344" s="329"/>
      <c r="AS344" s="329"/>
      <c r="AT344" s="329"/>
    </row>
    <row r="345">
      <c r="A345" s="2588" t="s">
        <v>3256</v>
      </c>
      <c r="B345" s="359">
        <f>SUM($C$828)</f>
        <v>0</v>
      </c>
      <c r="C345" s="360">
        <v>10.0</v>
      </c>
      <c r="D345" s="361"/>
      <c r="E345" s="360">
        <v>1.0</v>
      </c>
      <c r="F345" s="360">
        <v>-6.0</v>
      </c>
      <c r="G345" s="360">
        <v>3.0</v>
      </c>
      <c r="H345" s="361"/>
      <c r="I345" s="359">
        <f t="shared" si="59"/>
        <v>18</v>
      </c>
      <c r="J345" s="2630">
        <f t="shared" si="60"/>
        <v>0</v>
      </c>
      <c r="K345" s="329"/>
      <c r="L345" s="329"/>
      <c r="M345" s="329"/>
      <c r="N345" s="329"/>
      <c r="O345" s="329"/>
      <c r="P345" s="329"/>
      <c r="Q345" s="329"/>
      <c r="R345" s="329"/>
      <c r="S345" s="329"/>
      <c r="T345" s="329"/>
      <c r="U345" s="227" t="s">
        <v>9366</v>
      </c>
      <c r="V345" s="170"/>
      <c r="W345" s="170"/>
      <c r="X345" s="170"/>
      <c r="Y345" s="170"/>
      <c r="Z345" s="345" t="s">
        <v>535</v>
      </c>
      <c r="AA345" s="329"/>
      <c r="AB345" s="329"/>
      <c r="AC345" s="329"/>
      <c r="AD345" s="37"/>
      <c r="AE345" s="455"/>
      <c r="AF345" s="455"/>
      <c r="AG345" s="37"/>
      <c r="AH345" s="37"/>
      <c r="AI345" s="37"/>
      <c r="AJ345" s="329"/>
      <c r="AK345" s="329"/>
      <c r="AL345" s="329"/>
      <c r="AM345" s="329"/>
      <c r="AN345" s="329"/>
      <c r="AO345" s="329"/>
      <c r="AP345" s="329"/>
      <c r="AQ345" s="329"/>
      <c r="AR345" s="329"/>
      <c r="AS345" s="329"/>
      <c r="AT345" s="329"/>
    </row>
    <row r="346">
      <c r="A346" s="2590" t="s">
        <v>3257</v>
      </c>
      <c r="B346" s="359">
        <f>SUM($D$828)</f>
        <v>0</v>
      </c>
      <c r="C346" s="361"/>
      <c r="D346" s="360">
        <v>2.0</v>
      </c>
      <c r="E346" s="361"/>
      <c r="F346" s="360">
        <v>2.0</v>
      </c>
      <c r="G346" s="361"/>
      <c r="H346" s="361"/>
      <c r="I346" s="359">
        <f t="shared" ref="I346:I352" si="61">SUM(B346:H346) - J346</f>
        <v>4</v>
      </c>
      <c r="J346" s="2630">
        <f t="shared" ref="J346:J352" si="62">IF(C346 &gt; 11, ROUNDUP(MINUS(C346, 11)/2), 0)</f>
        <v>0</v>
      </c>
      <c r="K346" s="279" t="s">
        <v>1855</v>
      </c>
      <c r="L346" s="1366" t="s">
        <v>9367</v>
      </c>
      <c r="M346" s="1365"/>
      <c r="N346" s="2653" t="s">
        <v>9368</v>
      </c>
      <c r="O346" s="254"/>
      <c r="P346" s="254"/>
      <c r="Q346" s="235"/>
      <c r="R346" s="349" t="s">
        <v>556</v>
      </c>
      <c r="S346" s="329"/>
      <c r="T346" s="329"/>
      <c r="U346" s="329"/>
      <c r="V346" s="329"/>
      <c r="W346" s="329"/>
      <c r="X346" s="329"/>
      <c r="Y346" s="329"/>
      <c r="Z346" s="329"/>
      <c r="AA346" s="329"/>
      <c r="AB346" s="329"/>
      <c r="AC346" s="329"/>
      <c r="AD346" s="37"/>
      <c r="AE346" s="455"/>
      <c r="AF346" s="455"/>
      <c r="AG346" s="37"/>
      <c r="AH346" s="37"/>
      <c r="AI346" s="37"/>
      <c r="AJ346" s="329"/>
      <c r="AK346" s="329"/>
      <c r="AL346" s="329"/>
      <c r="AM346" s="329"/>
      <c r="AN346" s="329"/>
      <c r="AO346" s="329"/>
      <c r="AP346" s="329"/>
      <c r="AQ346" s="329"/>
      <c r="AR346" s="329"/>
      <c r="AS346" s="329"/>
      <c r="AT346" s="329"/>
    </row>
    <row r="347">
      <c r="A347" s="2592" t="s">
        <v>3258</v>
      </c>
      <c r="B347" s="359">
        <f>SUM($E$828)</f>
        <v>0</v>
      </c>
      <c r="C347" s="361"/>
      <c r="D347" s="361"/>
      <c r="E347" s="361"/>
      <c r="F347" s="361"/>
      <c r="G347" s="361"/>
      <c r="H347" s="361"/>
      <c r="I347" s="359">
        <f t="shared" si="61"/>
        <v>0</v>
      </c>
      <c r="J347" s="2591">
        <f t="shared" si="62"/>
        <v>0</v>
      </c>
      <c r="K347" s="329"/>
      <c r="L347" s="635" t="s">
        <v>1010</v>
      </c>
      <c r="M347" s="154" t="s">
        <v>2381</v>
      </c>
      <c r="N347" s="154" t="s">
        <v>1959</v>
      </c>
      <c r="O347" s="154" t="s">
        <v>1059</v>
      </c>
      <c r="P347" s="1055" t="s">
        <v>9369</v>
      </c>
      <c r="Q347" s="154"/>
      <c r="R347" s="329"/>
      <c r="S347" s="329"/>
      <c r="T347" s="279" t="s">
        <v>1862</v>
      </c>
      <c r="U347" s="169" t="s">
        <v>9370</v>
      </c>
      <c r="V347" s="170"/>
      <c r="W347" s="170"/>
      <c r="X347" s="170"/>
      <c r="Y347" s="209" t="s">
        <v>1194</v>
      </c>
      <c r="Z347" s="209" t="s">
        <v>1196</v>
      </c>
      <c r="AA347" s="329"/>
      <c r="AB347" s="329"/>
      <c r="AC347" s="329"/>
      <c r="AE347" s="37"/>
      <c r="AF347" s="37"/>
      <c r="AG347" s="37"/>
      <c r="AH347" s="37"/>
      <c r="AI347" s="37"/>
      <c r="AJ347" s="329"/>
      <c r="AK347" s="329"/>
      <c r="AL347" s="329"/>
      <c r="AM347" s="329"/>
      <c r="AN347" s="329"/>
      <c r="AO347" s="329"/>
      <c r="AP347" s="329"/>
      <c r="AQ347" s="329"/>
      <c r="AR347" s="329"/>
      <c r="AS347" s="329"/>
      <c r="AT347" s="329"/>
    </row>
    <row r="348">
      <c r="A348" s="2594" t="s">
        <v>3259</v>
      </c>
      <c r="B348" s="359">
        <f>SUM($F$828)</f>
        <v>3</v>
      </c>
      <c r="C348" s="360">
        <v>1.0</v>
      </c>
      <c r="D348" s="361"/>
      <c r="E348" s="360">
        <v>2.0</v>
      </c>
      <c r="F348" s="360">
        <v>5.0</v>
      </c>
      <c r="G348" s="361"/>
      <c r="H348" s="361"/>
      <c r="I348" s="359">
        <f t="shared" si="61"/>
        <v>11</v>
      </c>
      <c r="J348" s="2591">
        <f t="shared" si="62"/>
        <v>0</v>
      </c>
      <c r="K348" s="329"/>
      <c r="L348" s="635" t="s">
        <v>1018</v>
      </c>
      <c r="M348" s="154" t="s">
        <v>2004</v>
      </c>
      <c r="N348" s="154" t="s">
        <v>1968</v>
      </c>
      <c r="O348" s="154" t="s">
        <v>2400</v>
      </c>
      <c r="P348" s="610" t="s">
        <v>1866</v>
      </c>
      <c r="Q348" s="154"/>
      <c r="R348" s="329"/>
      <c r="S348" s="329"/>
      <c r="T348" s="329"/>
      <c r="U348" s="242" t="s">
        <v>9371</v>
      </c>
      <c r="V348" s="212"/>
      <c r="W348" s="212"/>
      <c r="X348" s="212"/>
      <c r="Y348" s="154"/>
      <c r="Z348" s="154"/>
      <c r="AA348" s="329"/>
      <c r="AB348" s="329"/>
      <c r="AC348" s="329"/>
      <c r="AD348" s="728" t="s">
        <v>1966</v>
      </c>
      <c r="AE348" s="463" t="s">
        <v>1965</v>
      </c>
      <c r="AF348" s="37"/>
      <c r="AG348" s="37"/>
      <c r="AH348" s="37"/>
      <c r="AI348" s="37"/>
      <c r="AJ348" s="329"/>
      <c r="AK348" s="329"/>
      <c r="AL348" s="329"/>
      <c r="AM348" s="329"/>
      <c r="AN348" s="329"/>
      <c r="AO348" s="329"/>
      <c r="AP348" s="329"/>
      <c r="AQ348" s="329"/>
      <c r="AR348" s="329"/>
      <c r="AS348" s="329"/>
      <c r="AT348" s="329"/>
    </row>
    <row r="349">
      <c r="A349" s="2595" t="s">
        <v>3260</v>
      </c>
      <c r="B349" s="359">
        <f>SUM($G$828)</f>
        <v>0</v>
      </c>
      <c r="C349" s="360">
        <v>8.0</v>
      </c>
      <c r="D349" s="360">
        <v>2.0</v>
      </c>
      <c r="E349" s="361"/>
      <c r="F349" s="361"/>
      <c r="G349" s="360">
        <v>1.0</v>
      </c>
      <c r="H349" s="361"/>
      <c r="I349" s="359">
        <f t="shared" si="61"/>
        <v>11</v>
      </c>
      <c r="J349" s="2591">
        <f t="shared" si="62"/>
        <v>0</v>
      </c>
      <c r="K349" s="279" t="s">
        <v>1872</v>
      </c>
      <c r="L349" s="2661" t="s">
        <v>9372</v>
      </c>
      <c r="M349" s="657"/>
      <c r="N349" s="575" t="s">
        <v>9373</v>
      </c>
      <c r="O349" s="254"/>
      <c r="P349" s="254"/>
      <c r="Q349" s="235"/>
      <c r="R349" s="329"/>
      <c r="S349" s="329"/>
      <c r="T349" s="329"/>
      <c r="U349" s="154" t="s">
        <v>1202</v>
      </c>
      <c r="V349" s="154"/>
      <c r="W349" s="154"/>
      <c r="X349" s="154"/>
      <c r="Y349" s="154"/>
      <c r="Z349" s="154"/>
      <c r="AA349" s="329"/>
      <c r="AB349" s="329"/>
      <c r="AC349" s="329"/>
      <c r="AD349" s="329"/>
      <c r="AE349" s="329"/>
      <c r="AF349" s="329"/>
      <c r="AG349" s="329"/>
      <c r="AH349" s="329"/>
      <c r="AI349" s="329"/>
      <c r="AJ349" s="329"/>
      <c r="AK349" s="329"/>
      <c r="AL349" s="329"/>
      <c r="AM349" s="329"/>
      <c r="AN349" s="329"/>
      <c r="AO349" s="329"/>
      <c r="AP349" s="329"/>
      <c r="AQ349" s="329"/>
      <c r="AR349" s="329"/>
      <c r="AS349" s="329"/>
      <c r="AT349" s="329"/>
    </row>
    <row r="350">
      <c r="A350" s="2596" t="s">
        <v>3261</v>
      </c>
      <c r="B350" s="359">
        <f>SUM($H$828)</f>
        <v>0</v>
      </c>
      <c r="C350" s="360">
        <v>8.0</v>
      </c>
      <c r="D350" s="360">
        <v>-2.0</v>
      </c>
      <c r="E350" s="361"/>
      <c r="F350" s="361"/>
      <c r="G350" s="361"/>
      <c r="H350" s="361"/>
      <c r="I350" s="359">
        <f t="shared" si="61"/>
        <v>6</v>
      </c>
      <c r="J350" s="2591">
        <f t="shared" si="62"/>
        <v>0</v>
      </c>
      <c r="K350" s="329"/>
      <c r="L350" s="385" t="s">
        <v>1010</v>
      </c>
      <c r="M350" s="226" t="s">
        <v>1073</v>
      </c>
      <c r="N350" s="226" t="s">
        <v>1087</v>
      </c>
      <c r="O350" s="154" t="s">
        <v>3470</v>
      </c>
      <c r="P350" s="154" t="s">
        <v>1115</v>
      </c>
      <c r="Q350" s="610" t="s">
        <v>9374</v>
      </c>
      <c r="R350" s="329"/>
      <c r="S350" s="329"/>
      <c r="T350" s="279" t="s">
        <v>1862</v>
      </c>
      <c r="U350" s="218" t="s">
        <v>1204</v>
      </c>
      <c r="V350" s="170"/>
      <c r="W350" s="170"/>
      <c r="X350" s="170"/>
      <c r="Y350" s="171" t="s">
        <v>9375</v>
      </c>
      <c r="Z350" s="209" t="s">
        <v>1196</v>
      </c>
      <c r="AA350" s="329"/>
      <c r="AB350" s="329"/>
      <c r="AC350" s="329"/>
      <c r="AD350" s="279" t="s">
        <v>1879</v>
      </c>
      <c r="AE350" s="170"/>
      <c r="AF350" s="329"/>
      <c r="AG350" s="329"/>
      <c r="AH350" s="329"/>
      <c r="AI350" s="329"/>
      <c r="AJ350" s="329"/>
      <c r="AK350" s="329"/>
      <c r="AL350" s="329"/>
      <c r="AM350" s="329"/>
      <c r="AN350" s="329"/>
      <c r="AO350" s="329"/>
      <c r="AP350" s="329"/>
      <c r="AQ350" s="329"/>
      <c r="AR350" s="329"/>
      <c r="AS350" s="329"/>
      <c r="AT350" s="329"/>
    </row>
    <row r="351">
      <c r="A351" s="2597" t="s">
        <v>3262</v>
      </c>
      <c r="B351" s="359">
        <f>SUM($I$828)</f>
        <v>3</v>
      </c>
      <c r="C351" s="360">
        <v>5.0</v>
      </c>
      <c r="D351" s="361"/>
      <c r="E351" s="361"/>
      <c r="F351" s="360">
        <v>3.0</v>
      </c>
      <c r="G351" s="361"/>
      <c r="H351" s="361"/>
      <c r="I351" s="359">
        <f t="shared" si="61"/>
        <v>11</v>
      </c>
      <c r="J351" s="2591">
        <f t="shared" si="62"/>
        <v>0</v>
      </c>
      <c r="K351" s="329"/>
      <c r="L351" s="385" t="s">
        <v>1018</v>
      </c>
      <c r="M351" s="154" t="s">
        <v>9376</v>
      </c>
      <c r="N351" s="154" t="s">
        <v>1035</v>
      </c>
      <c r="O351" s="610" t="s">
        <v>3142</v>
      </c>
      <c r="P351" s="154"/>
      <c r="Q351" s="154"/>
      <c r="R351" s="329"/>
      <c r="S351" s="329"/>
      <c r="T351" s="329"/>
      <c r="U351" s="242" t="s">
        <v>9377</v>
      </c>
      <c r="V351" s="154"/>
      <c r="W351" s="154"/>
      <c r="X351" s="154"/>
      <c r="Y351" s="154"/>
      <c r="Z351" s="154"/>
      <c r="AA351" s="329"/>
      <c r="AB351" s="329"/>
      <c r="AC351" s="329"/>
      <c r="AD351" s="404" t="s">
        <v>2580</v>
      </c>
      <c r="AE351" s="37"/>
      <c r="AF351" s="130" t="s">
        <v>3027</v>
      </c>
      <c r="AG351" s="37"/>
      <c r="AH351" s="404" t="s">
        <v>1888</v>
      </c>
      <c r="AI351" s="37"/>
      <c r="AJ351" s="329"/>
      <c r="AK351" s="329"/>
      <c r="AL351" s="329"/>
      <c r="AM351" s="329"/>
      <c r="AN351" s="329"/>
      <c r="AO351" s="329"/>
      <c r="AP351" s="329"/>
      <c r="AQ351" s="329"/>
      <c r="AR351" s="329"/>
      <c r="AS351" s="329"/>
      <c r="AT351" s="329"/>
    </row>
    <row r="352">
      <c r="A352" s="2598" t="s">
        <v>3263</v>
      </c>
      <c r="B352" s="359">
        <f>SUM($J$828)</f>
        <v>0</v>
      </c>
      <c r="C352" s="360">
        <v>9.0</v>
      </c>
      <c r="D352" s="361"/>
      <c r="E352" s="360">
        <v>3.0</v>
      </c>
      <c r="F352" s="361"/>
      <c r="G352" s="361"/>
      <c r="H352" s="361"/>
      <c r="I352" s="359">
        <f t="shared" si="61"/>
        <v>12</v>
      </c>
      <c r="J352" s="2591">
        <f t="shared" si="62"/>
        <v>0</v>
      </c>
      <c r="K352" s="279" t="s">
        <v>1889</v>
      </c>
      <c r="L352" s="2661" t="s">
        <v>9378</v>
      </c>
      <c r="M352" s="657"/>
      <c r="N352" s="575" t="s">
        <v>9379</v>
      </c>
      <c r="O352" s="235"/>
      <c r="P352" s="235"/>
      <c r="Q352" s="235"/>
      <c r="R352" s="329"/>
      <c r="S352" s="329"/>
      <c r="T352" s="329"/>
      <c r="U352" s="153" t="s">
        <v>9380</v>
      </c>
      <c r="V352" s="154"/>
      <c r="W352" s="154"/>
      <c r="X352" s="154"/>
      <c r="Y352" s="154"/>
      <c r="Z352" s="154"/>
      <c r="AA352" s="329"/>
      <c r="AB352" s="329"/>
      <c r="AC352" s="329"/>
      <c r="AD352" s="406" t="s">
        <v>2627</v>
      </c>
      <c r="AE352" s="37"/>
      <c r="AF352" s="405" t="s">
        <v>1894</v>
      </c>
      <c r="AG352" s="37"/>
      <c r="AH352" s="406" t="s">
        <v>1895</v>
      </c>
      <c r="AI352" s="37"/>
      <c r="AJ352" s="329"/>
      <c r="AK352" s="329"/>
      <c r="AL352" s="329"/>
      <c r="AM352" s="329"/>
      <c r="AN352" s="329"/>
      <c r="AO352" s="329"/>
      <c r="AP352" s="329"/>
      <c r="AQ352" s="329"/>
      <c r="AR352" s="329"/>
      <c r="AS352" s="329"/>
      <c r="AT352" s="329"/>
    </row>
    <row r="353">
      <c r="A353" s="2599" t="s">
        <v>50</v>
      </c>
      <c r="B353" s="359">
        <f>SUM($K$828)</f>
        <v>0</v>
      </c>
      <c r="C353" s="361"/>
      <c r="D353" s="361"/>
      <c r="E353" s="361"/>
      <c r="F353" s="361"/>
      <c r="G353" s="361"/>
      <c r="H353" s="361"/>
      <c r="I353" s="359">
        <f>ROUNDDOWN(((C353)/6)+SUM(B353,D353:H353), 0)</f>
        <v>0</v>
      </c>
      <c r="J353" s="329"/>
      <c r="K353" s="329"/>
      <c r="L353" s="385" t="s">
        <v>1010</v>
      </c>
      <c r="M353" s="154" t="s">
        <v>1126</v>
      </c>
      <c r="N353" s="2677" t="s">
        <v>9381</v>
      </c>
      <c r="O353" s="154"/>
      <c r="P353" s="154"/>
      <c r="Q353" s="154"/>
      <c r="R353" s="329"/>
      <c r="S353" s="329"/>
      <c r="T353" s="279" t="s">
        <v>1862</v>
      </c>
      <c r="U353" s="218" t="s">
        <v>1327</v>
      </c>
      <c r="V353" s="170"/>
      <c r="W353" s="170"/>
      <c r="X353" s="170"/>
      <c r="Y353" s="209" t="s">
        <v>1334</v>
      </c>
      <c r="Z353" s="209" t="s">
        <v>1196</v>
      </c>
      <c r="AA353" s="329"/>
      <c r="AB353" s="329"/>
      <c r="AC353" s="329"/>
      <c r="AD353" s="304" t="s">
        <v>3585</v>
      </c>
      <c r="AE353" s="37"/>
      <c r="AF353" s="130" t="s">
        <v>2724</v>
      </c>
      <c r="AG353" s="37"/>
      <c r="AH353" s="109" t="s">
        <v>3441</v>
      </c>
      <c r="AI353" s="37"/>
      <c r="AJ353" s="329"/>
      <c r="AK353" s="329"/>
      <c r="AL353" s="329"/>
      <c r="AM353" s="329"/>
      <c r="AN353" s="329"/>
      <c r="AO353" s="329"/>
      <c r="AP353" s="329"/>
      <c r="AQ353" s="329"/>
      <c r="AR353" s="329"/>
      <c r="AS353" s="329"/>
      <c r="AT353" s="329"/>
    </row>
    <row r="354">
      <c r="A354" s="329"/>
      <c r="B354" s="329"/>
      <c r="C354" s="329"/>
      <c r="D354" s="329"/>
      <c r="E354" s="329"/>
      <c r="F354" s="329"/>
      <c r="G354" s="329"/>
      <c r="H354" s="329"/>
      <c r="I354" s="329"/>
      <c r="J354" s="329"/>
      <c r="K354" s="329"/>
      <c r="L354" s="385" t="s">
        <v>1018</v>
      </c>
      <c r="M354" s="154" t="s">
        <v>1143</v>
      </c>
      <c r="N354" s="154" t="s">
        <v>1995</v>
      </c>
      <c r="O354" s="154"/>
      <c r="P354" s="154"/>
      <c r="Q354" s="154"/>
      <c r="R354" s="329"/>
      <c r="S354" s="329"/>
      <c r="T354" s="329"/>
      <c r="U354" s="242" t="s">
        <v>9382</v>
      </c>
      <c r="V354" s="212"/>
      <c r="W354" s="212"/>
      <c r="X354" s="212"/>
      <c r="Y354" s="154"/>
      <c r="Z354" s="154"/>
      <c r="AA354" s="329"/>
      <c r="AB354" s="329"/>
      <c r="AC354" s="329"/>
      <c r="AD354" s="329"/>
      <c r="AE354" s="329"/>
      <c r="AF354" s="329"/>
      <c r="AG354" s="329"/>
      <c r="AH354" s="329"/>
      <c r="AI354" s="329"/>
      <c r="AJ354" s="329"/>
      <c r="AK354" s="329"/>
      <c r="AL354" s="329"/>
      <c r="AM354" s="329"/>
      <c r="AN354" s="329"/>
      <c r="AO354" s="329"/>
      <c r="AP354" s="329"/>
      <c r="AQ354" s="329"/>
      <c r="AR354" s="329"/>
      <c r="AS354" s="329"/>
      <c r="AT354" s="329"/>
    </row>
    <row r="355">
      <c r="A355" s="329"/>
      <c r="B355" s="345" t="s">
        <v>1822</v>
      </c>
      <c r="C355" s="345" t="s">
        <v>1906</v>
      </c>
      <c r="D355" s="345" t="s">
        <v>1907</v>
      </c>
      <c r="E355" s="345" t="s">
        <v>1908</v>
      </c>
      <c r="F355" s="345" t="s">
        <v>1909</v>
      </c>
      <c r="G355" s="345" t="s">
        <v>1910</v>
      </c>
      <c r="H355" s="345" t="s">
        <v>800</v>
      </c>
      <c r="I355" s="345" t="s">
        <v>1826</v>
      </c>
      <c r="J355" s="329"/>
      <c r="K355" s="279" t="s">
        <v>1889</v>
      </c>
      <c r="L355" s="2678" t="s">
        <v>9383</v>
      </c>
      <c r="M355" s="657"/>
      <c r="N355" s="575" t="s">
        <v>9384</v>
      </c>
      <c r="O355" s="254"/>
      <c r="P355" s="254"/>
      <c r="Q355" s="235"/>
      <c r="R355" s="329"/>
      <c r="S355" s="329"/>
      <c r="T355" s="329"/>
      <c r="U355" s="153" t="s">
        <v>9385</v>
      </c>
      <c r="V355" s="154"/>
      <c r="W355" s="154"/>
      <c r="X355" s="154"/>
      <c r="Y355" s="154"/>
      <c r="Z355" s="154"/>
      <c r="AA355" s="329"/>
      <c r="AB355" s="329"/>
      <c r="AC355" s="329"/>
      <c r="AD355" s="279" t="s">
        <v>1914</v>
      </c>
      <c r="AE355" s="170"/>
      <c r="AF355" s="329"/>
      <c r="AG355" s="329"/>
      <c r="AH355" s="329"/>
      <c r="AI355" s="329"/>
      <c r="AJ355" s="329"/>
      <c r="AK355" s="329"/>
      <c r="AL355" s="329"/>
      <c r="AM355" s="329"/>
      <c r="AN355" s="329"/>
      <c r="AO355" s="329"/>
      <c r="AP355" s="329"/>
      <c r="AQ355" s="329"/>
      <c r="AR355" s="329"/>
      <c r="AS355" s="329"/>
      <c r="AT355" s="329"/>
    </row>
    <row r="356">
      <c r="A356" s="345" t="s">
        <v>51</v>
      </c>
      <c r="B356" s="359">
        <f>SUM($L$828)</f>
        <v>0</v>
      </c>
      <c r="C356" s="418"/>
      <c r="D356" s="418"/>
      <c r="E356" s="419">
        <f>SUM(I349)</f>
        <v>11</v>
      </c>
      <c r="F356" s="419">
        <f>SUM(ROUNDDOWN(I352/2))</f>
        <v>6</v>
      </c>
      <c r="G356" s="361"/>
      <c r="H356" s="361"/>
      <c r="I356" s="359">
        <f t="shared" ref="I356:I360" si="63">SUM(B356:H356)</f>
        <v>17</v>
      </c>
      <c r="J356" s="329"/>
      <c r="K356" s="329"/>
      <c r="L356" s="385" t="s">
        <v>1010</v>
      </c>
      <c r="M356" s="154" t="s">
        <v>1074</v>
      </c>
      <c r="N356" s="2471" t="s">
        <v>2593</v>
      </c>
      <c r="O356" s="573" t="s">
        <v>1171</v>
      </c>
      <c r="P356" s="154"/>
      <c r="Q356" s="154"/>
      <c r="R356" s="329"/>
      <c r="S356" s="329"/>
      <c r="T356" s="279" t="s">
        <v>1862</v>
      </c>
      <c r="U356" s="220" t="s">
        <v>1732</v>
      </c>
      <c r="V356" s="170"/>
      <c r="W356" s="170"/>
      <c r="X356" s="170"/>
      <c r="Y356" s="222" t="s">
        <v>1278</v>
      </c>
      <c r="Z356" s="222" t="s">
        <v>1370</v>
      </c>
      <c r="AA356" s="329"/>
      <c r="AB356" s="329"/>
      <c r="AC356" s="329"/>
      <c r="AD356" s="2679" t="s">
        <v>9386</v>
      </c>
      <c r="AJ356" s="329"/>
      <c r="AK356" s="329"/>
      <c r="AL356" s="329"/>
      <c r="AM356" s="329"/>
      <c r="AN356" s="329"/>
      <c r="AO356" s="329"/>
      <c r="AP356" s="329"/>
      <c r="AQ356" s="329"/>
      <c r="AR356" s="329"/>
      <c r="AS356" s="329"/>
      <c r="AT356" s="329"/>
    </row>
    <row r="357">
      <c r="A357" s="345" t="s">
        <v>52</v>
      </c>
      <c r="B357" s="359">
        <f>SUM($M$828)</f>
        <v>0</v>
      </c>
      <c r="C357" s="418"/>
      <c r="D357" s="419">
        <f>SUM(ROUNDDOWN(I348/3))</f>
        <v>3</v>
      </c>
      <c r="E357" s="419">
        <f>SUM(I349)</f>
        <v>11</v>
      </c>
      <c r="F357" s="418"/>
      <c r="G357" s="360">
        <v>7.0</v>
      </c>
      <c r="H357" s="361"/>
      <c r="I357" s="359">
        <f t="shared" si="63"/>
        <v>21</v>
      </c>
      <c r="J357" s="329"/>
      <c r="K357" s="329"/>
      <c r="L357" s="385" t="s">
        <v>1018</v>
      </c>
      <c r="M357" s="2680" t="s">
        <v>1065</v>
      </c>
      <c r="N357" s="154"/>
      <c r="O357" s="154"/>
      <c r="P357" s="154"/>
      <c r="Q357" s="154"/>
      <c r="R357" s="329"/>
      <c r="S357" s="329"/>
      <c r="T357" s="329"/>
      <c r="U357" s="211" t="s">
        <v>9176</v>
      </c>
      <c r="V357" s="212"/>
      <c r="W357" s="212"/>
      <c r="X357" s="212"/>
      <c r="Y357" s="212"/>
      <c r="Z357" s="154"/>
      <c r="AA357" s="329"/>
      <c r="AB357" s="329"/>
      <c r="AC357" s="329"/>
      <c r="AJ357" s="329"/>
      <c r="AK357" s="329"/>
      <c r="AL357" s="329"/>
      <c r="AM357" s="329"/>
      <c r="AN357" s="329"/>
      <c r="AO357" s="329"/>
      <c r="AP357" s="329"/>
      <c r="AQ357" s="329"/>
      <c r="AR357" s="329"/>
      <c r="AS357" s="329"/>
      <c r="AT357" s="329"/>
    </row>
    <row r="358">
      <c r="A358" s="345" t="s">
        <v>54</v>
      </c>
      <c r="B358" s="359">
        <f>SUM($N$828)</f>
        <v>0</v>
      </c>
      <c r="C358" s="419">
        <f>SUM(I347)</f>
        <v>0</v>
      </c>
      <c r="D358" s="418"/>
      <c r="E358" s="418"/>
      <c r="F358" s="418"/>
      <c r="G358" s="361"/>
      <c r="H358" s="361"/>
      <c r="I358" s="359">
        <f t="shared" si="63"/>
        <v>0</v>
      </c>
      <c r="J358" s="329"/>
      <c r="K358" s="329"/>
      <c r="L358" s="329"/>
      <c r="M358" s="329"/>
      <c r="N358" s="329"/>
      <c r="O358" s="329"/>
      <c r="P358" s="329"/>
      <c r="Q358" s="329"/>
      <c r="R358" s="329"/>
      <c r="S358" s="329"/>
      <c r="T358" s="329"/>
      <c r="U358" s="1318" t="s">
        <v>9179</v>
      </c>
      <c r="V358" s="212"/>
      <c r="W358" s="154"/>
      <c r="X358" s="154"/>
      <c r="Y358" s="154"/>
      <c r="Z358" s="154"/>
      <c r="AA358" s="329"/>
      <c r="AB358" s="329"/>
      <c r="AC358" s="329"/>
      <c r="AJ358" s="329"/>
      <c r="AK358" s="329"/>
      <c r="AL358" s="329"/>
      <c r="AM358" s="329"/>
      <c r="AN358" s="329"/>
      <c r="AO358" s="329"/>
      <c r="AP358" s="329"/>
      <c r="AQ358" s="329"/>
      <c r="AR358" s="329"/>
      <c r="AS358" s="329"/>
      <c r="AT358" s="329"/>
    </row>
    <row r="359">
      <c r="A359" s="345" t="s">
        <v>53</v>
      </c>
      <c r="B359" s="359">
        <f>SUM($O$828)</f>
        <v>0</v>
      </c>
      <c r="C359" s="419">
        <f>SUM(ROUNDDOWN(I347/2))</f>
        <v>0</v>
      </c>
      <c r="D359" s="418"/>
      <c r="E359" s="419">
        <f>SUM(I349)</f>
        <v>11</v>
      </c>
      <c r="F359" s="418"/>
      <c r="G359" s="360">
        <v>3.0</v>
      </c>
      <c r="H359" s="361"/>
      <c r="I359" s="359">
        <f t="shared" si="63"/>
        <v>14</v>
      </c>
      <c r="J359" s="329"/>
      <c r="K359" s="279" t="s">
        <v>1922</v>
      </c>
      <c r="L359" s="2681" t="s">
        <v>9183</v>
      </c>
      <c r="M359" s="170"/>
      <c r="N359" s="170"/>
      <c r="O359" s="170"/>
      <c r="P359" s="577" t="s">
        <v>534</v>
      </c>
      <c r="Q359" s="345" t="s">
        <v>535</v>
      </c>
      <c r="R359" s="329"/>
      <c r="S359" s="329"/>
      <c r="T359" s="411" t="s">
        <v>1904</v>
      </c>
      <c r="U359" s="412"/>
      <c r="V359" s="412"/>
      <c r="W359" s="412"/>
      <c r="X359" s="412"/>
      <c r="Y359" s="413"/>
      <c r="Z359" s="413"/>
      <c r="AA359" s="329"/>
      <c r="AB359" s="329"/>
      <c r="AC359" s="329"/>
      <c r="AJ359" s="329"/>
      <c r="AK359" s="329"/>
      <c r="AL359" s="329"/>
      <c r="AM359" s="329"/>
      <c r="AN359" s="329"/>
      <c r="AO359" s="329"/>
      <c r="AP359" s="329"/>
      <c r="AQ359" s="329"/>
      <c r="AR359" s="329"/>
      <c r="AS359" s="329"/>
      <c r="AT359" s="329"/>
    </row>
    <row r="360">
      <c r="A360" s="345" t="s">
        <v>55</v>
      </c>
      <c r="B360" s="359">
        <f>SUM($P$828)</f>
        <v>0</v>
      </c>
      <c r="C360" s="419">
        <f>SUM(I347)</f>
        <v>0</v>
      </c>
      <c r="D360" s="418"/>
      <c r="E360" s="418"/>
      <c r="F360" s="418"/>
      <c r="G360" s="361"/>
      <c r="H360" s="361"/>
      <c r="I360" s="359">
        <f t="shared" si="63"/>
        <v>0</v>
      </c>
      <c r="J360" s="329"/>
      <c r="K360" s="329"/>
      <c r="L360" s="298" t="s">
        <v>9387</v>
      </c>
      <c r="M360" s="212"/>
      <c r="N360" s="212"/>
      <c r="O360" s="212"/>
      <c r="P360" s="212"/>
      <c r="Q360" s="154"/>
      <c r="R360" s="329"/>
      <c r="S360" s="329"/>
      <c r="T360" s="329"/>
      <c r="U360" s="170"/>
      <c r="V360" s="170"/>
      <c r="W360" s="170"/>
      <c r="X360" s="170"/>
      <c r="Y360" s="170"/>
      <c r="Z360" s="170"/>
      <c r="AA360" s="329"/>
      <c r="AB360" s="329"/>
      <c r="AC360" s="329"/>
      <c r="AJ360" s="329"/>
      <c r="AK360" s="329"/>
      <c r="AL360" s="329"/>
      <c r="AM360" s="329"/>
      <c r="AN360" s="329"/>
      <c r="AO360" s="329"/>
      <c r="AP360" s="329"/>
      <c r="AQ360" s="329"/>
      <c r="AR360" s="329"/>
      <c r="AS360" s="329"/>
      <c r="AT360" s="329"/>
    </row>
    <row r="361">
      <c r="A361" s="329"/>
      <c r="B361" s="329"/>
      <c r="C361" s="329"/>
      <c r="D361" s="329"/>
      <c r="E361" s="329"/>
      <c r="F361" s="329"/>
      <c r="G361" s="329"/>
      <c r="H361" s="329"/>
      <c r="I361" s="329"/>
      <c r="J361" s="329"/>
      <c r="K361" s="329"/>
      <c r="L361" s="211" t="s">
        <v>9185</v>
      </c>
      <c r="M361" s="212"/>
      <c r="N361" s="212"/>
      <c r="O361" s="154"/>
      <c r="P361" s="154"/>
      <c r="Q361" s="301" t="s">
        <v>754</v>
      </c>
      <c r="R361" s="329"/>
      <c r="S361" s="329"/>
      <c r="T361" s="329"/>
      <c r="U361" s="170"/>
      <c r="V361" s="170"/>
      <c r="W361" s="170"/>
      <c r="X361" s="170"/>
      <c r="Y361" s="170"/>
      <c r="Z361" s="170"/>
      <c r="AA361" s="329"/>
      <c r="AB361" s="329"/>
      <c r="AC361" s="329"/>
      <c r="AD361" s="329"/>
      <c r="AE361" s="329"/>
      <c r="AF361" s="329"/>
      <c r="AG361" s="329"/>
      <c r="AH361" s="329"/>
      <c r="AI361" s="329"/>
      <c r="AJ361" s="329"/>
      <c r="AK361" s="329"/>
      <c r="AL361" s="329"/>
      <c r="AM361" s="329"/>
      <c r="AN361" s="329"/>
      <c r="AO361" s="329"/>
      <c r="AP361" s="329"/>
      <c r="AQ361" s="329"/>
      <c r="AR361" s="329"/>
      <c r="AS361" s="329"/>
      <c r="AT361" s="329"/>
    </row>
    <row r="362">
      <c r="A362" s="37"/>
      <c r="B362" s="329"/>
      <c r="C362" s="329"/>
      <c r="D362" s="329"/>
      <c r="E362" s="329"/>
      <c r="F362" s="329"/>
      <c r="G362" s="329"/>
      <c r="H362" s="329"/>
      <c r="I362" s="329"/>
      <c r="J362" s="37"/>
      <c r="K362" s="329"/>
      <c r="L362" s="329"/>
      <c r="M362" s="329"/>
      <c r="N362" s="329"/>
      <c r="O362" s="329"/>
      <c r="P362" s="329"/>
      <c r="Q362" s="329"/>
      <c r="R362" s="329"/>
      <c r="S362" s="37"/>
      <c r="T362" s="329"/>
      <c r="U362" s="329"/>
      <c r="V362" s="329"/>
      <c r="W362" s="329"/>
      <c r="X362" s="329"/>
      <c r="Y362" s="329"/>
      <c r="Z362" s="329"/>
      <c r="AA362" s="329"/>
      <c r="AB362" s="37"/>
      <c r="AC362" s="329"/>
      <c r="AD362" s="329"/>
      <c r="AE362" s="329"/>
      <c r="AF362" s="329"/>
      <c r="AG362" s="329"/>
      <c r="AH362" s="329"/>
      <c r="AI362" s="329"/>
      <c r="AJ362" s="329"/>
      <c r="AK362" s="37"/>
      <c r="AL362" s="37"/>
      <c r="AM362" s="37"/>
      <c r="AN362" s="37"/>
      <c r="AO362" s="37"/>
      <c r="AP362" s="37"/>
      <c r="AQ362" s="37"/>
      <c r="AR362" s="37"/>
      <c r="AS362" s="37"/>
      <c r="AT362" s="37"/>
    </row>
    <row r="366">
      <c r="A366" s="37"/>
      <c r="B366" s="329"/>
      <c r="C366" s="329"/>
      <c r="D366" s="329"/>
      <c r="E366" s="329"/>
      <c r="F366" s="329"/>
      <c r="G366" s="330" t="s">
        <v>1811</v>
      </c>
      <c r="H366" s="330" t="s">
        <v>1812</v>
      </c>
      <c r="I366" s="329"/>
      <c r="J366" s="37"/>
      <c r="K366" s="329"/>
      <c r="L366" s="329"/>
      <c r="M366" s="329"/>
      <c r="N366" s="329"/>
      <c r="O366" s="329"/>
      <c r="P366" s="329"/>
      <c r="Q366" s="329"/>
      <c r="R366" s="329"/>
      <c r="S366" s="37"/>
      <c r="T366" s="329"/>
      <c r="U366" s="329"/>
      <c r="V366" s="329"/>
      <c r="W366" s="329"/>
      <c r="X366" s="329"/>
      <c r="Y366" s="329"/>
      <c r="Z366" s="329"/>
      <c r="AA366" s="329"/>
      <c r="AB366" s="37"/>
      <c r="AC366" s="329"/>
      <c r="AD366" s="329"/>
      <c r="AE366" s="329"/>
      <c r="AF366" s="329"/>
      <c r="AG366" s="329"/>
      <c r="AH366" s="329"/>
      <c r="AI366" s="329"/>
      <c r="AJ366" s="329"/>
      <c r="AK366" s="37"/>
      <c r="AL366" s="37"/>
      <c r="AM366" s="37"/>
      <c r="AN366" s="37"/>
      <c r="AO366" s="37"/>
      <c r="AP366" s="37"/>
      <c r="AQ366" s="37"/>
      <c r="AR366" s="37"/>
      <c r="AS366" s="37"/>
      <c r="AT366" s="37"/>
    </row>
    <row r="367">
      <c r="A367" s="329"/>
      <c r="B367" s="329"/>
      <c r="C367" s="332" t="s">
        <v>9388</v>
      </c>
      <c r="D367" s="333"/>
      <c r="E367" s="329"/>
      <c r="F367" s="334" t="s">
        <v>1814</v>
      </c>
      <c r="G367" s="334">
        <f>MINUS(H367,SUM(C370:C379))</f>
        <v>-44</v>
      </c>
      <c r="H367" s="334">
        <f>SUM($A$826)</f>
        <v>0</v>
      </c>
      <c r="I367" s="329"/>
      <c r="J367" s="329"/>
      <c r="K367" s="329"/>
      <c r="L367" s="329"/>
      <c r="M367" s="329"/>
      <c r="N367" s="329"/>
      <c r="O367" s="329"/>
      <c r="P367" s="329"/>
      <c r="Q367" s="329"/>
      <c r="R367" s="329"/>
      <c r="S367" s="329"/>
      <c r="T367" s="329"/>
      <c r="U367" s="329"/>
      <c r="V367" s="329"/>
      <c r="W367" s="329"/>
      <c r="X367" s="329"/>
      <c r="Y367" s="329"/>
      <c r="Z367" s="329"/>
      <c r="AA367" s="329"/>
      <c r="AB367" s="329"/>
      <c r="AC367" s="329"/>
      <c r="AD367" s="329"/>
      <c r="AE367" s="329"/>
      <c r="AF367" s="329"/>
      <c r="AG367" s="329"/>
      <c r="AH367" s="329"/>
      <c r="AI367" s="329"/>
      <c r="AJ367" s="329"/>
      <c r="AK367" s="329"/>
      <c r="AL367" s="329"/>
      <c r="AM367" s="329"/>
      <c r="AN367" s="329"/>
      <c r="AO367" s="329"/>
      <c r="AP367" s="329"/>
      <c r="AQ367" s="329"/>
      <c r="AR367" s="329"/>
      <c r="AS367" s="329"/>
      <c r="AT367" s="329"/>
    </row>
    <row r="368">
      <c r="A368" s="329"/>
      <c r="B368" s="329"/>
      <c r="C368" s="329"/>
      <c r="D368" s="329"/>
      <c r="E368" s="329"/>
      <c r="F368" s="329"/>
      <c r="G368" s="329"/>
      <c r="H368" s="329"/>
      <c r="I368" s="329"/>
      <c r="J368" s="329"/>
      <c r="K368" s="279" t="s">
        <v>1816</v>
      </c>
      <c r="L368" s="2682" t="s">
        <v>3326</v>
      </c>
      <c r="M368" s="657"/>
      <c r="N368" s="658" t="s">
        <v>9389</v>
      </c>
      <c r="O368" s="254"/>
      <c r="P368" s="254"/>
      <c r="Q368" s="235"/>
      <c r="R368" s="329"/>
      <c r="S368" s="329"/>
      <c r="T368" s="279" t="s">
        <v>294</v>
      </c>
      <c r="U368" s="2683" t="s">
        <v>9390</v>
      </c>
      <c r="V368" s="170"/>
      <c r="W368" s="740" t="s">
        <v>9391</v>
      </c>
      <c r="X368" s="235"/>
      <c r="Y368" s="235"/>
      <c r="Z368" s="235"/>
      <c r="AA368" s="329"/>
      <c r="AB368" s="329"/>
      <c r="AC368" s="329"/>
      <c r="AD368" s="227" t="s">
        <v>1821</v>
      </c>
      <c r="AE368" s="170"/>
      <c r="AF368" s="329"/>
      <c r="AG368" s="329"/>
      <c r="AH368" s="329"/>
      <c r="AI368" s="329"/>
      <c r="AJ368" s="329"/>
      <c r="AK368" s="329"/>
      <c r="AL368" s="329"/>
      <c r="AM368" s="329"/>
      <c r="AN368" s="329"/>
      <c r="AO368" s="329"/>
      <c r="AP368" s="329"/>
      <c r="AQ368" s="329"/>
      <c r="AR368" s="329"/>
      <c r="AS368" s="329"/>
      <c r="AT368" s="329"/>
    </row>
    <row r="369">
      <c r="A369" s="329"/>
      <c r="B369" s="345" t="s">
        <v>1822</v>
      </c>
      <c r="C369" s="345" t="s">
        <v>1823</v>
      </c>
      <c r="D369" s="345" t="s">
        <v>1824</v>
      </c>
      <c r="E369" s="345" t="s">
        <v>1825</v>
      </c>
      <c r="F369" s="345" t="s">
        <v>1066</v>
      </c>
      <c r="G369" s="345" t="s">
        <v>1120</v>
      </c>
      <c r="H369" s="345" t="s">
        <v>800</v>
      </c>
      <c r="I369" s="345" t="s">
        <v>1826</v>
      </c>
      <c r="J369" s="329"/>
      <c r="K369" s="329"/>
      <c r="L369" s="211" t="s">
        <v>9392</v>
      </c>
      <c r="M369" s="212"/>
      <c r="N369" s="212"/>
      <c r="O369" s="212"/>
      <c r="P369" s="212"/>
      <c r="Q369" s="154"/>
      <c r="R369" s="329"/>
      <c r="S369" s="329"/>
      <c r="T369" s="329"/>
      <c r="U369" s="153" t="s">
        <v>9393</v>
      </c>
      <c r="V369" s="154"/>
      <c r="W369" s="154"/>
      <c r="X369" s="154"/>
      <c r="Y369" s="154"/>
      <c r="Z369" s="154"/>
      <c r="AA369" s="329"/>
      <c r="AB369" s="329"/>
      <c r="AC369" s="329"/>
      <c r="AD369" s="367" t="s">
        <v>1844</v>
      </c>
      <c r="AF369" s="37"/>
      <c r="AG369" s="37"/>
      <c r="AH369" s="37"/>
      <c r="AI369" s="37"/>
      <c r="AJ369" s="329"/>
      <c r="AK369" s="329"/>
      <c r="AL369" s="329"/>
      <c r="AM369" s="329"/>
      <c r="AN369" s="329"/>
      <c r="AO369" s="329"/>
      <c r="AP369" s="329"/>
      <c r="AQ369" s="329"/>
      <c r="AR369" s="329"/>
      <c r="AS369" s="329"/>
      <c r="AT369" s="329"/>
    </row>
    <row r="370">
      <c r="A370" s="2583" t="s">
        <v>3255</v>
      </c>
      <c r="B370" s="359">
        <f>SUM($B$826)</f>
        <v>0</v>
      </c>
      <c r="C370" s="360"/>
      <c r="D370" s="361"/>
      <c r="E370" s="361"/>
      <c r="F370" s="361"/>
      <c r="G370" s="361"/>
      <c r="H370" s="361"/>
      <c r="I370" s="359">
        <f t="shared" ref="I370:I371" si="64">SUM(B370,C370*2,D370:H370)</f>
        <v>0</v>
      </c>
      <c r="J370" s="2630">
        <f t="shared" ref="J370:J371" si="65">IF(C370 &gt; 12, MINUS(C370, 12), 0)</f>
        <v>0</v>
      </c>
      <c r="K370" s="329"/>
      <c r="L370" s="246" t="s">
        <v>9394</v>
      </c>
      <c r="M370" s="577" t="s">
        <v>2255</v>
      </c>
      <c r="N370" s="577" t="s">
        <v>863</v>
      </c>
      <c r="O370" s="577" t="s">
        <v>886</v>
      </c>
      <c r="P370" s="247" t="s">
        <v>865</v>
      </c>
      <c r="Q370" s="577" t="s">
        <v>866</v>
      </c>
      <c r="R370" s="329"/>
      <c r="S370" s="329"/>
      <c r="T370" s="329"/>
      <c r="U370" s="153" t="s">
        <v>9395</v>
      </c>
      <c r="V370" s="154"/>
      <c r="W370" s="154"/>
      <c r="X370" s="154"/>
      <c r="Y370" s="154"/>
      <c r="Z370" s="154"/>
      <c r="AA370" s="329"/>
      <c r="AB370" s="329"/>
      <c r="AC370" s="329"/>
      <c r="AD370" s="37"/>
      <c r="AE370" s="455"/>
      <c r="AF370" s="455"/>
      <c r="AG370" s="37"/>
      <c r="AH370" s="37"/>
      <c r="AI370" s="37"/>
      <c r="AJ370" s="329"/>
      <c r="AK370" s="329"/>
      <c r="AL370" s="329"/>
      <c r="AM370" s="329"/>
      <c r="AN370" s="329"/>
      <c r="AO370" s="329"/>
      <c r="AP370" s="329"/>
      <c r="AQ370" s="329"/>
      <c r="AR370" s="329"/>
      <c r="AS370" s="329"/>
      <c r="AT370" s="329"/>
    </row>
    <row r="371">
      <c r="A371" s="2588" t="s">
        <v>3256</v>
      </c>
      <c r="B371" s="359">
        <f>SUM($C$826)</f>
        <v>0</v>
      </c>
      <c r="C371" s="360">
        <v>10.0</v>
      </c>
      <c r="D371" s="360">
        <v>3.0</v>
      </c>
      <c r="E371" s="360">
        <v>4.0</v>
      </c>
      <c r="F371" s="360">
        <v>-6.0</v>
      </c>
      <c r="G371" s="360">
        <v>6.0</v>
      </c>
      <c r="H371" s="361"/>
      <c r="I371" s="359">
        <f t="shared" si="64"/>
        <v>27</v>
      </c>
      <c r="J371" s="2630">
        <f t="shared" si="65"/>
        <v>0</v>
      </c>
      <c r="K371" s="329"/>
      <c r="L371" s="329"/>
      <c r="M371" s="329"/>
      <c r="N371" s="329"/>
      <c r="O371" s="329"/>
      <c r="P371" s="329"/>
      <c r="Q371" s="329"/>
      <c r="R371" s="329"/>
      <c r="S371" s="329"/>
      <c r="T371" s="329"/>
      <c r="U371" s="227" t="s">
        <v>9396</v>
      </c>
      <c r="V371" s="170"/>
      <c r="W371" s="170"/>
      <c r="X371" s="170"/>
      <c r="Y371" s="170"/>
      <c r="Z371" s="345" t="s">
        <v>535</v>
      </c>
      <c r="AA371" s="329"/>
      <c r="AB371" s="329"/>
      <c r="AC371" s="329"/>
      <c r="AD371" s="37"/>
      <c r="AE371" s="455"/>
      <c r="AF371" s="455"/>
      <c r="AG371" s="37"/>
      <c r="AH371" s="37"/>
      <c r="AI371" s="37"/>
      <c r="AJ371" s="329"/>
      <c r="AK371" s="329"/>
      <c r="AL371" s="329"/>
      <c r="AM371" s="329"/>
      <c r="AN371" s="329"/>
      <c r="AO371" s="329"/>
      <c r="AP371" s="329"/>
      <c r="AQ371" s="329"/>
      <c r="AR371" s="329"/>
      <c r="AS371" s="329"/>
      <c r="AT371" s="329"/>
    </row>
    <row r="372">
      <c r="A372" s="2590" t="s">
        <v>3257</v>
      </c>
      <c r="B372" s="359">
        <f>SUM($D$826)</f>
        <v>0</v>
      </c>
      <c r="C372" s="361"/>
      <c r="D372" s="360"/>
      <c r="E372" s="361"/>
      <c r="F372" s="360">
        <v>2.0</v>
      </c>
      <c r="G372" s="361"/>
      <c r="H372" s="361"/>
      <c r="I372" s="359">
        <f t="shared" ref="I372:I378" si="66">SUM(B372:H372) - J372</f>
        <v>2</v>
      </c>
      <c r="J372" s="2630">
        <f t="shared" ref="J372:J378" si="67">IF(C372 &gt; 12, ROUNDUP(MINUS(C372, 12)/2), 0)</f>
        <v>0</v>
      </c>
      <c r="K372" s="279" t="s">
        <v>1855</v>
      </c>
      <c r="L372" s="1351" t="s">
        <v>9397</v>
      </c>
      <c r="M372" s="657"/>
      <c r="N372" s="658" t="s">
        <v>9398</v>
      </c>
      <c r="O372" s="254"/>
      <c r="P372" s="235"/>
      <c r="Q372" s="235"/>
      <c r="R372" s="329"/>
      <c r="S372" s="329"/>
      <c r="T372" s="329"/>
      <c r="U372" s="329"/>
      <c r="V372" s="329"/>
      <c r="W372" s="329"/>
      <c r="X372" s="329"/>
      <c r="Y372" s="329"/>
      <c r="Z372" s="329"/>
      <c r="AA372" s="329"/>
      <c r="AB372" s="329"/>
      <c r="AC372" s="329"/>
      <c r="AD372" s="37"/>
      <c r="AE372" s="455"/>
      <c r="AF372" s="455"/>
      <c r="AG372" s="37"/>
      <c r="AH372" s="37"/>
      <c r="AI372" s="37"/>
      <c r="AJ372" s="329"/>
      <c r="AK372" s="329"/>
      <c r="AL372" s="329"/>
      <c r="AM372" s="329"/>
      <c r="AN372" s="329"/>
      <c r="AO372" s="329"/>
      <c r="AP372" s="329"/>
      <c r="AQ372" s="329"/>
      <c r="AR372" s="329"/>
      <c r="AS372" s="329"/>
      <c r="AT372" s="329"/>
    </row>
    <row r="373">
      <c r="A373" s="2592" t="s">
        <v>3258</v>
      </c>
      <c r="B373" s="359">
        <f>SUM($E$826)</f>
        <v>0</v>
      </c>
      <c r="C373" s="361"/>
      <c r="D373" s="361"/>
      <c r="E373" s="361"/>
      <c r="F373" s="361"/>
      <c r="G373" s="361"/>
      <c r="H373" s="361"/>
      <c r="I373" s="359">
        <f t="shared" si="66"/>
        <v>0</v>
      </c>
      <c r="J373" s="2630">
        <f t="shared" si="67"/>
        <v>0</v>
      </c>
      <c r="K373" s="329"/>
      <c r="L373" s="635" t="s">
        <v>1010</v>
      </c>
      <c r="M373" s="154" t="s">
        <v>1057</v>
      </c>
      <c r="N373" s="154" t="s">
        <v>1030</v>
      </c>
      <c r="O373" s="154" t="s">
        <v>6300</v>
      </c>
      <c r="P373" s="154"/>
      <c r="Q373" s="154"/>
      <c r="R373" s="329"/>
      <c r="S373" s="329"/>
      <c r="T373" s="279" t="s">
        <v>1862</v>
      </c>
      <c r="U373" s="149" t="s">
        <v>1204</v>
      </c>
      <c r="V373" s="170"/>
      <c r="W373" s="170"/>
      <c r="X373" s="170"/>
      <c r="Y373" s="171" t="s">
        <v>9399</v>
      </c>
      <c r="Z373" s="209" t="s">
        <v>1196</v>
      </c>
      <c r="AA373" s="329"/>
      <c r="AB373" s="329"/>
      <c r="AC373" s="329"/>
      <c r="AD373" s="37"/>
      <c r="AE373" s="37"/>
      <c r="AF373" s="37"/>
      <c r="AG373" s="37"/>
      <c r="AH373" s="37"/>
      <c r="AI373" s="37"/>
      <c r="AJ373" s="329"/>
      <c r="AK373" s="329"/>
      <c r="AL373" s="329"/>
      <c r="AM373" s="329"/>
      <c r="AN373" s="329"/>
      <c r="AO373" s="329"/>
      <c r="AP373" s="329"/>
      <c r="AQ373" s="329"/>
      <c r="AR373" s="329"/>
      <c r="AS373" s="329"/>
      <c r="AT373" s="329"/>
    </row>
    <row r="374">
      <c r="A374" s="2594" t="s">
        <v>3259</v>
      </c>
      <c r="B374" s="359">
        <f>SUM($F$826)</f>
        <v>0</v>
      </c>
      <c r="C374" s="360">
        <v>11.0</v>
      </c>
      <c r="D374" s="360"/>
      <c r="E374" s="360">
        <v>4.0</v>
      </c>
      <c r="F374" s="360">
        <v>5.0</v>
      </c>
      <c r="G374" s="361"/>
      <c r="H374" s="361"/>
      <c r="I374" s="359">
        <f t="shared" si="66"/>
        <v>20</v>
      </c>
      <c r="J374" s="2630">
        <f t="shared" si="67"/>
        <v>0</v>
      </c>
      <c r="K374" s="329"/>
      <c r="L374" s="635" t="s">
        <v>1018</v>
      </c>
      <c r="M374" s="153" t="s">
        <v>6338</v>
      </c>
      <c r="N374" s="153" t="s">
        <v>2295</v>
      </c>
      <c r="O374" s="153" t="s">
        <v>2295</v>
      </c>
      <c r="P374" s="153" t="s">
        <v>2295</v>
      </c>
      <c r="Q374" s="260" t="s">
        <v>1064</v>
      </c>
      <c r="R374" s="329"/>
      <c r="S374" s="329"/>
      <c r="T374" s="329"/>
      <c r="U374" s="242" t="s">
        <v>9400</v>
      </c>
      <c r="V374" s="154"/>
      <c r="W374" s="154"/>
      <c r="X374" s="154"/>
      <c r="Y374" s="154"/>
      <c r="Z374" s="154"/>
      <c r="AA374" s="329"/>
      <c r="AB374" s="329"/>
      <c r="AC374" s="329"/>
      <c r="AD374" s="37"/>
      <c r="AE374" s="37"/>
      <c r="AF374" s="37"/>
      <c r="AG374" s="37"/>
      <c r="AH374" s="37"/>
      <c r="AI374" s="37"/>
      <c r="AJ374" s="329"/>
      <c r="AK374" s="329"/>
      <c r="AL374" s="329"/>
      <c r="AM374" s="329"/>
      <c r="AN374" s="329"/>
      <c r="AO374" s="329"/>
      <c r="AP374" s="329"/>
      <c r="AQ374" s="329"/>
      <c r="AR374" s="329"/>
      <c r="AS374" s="329"/>
      <c r="AT374" s="329"/>
    </row>
    <row r="375">
      <c r="A375" s="2595" t="s">
        <v>3260</v>
      </c>
      <c r="B375" s="359">
        <f>SUM($G$826)</f>
        <v>0</v>
      </c>
      <c r="C375" s="360">
        <v>5.0</v>
      </c>
      <c r="D375" s="361"/>
      <c r="E375" s="361"/>
      <c r="F375" s="361"/>
      <c r="G375" s="361"/>
      <c r="H375" s="361"/>
      <c r="I375" s="359">
        <f t="shared" si="66"/>
        <v>5</v>
      </c>
      <c r="J375" s="2630">
        <f t="shared" si="67"/>
        <v>0</v>
      </c>
      <c r="K375" s="279" t="s">
        <v>1872</v>
      </c>
      <c r="L375" s="2661" t="s">
        <v>9372</v>
      </c>
      <c r="M375" s="657"/>
      <c r="N375" s="575" t="s">
        <v>9373</v>
      </c>
      <c r="O375" s="254"/>
      <c r="P375" s="254"/>
      <c r="Q375" s="235"/>
      <c r="R375" s="329"/>
      <c r="S375" s="329"/>
      <c r="T375" s="329"/>
      <c r="U375" s="153" t="s">
        <v>9401</v>
      </c>
      <c r="V375" s="154"/>
      <c r="W375" s="154"/>
      <c r="X375" s="154"/>
      <c r="Y375" s="154"/>
      <c r="Z375" s="154"/>
      <c r="AA375" s="329"/>
      <c r="AB375" s="329"/>
      <c r="AC375" s="329"/>
      <c r="AD375" s="329"/>
      <c r="AE375" s="329"/>
      <c r="AF375" s="329"/>
      <c r="AG375" s="329"/>
      <c r="AH375" s="329"/>
      <c r="AI375" s="329"/>
      <c r="AJ375" s="329"/>
      <c r="AK375" s="329"/>
      <c r="AL375" s="329"/>
      <c r="AM375" s="329"/>
      <c r="AN375" s="329"/>
      <c r="AO375" s="329"/>
      <c r="AP375" s="329"/>
      <c r="AQ375" s="329"/>
      <c r="AR375" s="329"/>
      <c r="AS375" s="329"/>
      <c r="AT375" s="329"/>
    </row>
    <row r="376">
      <c r="A376" s="2596" t="s">
        <v>3261</v>
      </c>
      <c r="B376" s="359">
        <f>SUM($H$826)</f>
        <v>0</v>
      </c>
      <c r="C376" s="361"/>
      <c r="D376" s="361"/>
      <c r="E376" s="361"/>
      <c r="F376" s="361"/>
      <c r="G376" s="361"/>
      <c r="H376" s="361"/>
      <c r="I376" s="359">
        <f t="shared" si="66"/>
        <v>0</v>
      </c>
      <c r="J376" s="2630">
        <f t="shared" si="67"/>
        <v>0</v>
      </c>
      <c r="K376" s="329"/>
      <c r="L376" s="385" t="s">
        <v>1010</v>
      </c>
      <c r="M376" s="226" t="s">
        <v>1073</v>
      </c>
      <c r="N376" s="226" t="s">
        <v>1087</v>
      </c>
      <c r="O376" s="154" t="s">
        <v>3470</v>
      </c>
      <c r="P376" s="154" t="s">
        <v>1115</v>
      </c>
      <c r="Q376" s="610" t="s">
        <v>9374</v>
      </c>
      <c r="R376" s="329"/>
      <c r="S376" s="329"/>
      <c r="T376" s="279" t="s">
        <v>1862</v>
      </c>
      <c r="U376" s="296" t="s">
        <v>1631</v>
      </c>
      <c r="V376" s="170"/>
      <c r="W376" s="170"/>
      <c r="X376" s="170"/>
      <c r="Y376" s="222" t="s">
        <v>1334</v>
      </c>
      <c r="Z376" s="222" t="s">
        <v>1196</v>
      </c>
      <c r="AA376" s="329"/>
      <c r="AB376" s="329"/>
      <c r="AC376" s="329"/>
      <c r="AD376" s="279" t="s">
        <v>1879</v>
      </c>
      <c r="AE376" s="170"/>
      <c r="AF376" s="329"/>
      <c r="AG376" s="329"/>
      <c r="AH376" s="329"/>
      <c r="AI376" s="329"/>
      <c r="AJ376" s="329"/>
      <c r="AK376" s="329"/>
      <c r="AL376" s="329"/>
      <c r="AM376" s="329"/>
      <c r="AN376" s="329"/>
      <c r="AO376" s="329"/>
      <c r="AP376" s="329"/>
      <c r="AQ376" s="329"/>
      <c r="AR376" s="329"/>
      <c r="AS376" s="329"/>
      <c r="AT376" s="329"/>
    </row>
    <row r="377">
      <c r="A377" s="2597" t="s">
        <v>3262</v>
      </c>
      <c r="B377" s="359">
        <f>SUM($I$826)</f>
        <v>0</v>
      </c>
      <c r="C377" s="360">
        <v>10.0</v>
      </c>
      <c r="D377" s="361"/>
      <c r="E377" s="360">
        <v>1.0</v>
      </c>
      <c r="F377" s="360">
        <v>3.0</v>
      </c>
      <c r="G377" s="361"/>
      <c r="H377" s="361"/>
      <c r="I377" s="359">
        <f t="shared" si="66"/>
        <v>14</v>
      </c>
      <c r="J377" s="2630">
        <f t="shared" si="67"/>
        <v>0</v>
      </c>
      <c r="K377" s="329"/>
      <c r="L377" s="385" t="s">
        <v>1018</v>
      </c>
      <c r="M377" s="154" t="s">
        <v>9376</v>
      </c>
      <c r="N377" s="153" t="s">
        <v>2121</v>
      </c>
      <c r="O377" s="260" t="s">
        <v>1866</v>
      </c>
      <c r="P377" s="154"/>
      <c r="Q377" s="154"/>
      <c r="R377" s="329"/>
      <c r="S377" s="329"/>
      <c r="T377" s="329"/>
      <c r="U377" s="298" t="s">
        <v>9402</v>
      </c>
      <c r="V377" s="212"/>
      <c r="W377" s="212"/>
      <c r="X377" s="212"/>
      <c r="Y377" s="212"/>
      <c r="Z377" s="154"/>
      <c r="AA377" s="329"/>
      <c r="AB377" s="329"/>
      <c r="AC377" s="329"/>
      <c r="AD377" s="304" t="s">
        <v>9403</v>
      </c>
      <c r="AE377" s="37"/>
      <c r="AF377" s="130" t="s">
        <v>9294</v>
      </c>
      <c r="AG377" s="37"/>
      <c r="AH377" s="404" t="s">
        <v>1888</v>
      </c>
      <c r="AI377" s="37"/>
      <c r="AJ377" s="329"/>
      <c r="AK377" s="329"/>
      <c r="AL377" s="329"/>
      <c r="AM377" s="329"/>
      <c r="AN377" s="329"/>
      <c r="AO377" s="329"/>
      <c r="AP377" s="329"/>
      <c r="AQ377" s="329"/>
      <c r="AR377" s="329"/>
      <c r="AS377" s="329"/>
      <c r="AT377" s="329"/>
    </row>
    <row r="378">
      <c r="A378" s="2598" t="s">
        <v>3263</v>
      </c>
      <c r="B378" s="359">
        <f>SUM($J$826)</f>
        <v>0</v>
      </c>
      <c r="C378" s="360">
        <v>8.0</v>
      </c>
      <c r="D378" s="360">
        <v>2.0</v>
      </c>
      <c r="E378" s="361"/>
      <c r="F378" s="361"/>
      <c r="G378" s="361"/>
      <c r="H378" s="361"/>
      <c r="I378" s="359">
        <f t="shared" si="66"/>
        <v>10</v>
      </c>
      <c r="J378" s="2630">
        <f t="shared" si="67"/>
        <v>0</v>
      </c>
      <c r="K378" s="279" t="s">
        <v>1889</v>
      </c>
      <c r="L378" s="1364" t="s">
        <v>9404</v>
      </c>
      <c r="M378" s="1365"/>
      <c r="N378" s="658" t="s">
        <v>9405</v>
      </c>
      <c r="O378" s="254"/>
      <c r="P378" s="235"/>
      <c r="Q378" s="235"/>
      <c r="R378" s="329"/>
      <c r="S378" s="329"/>
      <c r="T378" s="329"/>
      <c r="U378" s="298" t="s">
        <v>9406</v>
      </c>
      <c r="V378" s="212"/>
      <c r="W378" s="212"/>
      <c r="X378" s="212"/>
      <c r="Y378" s="212"/>
      <c r="Z378" s="154"/>
      <c r="AA378" s="329"/>
      <c r="AB378" s="329"/>
      <c r="AC378" s="329"/>
      <c r="AD378" s="130" t="s">
        <v>2176</v>
      </c>
      <c r="AE378" s="37"/>
      <c r="AF378" s="405" t="s">
        <v>1894</v>
      </c>
      <c r="AG378" s="37"/>
      <c r="AH378" s="406" t="s">
        <v>1895</v>
      </c>
      <c r="AI378" s="37"/>
      <c r="AJ378" s="329"/>
      <c r="AK378" s="329"/>
      <c r="AL378" s="329"/>
      <c r="AM378" s="329"/>
      <c r="AN378" s="329"/>
      <c r="AO378" s="329"/>
      <c r="AP378" s="329"/>
      <c r="AQ378" s="329"/>
      <c r="AR378" s="329"/>
      <c r="AS378" s="329"/>
      <c r="AT378" s="329"/>
    </row>
    <row r="379">
      <c r="A379" s="2599" t="s">
        <v>50</v>
      </c>
      <c r="B379" s="359">
        <f>SUM($K$826)</f>
        <v>0</v>
      </c>
      <c r="C379" s="361"/>
      <c r="D379" s="361"/>
      <c r="E379" s="361"/>
      <c r="F379" s="361"/>
      <c r="G379" s="361"/>
      <c r="H379" s="361"/>
      <c r="I379" s="359">
        <f>ROUNDDOWN(((C379)/6)+SUM(B379,D379:H379), 0)</f>
        <v>0</v>
      </c>
      <c r="J379" s="329"/>
      <c r="K379" s="329"/>
      <c r="L379" s="635" t="s">
        <v>1010</v>
      </c>
      <c r="M379" s="154" t="s">
        <v>1158</v>
      </c>
      <c r="N379" s="605" t="s">
        <v>9407</v>
      </c>
      <c r="O379" s="605" t="s">
        <v>9408</v>
      </c>
      <c r="P379" s="573" t="s">
        <v>1160</v>
      </c>
      <c r="Q379" s="154"/>
      <c r="R379" s="329"/>
      <c r="S379" s="329"/>
      <c r="T379" s="279" t="s">
        <v>1862</v>
      </c>
      <c r="U379" s="169" t="s">
        <v>9409</v>
      </c>
      <c r="V379" s="170"/>
      <c r="W379" s="170"/>
      <c r="X379" s="170"/>
      <c r="Y379" s="209" t="s">
        <v>1222</v>
      </c>
      <c r="Z379" s="209" t="s">
        <v>1196</v>
      </c>
      <c r="AA379" s="329"/>
      <c r="AB379" s="329"/>
      <c r="AC379" s="329"/>
      <c r="AD379" s="304" t="s">
        <v>3189</v>
      </c>
      <c r="AE379" s="37"/>
      <c r="AF379" s="130" t="s">
        <v>2724</v>
      </c>
      <c r="AG379" s="37"/>
      <c r="AH379" s="258" t="s">
        <v>2682</v>
      </c>
      <c r="AI379" s="37"/>
      <c r="AJ379" s="329"/>
      <c r="AK379" s="329"/>
      <c r="AL379" s="329"/>
      <c r="AM379" s="329"/>
      <c r="AN379" s="329"/>
      <c r="AO379" s="329"/>
      <c r="AP379" s="329"/>
      <c r="AQ379" s="329"/>
      <c r="AR379" s="329"/>
      <c r="AS379" s="329"/>
      <c r="AT379" s="329"/>
    </row>
    <row r="380">
      <c r="A380" s="329"/>
      <c r="B380" s="329"/>
      <c r="C380" s="329"/>
      <c r="D380" s="329"/>
      <c r="E380" s="329"/>
      <c r="F380" s="329"/>
      <c r="G380" s="329"/>
      <c r="H380" s="329"/>
      <c r="I380" s="329"/>
      <c r="J380" s="329"/>
      <c r="K380" s="329"/>
      <c r="L380" s="635" t="s">
        <v>1018</v>
      </c>
      <c r="M380" s="154"/>
      <c r="N380" s="154"/>
      <c r="O380" s="154"/>
      <c r="P380" s="154"/>
      <c r="Q380" s="154"/>
      <c r="R380" s="329"/>
      <c r="S380" s="329"/>
      <c r="T380" s="329"/>
      <c r="U380" s="242" t="s">
        <v>9410</v>
      </c>
      <c r="V380" s="212"/>
      <c r="W380" s="212"/>
      <c r="X380" s="154"/>
      <c r="Y380" s="154"/>
      <c r="Z380" s="154"/>
      <c r="AA380" s="329"/>
      <c r="AB380" s="329"/>
      <c r="AC380" s="329"/>
      <c r="AD380" s="329"/>
      <c r="AE380" s="329"/>
      <c r="AF380" s="329"/>
      <c r="AG380" s="329"/>
      <c r="AH380" s="329"/>
      <c r="AI380" s="329"/>
      <c r="AJ380" s="329"/>
      <c r="AK380" s="329"/>
      <c r="AL380" s="329"/>
      <c r="AM380" s="329"/>
      <c r="AN380" s="329"/>
      <c r="AO380" s="329"/>
      <c r="AP380" s="329"/>
      <c r="AQ380" s="329"/>
      <c r="AR380" s="329"/>
      <c r="AS380" s="329"/>
      <c r="AT380" s="329"/>
    </row>
    <row r="381">
      <c r="A381" s="329"/>
      <c r="B381" s="345" t="s">
        <v>1822</v>
      </c>
      <c r="C381" s="345" t="s">
        <v>1906</v>
      </c>
      <c r="D381" s="345" t="s">
        <v>1907</v>
      </c>
      <c r="E381" s="345" t="s">
        <v>1908</v>
      </c>
      <c r="F381" s="345" t="s">
        <v>1909</v>
      </c>
      <c r="G381" s="345" t="s">
        <v>1910</v>
      </c>
      <c r="H381" s="345" t="s">
        <v>800</v>
      </c>
      <c r="I381" s="345" t="s">
        <v>1826</v>
      </c>
      <c r="J381" s="329"/>
      <c r="K381" s="279" t="s">
        <v>1889</v>
      </c>
      <c r="L381" s="1351" t="s">
        <v>9411</v>
      </c>
      <c r="M381" s="657"/>
      <c r="N381" s="2658" t="s">
        <v>9412</v>
      </c>
      <c r="O381" s="254"/>
      <c r="P381" s="235"/>
      <c r="Q381" s="235"/>
      <c r="R381" s="329"/>
      <c r="S381" s="329"/>
      <c r="T381" s="329"/>
      <c r="U381" s="242" t="s">
        <v>1390</v>
      </c>
      <c r="V381" s="212"/>
      <c r="W381" s="212"/>
      <c r="X381" s="154"/>
      <c r="Y381" s="154"/>
      <c r="Z381" s="154"/>
      <c r="AA381" s="329"/>
      <c r="AB381" s="329"/>
      <c r="AC381" s="329"/>
      <c r="AD381" s="279" t="s">
        <v>1914</v>
      </c>
      <c r="AE381" s="170"/>
      <c r="AF381" s="329"/>
      <c r="AG381" s="329"/>
      <c r="AH381" s="329"/>
      <c r="AI381" s="329"/>
      <c r="AJ381" s="329"/>
      <c r="AK381" s="329"/>
      <c r="AL381" s="329"/>
      <c r="AM381" s="329"/>
      <c r="AN381" s="329"/>
      <c r="AO381" s="329"/>
      <c r="AP381" s="329"/>
      <c r="AQ381" s="329"/>
      <c r="AR381" s="329"/>
      <c r="AS381" s="329"/>
      <c r="AT381" s="329"/>
    </row>
    <row r="382">
      <c r="A382" s="345" t="s">
        <v>51</v>
      </c>
      <c r="B382" s="359">
        <f>SUM($L$826)</f>
        <v>0</v>
      </c>
      <c r="C382" s="418"/>
      <c r="D382" s="418"/>
      <c r="E382" s="419">
        <f>SUM(I375)</f>
        <v>5</v>
      </c>
      <c r="F382" s="419">
        <f>SUM(ROUNDDOWN(I378/2))</f>
        <v>5</v>
      </c>
      <c r="G382" s="361"/>
      <c r="H382" s="361"/>
      <c r="I382" s="359">
        <f t="shared" ref="I382:I386" si="68">SUM(B382:H382)</f>
        <v>10</v>
      </c>
      <c r="J382" s="329"/>
      <c r="K382" s="329"/>
      <c r="L382" s="635" t="s">
        <v>1010</v>
      </c>
      <c r="M382" s="154" t="s">
        <v>1057</v>
      </c>
      <c r="N382" s="154" t="s">
        <v>1127</v>
      </c>
      <c r="O382" s="154"/>
      <c r="P382" s="154"/>
      <c r="Q382" s="154"/>
      <c r="R382" s="329"/>
      <c r="S382" s="329"/>
      <c r="T382" s="411" t="s">
        <v>1904</v>
      </c>
      <c r="U382" s="412"/>
      <c r="V382" s="412"/>
      <c r="W382" s="412"/>
      <c r="X382" s="412"/>
      <c r="Y382" s="413"/>
      <c r="Z382" s="413"/>
      <c r="AA382" s="329"/>
      <c r="AB382" s="329"/>
      <c r="AC382" s="329"/>
      <c r="AD382" s="423" t="s">
        <v>2687</v>
      </c>
      <c r="AJ382" s="329"/>
      <c r="AK382" s="329"/>
      <c r="AL382" s="329"/>
      <c r="AM382" s="329"/>
      <c r="AN382" s="329"/>
      <c r="AO382" s="329"/>
      <c r="AP382" s="329"/>
      <c r="AQ382" s="329"/>
      <c r="AR382" s="329"/>
      <c r="AS382" s="329"/>
      <c r="AT382" s="329"/>
    </row>
    <row r="383">
      <c r="A383" s="345" t="s">
        <v>52</v>
      </c>
      <c r="B383" s="359">
        <f>SUM($M$826)</f>
        <v>0</v>
      </c>
      <c r="C383" s="418"/>
      <c r="D383" s="419">
        <f>SUM(ROUNDDOWN(I374/3))</f>
        <v>6</v>
      </c>
      <c r="E383" s="419">
        <f>SUM(I375)</f>
        <v>5</v>
      </c>
      <c r="F383" s="418"/>
      <c r="G383" s="360">
        <v>7.0</v>
      </c>
      <c r="H383" s="361"/>
      <c r="I383" s="359">
        <f t="shared" si="68"/>
        <v>18</v>
      </c>
      <c r="J383" s="329"/>
      <c r="K383" s="329"/>
      <c r="L383" s="635" t="s">
        <v>1018</v>
      </c>
      <c r="M383" s="2642" t="s">
        <v>1080</v>
      </c>
      <c r="N383" s="154"/>
      <c r="O383" s="154"/>
      <c r="P383" s="154"/>
      <c r="Q383" s="154"/>
      <c r="R383" s="329"/>
      <c r="S383" s="329"/>
      <c r="T383" s="329"/>
      <c r="U383" s="170"/>
      <c r="V383" s="170"/>
      <c r="W383" s="170"/>
      <c r="X383" s="170"/>
      <c r="Y383" s="170"/>
      <c r="Z383" s="170"/>
      <c r="AA383" s="329"/>
      <c r="AB383" s="329"/>
      <c r="AC383" s="329"/>
      <c r="AJ383" s="329"/>
      <c r="AK383" s="329"/>
      <c r="AL383" s="329"/>
      <c r="AM383" s="329"/>
      <c r="AN383" s="329"/>
      <c r="AO383" s="329"/>
      <c r="AP383" s="329"/>
      <c r="AQ383" s="329"/>
      <c r="AR383" s="329"/>
      <c r="AS383" s="329"/>
      <c r="AT383" s="329"/>
    </row>
    <row r="384">
      <c r="A384" s="345" t="s">
        <v>54</v>
      </c>
      <c r="B384" s="359">
        <f>SUM($N$826)</f>
        <v>0</v>
      </c>
      <c r="C384" s="419">
        <f>SUM(I373)</f>
        <v>0</v>
      </c>
      <c r="D384" s="418"/>
      <c r="E384" s="418"/>
      <c r="F384" s="418"/>
      <c r="G384" s="361"/>
      <c r="H384" s="361"/>
      <c r="I384" s="359">
        <f t="shared" si="68"/>
        <v>0</v>
      </c>
      <c r="J384" s="329"/>
      <c r="K384" s="329"/>
      <c r="L384" s="329"/>
      <c r="M384" s="329"/>
      <c r="N384" s="329"/>
      <c r="O384" s="329"/>
      <c r="P384" s="329"/>
      <c r="Q384" s="329"/>
      <c r="R384" s="329"/>
      <c r="S384" s="329"/>
      <c r="T384" s="329"/>
      <c r="U384" s="170"/>
      <c r="V384" s="170"/>
      <c r="W384" s="170"/>
      <c r="X384" s="170"/>
      <c r="Y384" s="170"/>
      <c r="Z384" s="170"/>
      <c r="AA384" s="329"/>
      <c r="AB384" s="329"/>
      <c r="AC384" s="329"/>
      <c r="AJ384" s="329"/>
      <c r="AK384" s="329"/>
      <c r="AL384" s="329"/>
      <c r="AM384" s="329"/>
      <c r="AN384" s="329"/>
      <c r="AO384" s="329"/>
      <c r="AP384" s="329"/>
      <c r="AQ384" s="329"/>
      <c r="AR384" s="329"/>
      <c r="AS384" s="329"/>
      <c r="AT384" s="329"/>
    </row>
    <row r="385">
      <c r="A385" s="345" t="s">
        <v>53</v>
      </c>
      <c r="B385" s="359">
        <f>SUM($O$826)</f>
        <v>0</v>
      </c>
      <c r="C385" s="419">
        <f>SUM(ROUNDDOWN(I373/2))</f>
        <v>0</v>
      </c>
      <c r="D385" s="418"/>
      <c r="E385" s="419">
        <f>SUM(I375)</f>
        <v>5</v>
      </c>
      <c r="F385" s="418"/>
      <c r="G385" s="360">
        <v>1.0</v>
      </c>
      <c r="H385" s="361"/>
      <c r="I385" s="359">
        <f t="shared" si="68"/>
        <v>6</v>
      </c>
      <c r="J385" s="329"/>
      <c r="K385" s="279" t="s">
        <v>1922</v>
      </c>
      <c r="L385" s="2684" t="s">
        <v>9413</v>
      </c>
      <c r="M385" s="170"/>
      <c r="N385" s="170"/>
      <c r="O385" s="170"/>
      <c r="P385" s="577" t="s">
        <v>534</v>
      </c>
      <c r="Q385" s="345" t="s">
        <v>535</v>
      </c>
      <c r="R385" s="329"/>
      <c r="S385" s="329"/>
      <c r="T385" s="411" t="s">
        <v>1904</v>
      </c>
      <c r="U385" s="412"/>
      <c r="V385" s="412"/>
      <c r="W385" s="412"/>
      <c r="X385" s="412"/>
      <c r="Y385" s="413"/>
      <c r="Z385" s="413"/>
      <c r="AA385" s="329"/>
      <c r="AB385" s="329"/>
      <c r="AC385" s="329"/>
      <c r="AJ385" s="329"/>
      <c r="AK385" s="329"/>
      <c r="AL385" s="329"/>
      <c r="AM385" s="329"/>
      <c r="AN385" s="329"/>
      <c r="AO385" s="329"/>
      <c r="AP385" s="329"/>
      <c r="AQ385" s="329"/>
      <c r="AR385" s="329"/>
      <c r="AS385" s="329"/>
      <c r="AT385" s="329"/>
    </row>
    <row r="386">
      <c r="A386" s="345" t="s">
        <v>55</v>
      </c>
      <c r="B386" s="359">
        <f>SUM($P$826)</f>
        <v>0</v>
      </c>
      <c r="C386" s="419">
        <f>SUM(I373)</f>
        <v>0</v>
      </c>
      <c r="D386" s="418"/>
      <c r="E386" s="418"/>
      <c r="F386" s="418"/>
      <c r="G386" s="361"/>
      <c r="H386" s="361"/>
      <c r="I386" s="359">
        <f t="shared" si="68"/>
        <v>0</v>
      </c>
      <c r="J386" s="329"/>
      <c r="K386" s="329"/>
      <c r="L386" s="153" t="s">
        <v>9414</v>
      </c>
      <c r="M386" s="154"/>
      <c r="N386" s="154"/>
      <c r="O386" s="154"/>
      <c r="P386" s="154"/>
      <c r="Q386" s="154"/>
      <c r="R386" s="329"/>
      <c r="S386" s="329"/>
      <c r="T386" s="329"/>
      <c r="U386" s="170"/>
      <c r="V386" s="170"/>
      <c r="W386" s="170"/>
      <c r="X386" s="170"/>
      <c r="Y386" s="170"/>
      <c r="Z386" s="170"/>
      <c r="AA386" s="329"/>
      <c r="AB386" s="329"/>
      <c r="AC386" s="329"/>
      <c r="AJ386" s="329"/>
      <c r="AK386" s="329"/>
      <c r="AL386" s="329"/>
      <c r="AM386" s="329"/>
      <c r="AN386" s="329"/>
      <c r="AO386" s="329"/>
      <c r="AP386" s="329"/>
      <c r="AQ386" s="329"/>
      <c r="AR386" s="329"/>
      <c r="AS386" s="329"/>
      <c r="AT386" s="329"/>
    </row>
    <row r="387">
      <c r="A387" s="329"/>
      <c r="B387" s="329"/>
      <c r="C387" s="329"/>
      <c r="D387" s="329"/>
      <c r="E387" s="329"/>
      <c r="F387" s="329"/>
      <c r="G387" s="329"/>
      <c r="H387" s="329"/>
      <c r="I387" s="329"/>
      <c r="J387" s="329"/>
      <c r="K387" s="329"/>
      <c r="L387" s="153" t="s">
        <v>9415</v>
      </c>
      <c r="M387" s="154"/>
      <c r="N387" s="154"/>
      <c r="O387" s="154"/>
      <c r="P387" s="154"/>
      <c r="Q387" s="154"/>
      <c r="R387" s="329"/>
      <c r="S387" s="329"/>
      <c r="T387" s="329"/>
      <c r="U387" s="170"/>
      <c r="V387" s="170"/>
      <c r="W387" s="170"/>
      <c r="X387" s="170"/>
      <c r="Y387" s="170"/>
      <c r="Z387" s="170"/>
      <c r="AA387" s="329"/>
      <c r="AB387" s="329"/>
      <c r="AC387" s="329"/>
      <c r="AD387" s="329"/>
      <c r="AE387" s="329"/>
      <c r="AF387" s="329"/>
      <c r="AG387" s="329"/>
      <c r="AH387" s="329"/>
      <c r="AI387" s="329"/>
      <c r="AJ387" s="329"/>
      <c r="AK387" s="329"/>
      <c r="AL387" s="329"/>
      <c r="AM387" s="329"/>
      <c r="AN387" s="329"/>
      <c r="AO387" s="329"/>
      <c r="AP387" s="329"/>
      <c r="AQ387" s="329"/>
      <c r="AR387" s="329"/>
      <c r="AS387" s="329"/>
      <c r="AT387" s="329"/>
    </row>
    <row r="388">
      <c r="A388" s="37"/>
      <c r="B388" s="329"/>
      <c r="C388" s="329"/>
      <c r="D388" s="329"/>
      <c r="E388" s="329"/>
      <c r="F388" s="329"/>
      <c r="G388" s="329"/>
      <c r="H388" s="329"/>
      <c r="I388" s="329"/>
      <c r="J388" s="37"/>
      <c r="K388" s="329"/>
      <c r="L388" s="329"/>
      <c r="M388" s="329"/>
      <c r="N388" s="329"/>
      <c r="O388" s="329"/>
      <c r="P388" s="329"/>
      <c r="Q388" s="329"/>
      <c r="R388" s="329"/>
      <c r="S388" s="37"/>
      <c r="T388" s="329"/>
      <c r="U388" s="329"/>
      <c r="V388" s="329"/>
      <c r="W388" s="329"/>
      <c r="X388" s="329"/>
      <c r="Y388" s="329"/>
      <c r="Z388" s="329"/>
      <c r="AA388" s="329"/>
      <c r="AB388" s="37"/>
      <c r="AC388" s="329"/>
      <c r="AD388" s="329"/>
      <c r="AE388" s="329"/>
      <c r="AF388" s="329"/>
      <c r="AG388" s="329"/>
      <c r="AH388" s="329"/>
      <c r="AI388" s="329"/>
      <c r="AJ388" s="329"/>
      <c r="AK388" s="37"/>
      <c r="AL388" s="37"/>
      <c r="AM388" s="37"/>
      <c r="AN388" s="37"/>
      <c r="AO388" s="37"/>
      <c r="AP388" s="37"/>
      <c r="AQ388" s="37"/>
      <c r="AR388" s="37"/>
      <c r="AS388" s="37"/>
      <c r="AT388" s="37"/>
    </row>
    <row r="392">
      <c r="A392" s="37"/>
      <c r="B392" s="329"/>
      <c r="C392" s="329"/>
      <c r="D392" s="329"/>
      <c r="E392" s="329"/>
      <c r="F392" s="329"/>
      <c r="G392" s="330" t="s">
        <v>1811</v>
      </c>
      <c r="H392" s="330" t="s">
        <v>1812</v>
      </c>
      <c r="I392" s="329"/>
      <c r="J392" s="37"/>
      <c r="K392" s="329"/>
      <c r="L392" s="329"/>
      <c r="M392" s="329"/>
      <c r="N392" s="329"/>
      <c r="O392" s="329"/>
      <c r="P392" s="329"/>
      <c r="Q392" s="329"/>
      <c r="R392" s="329"/>
      <c r="S392" s="37"/>
      <c r="T392" s="329"/>
      <c r="U392" s="329"/>
      <c r="V392" s="329"/>
      <c r="W392" s="329"/>
      <c r="X392" s="329"/>
      <c r="Y392" s="329"/>
      <c r="Z392" s="329"/>
      <c r="AA392" s="329"/>
      <c r="AB392" s="37"/>
      <c r="AC392" s="329"/>
      <c r="AD392" s="329"/>
      <c r="AE392" s="329"/>
      <c r="AF392" s="329"/>
      <c r="AG392" s="329"/>
      <c r="AH392" s="329"/>
      <c r="AI392" s="329"/>
      <c r="AJ392" s="329"/>
      <c r="AK392" s="37"/>
      <c r="AL392" s="37"/>
      <c r="AM392" s="37"/>
      <c r="AN392" s="37"/>
      <c r="AO392" s="37"/>
      <c r="AP392" s="37"/>
      <c r="AQ392" s="37"/>
      <c r="AR392" s="37"/>
      <c r="AS392" s="37"/>
      <c r="AT392" s="37"/>
    </row>
    <row r="393">
      <c r="A393" s="329"/>
      <c r="B393" s="329"/>
      <c r="C393" s="332" t="s">
        <v>1789</v>
      </c>
      <c r="D393" s="333"/>
      <c r="E393" s="329"/>
      <c r="F393" s="334" t="s">
        <v>1814</v>
      </c>
      <c r="G393" s="334">
        <f>MINUS(H393,SUM(C396:C405))</f>
        <v>-50</v>
      </c>
      <c r="H393" s="334">
        <f>SUM($A$799)</f>
        <v>0</v>
      </c>
      <c r="I393" s="329"/>
      <c r="J393" s="329"/>
      <c r="K393" s="329"/>
      <c r="L393" s="329"/>
      <c r="M393" s="329"/>
      <c r="N393" s="329"/>
      <c r="O393" s="329"/>
      <c r="P393" s="329"/>
      <c r="Q393" s="329"/>
      <c r="R393" s="329"/>
      <c r="S393" s="329"/>
      <c r="T393" s="329"/>
      <c r="U393" s="329"/>
      <c r="V393" s="329"/>
      <c r="W393" s="329"/>
      <c r="X393" s="329"/>
      <c r="Y393" s="329"/>
      <c r="Z393" s="329"/>
      <c r="AA393" s="329"/>
      <c r="AB393" s="329"/>
      <c r="AC393" s="329"/>
      <c r="AD393" s="329"/>
      <c r="AE393" s="329"/>
      <c r="AF393" s="329"/>
      <c r="AG393" s="329"/>
      <c r="AH393" s="329"/>
      <c r="AI393" s="329"/>
      <c r="AJ393" s="329"/>
      <c r="AK393" s="329"/>
      <c r="AL393" s="329"/>
      <c r="AM393" s="329"/>
      <c r="AN393" s="329"/>
      <c r="AO393" s="329"/>
      <c r="AP393" s="329"/>
      <c r="AQ393" s="329"/>
      <c r="AR393" s="329"/>
      <c r="AS393" s="329"/>
      <c r="AT393" s="329"/>
    </row>
    <row r="394">
      <c r="A394" s="329"/>
      <c r="B394" s="329"/>
      <c r="C394" s="329"/>
      <c r="D394" s="329"/>
      <c r="E394" s="329"/>
      <c r="F394" s="329"/>
      <c r="G394" s="329"/>
      <c r="H394" s="329"/>
      <c r="I394" s="329"/>
      <c r="J394" s="329"/>
      <c r="K394" s="279" t="s">
        <v>1816</v>
      </c>
      <c r="L394" s="1368" t="s">
        <v>9416</v>
      </c>
      <c r="M394" s="657"/>
      <c r="N394" s="252" t="s">
        <v>9417</v>
      </c>
      <c r="O394" s="254"/>
      <c r="P394" s="235"/>
      <c r="Q394" s="235"/>
      <c r="R394" s="329"/>
      <c r="S394" s="329"/>
      <c r="T394" s="279" t="s">
        <v>294</v>
      </c>
      <c r="U394" s="611" t="s">
        <v>9418</v>
      </c>
      <c r="V394" s="170"/>
      <c r="W394" s="434" t="s">
        <v>9419</v>
      </c>
      <c r="X394" s="254"/>
      <c r="Y394" s="254"/>
      <c r="Z394" s="254"/>
      <c r="AA394" s="329"/>
      <c r="AB394" s="329"/>
      <c r="AC394" s="329"/>
      <c r="AD394" s="227" t="s">
        <v>1821</v>
      </c>
      <c r="AE394" s="170"/>
      <c r="AF394" s="329"/>
      <c r="AG394" s="329"/>
      <c r="AH394" s="329"/>
      <c r="AI394" s="329"/>
      <c r="AJ394" s="329"/>
      <c r="AK394" s="329"/>
      <c r="AL394" s="329"/>
      <c r="AM394" s="329"/>
      <c r="AN394" s="329"/>
      <c r="AO394" s="329"/>
      <c r="AP394" s="329"/>
      <c r="AQ394" s="329"/>
      <c r="AR394" s="329"/>
      <c r="AS394" s="329"/>
      <c r="AT394" s="329"/>
    </row>
    <row r="395">
      <c r="A395" s="329"/>
      <c r="B395" s="345" t="s">
        <v>1822</v>
      </c>
      <c r="C395" s="345" t="s">
        <v>1823</v>
      </c>
      <c r="D395" s="345" t="s">
        <v>1824</v>
      </c>
      <c r="E395" s="345" t="s">
        <v>1825</v>
      </c>
      <c r="F395" s="345" t="s">
        <v>1066</v>
      </c>
      <c r="G395" s="345" t="s">
        <v>1120</v>
      </c>
      <c r="H395" s="345" t="s">
        <v>800</v>
      </c>
      <c r="I395" s="345" t="s">
        <v>1826</v>
      </c>
      <c r="J395" s="329"/>
      <c r="K395" s="329"/>
      <c r="L395" s="298" t="s">
        <v>9420</v>
      </c>
      <c r="M395" s="212"/>
      <c r="N395" s="212"/>
      <c r="O395" s="212"/>
      <c r="P395" s="212"/>
      <c r="Q395" s="212"/>
      <c r="R395" s="349" t="s">
        <v>556</v>
      </c>
      <c r="S395" s="329"/>
      <c r="T395" s="329"/>
      <c r="U395" s="242" t="s">
        <v>9421</v>
      </c>
      <c r="V395" s="212"/>
      <c r="W395" s="154"/>
      <c r="X395" s="154"/>
      <c r="Y395" s="154"/>
      <c r="Z395" s="154"/>
      <c r="AA395" s="329"/>
      <c r="AB395" s="329"/>
      <c r="AC395" s="329"/>
      <c r="AD395" s="350" t="s">
        <v>1830</v>
      </c>
      <c r="AE395" s="367" t="s">
        <v>1844</v>
      </c>
      <c r="AF395" s="37"/>
      <c r="AG395" s="37"/>
      <c r="AH395" s="37"/>
      <c r="AI395" s="37"/>
      <c r="AJ395" s="329"/>
      <c r="AK395" s="329"/>
      <c r="AL395" s="329"/>
      <c r="AM395" s="329"/>
      <c r="AN395" s="329"/>
      <c r="AO395" s="329"/>
      <c r="AP395" s="329"/>
      <c r="AQ395" s="329"/>
      <c r="AR395" s="329"/>
      <c r="AS395" s="329"/>
      <c r="AT395" s="329"/>
    </row>
    <row r="396">
      <c r="A396" s="2583" t="s">
        <v>3255</v>
      </c>
      <c r="B396" s="359">
        <f>SUM($B$799)</f>
        <v>0</v>
      </c>
      <c r="C396" s="360">
        <v>3.0</v>
      </c>
      <c r="D396" s="361"/>
      <c r="E396" s="361"/>
      <c r="F396" s="361"/>
      <c r="G396" s="361"/>
      <c r="H396" s="361"/>
      <c r="I396" s="359">
        <f t="shared" ref="I396:I397" si="69">SUM(B396,C396*2,D396:H396) - J396</f>
        <v>6</v>
      </c>
      <c r="J396" s="2630">
        <f t="shared" ref="J396:J397" si="70">IF(C396 &gt; 12, MINUS(C396, 12), 0)</f>
        <v>0</v>
      </c>
      <c r="K396" s="329"/>
      <c r="L396" s="566" t="s">
        <v>9422</v>
      </c>
      <c r="M396" s="577" t="s">
        <v>904</v>
      </c>
      <c r="N396" s="577" t="s">
        <v>863</v>
      </c>
      <c r="O396" s="1029" t="s">
        <v>864</v>
      </c>
      <c r="P396" s="247" t="s">
        <v>865</v>
      </c>
      <c r="Q396" s="577" t="s">
        <v>866</v>
      </c>
      <c r="R396" s="329"/>
      <c r="S396" s="329"/>
      <c r="T396" s="329"/>
      <c r="U396" s="153" t="s">
        <v>9423</v>
      </c>
      <c r="V396" s="154"/>
      <c r="W396" s="154"/>
      <c r="X396" s="154"/>
      <c r="Y396" s="154"/>
      <c r="Z396" s="154"/>
      <c r="AA396" s="329"/>
      <c r="AB396" s="329"/>
      <c r="AC396" s="329"/>
      <c r="AD396" s="37"/>
      <c r="AE396" s="455"/>
      <c r="AF396" s="455"/>
      <c r="AG396" s="37"/>
      <c r="AH396" s="37"/>
      <c r="AI396" s="37"/>
      <c r="AJ396" s="329"/>
      <c r="AK396" s="329"/>
      <c r="AL396" s="329"/>
      <c r="AM396" s="329"/>
      <c r="AN396" s="329"/>
      <c r="AO396" s="329"/>
      <c r="AP396" s="329"/>
      <c r="AQ396" s="329"/>
      <c r="AR396" s="329"/>
      <c r="AS396" s="329"/>
      <c r="AT396" s="329"/>
    </row>
    <row r="397">
      <c r="A397" s="2588" t="s">
        <v>3256</v>
      </c>
      <c r="B397" s="359">
        <f>SUM($C$799)</f>
        <v>0</v>
      </c>
      <c r="C397" s="361"/>
      <c r="D397" s="361"/>
      <c r="E397" s="361"/>
      <c r="F397" s="361"/>
      <c r="G397" s="361"/>
      <c r="H397" s="361"/>
      <c r="I397" s="359">
        <f t="shared" si="69"/>
        <v>0</v>
      </c>
      <c r="J397" s="2630">
        <f t="shared" si="70"/>
        <v>0</v>
      </c>
      <c r="K397" s="329"/>
      <c r="L397" s="329"/>
      <c r="M397" s="329"/>
      <c r="N397" s="329"/>
      <c r="O397" s="329"/>
      <c r="P397" s="329"/>
      <c r="Q397" s="329"/>
      <c r="R397" s="329"/>
      <c r="S397" s="329"/>
      <c r="T397" s="329"/>
      <c r="U397" s="227" t="s">
        <v>9424</v>
      </c>
      <c r="V397" s="170"/>
      <c r="W397" s="170"/>
      <c r="X397" s="170"/>
      <c r="Y397" s="170"/>
      <c r="Z397" s="345" t="s">
        <v>535</v>
      </c>
      <c r="AA397" s="329"/>
      <c r="AB397" s="329"/>
      <c r="AC397" s="329"/>
      <c r="AD397" s="37"/>
      <c r="AE397" s="455"/>
      <c r="AF397" s="455"/>
      <c r="AG397" s="37"/>
      <c r="AH397" s="37"/>
      <c r="AI397" s="37"/>
      <c r="AJ397" s="329"/>
      <c r="AK397" s="329"/>
      <c r="AL397" s="329"/>
      <c r="AM397" s="329"/>
      <c r="AN397" s="329"/>
      <c r="AO397" s="329"/>
      <c r="AP397" s="329"/>
      <c r="AQ397" s="329"/>
      <c r="AR397" s="329"/>
      <c r="AS397" s="329"/>
      <c r="AT397" s="329"/>
    </row>
    <row r="398">
      <c r="A398" s="2590" t="s">
        <v>3257</v>
      </c>
      <c r="B398" s="359">
        <f>SUM($D$799)</f>
        <v>5</v>
      </c>
      <c r="C398" s="360">
        <v>10.0</v>
      </c>
      <c r="D398" s="361"/>
      <c r="E398" s="360">
        <v>4.0</v>
      </c>
      <c r="F398" s="361"/>
      <c r="G398" s="361"/>
      <c r="H398" s="361"/>
      <c r="I398" s="359">
        <f t="shared" ref="I398:I404" si="71">SUM(B398:H398) - J398</f>
        <v>19</v>
      </c>
      <c r="J398" s="2630">
        <f t="shared" ref="J398:J404" si="72">IF(C398 &gt; 12, ROUNDUP(MINUS(C398, 12)/2), 0)</f>
        <v>0</v>
      </c>
      <c r="K398" s="279" t="s">
        <v>1855</v>
      </c>
      <c r="L398" s="1368" t="s">
        <v>9425</v>
      </c>
      <c r="M398" s="657"/>
      <c r="N398" s="252" t="s">
        <v>9426</v>
      </c>
      <c r="O398" s="254"/>
      <c r="P398" s="254"/>
      <c r="Q398" s="235"/>
      <c r="R398" s="329"/>
      <c r="S398" s="329"/>
      <c r="T398" s="329"/>
      <c r="U398" s="329"/>
      <c r="V398" s="329"/>
      <c r="W398" s="329"/>
      <c r="X398" s="329"/>
      <c r="Y398" s="329"/>
      <c r="Z398" s="329"/>
      <c r="AA398" s="329"/>
      <c r="AB398" s="329"/>
      <c r="AC398" s="329"/>
      <c r="AD398" s="37"/>
      <c r="AE398" s="455"/>
      <c r="AF398" s="455"/>
      <c r="AG398" s="37"/>
      <c r="AH398" s="37"/>
      <c r="AI398" s="37"/>
      <c r="AJ398" s="329"/>
      <c r="AK398" s="329"/>
      <c r="AL398" s="329"/>
      <c r="AM398" s="329"/>
      <c r="AN398" s="329"/>
      <c r="AO398" s="329"/>
      <c r="AP398" s="329"/>
      <c r="AQ398" s="329"/>
      <c r="AR398" s="329"/>
      <c r="AS398" s="329"/>
      <c r="AT398" s="329"/>
    </row>
    <row r="399">
      <c r="A399" s="2592" t="s">
        <v>3258</v>
      </c>
      <c r="B399" s="359">
        <f>SUM($E$799)</f>
        <v>5</v>
      </c>
      <c r="C399" s="360">
        <v>10.0</v>
      </c>
      <c r="D399" s="360">
        <v>2.0</v>
      </c>
      <c r="E399" s="360">
        <v>4.0</v>
      </c>
      <c r="F399" s="360">
        <v>5.0</v>
      </c>
      <c r="G399" s="361"/>
      <c r="H399" s="361"/>
      <c r="I399" s="359">
        <f t="shared" si="71"/>
        <v>26</v>
      </c>
      <c r="J399" s="2630">
        <f t="shared" si="72"/>
        <v>0</v>
      </c>
      <c r="K399" s="329"/>
      <c r="L399" s="635" t="s">
        <v>1010</v>
      </c>
      <c r="M399" s="173" t="s">
        <v>1011</v>
      </c>
      <c r="N399" s="153" t="s">
        <v>3336</v>
      </c>
      <c r="O399" s="262" t="s">
        <v>9427</v>
      </c>
      <c r="P399" s="260" t="s">
        <v>1034</v>
      </c>
      <c r="Q399" s="610" t="s">
        <v>6361</v>
      </c>
      <c r="R399" s="329"/>
      <c r="S399" s="329"/>
      <c r="T399" s="279" t="s">
        <v>1862</v>
      </c>
      <c r="U399" s="227" t="s">
        <v>9428</v>
      </c>
      <c r="V399" s="170"/>
      <c r="W399" s="170"/>
      <c r="X399" s="170"/>
      <c r="Y399" s="275" t="s">
        <v>1334</v>
      </c>
      <c r="Z399" s="222" t="s">
        <v>1196</v>
      </c>
      <c r="AA399" s="329"/>
      <c r="AB399" s="329"/>
      <c r="AC399" s="329"/>
      <c r="AD399" s="37"/>
      <c r="AE399" s="37"/>
      <c r="AF399" s="37"/>
      <c r="AG399" s="37"/>
      <c r="AH399" s="37"/>
      <c r="AI399" s="37"/>
      <c r="AJ399" s="329"/>
      <c r="AK399" s="329"/>
      <c r="AL399" s="329"/>
      <c r="AM399" s="329"/>
      <c r="AN399" s="329"/>
      <c r="AO399" s="329"/>
      <c r="AP399" s="329"/>
      <c r="AQ399" s="329"/>
      <c r="AR399" s="329"/>
      <c r="AS399" s="329"/>
      <c r="AT399" s="329"/>
    </row>
    <row r="400">
      <c r="A400" s="2594" t="s">
        <v>3259</v>
      </c>
      <c r="B400" s="359">
        <f>SUM($F$799)</f>
        <v>0</v>
      </c>
      <c r="C400" s="361"/>
      <c r="D400" s="361"/>
      <c r="E400" s="360"/>
      <c r="F400" s="361"/>
      <c r="G400" s="361"/>
      <c r="H400" s="361"/>
      <c r="I400" s="359">
        <f t="shared" si="71"/>
        <v>0</v>
      </c>
      <c r="J400" s="2630">
        <f t="shared" si="72"/>
        <v>0</v>
      </c>
      <c r="K400" s="329"/>
      <c r="L400" s="635" t="s">
        <v>1018</v>
      </c>
      <c r="M400" s="173" t="s">
        <v>1093</v>
      </c>
      <c r="N400" s="154" t="s">
        <v>2050</v>
      </c>
      <c r="O400" s="663" t="s">
        <v>1883</v>
      </c>
      <c r="P400" s="610" t="s">
        <v>1064</v>
      </c>
      <c r="Q400" s="154"/>
      <c r="R400" s="329"/>
      <c r="S400" s="329"/>
      <c r="T400" s="329"/>
      <c r="U400" s="242" t="s">
        <v>9429</v>
      </c>
      <c r="V400" s="212"/>
      <c r="W400" s="212"/>
      <c r="X400" s="212"/>
      <c r="Y400" s="212"/>
      <c r="Z400" s="154"/>
      <c r="AA400" s="329"/>
      <c r="AB400" s="329"/>
      <c r="AC400" s="329"/>
      <c r="AD400" s="37"/>
      <c r="AE400" s="37"/>
      <c r="AF400" s="37"/>
      <c r="AG400" s="37"/>
      <c r="AH400" s="37"/>
      <c r="AI400" s="37"/>
      <c r="AJ400" s="329"/>
      <c r="AK400" s="329"/>
      <c r="AL400" s="329"/>
      <c r="AM400" s="329"/>
      <c r="AN400" s="329"/>
      <c r="AO400" s="329"/>
      <c r="AP400" s="329"/>
      <c r="AQ400" s="329"/>
      <c r="AR400" s="329"/>
      <c r="AS400" s="329"/>
      <c r="AT400" s="329"/>
    </row>
    <row r="401">
      <c r="A401" s="2595" t="s">
        <v>3260</v>
      </c>
      <c r="B401" s="359">
        <f>SUM($G$799)</f>
        <v>8</v>
      </c>
      <c r="C401" s="360">
        <v>10.0</v>
      </c>
      <c r="D401" s="360">
        <v>1.0</v>
      </c>
      <c r="E401" s="360"/>
      <c r="F401" s="360">
        <v>3.0</v>
      </c>
      <c r="G401" s="360">
        <v>2.0</v>
      </c>
      <c r="H401" s="361"/>
      <c r="I401" s="359">
        <f t="shared" si="71"/>
        <v>24</v>
      </c>
      <c r="J401" s="2630">
        <f t="shared" si="72"/>
        <v>0</v>
      </c>
      <c r="K401" s="279" t="s">
        <v>1872</v>
      </c>
      <c r="L401" s="232" t="s">
        <v>9430</v>
      </c>
      <c r="M401" s="657"/>
      <c r="N401" s="2685" t="s">
        <v>9431</v>
      </c>
      <c r="O401" s="235"/>
      <c r="P401" s="235"/>
      <c r="Q401" s="235"/>
      <c r="R401" s="329"/>
      <c r="S401" s="329"/>
      <c r="T401" s="329"/>
      <c r="U401" s="153" t="s">
        <v>9432</v>
      </c>
      <c r="V401" s="212"/>
      <c r="W401" s="212"/>
      <c r="X401" s="212"/>
      <c r="Y401" s="212"/>
      <c r="Z401" s="212"/>
      <c r="AA401" s="329"/>
      <c r="AB401" s="329"/>
      <c r="AC401" s="329"/>
      <c r="AD401" s="329"/>
      <c r="AE401" s="329"/>
      <c r="AF401" s="329"/>
      <c r="AG401" s="329"/>
      <c r="AH401" s="329"/>
      <c r="AI401" s="329"/>
      <c r="AJ401" s="329"/>
      <c r="AK401" s="329"/>
      <c r="AL401" s="329"/>
      <c r="AM401" s="329"/>
      <c r="AN401" s="329"/>
      <c r="AO401" s="329"/>
      <c r="AP401" s="329"/>
      <c r="AQ401" s="329"/>
      <c r="AR401" s="329"/>
      <c r="AS401" s="329"/>
      <c r="AT401" s="329"/>
    </row>
    <row r="402">
      <c r="A402" s="2596" t="s">
        <v>3261</v>
      </c>
      <c r="B402" s="359">
        <f>SUM($H$799)</f>
        <v>0</v>
      </c>
      <c r="C402" s="360">
        <v>3.0</v>
      </c>
      <c r="D402" s="361"/>
      <c r="E402" s="360">
        <v>-1.0</v>
      </c>
      <c r="F402" s="360"/>
      <c r="G402" s="361"/>
      <c r="H402" s="361"/>
      <c r="I402" s="359">
        <f t="shared" si="71"/>
        <v>2</v>
      </c>
      <c r="J402" s="2630">
        <f t="shared" si="72"/>
        <v>0</v>
      </c>
      <c r="K402" s="329"/>
      <c r="L402" s="635" t="s">
        <v>1010</v>
      </c>
      <c r="M402" s="154" t="s">
        <v>1088</v>
      </c>
      <c r="N402" s="154" t="s">
        <v>1062</v>
      </c>
      <c r="O402" s="173" t="s">
        <v>6435</v>
      </c>
      <c r="P402" s="630" t="s">
        <v>2217</v>
      </c>
      <c r="Q402" s="154"/>
      <c r="R402" s="329"/>
      <c r="S402" s="329"/>
      <c r="T402" s="279" t="s">
        <v>1862</v>
      </c>
      <c r="U402" s="279" t="s">
        <v>1705</v>
      </c>
      <c r="V402" s="170"/>
      <c r="W402" s="170"/>
      <c r="X402" s="170"/>
      <c r="Y402" s="222" t="s">
        <v>1302</v>
      </c>
      <c r="Z402" s="222" t="s">
        <v>1196</v>
      </c>
      <c r="AA402" s="329"/>
      <c r="AB402" s="329"/>
      <c r="AC402" s="329"/>
      <c r="AD402" s="279" t="s">
        <v>1879</v>
      </c>
      <c r="AE402" s="170"/>
      <c r="AF402" s="329"/>
      <c r="AG402" s="329"/>
      <c r="AH402" s="329"/>
      <c r="AI402" s="329"/>
      <c r="AJ402" s="329"/>
      <c r="AK402" s="329"/>
      <c r="AL402" s="329"/>
      <c r="AM402" s="329"/>
      <c r="AN402" s="329"/>
      <c r="AO402" s="329"/>
      <c r="AP402" s="329"/>
      <c r="AQ402" s="329"/>
      <c r="AR402" s="329"/>
      <c r="AS402" s="329"/>
      <c r="AT402" s="329"/>
    </row>
    <row r="403">
      <c r="A403" s="2597" t="s">
        <v>3262</v>
      </c>
      <c r="B403" s="359">
        <f>SUM($I$799)</f>
        <v>18</v>
      </c>
      <c r="C403" s="360">
        <v>1.0</v>
      </c>
      <c r="D403" s="361"/>
      <c r="E403" s="360">
        <v>-1.0</v>
      </c>
      <c r="F403" s="361"/>
      <c r="G403" s="361"/>
      <c r="H403" s="361"/>
      <c r="I403" s="359">
        <f t="shared" si="71"/>
        <v>18</v>
      </c>
      <c r="J403" s="2630">
        <f t="shared" si="72"/>
        <v>0</v>
      </c>
      <c r="K403" s="329"/>
      <c r="L403" s="635" t="s">
        <v>1018</v>
      </c>
      <c r="M403" s="153" t="s">
        <v>1063</v>
      </c>
      <c r="N403" s="173" t="s">
        <v>1164</v>
      </c>
      <c r="O403" s="610" t="s">
        <v>3482</v>
      </c>
      <c r="P403" s="173"/>
      <c r="Q403" s="154"/>
      <c r="R403" s="329"/>
      <c r="S403" s="329"/>
      <c r="T403" s="329"/>
      <c r="U403" s="242" t="s">
        <v>9433</v>
      </c>
      <c r="V403" s="212"/>
      <c r="W403" s="212"/>
      <c r="X403" s="212"/>
      <c r="Y403" s="212"/>
      <c r="Z403" s="154"/>
      <c r="AA403" s="329"/>
      <c r="AB403" s="329"/>
      <c r="AC403" s="329"/>
      <c r="AD403" s="304" t="s">
        <v>1886</v>
      </c>
      <c r="AE403" s="37"/>
      <c r="AF403" s="130" t="s">
        <v>9434</v>
      </c>
      <c r="AG403" s="37"/>
      <c r="AH403" s="404" t="s">
        <v>1888</v>
      </c>
      <c r="AI403" s="37"/>
      <c r="AJ403" s="329"/>
      <c r="AK403" s="329"/>
      <c r="AL403" s="329"/>
      <c r="AM403" s="329"/>
      <c r="AN403" s="329"/>
      <c r="AO403" s="329"/>
      <c r="AP403" s="329"/>
      <c r="AQ403" s="329"/>
      <c r="AR403" s="329"/>
      <c r="AS403" s="329"/>
      <c r="AT403" s="329"/>
    </row>
    <row r="404">
      <c r="A404" s="2598" t="s">
        <v>3263</v>
      </c>
      <c r="B404" s="359">
        <f>SUM($J$799)</f>
        <v>0</v>
      </c>
      <c r="C404" s="360">
        <v>7.0</v>
      </c>
      <c r="D404" s="361"/>
      <c r="E404" s="361"/>
      <c r="F404" s="361"/>
      <c r="G404" s="361"/>
      <c r="H404" s="361"/>
      <c r="I404" s="359">
        <f t="shared" si="71"/>
        <v>7</v>
      </c>
      <c r="J404" s="2630">
        <f t="shared" si="72"/>
        <v>0</v>
      </c>
      <c r="K404" s="279" t="s">
        <v>1889</v>
      </c>
      <c r="L404" s="1368" t="s">
        <v>9435</v>
      </c>
      <c r="M404" s="657"/>
      <c r="N404" s="252" t="s">
        <v>9436</v>
      </c>
      <c r="O404" s="235"/>
      <c r="P404" s="235"/>
      <c r="Q404" s="235"/>
      <c r="R404" s="329"/>
      <c r="S404" s="329"/>
      <c r="T404" s="329"/>
      <c r="U404" s="597" t="s">
        <v>9437</v>
      </c>
      <c r="V404" s="212"/>
      <c r="W404" s="154"/>
      <c r="X404" s="154"/>
      <c r="Y404" s="154"/>
      <c r="Z404" s="154"/>
      <c r="AA404" s="329"/>
      <c r="AB404" s="329"/>
      <c r="AC404" s="329"/>
      <c r="AD404" s="130" t="s">
        <v>2176</v>
      </c>
      <c r="AE404" s="37"/>
      <c r="AF404" s="405" t="s">
        <v>1894</v>
      </c>
      <c r="AG404" s="37"/>
      <c r="AH404" s="406" t="s">
        <v>1895</v>
      </c>
      <c r="AI404" s="37"/>
      <c r="AJ404" s="329"/>
      <c r="AK404" s="329"/>
      <c r="AL404" s="329"/>
      <c r="AM404" s="329"/>
      <c r="AN404" s="329"/>
      <c r="AO404" s="329"/>
      <c r="AP404" s="329"/>
      <c r="AQ404" s="329"/>
      <c r="AR404" s="329"/>
      <c r="AS404" s="329"/>
      <c r="AT404" s="329"/>
    </row>
    <row r="405">
      <c r="A405" s="2599" t="s">
        <v>50</v>
      </c>
      <c r="B405" s="359">
        <f>SUM($K$799)</f>
        <v>0</v>
      </c>
      <c r="C405" s="360">
        <v>6.0</v>
      </c>
      <c r="D405" s="361"/>
      <c r="E405" s="361"/>
      <c r="F405" s="361"/>
      <c r="G405" s="361"/>
      <c r="H405" s="361"/>
      <c r="I405" s="359">
        <f>SUM(B405,D405:H405, (MIN(ROUNDDOWN(C405/6), 1)), MIN(ROUNDDOWN(C405/15), 1))</f>
        <v>1</v>
      </c>
      <c r="J405" s="329"/>
      <c r="K405" s="329"/>
      <c r="L405" s="635" t="s">
        <v>1010</v>
      </c>
      <c r="M405" s="154" t="s">
        <v>2226</v>
      </c>
      <c r="N405" s="153" t="s">
        <v>3194</v>
      </c>
      <c r="O405" s="153" t="s">
        <v>2347</v>
      </c>
      <c r="P405" s="262" t="s">
        <v>2228</v>
      </c>
      <c r="Q405" s="154"/>
      <c r="R405" s="329"/>
      <c r="S405" s="329"/>
      <c r="T405" s="279" t="s">
        <v>1862</v>
      </c>
      <c r="U405" s="279" t="s">
        <v>1532</v>
      </c>
      <c r="V405" s="170"/>
      <c r="W405" s="170"/>
      <c r="X405" s="170"/>
      <c r="Y405" s="222" t="s">
        <v>1302</v>
      </c>
      <c r="Z405" s="222" t="s">
        <v>1196</v>
      </c>
      <c r="AA405" s="329"/>
      <c r="AB405" s="329"/>
      <c r="AC405" s="329"/>
      <c r="AD405" s="304" t="s">
        <v>9438</v>
      </c>
      <c r="AE405" s="37"/>
      <c r="AF405" s="130" t="s">
        <v>2848</v>
      </c>
      <c r="AG405" s="37"/>
      <c r="AH405" s="109" t="s">
        <v>3540</v>
      </c>
      <c r="AI405" s="37"/>
      <c r="AJ405" s="329"/>
      <c r="AK405" s="329"/>
      <c r="AL405" s="329"/>
      <c r="AM405" s="329"/>
      <c r="AN405" s="329"/>
      <c r="AO405" s="329"/>
      <c r="AP405" s="329"/>
      <c r="AQ405" s="329"/>
      <c r="AR405" s="329"/>
      <c r="AS405" s="329"/>
      <c r="AT405" s="329"/>
    </row>
    <row r="406">
      <c r="A406" s="329"/>
      <c r="B406" s="329"/>
      <c r="C406" s="329"/>
      <c r="D406" s="329"/>
      <c r="E406" s="329"/>
      <c r="F406" s="329"/>
      <c r="G406" s="329"/>
      <c r="H406" s="329"/>
      <c r="I406" s="329"/>
      <c r="J406" s="329"/>
      <c r="K406" s="329"/>
      <c r="L406" s="635" t="s">
        <v>1018</v>
      </c>
      <c r="M406" s="153" t="s">
        <v>2231</v>
      </c>
      <c r="N406" s="154"/>
      <c r="O406" s="154"/>
      <c r="P406" s="154"/>
      <c r="Q406" s="154"/>
      <c r="R406" s="329"/>
      <c r="S406" s="329"/>
      <c r="T406" s="329"/>
      <c r="U406" s="298" t="s">
        <v>9439</v>
      </c>
      <c r="V406" s="212"/>
      <c r="W406" s="212"/>
      <c r="X406" s="212"/>
      <c r="Y406" s="212"/>
      <c r="Z406" s="154"/>
      <c r="AA406" s="329"/>
      <c r="AB406" s="329"/>
      <c r="AC406" s="329"/>
      <c r="AD406" s="329"/>
      <c r="AE406" s="329"/>
      <c r="AF406" s="329"/>
      <c r="AG406" s="329"/>
      <c r="AH406" s="329"/>
      <c r="AI406" s="329"/>
      <c r="AJ406" s="329"/>
      <c r="AK406" s="329"/>
      <c r="AL406" s="329"/>
      <c r="AM406" s="329"/>
      <c r="AN406" s="329"/>
      <c r="AO406" s="329"/>
      <c r="AP406" s="329"/>
      <c r="AQ406" s="329"/>
      <c r="AR406" s="329"/>
      <c r="AS406" s="329"/>
      <c r="AT406" s="329"/>
    </row>
    <row r="407">
      <c r="A407" s="329"/>
      <c r="B407" s="345" t="s">
        <v>1822</v>
      </c>
      <c r="C407" s="345" t="s">
        <v>1906</v>
      </c>
      <c r="D407" s="345" t="s">
        <v>1907</v>
      </c>
      <c r="E407" s="345" t="s">
        <v>1908</v>
      </c>
      <c r="F407" s="345" t="s">
        <v>1909</v>
      </c>
      <c r="G407" s="345" t="s">
        <v>1910</v>
      </c>
      <c r="H407" s="345" t="s">
        <v>800</v>
      </c>
      <c r="I407" s="345" t="s">
        <v>1826</v>
      </c>
      <c r="J407" s="329"/>
      <c r="K407" s="279" t="s">
        <v>1889</v>
      </c>
      <c r="L407" s="2686" t="s">
        <v>9440</v>
      </c>
      <c r="M407" s="657"/>
      <c r="N407" s="643" t="s">
        <v>9441</v>
      </c>
      <c r="O407" s="254"/>
      <c r="P407" s="254"/>
      <c r="Q407" s="235"/>
      <c r="R407" s="329"/>
      <c r="S407" s="329"/>
      <c r="T407" s="329"/>
      <c r="U407" s="298" t="s">
        <v>9442</v>
      </c>
      <c r="V407" s="154"/>
      <c r="W407" s="154"/>
      <c r="X407" s="154"/>
      <c r="Y407" s="154"/>
      <c r="Z407" s="154"/>
      <c r="AA407" s="329"/>
      <c r="AB407" s="329"/>
      <c r="AC407" s="329"/>
      <c r="AD407" s="279" t="s">
        <v>1914</v>
      </c>
      <c r="AE407" s="170"/>
      <c r="AF407" s="329"/>
      <c r="AG407" s="329"/>
      <c r="AH407" s="329"/>
      <c r="AI407" s="329"/>
      <c r="AJ407" s="329"/>
      <c r="AK407" s="329"/>
      <c r="AL407" s="329"/>
      <c r="AM407" s="329"/>
      <c r="AN407" s="329"/>
      <c r="AO407" s="329"/>
      <c r="AP407" s="329"/>
      <c r="AQ407" s="329"/>
      <c r="AR407" s="329"/>
      <c r="AS407" s="329"/>
      <c r="AT407" s="329"/>
    </row>
    <row r="408">
      <c r="A408" s="345" t="s">
        <v>51</v>
      </c>
      <c r="B408" s="359">
        <f>SUM($L$799)</f>
        <v>0</v>
      </c>
      <c r="C408" s="418"/>
      <c r="D408" s="418"/>
      <c r="E408" s="419">
        <f>SUM(I401)</f>
        <v>24</v>
      </c>
      <c r="F408" s="419">
        <f>SUM(ROUNDDOWN(I404/3))</f>
        <v>2</v>
      </c>
      <c r="G408" s="360">
        <v>6.0</v>
      </c>
      <c r="H408" s="361"/>
      <c r="I408" s="359">
        <f t="shared" ref="I408:I412" si="73">SUM(B408:H408)</f>
        <v>32</v>
      </c>
      <c r="J408" s="329"/>
      <c r="K408" s="329"/>
      <c r="L408" s="635" t="s">
        <v>1010</v>
      </c>
      <c r="M408" s="154" t="s">
        <v>3194</v>
      </c>
      <c r="N408" s="630" t="s">
        <v>9443</v>
      </c>
      <c r="O408" s="605" t="s">
        <v>9444</v>
      </c>
      <c r="P408" s="154"/>
      <c r="Q408" s="154"/>
      <c r="R408" s="329"/>
      <c r="S408" s="329"/>
      <c r="T408" s="411" t="s">
        <v>1904</v>
      </c>
      <c r="U408" s="412"/>
      <c r="V408" s="412"/>
      <c r="W408" s="412"/>
      <c r="X408" s="412"/>
      <c r="Y408" s="413"/>
      <c r="Z408" s="413"/>
      <c r="AA408" s="329"/>
      <c r="AB408" s="329"/>
      <c r="AC408" s="329"/>
      <c r="AD408" s="423" t="s">
        <v>9445</v>
      </c>
      <c r="AJ408" s="329"/>
      <c r="AK408" s="329"/>
      <c r="AL408" s="329"/>
      <c r="AM408" s="329"/>
      <c r="AN408" s="329"/>
      <c r="AO408" s="329"/>
      <c r="AP408" s="329"/>
      <c r="AQ408" s="329"/>
      <c r="AR408" s="329"/>
      <c r="AS408" s="329"/>
      <c r="AT408" s="329"/>
    </row>
    <row r="409">
      <c r="A409" s="345" t="s">
        <v>52</v>
      </c>
      <c r="B409" s="359">
        <f>SUM($M$799)</f>
        <v>0</v>
      </c>
      <c r="C409" s="418"/>
      <c r="D409" s="419">
        <f>SUM(ROUNDDOWN(I400/3))</f>
        <v>0</v>
      </c>
      <c r="E409" s="419">
        <f>SUM(I401)</f>
        <v>24</v>
      </c>
      <c r="F409" s="418"/>
      <c r="G409" s="360">
        <v>9.0</v>
      </c>
      <c r="H409" s="361"/>
      <c r="I409" s="359">
        <f t="shared" si="73"/>
        <v>33</v>
      </c>
      <c r="J409" s="329"/>
      <c r="K409" s="329"/>
      <c r="L409" s="635" t="s">
        <v>1018</v>
      </c>
      <c r="M409" s="154" t="s">
        <v>1143</v>
      </c>
      <c r="N409" s="154"/>
      <c r="O409" s="154"/>
      <c r="P409" s="154"/>
      <c r="Q409" s="154"/>
      <c r="R409" s="329"/>
      <c r="S409" s="329"/>
      <c r="T409" s="329"/>
      <c r="U409" s="170"/>
      <c r="V409" s="170"/>
      <c r="W409" s="170"/>
      <c r="X409" s="170"/>
      <c r="Y409" s="170"/>
      <c r="Z409" s="170"/>
      <c r="AA409" s="329"/>
      <c r="AB409" s="329"/>
      <c r="AC409" s="329"/>
      <c r="AJ409" s="329"/>
      <c r="AK409" s="329"/>
      <c r="AL409" s="329"/>
      <c r="AM409" s="329"/>
      <c r="AN409" s="329"/>
      <c r="AO409" s="329"/>
      <c r="AP409" s="329"/>
      <c r="AQ409" s="329"/>
      <c r="AR409" s="329"/>
      <c r="AS409" s="329"/>
      <c r="AT409" s="329"/>
    </row>
    <row r="410">
      <c r="A410" s="345" t="s">
        <v>54</v>
      </c>
      <c r="B410" s="359">
        <f>SUM($N$799)</f>
        <v>0</v>
      </c>
      <c r="C410" s="419">
        <f>SUM(I399)</f>
        <v>26</v>
      </c>
      <c r="D410" s="418"/>
      <c r="E410" s="418"/>
      <c r="F410" s="418"/>
      <c r="G410" s="360"/>
      <c r="H410" s="361"/>
      <c r="I410" s="359">
        <f t="shared" si="73"/>
        <v>26</v>
      </c>
      <c r="J410" s="329"/>
      <c r="K410" s="329"/>
      <c r="L410" s="329"/>
      <c r="M410" s="329"/>
      <c r="N410" s="329"/>
      <c r="O410" s="329"/>
      <c r="P410" s="329"/>
      <c r="Q410" s="329"/>
      <c r="R410" s="329"/>
      <c r="S410" s="329"/>
      <c r="T410" s="329"/>
      <c r="U410" s="170"/>
      <c r="V410" s="170"/>
      <c r="W410" s="170"/>
      <c r="X410" s="170"/>
      <c r="Y410" s="170"/>
      <c r="Z410" s="170"/>
      <c r="AA410" s="329"/>
      <c r="AB410" s="329"/>
      <c r="AC410" s="329"/>
      <c r="AJ410" s="329"/>
      <c r="AK410" s="329"/>
      <c r="AL410" s="329"/>
      <c r="AM410" s="329"/>
      <c r="AN410" s="329"/>
      <c r="AO410" s="329"/>
      <c r="AP410" s="329"/>
      <c r="AQ410" s="329"/>
      <c r="AR410" s="329"/>
      <c r="AS410" s="329"/>
      <c r="AT410" s="329"/>
    </row>
    <row r="411">
      <c r="A411" s="345" t="s">
        <v>53</v>
      </c>
      <c r="B411" s="359">
        <f>SUM($O$799)</f>
        <v>0</v>
      </c>
      <c r="C411" s="419">
        <f>SUM(ROUNDDOWN(I399/2))</f>
        <v>13</v>
      </c>
      <c r="D411" s="418"/>
      <c r="E411" s="419">
        <f>SUM(I401)</f>
        <v>24</v>
      </c>
      <c r="F411" s="418"/>
      <c r="G411" s="360">
        <v>6.0</v>
      </c>
      <c r="H411" s="361"/>
      <c r="I411" s="359">
        <f t="shared" si="73"/>
        <v>43</v>
      </c>
      <c r="J411" s="329"/>
      <c r="K411" s="279" t="s">
        <v>1922</v>
      </c>
      <c r="L411" s="2615" t="s">
        <v>9446</v>
      </c>
      <c r="M411" s="170"/>
      <c r="N411" s="170"/>
      <c r="O411" s="170"/>
      <c r="P411" s="577" t="s">
        <v>534</v>
      </c>
      <c r="Q411" s="577" t="s">
        <v>535</v>
      </c>
      <c r="R411" s="329"/>
      <c r="S411" s="329"/>
      <c r="T411" s="411" t="s">
        <v>1904</v>
      </c>
      <c r="U411" s="412"/>
      <c r="V411" s="412"/>
      <c r="W411" s="412"/>
      <c r="X411" s="412"/>
      <c r="Y411" s="413"/>
      <c r="Z411" s="413"/>
      <c r="AA411" s="329"/>
      <c r="AB411" s="329"/>
      <c r="AC411" s="329"/>
      <c r="AJ411" s="329"/>
      <c r="AK411" s="329"/>
      <c r="AL411" s="329"/>
      <c r="AM411" s="329"/>
      <c r="AN411" s="329"/>
      <c r="AO411" s="329"/>
      <c r="AP411" s="329"/>
      <c r="AQ411" s="329"/>
      <c r="AR411" s="329"/>
      <c r="AS411" s="329"/>
      <c r="AT411" s="329"/>
    </row>
    <row r="412">
      <c r="A412" s="345" t="s">
        <v>55</v>
      </c>
      <c r="B412" s="359">
        <f>SUM($P$799)</f>
        <v>0</v>
      </c>
      <c r="C412" s="419">
        <f>SUM(I399)</f>
        <v>26</v>
      </c>
      <c r="D412" s="418"/>
      <c r="E412" s="418"/>
      <c r="F412" s="419">
        <f>SUM(ROUNDDOWN(I404/3))</f>
        <v>2</v>
      </c>
      <c r="G412" s="360">
        <v>3.0</v>
      </c>
      <c r="H412" s="361"/>
      <c r="I412" s="359">
        <f t="shared" si="73"/>
        <v>31</v>
      </c>
      <c r="J412" s="329"/>
      <c r="K412" s="329"/>
      <c r="L412" s="242" t="s">
        <v>9447</v>
      </c>
      <c r="M412" s="212"/>
      <c r="N412" s="212"/>
      <c r="O412" s="154"/>
      <c r="P412" s="154"/>
      <c r="Q412" s="154"/>
      <c r="R412" s="329"/>
      <c r="S412" s="329"/>
      <c r="T412" s="329"/>
      <c r="U412" s="170"/>
      <c r="V412" s="170"/>
      <c r="W412" s="170"/>
      <c r="X412" s="170"/>
      <c r="Y412" s="170"/>
      <c r="Z412" s="170"/>
      <c r="AA412" s="329"/>
      <c r="AB412" s="329"/>
      <c r="AC412" s="329"/>
      <c r="AJ412" s="329"/>
      <c r="AK412" s="329"/>
      <c r="AL412" s="329"/>
      <c r="AM412" s="329"/>
      <c r="AN412" s="329"/>
      <c r="AO412" s="329"/>
      <c r="AP412" s="329"/>
      <c r="AQ412" s="329"/>
      <c r="AR412" s="329"/>
      <c r="AS412" s="329"/>
      <c r="AT412" s="329"/>
    </row>
    <row r="413">
      <c r="A413" s="329"/>
      <c r="B413" s="329"/>
      <c r="C413" s="329"/>
      <c r="D413" s="329"/>
      <c r="E413" s="329"/>
      <c r="F413" s="329"/>
      <c r="G413" s="329"/>
      <c r="H413" s="329"/>
      <c r="I413" s="329"/>
      <c r="J413" s="329"/>
      <c r="K413" s="329"/>
      <c r="L413" s="153" t="s">
        <v>9448</v>
      </c>
      <c r="M413" s="154"/>
      <c r="N413" s="154"/>
      <c r="O413" s="154"/>
      <c r="P413" s="154"/>
      <c r="Q413" s="154"/>
      <c r="R413" s="329"/>
      <c r="S413" s="329"/>
      <c r="T413" s="329"/>
      <c r="U413" s="170"/>
      <c r="V413" s="170"/>
      <c r="W413" s="170"/>
      <c r="X413" s="170"/>
      <c r="Y413" s="170"/>
      <c r="Z413" s="170"/>
      <c r="AA413" s="329"/>
      <c r="AB413" s="329"/>
      <c r="AC413" s="329"/>
      <c r="AD413" s="329"/>
      <c r="AE413" s="329"/>
      <c r="AF413" s="329"/>
      <c r="AG413" s="329"/>
      <c r="AH413" s="329"/>
      <c r="AI413" s="329"/>
      <c r="AJ413" s="329"/>
      <c r="AK413" s="329"/>
      <c r="AL413" s="329"/>
      <c r="AM413" s="329"/>
      <c r="AN413" s="329"/>
      <c r="AO413" s="329"/>
      <c r="AP413" s="329"/>
      <c r="AQ413" s="329"/>
      <c r="AR413" s="329"/>
      <c r="AS413" s="329"/>
      <c r="AT413" s="329"/>
    </row>
    <row r="414">
      <c r="A414" s="37"/>
      <c r="B414" s="329"/>
      <c r="C414" s="329"/>
      <c r="D414" s="329"/>
      <c r="E414" s="329"/>
      <c r="F414" s="329"/>
      <c r="G414" s="329"/>
      <c r="H414" s="329"/>
      <c r="I414" s="329"/>
      <c r="J414" s="37"/>
      <c r="K414" s="329"/>
      <c r="L414" s="329"/>
      <c r="M414" s="329"/>
      <c r="N414" s="329"/>
      <c r="O414" s="329"/>
      <c r="P414" s="329"/>
      <c r="Q414" s="329"/>
      <c r="R414" s="329"/>
      <c r="S414" s="37"/>
      <c r="T414" s="329"/>
      <c r="U414" s="329"/>
      <c r="V414" s="329"/>
      <c r="W414" s="329"/>
      <c r="X414" s="329"/>
      <c r="Y414" s="329"/>
      <c r="Z414" s="329"/>
      <c r="AA414" s="329"/>
      <c r="AB414" s="37"/>
      <c r="AC414" s="329"/>
      <c r="AD414" s="329"/>
      <c r="AE414" s="329"/>
      <c r="AF414" s="329"/>
      <c r="AG414" s="329"/>
      <c r="AH414" s="329"/>
      <c r="AI414" s="329"/>
      <c r="AJ414" s="329"/>
      <c r="AK414" s="37"/>
      <c r="AL414" s="37"/>
      <c r="AM414" s="37"/>
      <c r="AN414" s="37"/>
      <c r="AO414" s="37"/>
      <c r="AP414" s="37"/>
      <c r="AQ414" s="37"/>
      <c r="AR414" s="37"/>
      <c r="AS414" s="37"/>
      <c r="AT414" s="37"/>
    </row>
    <row r="418">
      <c r="A418" s="37"/>
      <c r="B418" s="329"/>
      <c r="C418" s="329"/>
      <c r="D418" s="329"/>
      <c r="E418" s="329"/>
      <c r="F418" s="329"/>
      <c r="G418" s="330" t="s">
        <v>1811</v>
      </c>
      <c r="H418" s="330" t="s">
        <v>1812</v>
      </c>
      <c r="I418" s="329"/>
      <c r="J418" s="37"/>
      <c r="K418" s="329"/>
      <c r="L418" s="329"/>
      <c r="M418" s="329"/>
      <c r="N418" s="329"/>
      <c r="O418" s="329"/>
      <c r="P418" s="329"/>
      <c r="Q418" s="329"/>
      <c r="R418" s="329"/>
      <c r="S418" s="37"/>
      <c r="T418" s="329"/>
      <c r="U418" s="329"/>
      <c r="V418" s="329"/>
      <c r="W418" s="329"/>
      <c r="X418" s="329"/>
      <c r="Y418" s="329"/>
      <c r="Z418" s="329"/>
      <c r="AA418" s="329"/>
      <c r="AB418" s="37"/>
      <c r="AC418" s="329"/>
      <c r="AD418" s="329"/>
      <c r="AE418" s="329"/>
      <c r="AF418" s="329"/>
      <c r="AG418" s="329"/>
      <c r="AH418" s="329"/>
      <c r="AI418" s="329"/>
      <c r="AJ418" s="329"/>
      <c r="AK418" s="37"/>
      <c r="AL418" s="329"/>
      <c r="AM418" s="329"/>
      <c r="AN418" s="329"/>
      <c r="AO418" s="329"/>
      <c r="AP418" s="329"/>
      <c r="AQ418" s="329"/>
      <c r="AR418" s="329"/>
      <c r="AS418" s="329"/>
      <c r="AT418" s="37"/>
    </row>
    <row r="419">
      <c r="A419" s="329"/>
      <c r="B419" s="329"/>
      <c r="C419" s="1019" t="s">
        <v>4071</v>
      </c>
      <c r="D419" s="333"/>
      <c r="E419" s="329"/>
      <c r="F419" s="334" t="s">
        <v>1814</v>
      </c>
      <c r="G419" s="334">
        <f>MINUS(H419,SUM(C422:C431) + SUM(K421+K425+K429+AB426+AB429+AB432+AB435+AB438))</f>
        <v>-54</v>
      </c>
      <c r="H419" s="334">
        <f>SUM($A$1043)</f>
        <v>0</v>
      </c>
      <c r="I419" s="329"/>
      <c r="J419" s="329"/>
      <c r="K419" s="329"/>
      <c r="L419" s="329"/>
      <c r="M419" s="329"/>
      <c r="N419" s="329"/>
      <c r="O419" s="329"/>
      <c r="P419" s="329"/>
      <c r="Q419" s="329"/>
      <c r="R419" s="329"/>
      <c r="S419" s="329"/>
      <c r="T419" s="329"/>
      <c r="U419" s="329"/>
      <c r="V419" s="329"/>
      <c r="W419" s="329"/>
      <c r="X419" s="329"/>
      <c r="Y419" s="329"/>
      <c r="Z419" s="329"/>
      <c r="AA419" s="329"/>
      <c r="AB419" s="329"/>
      <c r="AC419" s="329"/>
      <c r="AD419" s="329"/>
      <c r="AE419" s="329"/>
      <c r="AF419" s="329"/>
      <c r="AG419" s="329"/>
      <c r="AH419" s="329"/>
      <c r="AI419" s="329"/>
      <c r="AJ419" s="329"/>
      <c r="AK419" s="329"/>
      <c r="AL419" s="329"/>
      <c r="AM419" s="329"/>
      <c r="AN419" s="329"/>
      <c r="AO419" s="329"/>
      <c r="AP419" s="329"/>
      <c r="AQ419" s="329"/>
      <c r="AR419" s="329"/>
      <c r="AS419" s="329"/>
      <c r="AT419" s="329"/>
    </row>
    <row r="420">
      <c r="A420" s="329"/>
      <c r="B420" s="329"/>
      <c r="C420" s="329"/>
      <c r="D420" s="329"/>
      <c r="E420" s="329"/>
      <c r="F420" s="329"/>
      <c r="G420" s="329"/>
      <c r="H420" s="329"/>
      <c r="I420" s="329"/>
      <c r="J420" s="329"/>
      <c r="K420" s="279" t="s">
        <v>1815</v>
      </c>
      <c r="L420" s="218" t="s">
        <v>2216</v>
      </c>
      <c r="M420" s="170"/>
      <c r="N420" s="170"/>
      <c r="O420" s="235"/>
      <c r="P420" s="235"/>
      <c r="Q420" s="235"/>
      <c r="R420" s="329"/>
      <c r="S420" s="329"/>
      <c r="T420" s="279" t="s">
        <v>1816</v>
      </c>
      <c r="U420" s="1351" t="s">
        <v>9449</v>
      </c>
      <c r="V420" s="657"/>
      <c r="W420" s="658" t="s">
        <v>9450</v>
      </c>
      <c r="X420" s="254"/>
      <c r="Y420" s="254"/>
      <c r="Z420" s="235"/>
      <c r="AA420" s="329"/>
      <c r="AB420" s="329"/>
      <c r="AC420" s="279" t="s">
        <v>294</v>
      </c>
      <c r="AD420" s="220" t="s">
        <v>9451</v>
      </c>
      <c r="AE420" s="170"/>
      <c r="AF420" s="1047" t="s">
        <v>9452</v>
      </c>
      <c r="AG420" s="254"/>
      <c r="AH420" s="254"/>
      <c r="AI420" s="254"/>
      <c r="AJ420" s="329"/>
      <c r="AK420" s="329"/>
      <c r="AL420" s="329"/>
      <c r="AM420" s="220" t="s">
        <v>1821</v>
      </c>
      <c r="AN420" s="170"/>
      <c r="AO420" s="329"/>
      <c r="AP420" s="329"/>
      <c r="AQ420" s="329"/>
      <c r="AR420" s="329"/>
      <c r="AS420" s="329"/>
      <c r="AT420" s="329"/>
    </row>
    <row r="421">
      <c r="A421" s="329"/>
      <c r="B421" s="345" t="s">
        <v>1822</v>
      </c>
      <c r="C421" s="345" t="s">
        <v>1823</v>
      </c>
      <c r="D421" s="345" t="s">
        <v>1824</v>
      </c>
      <c r="E421" s="345" t="s">
        <v>1825</v>
      </c>
      <c r="F421" s="345" t="s">
        <v>1066</v>
      </c>
      <c r="G421" s="345" t="s">
        <v>1120</v>
      </c>
      <c r="H421" s="345" t="s">
        <v>800</v>
      </c>
      <c r="I421" s="345" t="s">
        <v>1826</v>
      </c>
      <c r="J421" s="329"/>
      <c r="K421" s="780" t="str">
        <f>IFERROR(__xludf.DUMMYFUNCTION("REGEXREPLACE(O420, ""\D+"", """")"),"")</f>
        <v/>
      </c>
      <c r="L421" s="154"/>
      <c r="M421" s="154"/>
      <c r="N421" s="154"/>
      <c r="O421" s="154"/>
      <c r="P421" s="154"/>
      <c r="Q421" s="154"/>
      <c r="R421" s="329"/>
      <c r="S421" s="329"/>
      <c r="T421" s="329"/>
      <c r="U421" s="211" t="s">
        <v>9453</v>
      </c>
      <c r="V421" s="212"/>
      <c r="W421" s="212"/>
      <c r="X421" s="212"/>
      <c r="Y421" s="212"/>
      <c r="Z421" s="212"/>
      <c r="AA421" s="329" t="s">
        <v>556</v>
      </c>
      <c r="AB421" s="329"/>
      <c r="AC421" s="329"/>
      <c r="AD421" s="224" t="s">
        <v>9454</v>
      </c>
      <c r="AE421" s="212"/>
      <c r="AF421" s="212"/>
      <c r="AG421" s="212"/>
      <c r="AH421" s="212"/>
      <c r="AI421" s="154"/>
      <c r="AJ421" s="329"/>
      <c r="AK421" s="329"/>
      <c r="AL421" s="329"/>
      <c r="AM421" s="2648" t="s">
        <v>1830</v>
      </c>
      <c r="AN421" s="2687" t="s">
        <v>1844</v>
      </c>
      <c r="AO421" s="37"/>
      <c r="AP421" s="37"/>
      <c r="AQ421" s="37"/>
      <c r="AR421" s="37"/>
      <c r="AS421" s="329"/>
      <c r="AT421" s="329"/>
    </row>
    <row r="422">
      <c r="A422" s="2583" t="s">
        <v>3255</v>
      </c>
      <c r="B422" s="359">
        <f>SUM($B$1043)</f>
        <v>0</v>
      </c>
      <c r="C422" s="2604">
        <v>6.0</v>
      </c>
      <c r="D422" s="2585"/>
      <c r="E422" s="2585"/>
      <c r="F422" s="2585"/>
      <c r="G422" s="2585"/>
      <c r="H422" s="2585"/>
      <c r="I422" s="359">
        <f>SUM(B422,C422*2,D422:H422) - IF(C422 &gt; $Z1218, MINUS(C422, $Z1218), 0)</f>
        <v>6</v>
      </c>
      <c r="J422" s="329"/>
      <c r="K422" s="329"/>
      <c r="L422" s="154"/>
      <c r="M422" s="154"/>
      <c r="N422" s="154"/>
      <c r="O422" s="154"/>
      <c r="P422" s="154"/>
      <c r="Q422" s="154"/>
      <c r="R422" s="329"/>
      <c r="S422" s="329"/>
      <c r="T422" s="1084"/>
      <c r="U422" s="2688" t="s">
        <v>9455</v>
      </c>
      <c r="V422" s="577" t="s">
        <v>956</v>
      </c>
      <c r="W422" s="577" t="s">
        <v>868</v>
      </c>
      <c r="X422" s="2454" t="s">
        <v>940</v>
      </c>
      <c r="Y422" s="577" t="s">
        <v>865</v>
      </c>
      <c r="Z422" s="577" t="s">
        <v>866</v>
      </c>
      <c r="AA422" s="329"/>
      <c r="AB422" s="329"/>
      <c r="AC422" s="329"/>
      <c r="AD422" s="154"/>
      <c r="AE422" s="154"/>
      <c r="AF422" s="154"/>
      <c r="AG422" s="154"/>
      <c r="AH422" s="154"/>
      <c r="AI422" s="154"/>
      <c r="AJ422" s="329"/>
      <c r="AK422" s="329"/>
      <c r="AL422" s="329"/>
      <c r="AM422" s="37"/>
      <c r="AN422" s="763"/>
      <c r="AO422" s="763"/>
      <c r="AP422" s="37"/>
      <c r="AQ422" s="37"/>
      <c r="AR422" s="37"/>
      <c r="AS422" s="329"/>
      <c r="AT422" s="329"/>
    </row>
    <row r="423">
      <c r="A423" s="2588" t="s">
        <v>3256</v>
      </c>
      <c r="B423" s="359">
        <f>SUM($C$1043)</f>
        <v>0</v>
      </c>
      <c r="C423" s="2584">
        <v>3.0</v>
      </c>
      <c r="D423" s="2585"/>
      <c r="E423" s="2585"/>
      <c r="F423" s="2585"/>
      <c r="G423" s="2585"/>
      <c r="H423" s="2585"/>
      <c r="I423" s="359">
        <f>SUM(B423,C423*2,D423:H423) - IF(C423 &gt; $Z1218, MINUS(C423, $Z1218), 0)</f>
        <v>3</v>
      </c>
      <c r="J423" s="329"/>
      <c r="K423" s="329"/>
      <c r="L423" s="329"/>
      <c r="M423" s="329"/>
      <c r="N423" s="329"/>
      <c r="O423" s="329"/>
      <c r="P423" s="329"/>
      <c r="Q423" s="329"/>
      <c r="R423" s="329"/>
      <c r="S423" s="329"/>
      <c r="T423" s="329"/>
      <c r="U423" s="329"/>
      <c r="V423" s="329"/>
      <c r="W423" s="329"/>
      <c r="X423" s="329"/>
      <c r="Y423" s="329"/>
      <c r="Z423" s="329"/>
      <c r="AA423" s="329"/>
      <c r="AB423" s="329"/>
      <c r="AC423" s="329"/>
      <c r="AD423" s="220" t="s">
        <v>9456</v>
      </c>
      <c r="AE423" s="170"/>
      <c r="AF423" s="170"/>
      <c r="AG423" s="170"/>
      <c r="AH423" s="170"/>
      <c r="AI423" s="345" t="s">
        <v>535</v>
      </c>
      <c r="AJ423" s="329"/>
      <c r="AK423" s="329"/>
      <c r="AL423" s="329"/>
      <c r="AM423" s="37"/>
      <c r="AN423" s="763"/>
      <c r="AO423" s="763"/>
      <c r="AP423" s="37"/>
      <c r="AQ423" s="37"/>
      <c r="AR423" s="37"/>
      <c r="AS423" s="329"/>
      <c r="AT423" s="329"/>
    </row>
    <row r="424">
      <c r="A424" s="2590" t="s">
        <v>3257</v>
      </c>
      <c r="B424" s="359">
        <f>SUM($D$1043)</f>
        <v>0</v>
      </c>
      <c r="C424" s="2626">
        <v>9.0</v>
      </c>
      <c r="D424" s="2585"/>
      <c r="E424" s="2585"/>
      <c r="F424" s="2584">
        <v>3.0</v>
      </c>
      <c r="G424" s="2585"/>
      <c r="H424" s="2585"/>
      <c r="I424" s="359">
        <f>SUM(B424:H424) - IF(C424 &gt; $Z1218, ROUNDUP(MINUS(C424, $Z1218)/2), 0)</f>
        <v>7</v>
      </c>
      <c r="J424" s="329"/>
      <c r="K424" s="279" t="s">
        <v>1815</v>
      </c>
      <c r="L424" s="218" t="s">
        <v>2216</v>
      </c>
      <c r="M424" s="170"/>
      <c r="N424" s="170"/>
      <c r="O424" s="235"/>
      <c r="P424" s="235"/>
      <c r="Q424" s="235"/>
      <c r="R424" s="329"/>
      <c r="S424" s="329"/>
      <c r="T424" s="279" t="s">
        <v>1855</v>
      </c>
      <c r="U424" s="2661" t="s">
        <v>9457</v>
      </c>
      <c r="V424" s="657"/>
      <c r="W424" s="575" t="s">
        <v>9458</v>
      </c>
      <c r="X424" s="254"/>
      <c r="Y424" s="254"/>
      <c r="Z424" s="235"/>
      <c r="AA424" s="329"/>
      <c r="AB424" s="329"/>
      <c r="AC424" s="329"/>
      <c r="AD424" s="329"/>
      <c r="AE424" s="329"/>
      <c r="AF424" s="329"/>
      <c r="AG424" s="329"/>
      <c r="AH424" s="329"/>
      <c r="AI424" s="329"/>
      <c r="AJ424" s="329"/>
      <c r="AK424" s="329"/>
      <c r="AL424" s="329"/>
      <c r="AM424" s="37"/>
      <c r="AN424" s="763"/>
      <c r="AO424" s="763"/>
      <c r="AP424" s="37"/>
      <c r="AQ424" s="37"/>
      <c r="AR424" s="37"/>
      <c r="AS424" s="329"/>
      <c r="AT424" s="329"/>
    </row>
    <row r="425">
      <c r="A425" s="2592" t="s">
        <v>3258</v>
      </c>
      <c r="B425" s="359">
        <f>SUM($E$1043)</f>
        <v>0</v>
      </c>
      <c r="C425" s="2608">
        <v>8.0</v>
      </c>
      <c r="D425" s="2593">
        <v>1.0</v>
      </c>
      <c r="E425" s="2585"/>
      <c r="F425" s="2651">
        <v>-2.0</v>
      </c>
      <c r="G425" s="2609">
        <v>-1.0</v>
      </c>
      <c r="H425" s="2585"/>
      <c r="I425" s="359">
        <f>SUM(B425:H425) - IF(C425 &gt; $Z1218, ROUNDUP(MINUS(C425, $Z1218)/2), 0)</f>
        <v>2</v>
      </c>
      <c r="J425" s="329"/>
      <c r="K425" s="780" t="str">
        <f>IFERROR(__xludf.DUMMYFUNCTION("REGEXREPLACE(O424, ""\D+"", """")"),"")</f>
        <v/>
      </c>
      <c r="L425" s="154"/>
      <c r="M425" s="154"/>
      <c r="N425" s="154"/>
      <c r="O425" s="154"/>
      <c r="P425" s="154"/>
      <c r="Q425" s="154"/>
      <c r="R425" s="329"/>
      <c r="S425" s="329"/>
      <c r="T425" s="329"/>
      <c r="U425" s="385" t="s">
        <v>1010</v>
      </c>
      <c r="V425" s="154" t="s">
        <v>1032</v>
      </c>
      <c r="W425" s="2689" t="s">
        <v>1075</v>
      </c>
      <c r="X425" s="154" t="s">
        <v>3194</v>
      </c>
      <c r="Y425" s="154"/>
      <c r="Z425" s="154"/>
      <c r="AA425" s="329"/>
      <c r="AB425" s="329"/>
      <c r="AC425" s="279" t="s">
        <v>1862</v>
      </c>
      <c r="AD425" s="218" t="s">
        <v>1437</v>
      </c>
      <c r="AE425" s="170"/>
      <c r="AF425" s="170"/>
      <c r="AG425" s="209" t="s">
        <v>1304</v>
      </c>
      <c r="AH425" s="209" t="s">
        <v>1195</v>
      </c>
      <c r="AI425" s="209" t="s">
        <v>1196</v>
      </c>
      <c r="AJ425" s="329"/>
      <c r="AK425" s="329"/>
      <c r="AL425" s="329"/>
      <c r="AM425" s="37"/>
      <c r="AN425" s="37"/>
      <c r="AO425" s="37"/>
      <c r="AP425" s="37"/>
      <c r="AQ425" s="37"/>
      <c r="AR425" s="37"/>
      <c r="AS425" s="329"/>
      <c r="AT425" s="329"/>
    </row>
    <row r="426">
      <c r="A426" s="2594" t="s">
        <v>3259</v>
      </c>
      <c r="B426" s="359">
        <f>SUM($F$1043)</f>
        <v>0</v>
      </c>
      <c r="C426" s="2585"/>
      <c r="D426" s="2585"/>
      <c r="E426" s="2585"/>
      <c r="F426" s="2584">
        <v>3.0</v>
      </c>
      <c r="G426" s="2585"/>
      <c r="H426" s="2585"/>
      <c r="I426" s="359">
        <f>SUM(B426:H426) - IF(C426 &gt; $Z1218, ROUNDUP(MINUS(C426, $Z1218)/2), 0)</f>
        <v>3</v>
      </c>
      <c r="J426" s="329"/>
      <c r="K426" s="329"/>
      <c r="L426" s="154"/>
      <c r="M426" s="154"/>
      <c r="N426" s="154"/>
      <c r="O426" s="154"/>
      <c r="P426" s="154"/>
      <c r="Q426" s="154"/>
      <c r="R426" s="329"/>
      <c r="S426" s="329"/>
      <c r="T426" s="329"/>
      <c r="U426" s="385" t="s">
        <v>1018</v>
      </c>
      <c r="V426" s="154" t="s">
        <v>2712</v>
      </c>
      <c r="W426" s="154" t="s">
        <v>2934</v>
      </c>
      <c r="X426" s="610" t="s">
        <v>9459</v>
      </c>
      <c r="Y426" s="154"/>
      <c r="Z426" s="154"/>
      <c r="AA426" s="329"/>
      <c r="AB426" s="954">
        <f>(AC426 * (AC426 + 1)) / 2</f>
        <v>0</v>
      </c>
      <c r="AC426" s="955">
        <v>0.0</v>
      </c>
      <c r="AD426" s="211" t="s">
        <v>1439</v>
      </c>
      <c r="AE426" s="212"/>
      <c r="AF426" s="212"/>
      <c r="AG426" s="212"/>
      <c r="AH426" s="212"/>
      <c r="AI426" s="154"/>
      <c r="AJ426" s="329"/>
      <c r="AK426" s="329"/>
      <c r="AL426" s="329"/>
      <c r="AM426" s="2042" t="s">
        <v>9460</v>
      </c>
      <c r="AN426" s="37" t="s">
        <v>556</v>
      </c>
      <c r="AO426" s="37"/>
      <c r="AP426" s="37"/>
      <c r="AQ426" s="37"/>
      <c r="AR426" s="37"/>
      <c r="AS426" s="329"/>
      <c r="AT426" s="329"/>
    </row>
    <row r="427">
      <c r="A427" s="2595" t="s">
        <v>3260</v>
      </c>
      <c r="B427" s="359">
        <f>SUM($G$1043)</f>
        <v>0</v>
      </c>
      <c r="C427" s="2617">
        <v>12.0</v>
      </c>
      <c r="D427" s="2585"/>
      <c r="E427" s="2589">
        <v>4.0</v>
      </c>
      <c r="F427" s="2585"/>
      <c r="G427" s="2585"/>
      <c r="H427" s="2585"/>
      <c r="I427" s="359">
        <f>SUM(B427:H427) - IF(C427 &gt; $Z1218, ROUNDUP(MINUS(C427, $Z1218)/2), 0)</f>
        <v>10</v>
      </c>
      <c r="J427" s="329"/>
      <c r="K427" s="329"/>
      <c r="L427" s="329"/>
      <c r="M427" s="329"/>
      <c r="N427" s="329"/>
      <c r="O427" s="329"/>
      <c r="P427" s="329"/>
      <c r="Q427" s="329"/>
      <c r="R427" s="329"/>
      <c r="S427" s="329"/>
      <c r="T427" s="279" t="s">
        <v>1872</v>
      </c>
      <c r="U427" s="2461" t="s">
        <v>9204</v>
      </c>
      <c r="V427" s="594"/>
      <c r="W427" s="658" t="s">
        <v>9205</v>
      </c>
      <c r="X427" s="254"/>
      <c r="Y427" s="254"/>
      <c r="Z427" s="254"/>
      <c r="AA427" s="1084"/>
      <c r="AB427" s="329"/>
      <c r="AC427" s="400" t="str">
        <f>CONCATENATE("Cost: ", AB426, " KP")</f>
        <v>Cost: 0 KP</v>
      </c>
      <c r="AD427" s="212" t="s">
        <v>9461</v>
      </c>
      <c r="AE427" s="212"/>
      <c r="AF427" s="212"/>
      <c r="AG427" s="212"/>
      <c r="AH427" s="212"/>
      <c r="AI427" s="301" t="s">
        <v>1442</v>
      </c>
      <c r="AJ427" s="329" t="s">
        <v>556</v>
      </c>
      <c r="AK427" s="329"/>
      <c r="AL427" s="329"/>
      <c r="AM427" s="329"/>
      <c r="AN427" s="329"/>
      <c r="AO427" s="329"/>
      <c r="AP427" s="329"/>
      <c r="AQ427" s="329"/>
      <c r="AR427" s="329"/>
      <c r="AS427" s="329"/>
      <c r="AT427" s="329"/>
    </row>
    <row r="428">
      <c r="A428" s="2596" t="s">
        <v>3261</v>
      </c>
      <c r="B428" s="359">
        <f>SUM($H$1043)</f>
        <v>0</v>
      </c>
      <c r="C428" s="2610">
        <v>5.0</v>
      </c>
      <c r="D428" s="2593">
        <v>1.0</v>
      </c>
      <c r="E428" s="2586">
        <v>2.0</v>
      </c>
      <c r="F428" s="2586">
        <v>2.0</v>
      </c>
      <c r="G428" s="2585"/>
      <c r="H428" s="2585"/>
      <c r="I428" s="359">
        <f>SUM(B428:H428) - IF(C428 &gt; $Z1218, ROUNDUP(MINUS(C428, $Z1218)/2), 0)</f>
        <v>7</v>
      </c>
      <c r="J428" s="329"/>
      <c r="K428" s="279" t="s">
        <v>1815</v>
      </c>
      <c r="L428" s="218" t="s">
        <v>2216</v>
      </c>
      <c r="M428" s="170"/>
      <c r="N428" s="170"/>
      <c r="O428" s="235"/>
      <c r="P428" s="235"/>
      <c r="Q428" s="235"/>
      <c r="R428" s="329"/>
      <c r="S428" s="329"/>
      <c r="T428" s="329"/>
      <c r="U428" s="635" t="s">
        <v>1010</v>
      </c>
      <c r="V428" s="154" t="s">
        <v>1876</v>
      </c>
      <c r="W428" s="2642" t="s">
        <v>9207</v>
      </c>
      <c r="X428" s="605" t="s">
        <v>2077</v>
      </c>
      <c r="Y428" s="1055" t="s">
        <v>2076</v>
      </c>
      <c r="Z428" s="154"/>
      <c r="AA428" s="329"/>
      <c r="AB428" s="329"/>
      <c r="AC428" s="279" t="s">
        <v>1862</v>
      </c>
      <c r="AD428" s="279" t="s">
        <v>1405</v>
      </c>
      <c r="AE428" s="170"/>
      <c r="AF428" s="170"/>
      <c r="AG428" s="222" t="s">
        <v>1212</v>
      </c>
      <c r="AH428" s="209" t="s">
        <v>1195</v>
      </c>
      <c r="AI428" s="222" t="s">
        <v>1196</v>
      </c>
      <c r="AJ428" s="329"/>
      <c r="AK428" s="329"/>
      <c r="AL428" s="329"/>
      <c r="AM428" s="279" t="s">
        <v>1879</v>
      </c>
      <c r="AN428" s="170"/>
      <c r="AO428" s="329"/>
      <c r="AP428" s="329"/>
      <c r="AQ428" s="329"/>
      <c r="AR428" s="329"/>
      <c r="AS428" s="329"/>
      <c r="AT428" s="329"/>
    </row>
    <row r="429">
      <c r="A429" s="2597" t="s">
        <v>3262</v>
      </c>
      <c r="B429" s="359">
        <f>SUM($I$1043)</f>
        <v>0</v>
      </c>
      <c r="C429" s="2585"/>
      <c r="D429" s="2585"/>
      <c r="E429" s="2585"/>
      <c r="F429" s="2586">
        <v>2.0</v>
      </c>
      <c r="G429" s="2585"/>
      <c r="H429" s="2585"/>
      <c r="I429" s="359">
        <f>SUM(B429:H429) - IF(C429 &gt; $Z1218, ROUNDUP(MINUS(C429, $Z1218)/2), 0)</f>
        <v>2</v>
      </c>
      <c r="J429" s="329"/>
      <c r="K429" s="780" t="str">
        <f>IFERROR(__xludf.DUMMYFUNCTION("REGEXREPLACE(O428, ""\D+"", """")"),"")</f>
        <v/>
      </c>
      <c r="L429" s="154"/>
      <c r="M429" s="154"/>
      <c r="N429" s="154"/>
      <c r="O429" s="154"/>
      <c r="P429" s="154"/>
      <c r="Q429" s="154"/>
      <c r="R429" s="329"/>
      <c r="S429" s="329"/>
      <c r="T429" s="329"/>
      <c r="U429" s="635" t="s">
        <v>1018</v>
      </c>
      <c r="V429" s="154" t="s">
        <v>1109</v>
      </c>
      <c r="W429" s="2643" t="s">
        <v>1093</v>
      </c>
      <c r="X429" s="2643" t="s">
        <v>2900</v>
      </c>
      <c r="Y429" s="610" t="s">
        <v>3142</v>
      </c>
      <c r="Z429" s="610" t="s">
        <v>2079</v>
      </c>
      <c r="AA429" s="329"/>
      <c r="AB429" s="954">
        <f>(AC429 * (AC429 + 1)) / 2</f>
        <v>0</v>
      </c>
      <c r="AC429" s="955">
        <v>0.0</v>
      </c>
      <c r="AD429" s="211" t="s">
        <v>9241</v>
      </c>
      <c r="AE429" s="212"/>
      <c r="AF429" s="212"/>
      <c r="AG429" s="212"/>
      <c r="AH429" s="154"/>
      <c r="AI429" s="154"/>
      <c r="AJ429" s="329"/>
      <c r="AK429" s="329"/>
      <c r="AL429" s="329"/>
      <c r="AM429" s="404" t="s">
        <v>1886</v>
      </c>
      <c r="AN429" s="37"/>
      <c r="AO429" s="406" t="s">
        <v>9462</v>
      </c>
      <c r="AP429" s="37"/>
      <c r="AQ429" s="404" t="s">
        <v>1888</v>
      </c>
      <c r="AR429" s="37"/>
      <c r="AS429" s="329"/>
      <c r="AT429" s="329"/>
    </row>
    <row r="430">
      <c r="A430" s="2598" t="s">
        <v>3263</v>
      </c>
      <c r="B430" s="359">
        <f>SUM($J$1043)</f>
        <v>0</v>
      </c>
      <c r="C430" s="2617">
        <v>10.0</v>
      </c>
      <c r="D430" s="2585"/>
      <c r="E430" s="2585"/>
      <c r="F430" s="2585"/>
      <c r="G430" s="2585"/>
      <c r="H430" s="2585"/>
      <c r="I430" s="359">
        <f>SUM(B430:H430) - IF(C430 &gt; $Z1218, ROUNDUP(MINUS(C430, $Z1218)/2), 0)</f>
        <v>5</v>
      </c>
      <c r="J430" s="329"/>
      <c r="K430" s="329"/>
      <c r="L430" s="154"/>
      <c r="M430" s="154"/>
      <c r="N430" s="154"/>
      <c r="O430" s="154"/>
      <c r="P430" s="154"/>
      <c r="Q430" s="154"/>
      <c r="R430" s="329"/>
      <c r="S430" s="329"/>
      <c r="T430" s="279" t="s">
        <v>1889</v>
      </c>
      <c r="U430" s="2661" t="s">
        <v>9463</v>
      </c>
      <c r="V430" s="657"/>
      <c r="W430" s="575" t="s">
        <v>9464</v>
      </c>
      <c r="X430" s="254"/>
      <c r="Y430" s="254"/>
      <c r="Z430" s="235"/>
      <c r="AA430" s="329"/>
      <c r="AB430" s="329"/>
      <c r="AC430" s="400" t="str">
        <f>CONCATENATE("Cost: ", AB429, " KP")</f>
        <v>Cost: 0 KP</v>
      </c>
      <c r="AD430" s="224" t="s">
        <v>9465</v>
      </c>
      <c r="AE430" s="212"/>
      <c r="AF430" s="212"/>
      <c r="AG430" s="154"/>
      <c r="AH430" s="154"/>
      <c r="AI430" s="154"/>
      <c r="AJ430" s="329"/>
      <c r="AK430" s="329"/>
      <c r="AL430" s="329"/>
      <c r="AM430" s="406" t="s">
        <v>2176</v>
      </c>
      <c r="AN430" s="37"/>
      <c r="AO430" s="405" t="s">
        <v>1894</v>
      </c>
      <c r="AP430" s="37"/>
      <c r="AQ430" s="406" t="s">
        <v>1895</v>
      </c>
      <c r="AR430" s="37"/>
      <c r="AS430" s="329"/>
      <c r="AT430" s="329"/>
    </row>
    <row r="431">
      <c r="A431" s="2599" t="s">
        <v>50</v>
      </c>
      <c r="B431" s="359">
        <f>SUM($T$1043)</f>
        <v>0</v>
      </c>
      <c r="C431" s="2593">
        <v>1.0</v>
      </c>
      <c r="D431" s="2585"/>
      <c r="E431" s="2585"/>
      <c r="F431" s="2585"/>
      <c r="G431" s="2585"/>
      <c r="H431" s="2585"/>
      <c r="I431" s="359">
        <f>SUM(B431,D431:H431, (MIN(ROUNDDOWN(C431/6), 1)), MIN(ROUNDDOWN(C431/15), 1))</f>
        <v>0</v>
      </c>
      <c r="J431" s="329"/>
      <c r="K431" s="329"/>
      <c r="L431" s="329"/>
      <c r="M431" s="329"/>
      <c r="N431" s="329"/>
      <c r="O431" s="329"/>
      <c r="P431" s="329"/>
      <c r="Q431" s="329"/>
      <c r="R431" s="329"/>
      <c r="S431" s="329"/>
      <c r="T431" s="329"/>
      <c r="U431" s="385" t="s">
        <v>1010</v>
      </c>
      <c r="V431" s="154" t="s">
        <v>1161</v>
      </c>
      <c r="W431" s="605" t="s">
        <v>9466</v>
      </c>
      <c r="X431" s="2611" t="s">
        <v>1163</v>
      </c>
      <c r="Y431" s="154"/>
      <c r="Z431" s="154"/>
      <c r="AA431" s="329"/>
      <c r="AB431" s="329"/>
      <c r="AC431" s="279" t="s">
        <v>1862</v>
      </c>
      <c r="AD431" s="279" t="s">
        <v>1544</v>
      </c>
      <c r="AE431" s="170"/>
      <c r="AF431" s="170"/>
      <c r="AG431" s="222" t="s">
        <v>1254</v>
      </c>
      <c r="AH431" s="209" t="s">
        <v>1195</v>
      </c>
      <c r="AI431" s="222" t="s">
        <v>1196</v>
      </c>
      <c r="AJ431" s="329"/>
      <c r="AK431" s="329"/>
      <c r="AL431" s="329"/>
      <c r="AM431" s="404" t="s">
        <v>2181</v>
      </c>
      <c r="AN431" s="37"/>
      <c r="AO431" s="406" t="s">
        <v>2681</v>
      </c>
      <c r="AP431" s="37"/>
      <c r="AQ431" s="258" t="s">
        <v>3540</v>
      </c>
      <c r="AR431" s="37"/>
      <c r="AS431" s="329"/>
      <c r="AT431" s="329"/>
    </row>
    <row r="432">
      <c r="A432" s="329"/>
      <c r="B432" s="329"/>
      <c r="C432" s="329"/>
      <c r="D432" s="329"/>
      <c r="E432" s="329"/>
      <c r="F432" s="329"/>
      <c r="G432" s="329"/>
      <c r="H432" s="329"/>
      <c r="I432" s="329"/>
      <c r="J432" s="329"/>
      <c r="K432" s="411" t="s">
        <v>1904</v>
      </c>
      <c r="L432" s="412"/>
      <c r="M432" s="412"/>
      <c r="N432" s="412"/>
      <c r="O432" s="413"/>
      <c r="P432" s="413"/>
      <c r="Q432" s="413"/>
      <c r="R432" s="329"/>
      <c r="S432" s="329"/>
      <c r="T432" s="329"/>
      <c r="U432" s="385" t="s">
        <v>1018</v>
      </c>
      <c r="V432" s="154"/>
      <c r="W432" s="154"/>
      <c r="X432" s="154"/>
      <c r="Y432" s="154"/>
      <c r="Z432" s="154"/>
      <c r="AA432" s="329"/>
      <c r="AB432" s="954">
        <f>(AC432 * (AC432 + 1)) / 2</f>
        <v>0</v>
      </c>
      <c r="AC432" s="955">
        <v>0.0</v>
      </c>
      <c r="AD432" s="224" t="s">
        <v>9467</v>
      </c>
      <c r="AE432" s="212"/>
      <c r="AF432" s="212"/>
      <c r="AG432" s="212"/>
      <c r="AH432" s="154"/>
      <c r="AI432" s="154"/>
      <c r="AJ432" s="329"/>
      <c r="AK432" s="329"/>
      <c r="AL432" s="329"/>
      <c r="AM432" s="329"/>
      <c r="AN432" s="329"/>
      <c r="AO432" s="329"/>
      <c r="AP432" s="329"/>
      <c r="AQ432" s="329"/>
      <c r="AR432" s="329"/>
      <c r="AS432" s="329"/>
      <c r="AT432" s="329"/>
    </row>
    <row r="433">
      <c r="A433" s="329"/>
      <c r="B433" s="345" t="s">
        <v>1822</v>
      </c>
      <c r="C433" s="345" t="s">
        <v>1906</v>
      </c>
      <c r="D433" s="345" t="s">
        <v>1907</v>
      </c>
      <c r="E433" s="345" t="s">
        <v>1908</v>
      </c>
      <c r="F433" s="345" t="s">
        <v>1909</v>
      </c>
      <c r="G433" s="345" t="s">
        <v>1910</v>
      </c>
      <c r="H433" s="345" t="s">
        <v>800</v>
      </c>
      <c r="I433" s="345" t="s">
        <v>1826</v>
      </c>
      <c r="J433" s="329"/>
      <c r="K433" s="780" t="str">
        <f>IFERROR(__xludf.DUMMYFUNCTION("REGEXREPLACE(O432, ""\D+"", """")"),"")</f>
        <v/>
      </c>
      <c r="L433" s="170"/>
      <c r="M433" s="170"/>
      <c r="N433" s="170"/>
      <c r="O433" s="170"/>
      <c r="P433" s="170"/>
      <c r="Q433" s="170"/>
      <c r="R433" s="329"/>
      <c r="S433" s="329"/>
      <c r="T433" s="279" t="s">
        <v>1889</v>
      </c>
      <c r="U433" s="1351" t="s">
        <v>9468</v>
      </c>
      <c r="V433" s="657"/>
      <c r="W433" s="658" t="s">
        <v>9469</v>
      </c>
      <c r="X433" s="254"/>
      <c r="Y433" s="254"/>
      <c r="Z433" s="254"/>
      <c r="AA433" s="1084"/>
      <c r="AB433" s="329"/>
      <c r="AC433" s="400" t="str">
        <f>CONCATENATE("Cost: ", AB432, " KP")</f>
        <v>Cost: 0 KP</v>
      </c>
      <c r="AD433" s="224" t="s">
        <v>9470</v>
      </c>
      <c r="AE433" s="212"/>
      <c r="AF433" s="154"/>
      <c r="AG433" s="154"/>
      <c r="AH433" s="154"/>
      <c r="AI433" s="154"/>
      <c r="AJ433" s="329"/>
      <c r="AK433" s="329"/>
      <c r="AL433" s="329"/>
      <c r="AM433" s="279" t="s">
        <v>1914</v>
      </c>
      <c r="AN433" s="170"/>
      <c r="AO433" s="329"/>
      <c r="AP433" s="329"/>
      <c r="AQ433" s="329"/>
      <c r="AR433" s="329"/>
      <c r="AS433" s="329"/>
      <c r="AT433" s="329"/>
    </row>
    <row r="434">
      <c r="A434" s="345" t="s">
        <v>51</v>
      </c>
      <c r="B434" s="359">
        <f>SUM($U$1043)</f>
        <v>0</v>
      </c>
      <c r="C434" s="2600"/>
      <c r="D434" s="2600"/>
      <c r="E434" s="2601">
        <f>SUM(ROUNDDOWN(I427/5))</f>
        <v>2</v>
      </c>
      <c r="F434" s="2600"/>
      <c r="G434" s="2584">
        <v>3.0</v>
      </c>
      <c r="H434" s="2585"/>
      <c r="I434" s="359">
        <f t="shared" ref="I434:I438" si="74">SUM(B434:H434)</f>
        <v>5</v>
      </c>
      <c r="J434" s="329"/>
      <c r="K434" s="329"/>
      <c r="L434" s="170"/>
      <c r="M434" s="170"/>
      <c r="N434" s="170"/>
      <c r="O434" s="170"/>
      <c r="P434" s="170"/>
      <c r="Q434" s="170"/>
      <c r="R434" s="329"/>
      <c r="S434" s="329"/>
      <c r="T434" s="329"/>
      <c r="U434" s="635" t="s">
        <v>1010</v>
      </c>
      <c r="V434" s="154" t="s">
        <v>1141</v>
      </c>
      <c r="W434" s="605" t="s">
        <v>9471</v>
      </c>
      <c r="X434" s="610" t="s">
        <v>1017</v>
      </c>
      <c r="Y434" s="154"/>
      <c r="Z434" s="154"/>
      <c r="AA434" s="329"/>
      <c r="AB434" s="329"/>
      <c r="AC434" s="411" t="s">
        <v>1904</v>
      </c>
      <c r="AD434" s="412"/>
      <c r="AE434" s="412"/>
      <c r="AF434" s="412"/>
      <c r="AG434" s="412"/>
      <c r="AH434" s="413"/>
      <c r="AI434" s="413"/>
      <c r="AJ434" s="329"/>
      <c r="AK434" s="329"/>
      <c r="AL434" s="329"/>
      <c r="AM434" s="2602" t="s">
        <v>9472</v>
      </c>
      <c r="AS434" s="329"/>
      <c r="AT434" s="329"/>
    </row>
    <row r="435">
      <c r="A435" s="345" t="s">
        <v>52</v>
      </c>
      <c r="B435" s="359">
        <f>SUM($V$1043)</f>
        <v>0</v>
      </c>
      <c r="C435" s="2600"/>
      <c r="D435" s="2603">
        <f>SUM(ROUNDDOWN(I426/3))</f>
        <v>1</v>
      </c>
      <c r="E435" s="2613">
        <f>SUM(I427)</f>
        <v>10</v>
      </c>
      <c r="F435" s="2600"/>
      <c r="G435" s="2617">
        <v>11.0</v>
      </c>
      <c r="H435" s="2585"/>
      <c r="I435" s="359">
        <f t="shared" si="74"/>
        <v>22</v>
      </c>
      <c r="J435" s="329"/>
      <c r="K435" s="329"/>
      <c r="L435" s="329"/>
      <c r="M435" s="329"/>
      <c r="N435" s="329"/>
      <c r="O435" s="329"/>
      <c r="P435" s="329"/>
      <c r="Q435" s="329"/>
      <c r="R435" s="329"/>
      <c r="S435" s="329"/>
      <c r="T435" s="329"/>
      <c r="U435" s="635" t="s">
        <v>1018</v>
      </c>
      <c r="V435" s="154" t="s">
        <v>2712</v>
      </c>
      <c r="W435" s="610" t="s">
        <v>1119</v>
      </c>
      <c r="X435" s="154"/>
      <c r="Y435" s="154"/>
      <c r="Z435" s="154"/>
      <c r="AA435" s="329"/>
      <c r="AB435" s="954">
        <f>(AC435 * (AC435 + 1)) / 2</f>
        <v>0</v>
      </c>
      <c r="AC435" s="955">
        <v>0.0</v>
      </c>
      <c r="AD435" s="170"/>
      <c r="AE435" s="170"/>
      <c r="AF435" s="170"/>
      <c r="AG435" s="170"/>
      <c r="AH435" s="170"/>
      <c r="AI435" s="170"/>
      <c r="AJ435" s="329"/>
      <c r="AK435" s="329"/>
      <c r="AL435" s="329"/>
      <c r="AS435" s="329"/>
      <c r="AT435" s="329"/>
    </row>
    <row r="436">
      <c r="A436" s="345" t="s">
        <v>54</v>
      </c>
      <c r="B436" s="359">
        <f>SUM($W$1043)</f>
        <v>0</v>
      </c>
      <c r="C436" s="2612">
        <f>SUM(I425)</f>
        <v>2</v>
      </c>
      <c r="D436" s="2600"/>
      <c r="E436" s="2600"/>
      <c r="F436" s="2600"/>
      <c r="G436" s="2586">
        <v>2.0</v>
      </c>
      <c r="H436" s="2585"/>
      <c r="I436" s="359">
        <f t="shared" si="74"/>
        <v>4</v>
      </c>
      <c r="J436" s="329"/>
      <c r="K436" s="411" t="s">
        <v>1904</v>
      </c>
      <c r="L436" s="412"/>
      <c r="M436" s="412"/>
      <c r="N436" s="412"/>
      <c r="O436" s="413"/>
      <c r="P436" s="413"/>
      <c r="Q436" s="413"/>
      <c r="R436" s="329"/>
      <c r="S436" s="329"/>
      <c r="T436" s="329"/>
      <c r="U436" s="2690" t="s">
        <v>9473</v>
      </c>
      <c r="V436" s="1084"/>
      <c r="W436" s="1084"/>
      <c r="X436" s="329"/>
      <c r="Y436" s="329"/>
      <c r="Z436" s="329"/>
      <c r="AA436" s="329"/>
      <c r="AB436" s="329"/>
      <c r="AC436" s="400" t="str">
        <f>CONCATENATE("Cost: ", AB435, " KP")</f>
        <v>Cost: 0 KP</v>
      </c>
      <c r="AD436" s="170"/>
      <c r="AE436" s="170"/>
      <c r="AF436" s="170"/>
      <c r="AG436" s="170"/>
      <c r="AH436" s="170"/>
      <c r="AI436" s="170"/>
      <c r="AJ436" s="329"/>
      <c r="AK436" s="329"/>
      <c r="AL436" s="329"/>
      <c r="AS436" s="329"/>
      <c r="AT436" s="329"/>
    </row>
    <row r="437">
      <c r="A437" s="345" t="s">
        <v>53</v>
      </c>
      <c r="B437" s="359">
        <f>SUM($X$1043)</f>
        <v>0</v>
      </c>
      <c r="C437" s="2601">
        <f>SUM(ROUNDDOWN(I425/2))</f>
        <v>1</v>
      </c>
      <c r="D437" s="2600"/>
      <c r="E437" s="2613">
        <f>SUM(I427)</f>
        <v>10</v>
      </c>
      <c r="F437" s="2600"/>
      <c r="G437" s="2589">
        <v>4.0</v>
      </c>
      <c r="H437" s="2585"/>
      <c r="I437" s="359">
        <f t="shared" si="74"/>
        <v>15</v>
      </c>
      <c r="J437" s="329"/>
      <c r="K437" s="780" t="str">
        <f>IFERROR(__xludf.DUMMYFUNCTION("REGEXREPLACE(O436, ""\D+"", """")"),"")</f>
        <v/>
      </c>
      <c r="L437" s="170"/>
      <c r="M437" s="170"/>
      <c r="N437" s="170"/>
      <c r="O437" s="170"/>
      <c r="P437" s="170"/>
      <c r="Q437" s="170"/>
      <c r="R437" s="329"/>
      <c r="S437" s="329"/>
      <c r="T437" s="279" t="s">
        <v>1922</v>
      </c>
      <c r="U437" s="2644" t="s">
        <v>9474</v>
      </c>
      <c r="V437" s="170"/>
      <c r="W437" s="170"/>
      <c r="X437" s="170"/>
      <c r="Y437" s="577" t="s">
        <v>567</v>
      </c>
      <c r="Z437" s="345" t="s">
        <v>535</v>
      </c>
      <c r="AA437" s="329"/>
      <c r="AB437" s="329"/>
      <c r="AC437" s="411" t="s">
        <v>1904</v>
      </c>
      <c r="AD437" s="412"/>
      <c r="AE437" s="412"/>
      <c r="AF437" s="412"/>
      <c r="AG437" s="412"/>
      <c r="AH437" s="413"/>
      <c r="AI437" s="413"/>
      <c r="AJ437" s="329"/>
      <c r="AK437" s="329"/>
      <c r="AL437" s="329"/>
      <c r="AS437" s="329"/>
      <c r="AT437" s="329"/>
    </row>
    <row r="438">
      <c r="A438" s="345" t="s">
        <v>55</v>
      </c>
      <c r="B438" s="359">
        <f>SUM($Y$1043)</f>
        <v>0</v>
      </c>
      <c r="C438" s="2612">
        <f>SUM(I425)</f>
        <v>2</v>
      </c>
      <c r="D438" s="2600"/>
      <c r="E438" s="2600"/>
      <c r="F438" s="2601">
        <f>SUM(ROUNDDOWN(I430/3))</f>
        <v>1</v>
      </c>
      <c r="G438" s="2585"/>
      <c r="H438" s="2585"/>
      <c r="I438" s="359">
        <f t="shared" si="74"/>
        <v>3</v>
      </c>
      <c r="J438" s="329"/>
      <c r="K438" s="329"/>
      <c r="L438" s="170"/>
      <c r="M438" s="170"/>
      <c r="N438" s="170"/>
      <c r="O438" s="170"/>
      <c r="P438" s="170"/>
      <c r="Q438" s="170"/>
      <c r="R438" s="329"/>
      <c r="S438" s="329"/>
      <c r="T438" s="329"/>
      <c r="U438" s="224" t="s">
        <v>9475</v>
      </c>
      <c r="V438" s="212"/>
      <c r="W438" s="212"/>
      <c r="X438" s="212"/>
      <c r="Y438" s="212"/>
      <c r="Z438" s="154"/>
      <c r="AA438" s="329"/>
      <c r="AB438" s="954">
        <f>(AC438 * (AC438 + 1)) / 2</f>
        <v>0</v>
      </c>
      <c r="AC438" s="955">
        <v>0.0</v>
      </c>
      <c r="AD438" s="170"/>
      <c r="AE438" s="170"/>
      <c r="AF438" s="170"/>
      <c r="AG438" s="170"/>
      <c r="AH438" s="170"/>
      <c r="AI438" s="170"/>
      <c r="AJ438" s="329"/>
      <c r="AK438" s="329"/>
      <c r="AL438" s="329"/>
      <c r="AS438" s="329"/>
      <c r="AT438" s="329"/>
    </row>
    <row r="439">
      <c r="A439" s="329"/>
      <c r="B439" s="329"/>
      <c r="C439" s="329"/>
      <c r="D439" s="329"/>
      <c r="E439" s="329"/>
      <c r="F439" s="329"/>
      <c r="G439" s="329"/>
      <c r="H439" s="329"/>
      <c r="I439" s="329"/>
      <c r="J439" s="329"/>
      <c r="K439" s="329"/>
      <c r="L439" s="329"/>
      <c r="M439" s="329"/>
      <c r="N439" s="329"/>
      <c r="O439" s="329"/>
      <c r="P439" s="329"/>
      <c r="Q439" s="329"/>
      <c r="R439" s="329"/>
      <c r="S439" s="329"/>
      <c r="T439" s="329"/>
      <c r="U439" s="1318" t="s">
        <v>9476</v>
      </c>
      <c r="V439" s="212"/>
      <c r="W439" s="212"/>
      <c r="X439" s="212"/>
      <c r="Y439" s="212"/>
      <c r="Z439" s="154"/>
      <c r="AA439" s="329"/>
      <c r="AB439" s="329"/>
      <c r="AC439" s="400" t="str">
        <f>CONCATENATE("Cost: ", AB438, " KP")</f>
        <v>Cost: 0 KP</v>
      </c>
      <c r="AD439" s="170"/>
      <c r="AE439" s="170"/>
      <c r="AF439" s="170"/>
      <c r="AG439" s="170"/>
      <c r="AH439" s="170"/>
      <c r="AI439" s="170"/>
      <c r="AJ439" s="329"/>
      <c r="AK439" s="329"/>
      <c r="AL439" s="329"/>
      <c r="AM439" s="329"/>
      <c r="AN439" s="329"/>
      <c r="AO439" s="329"/>
      <c r="AP439" s="329"/>
      <c r="AQ439" s="329"/>
      <c r="AR439" s="329"/>
      <c r="AS439" s="329"/>
      <c r="AT439" s="329"/>
    </row>
    <row r="440">
      <c r="A440" s="37"/>
      <c r="B440" s="329"/>
      <c r="C440" s="329"/>
      <c r="D440" s="329"/>
      <c r="E440" s="329"/>
      <c r="F440" s="329"/>
      <c r="G440" s="329"/>
      <c r="H440" s="329"/>
      <c r="I440" s="329"/>
      <c r="J440" s="37"/>
      <c r="K440" s="329"/>
      <c r="L440" s="329"/>
      <c r="M440" s="329"/>
      <c r="N440" s="329"/>
      <c r="O440" s="329"/>
      <c r="P440" s="329"/>
      <c r="Q440" s="329"/>
      <c r="R440" s="329"/>
      <c r="S440" s="37"/>
      <c r="T440" s="329"/>
      <c r="U440" s="329"/>
      <c r="V440" s="329"/>
      <c r="W440" s="329"/>
      <c r="X440" s="329"/>
      <c r="Y440" s="329"/>
      <c r="Z440" s="329"/>
      <c r="AA440" s="329"/>
      <c r="AB440" s="37"/>
      <c r="AC440" s="329"/>
      <c r="AD440" s="329"/>
      <c r="AE440" s="329"/>
      <c r="AF440" s="329"/>
      <c r="AG440" s="329"/>
      <c r="AH440" s="329"/>
      <c r="AI440" s="329"/>
      <c r="AJ440" s="329"/>
      <c r="AK440" s="37"/>
      <c r="AL440" s="329"/>
      <c r="AM440" s="329"/>
      <c r="AN440" s="329"/>
      <c r="AO440" s="329"/>
      <c r="AP440" s="329"/>
      <c r="AQ440" s="329"/>
      <c r="AR440" s="329"/>
      <c r="AS440" s="329"/>
      <c r="AT440" s="37"/>
    </row>
    <row r="444">
      <c r="A444" s="37"/>
      <c r="B444" s="329"/>
      <c r="C444" s="329"/>
      <c r="D444" s="329"/>
      <c r="E444" s="329"/>
      <c r="F444" s="329"/>
      <c r="G444" s="330" t="s">
        <v>1811</v>
      </c>
      <c r="H444" s="330" t="s">
        <v>1812</v>
      </c>
      <c r="I444" s="329"/>
      <c r="J444" s="37"/>
      <c r="K444" s="329"/>
      <c r="L444" s="329"/>
      <c r="M444" s="329"/>
      <c r="N444" s="329"/>
      <c r="O444" s="329"/>
      <c r="P444" s="329"/>
      <c r="Q444" s="329"/>
      <c r="R444" s="329"/>
      <c r="S444" s="37"/>
      <c r="T444" s="329"/>
      <c r="U444" s="329"/>
      <c r="V444" s="329"/>
      <c r="W444" s="329"/>
      <c r="X444" s="329"/>
      <c r="Y444" s="329"/>
      <c r="Z444" s="329"/>
      <c r="AA444" s="329"/>
      <c r="AB444" s="37"/>
      <c r="AC444" s="329"/>
      <c r="AD444" s="329"/>
      <c r="AE444" s="329"/>
      <c r="AF444" s="329"/>
      <c r="AG444" s="329"/>
      <c r="AH444" s="329"/>
      <c r="AI444" s="329"/>
      <c r="AJ444" s="329"/>
      <c r="AK444" s="37"/>
      <c r="AL444" s="329"/>
      <c r="AM444" s="329"/>
      <c r="AN444" s="329"/>
      <c r="AO444" s="329"/>
      <c r="AP444" s="329"/>
      <c r="AQ444" s="329"/>
      <c r="AR444" s="329"/>
      <c r="AS444" s="329"/>
      <c r="AT444" s="37"/>
    </row>
    <row r="445">
      <c r="A445" s="329"/>
      <c r="B445" s="329"/>
      <c r="C445" s="1019" t="s">
        <v>9477</v>
      </c>
      <c r="D445" s="333"/>
      <c r="E445" s="329"/>
      <c r="F445" s="334" t="s">
        <v>1814</v>
      </c>
      <c r="G445" s="334">
        <f>MINUS(H445,SUM(C448:C457) + SUM(K447+K451+K455+AB452+AB455+AB458+AB461+AB464))</f>
        <v>-52</v>
      </c>
      <c r="H445" s="334">
        <f>SUM($A$1017)</f>
        <v>0</v>
      </c>
      <c r="I445" s="329"/>
      <c r="J445" s="329"/>
      <c r="K445" s="329"/>
      <c r="L445" s="329"/>
      <c r="M445" s="329"/>
      <c r="N445" s="329"/>
      <c r="O445" s="329"/>
      <c r="P445" s="329"/>
      <c r="Q445" s="329"/>
      <c r="R445" s="329"/>
      <c r="S445" s="329"/>
      <c r="T445" s="329"/>
      <c r="U445" s="329"/>
      <c r="V445" s="329"/>
      <c r="W445" s="329"/>
      <c r="X445" s="329"/>
      <c r="Y445" s="329"/>
      <c r="Z445" s="329"/>
      <c r="AA445" s="329"/>
      <c r="AB445" s="329"/>
      <c r="AC445" s="329"/>
      <c r="AD445" s="329"/>
      <c r="AE445" s="329"/>
      <c r="AF445" s="329"/>
      <c r="AG445" s="329"/>
      <c r="AH445" s="329"/>
      <c r="AI445" s="329"/>
      <c r="AJ445" s="329"/>
      <c r="AK445" s="329"/>
      <c r="AL445" s="329"/>
      <c r="AM445" s="329"/>
      <c r="AN445" s="329"/>
      <c r="AO445" s="329"/>
      <c r="AP445" s="329"/>
      <c r="AQ445" s="329"/>
      <c r="AR445" s="329"/>
      <c r="AS445" s="329"/>
      <c r="AT445" s="329"/>
    </row>
    <row r="446">
      <c r="A446" s="329"/>
      <c r="B446" s="329"/>
      <c r="C446" s="329"/>
      <c r="D446" s="329"/>
      <c r="E446" s="329"/>
      <c r="F446" s="329"/>
      <c r="G446" s="329"/>
      <c r="H446" s="329"/>
      <c r="I446" s="329"/>
      <c r="J446" s="329"/>
      <c r="K446" s="279" t="s">
        <v>1815</v>
      </c>
      <c r="L446" s="218" t="s">
        <v>2216</v>
      </c>
      <c r="M446" s="170"/>
      <c r="N446" s="170"/>
      <c r="O446" s="235"/>
      <c r="P446" s="235"/>
      <c r="Q446" s="235"/>
      <c r="R446" s="329"/>
      <c r="S446" s="329"/>
      <c r="T446" s="279" t="s">
        <v>1816</v>
      </c>
      <c r="U446" s="2661" t="s">
        <v>9478</v>
      </c>
      <c r="V446" s="657"/>
      <c r="W446" s="575" t="s">
        <v>9479</v>
      </c>
      <c r="X446" s="254"/>
      <c r="Y446" s="254"/>
      <c r="Z446" s="235"/>
      <c r="AA446" s="329"/>
      <c r="AB446" s="329"/>
      <c r="AC446" s="279" t="s">
        <v>294</v>
      </c>
      <c r="AD446" s="2691" t="s">
        <v>9480</v>
      </c>
      <c r="AE446" s="170"/>
      <c r="AF446" s="1047" t="s">
        <v>9481</v>
      </c>
      <c r="AG446" s="254"/>
      <c r="AH446" s="254"/>
      <c r="AI446" s="235"/>
      <c r="AJ446" s="329"/>
      <c r="AK446" s="329"/>
      <c r="AL446" s="329"/>
      <c r="AM446" s="220" t="s">
        <v>1821</v>
      </c>
      <c r="AN446" s="170"/>
      <c r="AO446" s="329"/>
      <c r="AP446" s="329"/>
      <c r="AQ446" s="329"/>
      <c r="AR446" s="329"/>
      <c r="AS446" s="329"/>
      <c r="AT446" s="329"/>
    </row>
    <row r="447">
      <c r="A447" s="329"/>
      <c r="B447" s="345" t="s">
        <v>1822</v>
      </c>
      <c r="C447" s="345" t="s">
        <v>1823</v>
      </c>
      <c r="D447" s="345" t="s">
        <v>1824</v>
      </c>
      <c r="E447" s="345" t="s">
        <v>1825</v>
      </c>
      <c r="F447" s="345" t="s">
        <v>1066</v>
      </c>
      <c r="G447" s="345" t="s">
        <v>1120</v>
      </c>
      <c r="H447" s="345" t="s">
        <v>800</v>
      </c>
      <c r="I447" s="345" t="s">
        <v>1826</v>
      </c>
      <c r="J447" s="329"/>
      <c r="K447" s="780" t="str">
        <f>IFERROR(__xludf.DUMMYFUNCTION("REGEXREPLACE(O446, ""\D+"", """")"),"")</f>
        <v/>
      </c>
      <c r="L447" s="154"/>
      <c r="M447" s="154"/>
      <c r="N447" s="154"/>
      <c r="O447" s="154"/>
      <c r="P447" s="154"/>
      <c r="Q447" s="154"/>
      <c r="R447" s="329"/>
      <c r="S447" s="329"/>
      <c r="T447" s="329"/>
      <c r="U447" s="211" t="s">
        <v>9482</v>
      </c>
      <c r="V447" s="212"/>
      <c r="W447" s="212"/>
      <c r="X447" s="212"/>
      <c r="Y447" s="212"/>
      <c r="Z447" s="212"/>
      <c r="AA447" s="1084"/>
      <c r="AB447" s="1084"/>
      <c r="AC447" s="329"/>
      <c r="AD447" s="224" t="s">
        <v>9483</v>
      </c>
      <c r="AE447" s="212"/>
      <c r="AF447" s="212"/>
      <c r="AG447" s="212"/>
      <c r="AH447" s="212"/>
      <c r="AI447" s="212"/>
      <c r="AJ447" s="329"/>
      <c r="AK447" s="329"/>
      <c r="AL447" s="329"/>
      <c r="AM447" s="758" t="s">
        <v>1846</v>
      </c>
      <c r="AN447" s="37"/>
      <c r="AO447" s="37"/>
      <c r="AP447" s="37"/>
      <c r="AQ447" s="37"/>
      <c r="AR447" s="37"/>
      <c r="AS447" s="329"/>
      <c r="AT447" s="329"/>
    </row>
    <row r="448">
      <c r="A448" s="2583" t="s">
        <v>3255</v>
      </c>
      <c r="B448" s="359">
        <f>SUM($B$1017)</f>
        <v>0</v>
      </c>
      <c r="C448" s="2649">
        <v>7.0</v>
      </c>
      <c r="D448" s="2585"/>
      <c r="E448" s="2604">
        <v>6.0</v>
      </c>
      <c r="F448" s="2586">
        <v>2.0</v>
      </c>
      <c r="G448" s="2585"/>
      <c r="H448" s="2585"/>
      <c r="I448" s="359">
        <f>SUM(B448,C448*2,D448:H448) - IF(C448 &gt; $Z1010, MINUS(C448, $Z1010), 0)</f>
        <v>15</v>
      </c>
      <c r="J448" s="329"/>
      <c r="K448" s="329"/>
      <c r="L448" s="154"/>
      <c r="M448" s="154"/>
      <c r="N448" s="154"/>
      <c r="O448" s="154"/>
      <c r="P448" s="154"/>
      <c r="Q448" s="154"/>
      <c r="R448" s="329"/>
      <c r="S448" s="329"/>
      <c r="T448" s="329"/>
      <c r="U448" s="952" t="s">
        <v>9484</v>
      </c>
      <c r="V448" s="577" t="s">
        <v>956</v>
      </c>
      <c r="W448" s="577" t="s">
        <v>925</v>
      </c>
      <c r="X448" s="2454" t="s">
        <v>1840</v>
      </c>
      <c r="Y448" s="577" t="s">
        <v>865</v>
      </c>
      <c r="Z448" s="577" t="s">
        <v>866</v>
      </c>
      <c r="AA448" s="329"/>
      <c r="AB448" s="329"/>
      <c r="AC448" s="329"/>
      <c r="AD448" s="1318" t="s">
        <v>9485</v>
      </c>
      <c r="AE448" s="212"/>
      <c r="AF448" s="212"/>
      <c r="AG448" s="212"/>
      <c r="AH448" s="212"/>
      <c r="AI448" s="212"/>
      <c r="AJ448" s="329" t="s">
        <v>556</v>
      </c>
      <c r="AK448" s="329"/>
      <c r="AL448" s="329"/>
      <c r="AM448" s="37"/>
      <c r="AN448" s="763"/>
      <c r="AO448" s="763"/>
      <c r="AP448" s="37"/>
      <c r="AQ448" s="37"/>
      <c r="AR448" s="37"/>
      <c r="AS448" s="329"/>
      <c r="AT448" s="329"/>
    </row>
    <row r="449">
      <c r="A449" s="2588" t="s">
        <v>3256</v>
      </c>
      <c r="B449" s="359">
        <f>SUM($C$1017)</f>
        <v>0</v>
      </c>
      <c r="C449" s="2593">
        <v>1.0</v>
      </c>
      <c r="D449" s="2585"/>
      <c r="E449" s="2585"/>
      <c r="F449" s="2585"/>
      <c r="G449" s="2585"/>
      <c r="H449" s="2585"/>
      <c r="I449" s="359">
        <f>SUM(B449,C449*2,D449:H449) - IF(C449 &gt; $Z1010, MINUS(C449, $Z1010), 0)</f>
        <v>1</v>
      </c>
      <c r="J449" s="329"/>
      <c r="K449" s="329"/>
      <c r="L449" s="329"/>
      <c r="M449" s="329"/>
      <c r="N449" s="329"/>
      <c r="O449" s="329"/>
      <c r="P449" s="329"/>
      <c r="Q449" s="329"/>
      <c r="R449" s="329"/>
      <c r="S449" s="329"/>
      <c r="T449" s="329"/>
      <c r="U449" s="329"/>
      <c r="V449" s="329"/>
      <c r="W449" s="329"/>
      <c r="X449" s="329"/>
      <c r="Y449" s="329"/>
      <c r="Z449" s="329"/>
      <c r="AA449" s="329"/>
      <c r="AB449" s="329"/>
      <c r="AC449" s="329"/>
      <c r="AD449" s="220" t="s">
        <v>9486</v>
      </c>
      <c r="AE449" s="170"/>
      <c r="AF449" s="170"/>
      <c r="AG449" s="170"/>
      <c r="AH449" s="170"/>
      <c r="AI449" s="345" t="s">
        <v>535</v>
      </c>
      <c r="AJ449" s="329"/>
      <c r="AK449" s="329"/>
      <c r="AL449" s="329"/>
      <c r="AM449" s="37"/>
      <c r="AN449" s="763"/>
      <c r="AO449" s="763"/>
      <c r="AP449" s="37"/>
      <c r="AQ449" s="37"/>
      <c r="AR449" s="37"/>
      <c r="AS449" s="329"/>
      <c r="AT449" s="329"/>
    </row>
    <row r="450">
      <c r="A450" s="2590" t="s">
        <v>3257</v>
      </c>
      <c r="B450" s="359">
        <f>SUM($D$1017)</f>
        <v>0</v>
      </c>
      <c r="C450" s="2617">
        <v>12.0</v>
      </c>
      <c r="D450" s="2585"/>
      <c r="E450" s="2585"/>
      <c r="F450" s="2589">
        <v>4.0</v>
      </c>
      <c r="G450" s="2593">
        <v>1.0</v>
      </c>
      <c r="H450" s="2585"/>
      <c r="I450" s="359">
        <f>SUM(B450:H450) - IF(C450 &gt; $Z1010, ROUNDUP(MINUS(C450, $Z1010)/2), 0)</f>
        <v>11</v>
      </c>
      <c r="J450" s="329"/>
      <c r="K450" s="279" t="s">
        <v>1815</v>
      </c>
      <c r="L450" s="218" t="s">
        <v>2216</v>
      </c>
      <c r="M450" s="170"/>
      <c r="N450" s="170"/>
      <c r="O450" s="235"/>
      <c r="P450" s="235"/>
      <c r="Q450" s="235"/>
      <c r="R450" s="329"/>
      <c r="S450" s="329"/>
      <c r="T450" s="279" t="s">
        <v>1855</v>
      </c>
      <c r="U450" s="2661" t="s">
        <v>9478</v>
      </c>
      <c r="V450" s="657"/>
      <c r="W450" s="575" t="s">
        <v>9479</v>
      </c>
      <c r="X450" s="254"/>
      <c r="Y450" s="254"/>
      <c r="Z450" s="235"/>
      <c r="AA450" s="329"/>
      <c r="AB450" s="329"/>
      <c r="AC450" s="329"/>
      <c r="AD450" s="1084"/>
      <c r="AE450" s="1084"/>
      <c r="AF450" s="1084"/>
      <c r="AG450" s="1084"/>
      <c r="AH450" s="329"/>
      <c r="AI450" s="329"/>
      <c r="AJ450" s="329"/>
      <c r="AK450" s="329"/>
      <c r="AL450" s="329"/>
      <c r="AM450" s="37"/>
      <c r="AN450" s="763"/>
      <c r="AO450" s="763"/>
      <c r="AP450" s="37"/>
      <c r="AQ450" s="37"/>
      <c r="AR450" s="37"/>
      <c r="AS450" s="329"/>
      <c r="AT450" s="329"/>
    </row>
    <row r="451">
      <c r="A451" s="2592" t="s">
        <v>3258</v>
      </c>
      <c r="B451" s="359">
        <f>SUM($E$1017)</f>
        <v>0</v>
      </c>
      <c r="C451" s="2617">
        <v>12.0</v>
      </c>
      <c r="D451" s="2585"/>
      <c r="E451" s="2585"/>
      <c r="F451" s="2584">
        <v>3.0</v>
      </c>
      <c r="G451" s="2585"/>
      <c r="H451" s="2585"/>
      <c r="I451" s="359">
        <f>SUM(B451:H451) - IF(C451 &gt; $Z1010, ROUNDUP(MINUS(C451, $Z1010)/2), 0)</f>
        <v>9</v>
      </c>
      <c r="J451" s="329"/>
      <c r="K451" s="780" t="str">
        <f>IFERROR(__xludf.DUMMYFUNCTION("REGEXREPLACE(O450, ""\D+"", """")"),"")</f>
        <v/>
      </c>
      <c r="L451" s="154"/>
      <c r="M451" s="154"/>
      <c r="N451" s="154"/>
      <c r="O451" s="154"/>
      <c r="P451" s="154"/>
      <c r="Q451" s="154"/>
      <c r="R451" s="329"/>
      <c r="S451" s="329"/>
      <c r="T451" s="329"/>
      <c r="U451" s="385" t="s">
        <v>1010</v>
      </c>
      <c r="V451" s="226" t="s">
        <v>1116</v>
      </c>
      <c r="W451" s="226" t="s">
        <v>6300</v>
      </c>
      <c r="X451" s="226" t="s">
        <v>1059</v>
      </c>
      <c r="Y451" s="589" t="s">
        <v>9487</v>
      </c>
      <c r="Z451" s="154"/>
      <c r="AA451" s="329"/>
      <c r="AB451" s="329"/>
      <c r="AC451" s="279" t="s">
        <v>1862</v>
      </c>
      <c r="AD451" s="279" t="s">
        <v>1230</v>
      </c>
      <c r="AE451" s="170"/>
      <c r="AF451" s="170"/>
      <c r="AG451" s="222" t="s">
        <v>1222</v>
      </c>
      <c r="AH451" s="235" t="s">
        <v>1195</v>
      </c>
      <c r="AI451" s="222" t="s">
        <v>1196</v>
      </c>
      <c r="AJ451" s="329"/>
      <c r="AK451" s="329"/>
      <c r="AL451" s="329"/>
      <c r="AM451" s="37"/>
      <c r="AN451" s="37"/>
      <c r="AO451" s="37"/>
      <c r="AP451" s="37"/>
      <c r="AQ451" s="37"/>
      <c r="AR451" s="37"/>
      <c r="AS451" s="329"/>
      <c r="AT451" s="329"/>
    </row>
    <row r="452">
      <c r="A452" s="2594" t="s">
        <v>3259</v>
      </c>
      <c r="B452" s="359">
        <f>SUM($F$1017)</f>
        <v>0</v>
      </c>
      <c r="C452" s="2585"/>
      <c r="D452" s="2585"/>
      <c r="E452" s="2585"/>
      <c r="F452" s="2585"/>
      <c r="G452" s="2585"/>
      <c r="H452" s="2585"/>
      <c r="I452" s="359">
        <f>SUM(B452:H452) - IF(C452 &gt; $Z1010, ROUNDUP(MINUS(C452, $Z1010)/2), 0)</f>
        <v>0</v>
      </c>
      <c r="J452" s="329"/>
      <c r="K452" s="329"/>
      <c r="L452" s="154"/>
      <c r="M452" s="154"/>
      <c r="N452" s="154"/>
      <c r="O452" s="154"/>
      <c r="P452" s="154"/>
      <c r="Q452" s="154"/>
      <c r="R452" s="329"/>
      <c r="S452" s="329"/>
      <c r="T452" s="329"/>
      <c r="U452" s="385" t="s">
        <v>1018</v>
      </c>
      <c r="V452" s="154" t="s">
        <v>2049</v>
      </c>
      <c r="W452" s="154" t="s">
        <v>2833</v>
      </c>
      <c r="X452" s="154" t="s">
        <v>2763</v>
      </c>
      <c r="Y452" s="154"/>
      <c r="Z452" s="154"/>
      <c r="AA452" s="329"/>
      <c r="AB452" s="954">
        <f>(AC452 * (AC452 + 1)) / 2</f>
        <v>0</v>
      </c>
      <c r="AC452" s="955">
        <v>0.0</v>
      </c>
      <c r="AD452" s="224" t="s">
        <v>9488</v>
      </c>
      <c r="AE452" s="212"/>
      <c r="AF452" s="212"/>
      <c r="AG452" s="212"/>
      <c r="AH452" s="154"/>
      <c r="AI452" s="154"/>
      <c r="AJ452" s="329"/>
      <c r="AK452" s="329"/>
      <c r="AL452" s="329"/>
      <c r="AM452" s="37"/>
      <c r="AN452" s="37"/>
      <c r="AO452" s="37"/>
      <c r="AP452" s="37"/>
      <c r="AQ452" s="37"/>
      <c r="AR452" s="37"/>
      <c r="AS452" s="329"/>
      <c r="AT452" s="329"/>
    </row>
    <row r="453">
      <c r="A453" s="2595" t="s">
        <v>3260</v>
      </c>
      <c r="B453" s="359">
        <f>SUM($G$1017)</f>
        <v>0</v>
      </c>
      <c r="C453" s="2617">
        <v>12.0</v>
      </c>
      <c r="D453" s="2593">
        <v>1.0</v>
      </c>
      <c r="E453" s="2585"/>
      <c r="F453" s="2585"/>
      <c r="G453" s="2585"/>
      <c r="H453" s="2585"/>
      <c r="I453" s="359">
        <f>SUM(B453:H453) - IF(C453 &gt; $Z1010, ROUNDUP(MINUS(C453, $Z1010)/2), 0)</f>
        <v>7</v>
      </c>
      <c r="J453" s="329"/>
      <c r="K453" s="329"/>
      <c r="L453" s="329"/>
      <c r="M453" s="329"/>
      <c r="N453" s="329"/>
      <c r="O453" s="329"/>
      <c r="P453" s="329"/>
      <c r="Q453" s="329"/>
      <c r="R453" s="329"/>
      <c r="S453" s="329"/>
      <c r="T453" s="279" t="s">
        <v>1872</v>
      </c>
      <c r="U453" s="2661" t="s">
        <v>9478</v>
      </c>
      <c r="V453" s="657"/>
      <c r="W453" s="575" t="s">
        <v>9479</v>
      </c>
      <c r="X453" s="254"/>
      <c r="Y453" s="254"/>
      <c r="Z453" s="254"/>
      <c r="AA453" s="329"/>
      <c r="AB453" s="329"/>
      <c r="AC453" s="400" t="str">
        <f>CONCATENATE("Cost: ", AB452, " KP")</f>
        <v>Cost: 0 KP</v>
      </c>
      <c r="AD453" s="224" t="s">
        <v>9489</v>
      </c>
      <c r="AE453" s="212"/>
      <c r="AF453" s="212"/>
      <c r="AG453" s="154"/>
      <c r="AH453" s="154"/>
      <c r="AI453" s="154"/>
      <c r="AJ453" s="329" t="s">
        <v>556</v>
      </c>
      <c r="AK453" s="329"/>
      <c r="AL453" s="329"/>
      <c r="AM453" s="329"/>
      <c r="AN453" s="329"/>
      <c r="AO453" s="329"/>
      <c r="AP453" s="329"/>
      <c r="AQ453" s="329"/>
      <c r="AR453" s="329"/>
      <c r="AS453" s="329"/>
      <c r="AT453" s="329"/>
    </row>
    <row r="454">
      <c r="A454" s="2596" t="s">
        <v>3261</v>
      </c>
      <c r="B454" s="359">
        <f>SUM($H$1017)</f>
        <v>0</v>
      </c>
      <c r="C454" s="2604">
        <v>6.0</v>
      </c>
      <c r="D454" s="2609">
        <v>-1.0</v>
      </c>
      <c r="E454" s="2585"/>
      <c r="F454" s="2593">
        <v>1.0</v>
      </c>
      <c r="G454" s="2585"/>
      <c r="H454" s="2585"/>
      <c r="I454" s="359">
        <f>SUM(B454:H454) - IF(C454 &gt; $Z1010, ROUNDUP(MINUS(C454, $Z1010)/2), 0)</f>
        <v>3</v>
      </c>
      <c r="J454" s="329"/>
      <c r="K454" s="279" t="s">
        <v>1815</v>
      </c>
      <c r="L454" s="218" t="s">
        <v>2216</v>
      </c>
      <c r="M454" s="170"/>
      <c r="N454" s="170"/>
      <c r="O454" s="235"/>
      <c r="P454" s="235"/>
      <c r="Q454" s="235"/>
      <c r="R454" s="329"/>
      <c r="S454" s="329"/>
      <c r="T454" s="329"/>
      <c r="U454" s="635" t="s">
        <v>1010</v>
      </c>
      <c r="V454" s="154" t="s">
        <v>2404</v>
      </c>
      <c r="W454" s="154" t="s">
        <v>1011</v>
      </c>
      <c r="X454" s="154" t="s">
        <v>1031</v>
      </c>
      <c r="Y454" s="154" t="s">
        <v>3401</v>
      </c>
      <c r="Z454" s="154"/>
      <c r="AA454" s="329"/>
      <c r="AB454" s="329"/>
      <c r="AC454" s="279" t="s">
        <v>1862</v>
      </c>
      <c r="AD454" s="279" t="s">
        <v>1701</v>
      </c>
      <c r="AE454" s="170"/>
      <c r="AF454" s="170"/>
      <c r="AG454" s="222" t="s">
        <v>1254</v>
      </c>
      <c r="AH454" s="209" t="s">
        <v>1195</v>
      </c>
      <c r="AI454" s="222" t="s">
        <v>1196</v>
      </c>
      <c r="AJ454" s="329"/>
      <c r="AK454" s="329"/>
      <c r="AL454" s="329"/>
      <c r="AM454" s="279" t="s">
        <v>1879</v>
      </c>
      <c r="AN454" s="170"/>
      <c r="AO454" s="329"/>
      <c r="AP454" s="329"/>
      <c r="AQ454" s="329"/>
      <c r="AR454" s="329"/>
      <c r="AS454" s="329"/>
      <c r="AT454" s="329"/>
    </row>
    <row r="455">
      <c r="A455" s="2597" t="s">
        <v>3262</v>
      </c>
      <c r="B455" s="359">
        <f>SUM($I$1017)</f>
        <v>0</v>
      </c>
      <c r="C455" s="2593">
        <v>1.0</v>
      </c>
      <c r="D455" s="2585"/>
      <c r="E455" s="2593">
        <v>1.0</v>
      </c>
      <c r="F455" s="2585"/>
      <c r="G455" s="2585"/>
      <c r="H455" s="2585"/>
      <c r="I455" s="359">
        <f>SUM(B455:H455) - IF(C455 &gt; $Z1010, ROUNDUP(MINUS(C455, $Z1010)/2), 0)</f>
        <v>1</v>
      </c>
      <c r="J455" s="329"/>
      <c r="K455" s="780" t="str">
        <f>IFERROR(__xludf.DUMMYFUNCTION("REGEXREPLACE(O454, ""\D+"", """")"),"")</f>
        <v/>
      </c>
      <c r="L455" s="154"/>
      <c r="M455" s="154"/>
      <c r="N455" s="154"/>
      <c r="O455" s="154"/>
      <c r="P455" s="154"/>
      <c r="Q455" s="154"/>
      <c r="R455" s="329"/>
      <c r="S455" s="329"/>
      <c r="T455" s="329"/>
      <c r="U455" s="635" t="s">
        <v>1018</v>
      </c>
      <c r="V455" s="154" t="s">
        <v>2184</v>
      </c>
      <c r="W455" s="154" t="s">
        <v>1151</v>
      </c>
      <c r="X455" s="154" t="s">
        <v>1152</v>
      </c>
      <c r="Y455" s="154" t="s">
        <v>1995</v>
      </c>
      <c r="Z455" s="154"/>
      <c r="AA455" s="329"/>
      <c r="AB455" s="954">
        <f>(AC455 * (AC455 + 1)) / 2</f>
        <v>0</v>
      </c>
      <c r="AC455" s="955">
        <v>0.0</v>
      </c>
      <c r="AD455" s="224" t="s">
        <v>9490</v>
      </c>
      <c r="AE455" s="212"/>
      <c r="AF455" s="212"/>
      <c r="AG455" s="154"/>
      <c r="AH455" s="154"/>
      <c r="AI455" s="154"/>
      <c r="AJ455" s="329"/>
      <c r="AK455" s="329"/>
      <c r="AL455" s="329"/>
      <c r="AM455" s="404" t="s">
        <v>2803</v>
      </c>
      <c r="AN455" s="37"/>
      <c r="AO455" s="406" t="s">
        <v>2390</v>
      </c>
      <c r="AP455" s="37"/>
      <c r="AQ455" s="404" t="s">
        <v>2842</v>
      </c>
      <c r="AR455" s="37"/>
      <c r="AS455" s="329"/>
      <c r="AT455" s="329"/>
    </row>
    <row r="456">
      <c r="A456" s="2598" t="s">
        <v>3263</v>
      </c>
      <c r="B456" s="359">
        <f>SUM($J$1017)</f>
        <v>0</v>
      </c>
      <c r="C456" s="2593">
        <v>1.0</v>
      </c>
      <c r="D456" s="2585"/>
      <c r="E456" s="2584">
        <v>3.0</v>
      </c>
      <c r="F456" s="2585"/>
      <c r="G456" s="2585"/>
      <c r="H456" s="2585"/>
      <c r="I456" s="359">
        <f>SUM(B456:H456) - IF(C456 &gt; $Z1010, ROUNDUP(MINUS(C456, $Z1010)/2), 0)</f>
        <v>3</v>
      </c>
      <c r="J456" s="329"/>
      <c r="K456" s="329"/>
      <c r="L456" s="154"/>
      <c r="M456" s="154"/>
      <c r="N456" s="154"/>
      <c r="O456" s="154"/>
      <c r="P456" s="154"/>
      <c r="Q456" s="154"/>
      <c r="R456" s="329"/>
      <c r="S456" s="329"/>
      <c r="T456" s="279" t="s">
        <v>1889</v>
      </c>
      <c r="U456" s="2661" t="s">
        <v>9478</v>
      </c>
      <c r="V456" s="657"/>
      <c r="W456" s="575" t="s">
        <v>9479</v>
      </c>
      <c r="X456" s="254"/>
      <c r="Y456" s="254"/>
      <c r="Z456" s="235"/>
      <c r="AA456" s="329"/>
      <c r="AB456" s="329"/>
      <c r="AC456" s="400" t="str">
        <f>CONCATENATE("Cost: ", AB455, " KP")</f>
        <v>Cost: 0 KP</v>
      </c>
      <c r="AD456" s="212"/>
      <c r="AE456" s="212"/>
      <c r="AF456" s="154"/>
      <c r="AG456" s="154"/>
      <c r="AH456" s="154"/>
      <c r="AI456" s="154"/>
      <c r="AJ456" s="329"/>
      <c r="AK456" s="329"/>
      <c r="AL456" s="329"/>
      <c r="AM456" s="406" t="s">
        <v>2627</v>
      </c>
      <c r="AN456" s="37"/>
      <c r="AO456" s="405" t="s">
        <v>1894</v>
      </c>
      <c r="AP456" s="37"/>
      <c r="AQ456" s="406" t="s">
        <v>1895</v>
      </c>
      <c r="AR456" s="37"/>
      <c r="AS456" s="329"/>
      <c r="AT456" s="329"/>
    </row>
    <row r="457">
      <c r="A457" s="2599" t="s">
        <v>50</v>
      </c>
      <c r="B457" s="359">
        <f>SUM($T$1017)</f>
        <v>0</v>
      </c>
      <c r="C457" s="2585"/>
      <c r="D457" s="2692"/>
      <c r="E457" s="2585"/>
      <c r="F457" s="2585"/>
      <c r="G457" s="2585"/>
      <c r="H457" s="2585"/>
      <c r="I457" s="359">
        <f>SUM(B457,D457:H457, (MIN(ROUNDDOWN(C457/6), 1)), MIN(ROUNDDOWN(C457/15), 1))</f>
        <v>0</v>
      </c>
      <c r="J457" s="329"/>
      <c r="K457" s="329"/>
      <c r="L457" s="329"/>
      <c r="M457" s="329"/>
      <c r="N457" s="329"/>
      <c r="O457" s="329"/>
      <c r="P457" s="329"/>
      <c r="Q457" s="329"/>
      <c r="R457" s="329"/>
      <c r="S457" s="329"/>
      <c r="T457" s="329"/>
      <c r="U457" s="635" t="s">
        <v>1010</v>
      </c>
      <c r="V457" s="154" t="s">
        <v>2478</v>
      </c>
      <c r="W457" s="1055" t="s">
        <v>9491</v>
      </c>
      <c r="X457" s="154"/>
      <c r="Y457" s="154"/>
      <c r="Z457" s="154"/>
      <c r="AA457" s="329"/>
      <c r="AB457" s="329"/>
      <c r="AC457" s="279" t="s">
        <v>1862</v>
      </c>
      <c r="AD457" s="207" t="s">
        <v>1533</v>
      </c>
      <c r="AE457" s="170"/>
      <c r="AF457" s="170"/>
      <c r="AG457" s="209" t="s">
        <v>1304</v>
      </c>
      <c r="AH457" s="209" t="s">
        <v>1195</v>
      </c>
      <c r="AI457" s="209" t="s">
        <v>1196</v>
      </c>
      <c r="AJ457" s="329"/>
      <c r="AK457" s="329"/>
      <c r="AL457" s="329"/>
      <c r="AM457" s="404" t="s">
        <v>2628</v>
      </c>
      <c r="AN457" s="37"/>
      <c r="AO457" s="406" t="s">
        <v>2724</v>
      </c>
      <c r="AP457" s="37"/>
      <c r="AQ457" s="258" t="s">
        <v>9492</v>
      </c>
      <c r="AR457" s="37"/>
      <c r="AS457" s="329"/>
      <c r="AT457" s="329"/>
    </row>
    <row r="458">
      <c r="A458" s="329"/>
      <c r="B458" s="329"/>
      <c r="C458" s="329"/>
      <c r="D458" s="329"/>
      <c r="E458" s="329"/>
      <c r="F458" s="329"/>
      <c r="G458" s="329"/>
      <c r="H458" s="329"/>
      <c r="I458" s="329"/>
      <c r="J458" s="329"/>
      <c r="K458" s="411" t="s">
        <v>1904</v>
      </c>
      <c r="L458" s="412"/>
      <c r="M458" s="412"/>
      <c r="N458" s="412"/>
      <c r="O458" s="413"/>
      <c r="P458" s="413"/>
      <c r="Q458" s="413"/>
      <c r="R458" s="329"/>
      <c r="S458" s="329"/>
      <c r="T458" s="329"/>
      <c r="U458" s="635" t="s">
        <v>1018</v>
      </c>
      <c r="V458" s="154" t="s">
        <v>2338</v>
      </c>
      <c r="W458" s="154"/>
      <c r="X458" s="154"/>
      <c r="Y458" s="154"/>
      <c r="Z458" s="154"/>
      <c r="AA458" s="329"/>
      <c r="AB458" s="954">
        <f>(AC458 * (AC458 + 1)) / 2</f>
        <v>0</v>
      </c>
      <c r="AC458" s="955">
        <v>0.0</v>
      </c>
      <c r="AD458" s="1318" t="s">
        <v>9493</v>
      </c>
      <c r="AE458" s="212"/>
      <c r="AF458" s="212"/>
      <c r="AG458" s="212"/>
      <c r="AH458" s="212"/>
      <c r="AI458" s="212"/>
      <c r="AJ458" s="329"/>
      <c r="AK458" s="329"/>
      <c r="AL458" s="329"/>
      <c r="AM458" s="329"/>
      <c r="AN458" s="329"/>
      <c r="AO458" s="329"/>
      <c r="AP458" s="329"/>
      <c r="AQ458" s="329"/>
      <c r="AR458" s="329"/>
      <c r="AS458" s="329"/>
      <c r="AT458" s="329"/>
    </row>
    <row r="459">
      <c r="A459" s="329"/>
      <c r="B459" s="345" t="s">
        <v>1822</v>
      </c>
      <c r="C459" s="345" t="s">
        <v>1906</v>
      </c>
      <c r="D459" s="345" t="s">
        <v>1907</v>
      </c>
      <c r="E459" s="345" t="s">
        <v>1908</v>
      </c>
      <c r="F459" s="345" t="s">
        <v>1909</v>
      </c>
      <c r="G459" s="345" t="s">
        <v>1910</v>
      </c>
      <c r="H459" s="345" t="s">
        <v>800</v>
      </c>
      <c r="I459" s="345" t="s">
        <v>1826</v>
      </c>
      <c r="J459" s="329"/>
      <c r="K459" s="780" t="str">
        <f>IFERROR(__xludf.DUMMYFUNCTION("REGEXREPLACE(O458, ""\D+"", """")"),"")</f>
        <v/>
      </c>
      <c r="L459" s="170"/>
      <c r="M459" s="170"/>
      <c r="N459" s="170"/>
      <c r="O459" s="170"/>
      <c r="P459" s="170"/>
      <c r="Q459" s="170"/>
      <c r="R459" s="329"/>
      <c r="S459" s="329"/>
      <c r="T459" s="279" t="s">
        <v>1889</v>
      </c>
      <c r="U459" s="2661" t="s">
        <v>9478</v>
      </c>
      <c r="V459" s="657"/>
      <c r="W459" s="575" t="s">
        <v>9479</v>
      </c>
      <c r="X459" s="254"/>
      <c r="Y459" s="235"/>
      <c r="Z459" s="235"/>
      <c r="AA459" s="329"/>
      <c r="AB459" s="329"/>
      <c r="AC459" s="400" t="str">
        <f>CONCATENATE("Cost: ", AB458, " KP")</f>
        <v>Cost: 0 KP</v>
      </c>
      <c r="AD459" s="211" t="s">
        <v>1539</v>
      </c>
      <c r="AE459" s="212"/>
      <c r="AF459" s="212"/>
      <c r="AG459" s="154"/>
      <c r="AH459" s="154"/>
      <c r="AI459" s="154"/>
      <c r="AJ459" s="329"/>
      <c r="AK459" s="329"/>
      <c r="AL459" s="329"/>
      <c r="AM459" s="279" t="s">
        <v>1914</v>
      </c>
      <c r="AN459" s="170"/>
      <c r="AO459" s="329"/>
      <c r="AP459" s="329"/>
      <c r="AQ459" s="329"/>
      <c r="AR459" s="329"/>
      <c r="AS459" s="329"/>
      <c r="AT459" s="329"/>
    </row>
    <row r="460">
      <c r="A460" s="345" t="s">
        <v>51</v>
      </c>
      <c r="B460" s="359">
        <f>SUM($U$1017)</f>
        <v>0</v>
      </c>
      <c r="C460" s="2600"/>
      <c r="D460" s="2600"/>
      <c r="E460" s="931">
        <f>SUM(ROUNDDOWN(I453/5))</f>
        <v>1</v>
      </c>
      <c r="F460" s="2600"/>
      <c r="G460" s="2584">
        <v>3.0</v>
      </c>
      <c r="H460" s="2585"/>
      <c r="I460" s="359">
        <f t="shared" ref="I460:I464" si="75">SUM(B460:H460)</f>
        <v>4</v>
      </c>
      <c r="J460" s="329"/>
      <c r="K460" s="329"/>
      <c r="L460" s="170"/>
      <c r="M460" s="170"/>
      <c r="N460" s="170"/>
      <c r="O460" s="170"/>
      <c r="P460" s="170"/>
      <c r="Q460" s="170"/>
      <c r="R460" s="329"/>
      <c r="S460" s="329"/>
      <c r="T460" s="329"/>
      <c r="U460" s="635" t="s">
        <v>1010</v>
      </c>
      <c r="V460" s="154" t="s">
        <v>3194</v>
      </c>
      <c r="W460" s="154" t="s">
        <v>9121</v>
      </c>
      <c r="X460" s="605" t="s">
        <v>9494</v>
      </c>
      <c r="Y460" s="1055" t="s">
        <v>9495</v>
      </c>
      <c r="Z460" s="154"/>
      <c r="AA460" s="329"/>
      <c r="AB460" s="329"/>
      <c r="AC460" s="411" t="s">
        <v>1904</v>
      </c>
      <c r="AD460" s="412"/>
      <c r="AE460" s="412"/>
      <c r="AF460" s="412"/>
      <c r="AG460" s="412"/>
      <c r="AH460" s="413"/>
      <c r="AI460" s="413"/>
      <c r="AJ460" s="329"/>
      <c r="AK460" s="329"/>
      <c r="AL460" s="329"/>
      <c r="AM460" s="2602" t="s">
        <v>2687</v>
      </c>
      <c r="AS460" s="329"/>
      <c r="AT460" s="329"/>
    </row>
    <row r="461">
      <c r="A461" s="345" t="s">
        <v>52</v>
      </c>
      <c r="B461" s="359">
        <f>SUM($V$1017)</f>
        <v>0</v>
      </c>
      <c r="C461" s="2600"/>
      <c r="D461" s="949">
        <f>SUM(ROUNDDOWN(I452/3))</f>
        <v>0</v>
      </c>
      <c r="E461" s="2613">
        <f>SUM(I453)</f>
        <v>7</v>
      </c>
      <c r="F461" s="2600"/>
      <c r="G461" s="2649">
        <v>7.0</v>
      </c>
      <c r="H461" s="2585"/>
      <c r="I461" s="359">
        <f t="shared" si="75"/>
        <v>14</v>
      </c>
      <c r="J461" s="329"/>
      <c r="K461" s="329"/>
      <c r="L461" s="329"/>
      <c r="M461" s="329"/>
      <c r="N461" s="329"/>
      <c r="O461" s="329"/>
      <c r="P461" s="329"/>
      <c r="Q461" s="329"/>
      <c r="R461" s="329"/>
      <c r="S461" s="329"/>
      <c r="T461" s="329"/>
      <c r="U461" s="635" t="s">
        <v>1018</v>
      </c>
      <c r="V461" s="154" t="s">
        <v>2888</v>
      </c>
      <c r="W461" s="154"/>
      <c r="X461" s="154"/>
      <c r="Y461" s="154"/>
      <c r="Z461" s="154"/>
      <c r="AA461" s="329"/>
      <c r="AB461" s="954">
        <f>(AC461 * (AC461 + 1)) / 2</f>
        <v>0</v>
      </c>
      <c r="AC461" s="955">
        <v>0.0</v>
      </c>
      <c r="AD461" s="170"/>
      <c r="AE461" s="170"/>
      <c r="AF461" s="170"/>
      <c r="AG461" s="170"/>
      <c r="AH461" s="170"/>
      <c r="AI461" s="170"/>
      <c r="AJ461" s="329"/>
      <c r="AK461" s="329"/>
      <c r="AL461" s="329"/>
      <c r="AS461" s="329"/>
      <c r="AT461" s="329"/>
    </row>
    <row r="462">
      <c r="A462" s="345" t="s">
        <v>54</v>
      </c>
      <c r="B462" s="359">
        <f>SUM($W$1017)</f>
        <v>0</v>
      </c>
      <c r="C462" s="2613">
        <f>SUM(I451)</f>
        <v>9</v>
      </c>
      <c r="D462" s="2600"/>
      <c r="E462" s="2600"/>
      <c r="F462" s="2600"/>
      <c r="G462" s="2585"/>
      <c r="H462" s="2585"/>
      <c r="I462" s="359">
        <f t="shared" si="75"/>
        <v>9</v>
      </c>
      <c r="J462" s="329"/>
      <c r="K462" s="411" t="s">
        <v>1904</v>
      </c>
      <c r="L462" s="412"/>
      <c r="M462" s="412"/>
      <c r="N462" s="412"/>
      <c r="O462" s="413"/>
      <c r="P462" s="413"/>
      <c r="Q462" s="413"/>
      <c r="R462" s="329"/>
      <c r="S462" s="329"/>
      <c r="T462" s="329"/>
      <c r="U462" s="329"/>
      <c r="V462" s="329"/>
      <c r="W462" s="329"/>
      <c r="X462" s="329"/>
      <c r="Y462" s="329"/>
      <c r="Z462" s="329"/>
      <c r="AA462" s="329"/>
      <c r="AB462" s="329"/>
      <c r="AC462" s="400" t="str">
        <f>CONCATENATE("Cost: ", AB461, " KP")</f>
        <v>Cost: 0 KP</v>
      </c>
      <c r="AD462" s="170"/>
      <c r="AE462" s="170"/>
      <c r="AF462" s="170"/>
      <c r="AG462" s="170"/>
      <c r="AH462" s="170"/>
      <c r="AI462" s="170"/>
      <c r="AJ462" s="329"/>
      <c r="AK462" s="329"/>
      <c r="AL462" s="329"/>
      <c r="AS462" s="329"/>
      <c r="AT462" s="329"/>
    </row>
    <row r="463">
      <c r="A463" s="345" t="s">
        <v>53</v>
      </c>
      <c r="B463" s="359">
        <f>SUM($X$1017)</f>
        <v>0</v>
      </c>
      <c r="C463" s="2614">
        <f>SUM(ROUNDDOWN(I451/2))</f>
        <v>4</v>
      </c>
      <c r="D463" s="2600"/>
      <c r="E463" s="2613">
        <f>SUM(I453)</f>
        <v>7</v>
      </c>
      <c r="F463" s="2600"/>
      <c r="G463" s="2584">
        <v>3.0</v>
      </c>
      <c r="H463" s="2585"/>
      <c r="I463" s="359">
        <f t="shared" si="75"/>
        <v>14</v>
      </c>
      <c r="J463" s="329"/>
      <c r="K463" s="780" t="str">
        <f>IFERROR(__xludf.DUMMYFUNCTION("REGEXREPLACE(O462, ""\D+"", """")"),"")</f>
        <v/>
      </c>
      <c r="L463" s="170"/>
      <c r="M463" s="170"/>
      <c r="N463" s="170"/>
      <c r="O463" s="170"/>
      <c r="P463" s="170"/>
      <c r="Q463" s="170"/>
      <c r="R463" s="329"/>
      <c r="S463" s="329"/>
      <c r="T463" s="279" t="s">
        <v>1922</v>
      </c>
      <c r="U463" s="2693" t="s">
        <v>9496</v>
      </c>
      <c r="V463" s="170"/>
      <c r="W463" s="170"/>
      <c r="X463" s="170"/>
      <c r="Y463" s="577" t="s">
        <v>534</v>
      </c>
      <c r="Z463" s="345" t="s">
        <v>535</v>
      </c>
      <c r="AA463" s="329"/>
      <c r="AB463" s="329"/>
      <c r="AC463" s="411" t="s">
        <v>1904</v>
      </c>
      <c r="AD463" s="412"/>
      <c r="AE463" s="412"/>
      <c r="AF463" s="412"/>
      <c r="AG463" s="412"/>
      <c r="AH463" s="413"/>
      <c r="AI463" s="413"/>
      <c r="AJ463" s="329"/>
      <c r="AK463" s="329"/>
      <c r="AL463" s="329"/>
      <c r="AS463" s="329"/>
      <c r="AT463" s="329"/>
    </row>
    <row r="464">
      <c r="A464" s="345" t="s">
        <v>55</v>
      </c>
      <c r="B464" s="359">
        <f>SUM($Y$1017)</f>
        <v>0</v>
      </c>
      <c r="C464" s="2613">
        <f>SUM(I451)</f>
        <v>9</v>
      </c>
      <c r="D464" s="2600"/>
      <c r="E464" s="2600"/>
      <c r="F464" s="2603">
        <f>SUM(ROUNDDOWN(I456/3))</f>
        <v>1</v>
      </c>
      <c r="G464" s="2584">
        <v>3.0</v>
      </c>
      <c r="H464" s="2585"/>
      <c r="I464" s="359">
        <f t="shared" si="75"/>
        <v>13</v>
      </c>
      <c r="J464" s="329"/>
      <c r="K464" s="329"/>
      <c r="L464" s="170"/>
      <c r="M464" s="170"/>
      <c r="N464" s="170"/>
      <c r="O464" s="170"/>
      <c r="P464" s="170"/>
      <c r="Q464" s="170"/>
      <c r="R464" s="329"/>
      <c r="S464" s="329"/>
      <c r="T464" s="329"/>
      <c r="U464" s="224" t="s">
        <v>9497</v>
      </c>
      <c r="V464" s="212"/>
      <c r="W464" s="212"/>
      <c r="X464" s="212"/>
      <c r="Y464" s="212"/>
      <c r="Z464" s="212"/>
      <c r="AA464" s="329"/>
      <c r="AB464" s="954">
        <f>(AC464 * (AC464 + 1)) / 2</f>
        <v>0</v>
      </c>
      <c r="AC464" s="955">
        <v>0.0</v>
      </c>
      <c r="AD464" s="170"/>
      <c r="AE464" s="170"/>
      <c r="AF464" s="170"/>
      <c r="AG464" s="170"/>
      <c r="AH464" s="170"/>
      <c r="AI464" s="170"/>
      <c r="AJ464" s="329"/>
      <c r="AK464" s="329"/>
      <c r="AL464" s="329"/>
      <c r="AS464" s="329"/>
      <c r="AT464" s="329"/>
    </row>
    <row r="465">
      <c r="A465" s="329"/>
      <c r="B465" s="329"/>
      <c r="C465" s="329"/>
      <c r="D465" s="329"/>
      <c r="E465" s="329"/>
      <c r="F465" s="329"/>
      <c r="G465" s="329"/>
      <c r="H465" s="329"/>
      <c r="I465" s="329"/>
      <c r="J465" s="329"/>
      <c r="K465" s="329"/>
      <c r="L465" s="329"/>
      <c r="M465" s="329"/>
      <c r="N465" s="329"/>
      <c r="O465" s="329"/>
      <c r="P465" s="329"/>
      <c r="Q465" s="329"/>
      <c r="R465" s="329"/>
      <c r="S465" s="329"/>
      <c r="T465" s="329"/>
      <c r="U465" s="211" t="s">
        <v>9498</v>
      </c>
      <c r="V465" s="212"/>
      <c r="W465" s="212"/>
      <c r="X465" s="212"/>
      <c r="Y465" s="212"/>
      <c r="Z465" s="154"/>
      <c r="AA465" s="329" t="s">
        <v>556</v>
      </c>
      <c r="AB465" s="329"/>
      <c r="AC465" s="400" t="str">
        <f>CONCATENATE("Cost: ", AB464, " KP")</f>
        <v>Cost: 0 KP</v>
      </c>
      <c r="AD465" s="170"/>
      <c r="AE465" s="170"/>
      <c r="AF465" s="170"/>
      <c r="AG465" s="170"/>
      <c r="AH465" s="170"/>
      <c r="AI465" s="170"/>
      <c r="AJ465" s="329"/>
      <c r="AK465" s="329"/>
      <c r="AL465" s="329"/>
      <c r="AM465" s="329"/>
      <c r="AN465" s="329"/>
      <c r="AO465" s="329"/>
      <c r="AP465" s="329"/>
      <c r="AQ465" s="329"/>
      <c r="AR465" s="329"/>
      <c r="AS465" s="329"/>
      <c r="AT465" s="329"/>
    </row>
    <row r="466">
      <c r="A466" s="37"/>
      <c r="B466" s="329"/>
      <c r="C466" s="329"/>
      <c r="D466" s="329"/>
      <c r="E466" s="329"/>
      <c r="F466" s="329"/>
      <c r="G466" s="329"/>
      <c r="H466" s="329"/>
      <c r="I466" s="329"/>
      <c r="J466" s="37"/>
      <c r="K466" s="329"/>
      <c r="L466" s="329"/>
      <c r="M466" s="329"/>
      <c r="N466" s="329"/>
      <c r="O466" s="329"/>
      <c r="P466" s="329"/>
      <c r="Q466" s="329"/>
      <c r="R466" s="329"/>
      <c r="S466" s="37"/>
      <c r="T466" s="329"/>
      <c r="U466" s="329"/>
      <c r="V466" s="329"/>
      <c r="W466" s="329"/>
      <c r="X466" s="329"/>
      <c r="Y466" s="329"/>
      <c r="Z466" s="329"/>
      <c r="AA466" s="329"/>
      <c r="AB466" s="37"/>
      <c r="AC466" s="329"/>
      <c r="AD466" s="329"/>
      <c r="AE466" s="329"/>
      <c r="AF466" s="329"/>
      <c r="AG466" s="329"/>
      <c r="AH466" s="329"/>
      <c r="AI466" s="329"/>
      <c r="AJ466" s="329"/>
      <c r="AK466" s="37"/>
      <c r="AL466" s="329"/>
      <c r="AM466" s="329"/>
      <c r="AN466" s="329"/>
      <c r="AO466" s="329"/>
      <c r="AP466" s="329"/>
      <c r="AQ466" s="329"/>
      <c r="AR466" s="329"/>
      <c r="AS466" s="329"/>
      <c r="AT466" s="37"/>
    </row>
    <row r="467">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c r="A470" s="37"/>
      <c r="B470" s="329"/>
      <c r="C470" s="329"/>
      <c r="D470" s="329"/>
      <c r="E470" s="329"/>
      <c r="F470" s="329"/>
      <c r="G470" s="330" t="s">
        <v>1811</v>
      </c>
      <c r="H470" s="330" t="s">
        <v>1812</v>
      </c>
      <c r="I470" s="329"/>
      <c r="J470" s="37"/>
      <c r="K470" s="329"/>
      <c r="L470" s="329"/>
      <c r="M470" s="329"/>
      <c r="N470" s="329"/>
      <c r="O470" s="329"/>
      <c r="P470" s="329"/>
      <c r="Q470" s="329"/>
      <c r="R470" s="329"/>
      <c r="S470" s="37"/>
      <c r="T470" s="329"/>
      <c r="U470" s="329"/>
      <c r="V470" s="329"/>
      <c r="W470" s="329"/>
      <c r="X470" s="329"/>
      <c r="Y470" s="329"/>
      <c r="Z470" s="329"/>
      <c r="AA470" s="329"/>
      <c r="AB470" s="37"/>
      <c r="AC470" s="329"/>
      <c r="AD470" s="329"/>
      <c r="AE470" s="329"/>
      <c r="AF470" s="329"/>
      <c r="AG470" s="329"/>
      <c r="AH470" s="329"/>
      <c r="AI470" s="329"/>
      <c r="AJ470" s="329"/>
      <c r="AK470" s="37"/>
      <c r="AL470" s="329"/>
      <c r="AM470" s="329"/>
      <c r="AN470" s="329"/>
      <c r="AO470" s="329"/>
      <c r="AP470" s="329"/>
      <c r="AQ470" s="329"/>
      <c r="AR470" s="329"/>
      <c r="AS470" s="329"/>
      <c r="AT470" s="37"/>
    </row>
    <row r="471">
      <c r="A471" s="329"/>
      <c r="B471" s="329"/>
      <c r="C471" s="1019" t="s">
        <v>4077</v>
      </c>
      <c r="D471" s="333"/>
      <c r="E471" s="329"/>
      <c r="F471" s="334" t="s">
        <v>1814</v>
      </c>
      <c r="G471" s="334">
        <f>MINUS(H471,SUM(C474:C483) + SUM(K473+K477+K481+AB478+AB481+AB484+AB487+AB490))</f>
        <v>48</v>
      </c>
      <c r="H471" s="334">
        <f>SUM('Character Sheets'!$A$940)</f>
        <v>100</v>
      </c>
      <c r="I471" s="329"/>
      <c r="J471" s="329"/>
      <c r="K471" s="329"/>
      <c r="L471" s="329"/>
      <c r="M471" s="329"/>
      <c r="N471" s="329"/>
      <c r="O471" s="329"/>
      <c r="P471" s="329"/>
      <c r="Q471" s="329"/>
      <c r="R471" s="329"/>
      <c r="S471" s="329"/>
      <c r="T471" s="329"/>
      <c r="U471" s="329"/>
      <c r="V471" s="329"/>
      <c r="W471" s="329"/>
      <c r="X471" s="329"/>
      <c r="Y471" s="329"/>
      <c r="Z471" s="329"/>
      <c r="AA471" s="329"/>
      <c r="AB471" s="329"/>
      <c r="AC471" s="329"/>
      <c r="AD471" s="329"/>
      <c r="AE471" s="329"/>
      <c r="AF471" s="329"/>
      <c r="AG471" s="329"/>
      <c r="AH471" s="329"/>
      <c r="AI471" s="329"/>
      <c r="AJ471" s="329"/>
      <c r="AK471" s="329"/>
      <c r="AL471" s="329"/>
      <c r="AM471" s="329"/>
      <c r="AN471" s="329"/>
      <c r="AO471" s="329"/>
      <c r="AP471" s="329"/>
      <c r="AQ471" s="329"/>
      <c r="AR471" s="329"/>
      <c r="AS471" s="329"/>
      <c r="AT471" s="329"/>
    </row>
    <row r="472">
      <c r="A472" s="329"/>
      <c r="B472" s="329"/>
      <c r="C472" s="329"/>
      <c r="D472" s="329"/>
      <c r="E472" s="329"/>
      <c r="F472" s="329"/>
      <c r="G472" s="329"/>
      <c r="H472" s="329"/>
      <c r="I472" s="329"/>
      <c r="J472" s="329"/>
      <c r="K472" s="279" t="s">
        <v>1815</v>
      </c>
      <c r="L472" s="218" t="s">
        <v>2216</v>
      </c>
      <c r="M472" s="170"/>
      <c r="N472" s="170"/>
      <c r="O472" s="235"/>
      <c r="P472" s="235"/>
      <c r="Q472" s="235"/>
      <c r="R472" s="329"/>
      <c r="S472" s="329"/>
      <c r="T472" s="279" t="s">
        <v>1816</v>
      </c>
      <c r="U472" s="2645" t="s">
        <v>9499</v>
      </c>
      <c r="V472" s="1365"/>
      <c r="W472" s="575" t="s">
        <v>9500</v>
      </c>
      <c r="X472" s="254"/>
      <c r="Y472" s="235"/>
      <c r="Z472" s="235"/>
      <c r="AA472" s="329"/>
      <c r="AB472" s="329"/>
      <c r="AC472" s="279" t="s">
        <v>294</v>
      </c>
      <c r="AD472" s="2694" t="s">
        <v>9501</v>
      </c>
      <c r="AE472" s="333"/>
      <c r="AF472" s="1047" t="s">
        <v>9502</v>
      </c>
      <c r="AG472" s="254"/>
      <c r="AH472" s="254"/>
      <c r="AI472" s="254"/>
      <c r="AJ472" s="329"/>
      <c r="AK472" s="329"/>
      <c r="AL472" s="329"/>
      <c r="AM472" s="220" t="s">
        <v>1821</v>
      </c>
      <c r="AN472" s="170"/>
      <c r="AO472" s="329"/>
      <c r="AP472" s="329"/>
      <c r="AQ472" s="329"/>
      <c r="AR472" s="329"/>
      <c r="AS472" s="329"/>
      <c r="AT472" s="329"/>
    </row>
    <row r="473">
      <c r="A473" s="329"/>
      <c r="B473" s="345" t="s">
        <v>1822</v>
      </c>
      <c r="C473" s="345" t="s">
        <v>1823</v>
      </c>
      <c r="D473" s="345" t="s">
        <v>1824</v>
      </c>
      <c r="E473" s="345" t="s">
        <v>1825</v>
      </c>
      <c r="F473" s="345" t="s">
        <v>1066</v>
      </c>
      <c r="G473" s="345" t="s">
        <v>1120</v>
      </c>
      <c r="H473" s="345" t="s">
        <v>800</v>
      </c>
      <c r="I473" s="345" t="s">
        <v>1826</v>
      </c>
      <c r="J473" s="329"/>
      <c r="K473" s="780" t="str">
        <f>IFERROR(__xludf.DUMMYFUNCTION("REGEXREPLACE(O472, ""\D+"", """")"),"")</f>
        <v/>
      </c>
      <c r="L473" s="154"/>
      <c r="M473" s="154"/>
      <c r="N473" s="154"/>
      <c r="O473" s="154"/>
      <c r="P473" s="154"/>
      <c r="Q473" s="154"/>
      <c r="R473" s="329"/>
      <c r="S473" s="329"/>
      <c r="T473" s="329"/>
      <c r="U473" s="224" t="s">
        <v>9503</v>
      </c>
      <c r="V473" s="212"/>
      <c r="W473" s="212"/>
      <c r="X473" s="212"/>
      <c r="Y473" s="212"/>
      <c r="Z473" s="212"/>
      <c r="AA473" s="1084"/>
      <c r="AB473" s="1084"/>
      <c r="AC473" s="329"/>
      <c r="AD473" s="224" t="s">
        <v>9504</v>
      </c>
      <c r="AE473" s="212"/>
      <c r="AF473" s="212"/>
      <c r="AG473" s="212"/>
      <c r="AH473" s="212"/>
      <c r="AI473" s="154"/>
      <c r="AJ473" s="329"/>
      <c r="AK473" s="329"/>
      <c r="AL473" s="329"/>
      <c r="AM473" s="962" t="s">
        <v>1935</v>
      </c>
      <c r="AN473" s="963" t="s">
        <v>3011</v>
      </c>
      <c r="AO473" s="964" t="s">
        <v>1936</v>
      </c>
      <c r="AP473" s="965" t="s">
        <v>1964</v>
      </c>
      <c r="AQ473" s="37"/>
      <c r="AR473" s="37"/>
      <c r="AS473" s="329"/>
      <c r="AT473" s="329"/>
    </row>
    <row r="474">
      <c r="A474" s="2583" t="s">
        <v>3255</v>
      </c>
      <c r="B474" s="359">
        <f>SUM('Character Sheets'!$B$940)</f>
        <v>35</v>
      </c>
      <c r="C474" s="2617">
        <v>10.0</v>
      </c>
      <c r="D474" s="2585"/>
      <c r="E474" s="2604">
        <v>6.0</v>
      </c>
      <c r="F474" s="2608">
        <v>8.0</v>
      </c>
      <c r="G474" s="2585"/>
      <c r="H474" s="2585"/>
      <c r="I474" s="359">
        <f>SUM(B474,C474*2,D474:H474) - IF(C474 &gt; $Z1010, MINUS(C474, $Z1010), 0)</f>
        <v>59</v>
      </c>
      <c r="J474" s="329"/>
      <c r="K474" s="329"/>
      <c r="L474" s="154"/>
      <c r="M474" s="154"/>
      <c r="N474" s="154"/>
      <c r="O474" s="154"/>
      <c r="P474" s="154"/>
      <c r="Q474" s="154"/>
      <c r="R474" s="329"/>
      <c r="S474" s="329"/>
      <c r="T474" s="329"/>
      <c r="U474" s="952" t="s">
        <v>9505</v>
      </c>
      <c r="V474" s="345" t="s">
        <v>904</v>
      </c>
      <c r="W474" s="345" t="s">
        <v>868</v>
      </c>
      <c r="X474" s="907" t="s">
        <v>1840</v>
      </c>
      <c r="Y474" s="577" t="s">
        <v>943</v>
      </c>
      <c r="Z474" s="345" t="s">
        <v>866</v>
      </c>
      <c r="AA474" s="329"/>
      <c r="AB474" s="329"/>
      <c r="AC474" s="329"/>
      <c r="AD474" s="224" t="s">
        <v>9506</v>
      </c>
      <c r="AE474" s="212"/>
      <c r="AF474" s="212"/>
      <c r="AG474" s="212"/>
      <c r="AH474" s="212"/>
      <c r="AI474" s="2695" t="str">
        <f>HYPERLINK("https://docs.google.com/spreadsheets/d/1GfkVHpQx_PvhHyGOPqmkzLfjilgx1RoQX8mAv8TLhXQ/edit?usp=sharing","STATS")</f>
        <v>STATS</v>
      </c>
      <c r="AJ474" s="329"/>
      <c r="AK474" s="329"/>
      <c r="AL474" s="329"/>
      <c r="AM474" s="37"/>
      <c r="AN474" s="763"/>
      <c r="AO474" s="763"/>
      <c r="AP474" s="37"/>
      <c r="AQ474" s="37"/>
      <c r="AR474" s="37"/>
      <c r="AS474" s="329"/>
      <c r="AT474" s="329"/>
    </row>
    <row r="475">
      <c r="A475" s="2588" t="s">
        <v>3256</v>
      </c>
      <c r="B475" s="359">
        <f>SUM('Character Sheets'!$C$940)</f>
        <v>40</v>
      </c>
      <c r="C475" s="2586">
        <v>2.0</v>
      </c>
      <c r="D475" s="2585"/>
      <c r="E475" s="2585"/>
      <c r="F475" s="2585"/>
      <c r="G475" s="2585"/>
      <c r="H475" s="2585"/>
      <c r="I475" s="359">
        <f>SUM(B475,C475*2,D475:H475) - IF(C475 &gt; $Z1010, MINUS(C475, $Z1010), 0)</f>
        <v>42</v>
      </c>
      <c r="J475" s="329"/>
      <c r="K475" s="329"/>
      <c r="L475" s="329"/>
      <c r="M475" s="329"/>
      <c r="N475" s="329"/>
      <c r="O475" s="329"/>
      <c r="P475" s="329"/>
      <c r="Q475" s="329"/>
      <c r="R475" s="329"/>
      <c r="S475" s="329"/>
      <c r="T475" s="329"/>
      <c r="U475" s="329"/>
      <c r="V475" s="329"/>
      <c r="W475" s="329"/>
      <c r="X475" s="329"/>
      <c r="Y475" s="329"/>
      <c r="Z475" s="329"/>
      <c r="AA475" s="329"/>
      <c r="AB475" s="329"/>
      <c r="AC475" s="329"/>
      <c r="AD475" s="220" t="s">
        <v>9507</v>
      </c>
      <c r="AE475" s="170"/>
      <c r="AF475" s="170"/>
      <c r="AG475" s="170"/>
      <c r="AH475" s="170"/>
      <c r="AI475" s="345" t="s">
        <v>535</v>
      </c>
      <c r="AJ475" s="329"/>
      <c r="AK475" s="329"/>
      <c r="AL475" s="329"/>
      <c r="AM475" s="37"/>
      <c r="AN475" s="763"/>
      <c r="AO475" s="763"/>
      <c r="AP475" s="37"/>
      <c r="AQ475" s="37"/>
      <c r="AR475" s="37"/>
      <c r="AS475" s="329"/>
      <c r="AT475" s="329"/>
    </row>
    <row r="476">
      <c r="A476" s="2590" t="s">
        <v>3257</v>
      </c>
      <c r="B476" s="359">
        <f>SUM('Character Sheets'!$D$940)</f>
        <v>0</v>
      </c>
      <c r="C476" s="2585"/>
      <c r="D476" s="2593">
        <v>1.0</v>
      </c>
      <c r="E476" s="2585"/>
      <c r="F476" s="2585"/>
      <c r="G476" s="2585"/>
      <c r="H476" s="2585"/>
      <c r="I476" s="359">
        <f>SUM(B476:H476) - IF(C476 &gt; $Z1010, ROUNDUP(MINUS(C476, $Z1010)/2), 0)</f>
        <v>1</v>
      </c>
      <c r="J476" s="329"/>
      <c r="K476" s="279" t="s">
        <v>1815</v>
      </c>
      <c r="L476" s="218" t="s">
        <v>2216</v>
      </c>
      <c r="M476" s="170"/>
      <c r="N476" s="170"/>
      <c r="O476" s="235"/>
      <c r="P476" s="235"/>
      <c r="Q476" s="235"/>
      <c r="R476" s="329"/>
      <c r="S476" s="329"/>
      <c r="T476" s="279" t="s">
        <v>1855</v>
      </c>
      <c r="U476" s="1367" t="s">
        <v>9508</v>
      </c>
      <c r="V476" s="657"/>
      <c r="W476" s="658" t="s">
        <v>9509</v>
      </c>
      <c r="X476" s="254"/>
      <c r="Y476" s="254"/>
      <c r="Z476" s="254"/>
      <c r="AA476" s="1084"/>
      <c r="AB476" s="329"/>
      <c r="AC476" s="329"/>
      <c r="AD476" s="329"/>
      <c r="AE476" s="329"/>
      <c r="AF476" s="329"/>
      <c r="AG476" s="329"/>
      <c r="AH476" s="329"/>
      <c r="AI476" s="329"/>
      <c r="AJ476" s="329"/>
      <c r="AK476" s="329"/>
      <c r="AL476" s="329"/>
      <c r="AM476" s="37"/>
      <c r="AN476" s="763"/>
      <c r="AO476" s="763"/>
      <c r="AP476" s="37"/>
      <c r="AQ476" s="37"/>
      <c r="AR476" s="37"/>
      <c r="AS476" s="329"/>
      <c r="AT476" s="329"/>
    </row>
    <row r="477">
      <c r="A477" s="2592" t="s">
        <v>3258</v>
      </c>
      <c r="B477" s="359">
        <f>SUM('Character Sheets'!$E$940)</f>
        <v>0</v>
      </c>
      <c r="C477" s="2585"/>
      <c r="D477" s="2589">
        <v>4.0</v>
      </c>
      <c r="E477" s="2609">
        <v>-1.0</v>
      </c>
      <c r="F477" s="2651">
        <v>-2.0</v>
      </c>
      <c r="G477" s="2585"/>
      <c r="H477" s="2585"/>
      <c r="I477" s="359">
        <f>SUM(B477:H477) - IF(C477 &gt; $Z1010, ROUNDUP(MINUS(C477, $Z1010)/2), 0)</f>
        <v>1</v>
      </c>
      <c r="J477" s="329"/>
      <c r="K477" s="780" t="str">
        <f>IFERROR(__xludf.DUMMYFUNCTION("REGEXREPLACE(O476, ""\D+"", """")"),"")</f>
        <v/>
      </c>
      <c r="L477" s="154"/>
      <c r="M477" s="154"/>
      <c r="N477" s="154"/>
      <c r="O477" s="154"/>
      <c r="P477" s="154"/>
      <c r="Q477" s="154"/>
      <c r="R477" s="329"/>
      <c r="S477" s="329"/>
      <c r="T477" s="329"/>
      <c r="U477" s="635" t="s">
        <v>1010</v>
      </c>
      <c r="V477" s="154" t="s">
        <v>1116</v>
      </c>
      <c r="W477" s="154" t="s">
        <v>1075</v>
      </c>
      <c r="X477" s="154" t="s">
        <v>1117</v>
      </c>
      <c r="Y477" s="154" t="s">
        <v>2130</v>
      </c>
      <c r="Z477" s="610" t="s">
        <v>1017</v>
      </c>
      <c r="AA477" s="329"/>
      <c r="AB477" s="329"/>
      <c r="AC477" s="279" t="s">
        <v>1862</v>
      </c>
      <c r="AD477" s="220" t="s">
        <v>9510</v>
      </c>
      <c r="AE477" s="170"/>
      <c r="AF477" s="170"/>
      <c r="AG477" s="222" t="s">
        <v>1222</v>
      </c>
      <c r="AH477" s="235" t="s">
        <v>1195</v>
      </c>
      <c r="AI477" s="222" t="s">
        <v>1196</v>
      </c>
      <c r="AJ477" s="329"/>
      <c r="AK477" s="329"/>
      <c r="AL477" s="329"/>
      <c r="AM477" s="37"/>
      <c r="AN477" s="37"/>
      <c r="AO477" s="37"/>
      <c r="AP477" s="37"/>
      <c r="AQ477" s="37"/>
      <c r="AR477" s="37"/>
      <c r="AS477" s="329"/>
      <c r="AT477" s="329"/>
    </row>
    <row r="478">
      <c r="A478" s="2594" t="s">
        <v>3259</v>
      </c>
      <c r="B478" s="359">
        <f>SUM('Character Sheets'!$F$940)</f>
        <v>0</v>
      </c>
      <c r="C478" s="2617">
        <v>10.0</v>
      </c>
      <c r="D478" s="2593">
        <v>1.0</v>
      </c>
      <c r="E478" s="2585"/>
      <c r="F478" s="2585"/>
      <c r="G478" s="2585"/>
      <c r="H478" s="2585"/>
      <c r="I478" s="359">
        <f>SUM(B478:H478) - IF(C478 &gt; $Z1010, ROUNDUP(MINUS(C478, $Z1010)/2), 0)</f>
        <v>6</v>
      </c>
      <c r="J478" s="329"/>
      <c r="K478" s="329"/>
      <c r="L478" s="154"/>
      <c r="M478" s="154"/>
      <c r="N478" s="154"/>
      <c r="O478" s="154"/>
      <c r="P478" s="154"/>
      <c r="Q478" s="154"/>
      <c r="R478" s="329"/>
      <c r="S478" s="329"/>
      <c r="T478" s="329"/>
      <c r="U478" s="635" t="s">
        <v>1018</v>
      </c>
      <c r="V478" s="154" t="s">
        <v>2688</v>
      </c>
      <c r="W478" s="154" t="s">
        <v>2338</v>
      </c>
      <c r="X478" s="154" t="s">
        <v>1968</v>
      </c>
      <c r="Y478" s="610" t="s">
        <v>2733</v>
      </c>
      <c r="Z478" s="154"/>
      <c r="AA478" s="329"/>
      <c r="AB478" s="954">
        <f>(AC478 * (AC478 + 1)) / 2</f>
        <v>0</v>
      </c>
      <c r="AC478" s="955">
        <v>0.0</v>
      </c>
      <c r="AD478" s="224" t="s">
        <v>9511</v>
      </c>
      <c r="AE478" s="212"/>
      <c r="AF478" s="212"/>
      <c r="AG478" s="212"/>
      <c r="AH478" s="154"/>
      <c r="AI478" s="154"/>
      <c r="AJ478" s="329"/>
      <c r="AK478" s="329"/>
      <c r="AL478" s="329"/>
      <c r="AM478" s="37"/>
      <c r="AN478" s="37"/>
      <c r="AO478" s="37"/>
      <c r="AP478" s="37"/>
      <c r="AQ478" s="37"/>
      <c r="AR478" s="37"/>
      <c r="AS478" s="329"/>
      <c r="AT478" s="329"/>
    </row>
    <row r="479">
      <c r="A479" s="2595" t="s">
        <v>3260</v>
      </c>
      <c r="B479" s="359">
        <f>SUM('Character Sheets'!$G$940)</f>
        <v>0</v>
      </c>
      <c r="C479" s="2585"/>
      <c r="D479" s="2589">
        <v>4.0</v>
      </c>
      <c r="E479" s="2585"/>
      <c r="F479" s="2585"/>
      <c r="G479" s="2585"/>
      <c r="H479" s="2585"/>
      <c r="I479" s="359">
        <f>SUM(B479:H479) - IF(C479 &gt; $Z1010, ROUNDUP(MINUS(C479, $Z1010)/2), 0)</f>
        <v>4</v>
      </c>
      <c r="J479" s="329"/>
      <c r="K479" s="329"/>
      <c r="L479" s="329"/>
      <c r="M479" s="329"/>
      <c r="N479" s="329"/>
      <c r="O479" s="329"/>
      <c r="P479" s="329"/>
      <c r="Q479" s="329"/>
      <c r="R479" s="329"/>
      <c r="S479" s="329"/>
      <c r="T479" s="279" t="s">
        <v>1872</v>
      </c>
      <c r="U479" s="1366" t="s">
        <v>6416</v>
      </c>
      <c r="V479" s="1365"/>
      <c r="W479" s="658" t="s">
        <v>6417</v>
      </c>
      <c r="X479" s="254"/>
      <c r="Y479" s="254"/>
      <c r="Z479" s="235"/>
      <c r="AA479" s="329"/>
      <c r="AB479" s="329"/>
      <c r="AC479" s="400" t="str">
        <f>CONCATENATE("Cost: ", AB478, " KP")</f>
        <v>Cost: 0 KP</v>
      </c>
      <c r="AD479" s="154" t="s">
        <v>1390</v>
      </c>
      <c r="AE479" s="154"/>
      <c r="AF479" s="154"/>
      <c r="AG479" s="154"/>
      <c r="AH479" s="154"/>
      <c r="AI479" s="154"/>
      <c r="AJ479" s="329"/>
      <c r="AK479" s="329"/>
      <c r="AL479" s="329"/>
      <c r="AM479" s="329"/>
      <c r="AN479" s="329"/>
      <c r="AO479" s="329"/>
      <c r="AP479" s="329"/>
      <c r="AQ479" s="329"/>
      <c r="AR479" s="329"/>
      <c r="AS479" s="329"/>
      <c r="AT479" s="329"/>
    </row>
    <row r="480">
      <c r="A480" s="2596" t="s">
        <v>3261</v>
      </c>
      <c r="B480" s="359">
        <f>SUM('Character Sheets'!$H$940)</f>
        <v>0</v>
      </c>
      <c r="C480" s="2617">
        <v>10.0</v>
      </c>
      <c r="D480" s="2593">
        <v>1.0</v>
      </c>
      <c r="E480" s="2586">
        <v>2.0</v>
      </c>
      <c r="F480" s="2589">
        <v>4.0</v>
      </c>
      <c r="G480" s="2585"/>
      <c r="H480" s="2585"/>
      <c r="I480" s="359">
        <f>SUM(B480:H480) - IF(C480 &gt; $Z1010, ROUNDUP(MINUS(C480, $Z1010)/2), 0)</f>
        <v>12</v>
      </c>
      <c r="J480" s="329"/>
      <c r="K480" s="279" t="s">
        <v>1815</v>
      </c>
      <c r="L480" s="218" t="s">
        <v>2216</v>
      </c>
      <c r="M480" s="170"/>
      <c r="N480" s="170"/>
      <c r="O480" s="235"/>
      <c r="P480" s="235"/>
      <c r="Q480" s="235"/>
      <c r="R480" s="329"/>
      <c r="S480" s="329"/>
      <c r="T480" s="329"/>
      <c r="U480" s="635" t="s">
        <v>1010</v>
      </c>
      <c r="V480" s="154" t="s">
        <v>1100</v>
      </c>
      <c r="W480" s="154" t="s">
        <v>1043</v>
      </c>
      <c r="X480" s="154" t="s">
        <v>2487</v>
      </c>
      <c r="Y480" s="610" t="s">
        <v>2706</v>
      </c>
      <c r="Z480" s="610" t="s">
        <v>1102</v>
      </c>
      <c r="AA480" s="329"/>
      <c r="AB480" s="329"/>
      <c r="AC480" s="279" t="s">
        <v>1862</v>
      </c>
      <c r="AD480" s="218" t="s">
        <v>1393</v>
      </c>
      <c r="AE480" s="170"/>
      <c r="AF480" s="170"/>
      <c r="AG480" s="209" t="s">
        <v>1336</v>
      </c>
      <c r="AH480" s="209" t="s">
        <v>1195</v>
      </c>
      <c r="AI480" s="209" t="s">
        <v>1196</v>
      </c>
      <c r="AJ480" s="329"/>
      <c r="AK480" s="329"/>
      <c r="AL480" s="329"/>
      <c r="AM480" s="279" t="s">
        <v>1879</v>
      </c>
      <c r="AN480" s="170"/>
      <c r="AO480" s="329"/>
      <c r="AP480" s="329"/>
      <c r="AQ480" s="329"/>
      <c r="AR480" s="329"/>
      <c r="AS480" s="329"/>
      <c r="AT480" s="329"/>
    </row>
    <row r="481">
      <c r="A481" s="2597" t="s">
        <v>3262</v>
      </c>
      <c r="B481" s="359">
        <f>SUM('Character Sheets'!$I$940)</f>
        <v>0</v>
      </c>
      <c r="C481" s="2617">
        <v>10.0</v>
      </c>
      <c r="D481" s="2593">
        <v>1.0</v>
      </c>
      <c r="E481" s="2586">
        <v>2.0</v>
      </c>
      <c r="F481" s="2585"/>
      <c r="G481" s="2585"/>
      <c r="H481" s="2585"/>
      <c r="I481" s="359">
        <f>SUM(B481:H481) - IF(C481 &gt; $Z1010, ROUNDUP(MINUS(C481, $Z1010)/2), 0)</f>
        <v>8</v>
      </c>
      <c r="J481" s="329"/>
      <c r="K481" s="780" t="str">
        <f>IFERROR(__xludf.DUMMYFUNCTION("REGEXREPLACE(O480, ""\D+"", """")"),"")</f>
        <v/>
      </c>
      <c r="L481" s="154"/>
      <c r="M481" s="154"/>
      <c r="N481" s="154"/>
      <c r="O481" s="154"/>
      <c r="P481" s="154"/>
      <c r="Q481" s="154"/>
      <c r="R481" s="329"/>
      <c r="S481" s="329"/>
      <c r="T481" s="329"/>
      <c r="U481" s="635" t="s">
        <v>1018</v>
      </c>
      <c r="V481" s="154" t="s">
        <v>2231</v>
      </c>
      <c r="W481" s="154" t="s">
        <v>1880</v>
      </c>
      <c r="X481" s="154" t="s">
        <v>1109</v>
      </c>
      <c r="Y481" s="610" t="s">
        <v>6418</v>
      </c>
      <c r="Z481" s="154"/>
      <c r="AA481" s="329"/>
      <c r="AB481" s="954">
        <f>(AC481 * (AC481 + 1)) / 2</f>
        <v>0</v>
      </c>
      <c r="AC481" s="955">
        <v>0.0</v>
      </c>
      <c r="AD481" s="224" t="s">
        <v>9512</v>
      </c>
      <c r="AE481" s="212"/>
      <c r="AF481" s="212"/>
      <c r="AG481" s="212"/>
      <c r="AH481" s="212"/>
      <c r="AI481" s="154"/>
      <c r="AJ481" s="329"/>
      <c r="AK481" s="329"/>
      <c r="AL481" s="329"/>
      <c r="AM481" s="404" t="s">
        <v>1886</v>
      </c>
      <c r="AN481" s="37"/>
      <c r="AO481" s="406" t="s">
        <v>2390</v>
      </c>
      <c r="AP481" s="37"/>
      <c r="AQ481" s="404" t="s">
        <v>3028</v>
      </c>
      <c r="AR481" s="37"/>
      <c r="AS481" s="329"/>
      <c r="AT481" s="329"/>
    </row>
    <row r="482">
      <c r="A482" s="2598" t="s">
        <v>3263</v>
      </c>
      <c r="B482" s="359">
        <f>SUM('Character Sheets'!$J$940)</f>
        <v>0</v>
      </c>
      <c r="C482" s="2617">
        <v>10.0</v>
      </c>
      <c r="D482" s="2593">
        <v>1.0</v>
      </c>
      <c r="E482" s="2585"/>
      <c r="F482" s="2585"/>
      <c r="G482" s="2585"/>
      <c r="H482" s="2585"/>
      <c r="I482" s="359">
        <f>SUM(B482:H482) - IF(C482 &gt; $Z1010, ROUNDUP(MINUS(C482, $Z1010)/2), 0)</f>
        <v>6</v>
      </c>
      <c r="J482" s="329"/>
      <c r="K482" s="329"/>
      <c r="L482" s="154"/>
      <c r="M482" s="154"/>
      <c r="N482" s="154"/>
      <c r="O482" s="154"/>
      <c r="P482" s="154"/>
      <c r="Q482" s="154"/>
      <c r="R482" s="329"/>
      <c r="S482" s="329"/>
      <c r="T482" s="279" t="s">
        <v>1889</v>
      </c>
      <c r="U482" s="2696" t="s">
        <v>9513</v>
      </c>
      <c r="V482" s="657"/>
      <c r="W482" s="575" t="s">
        <v>9514</v>
      </c>
      <c r="X482" s="235"/>
      <c r="Y482" s="235"/>
      <c r="Z482" s="235"/>
      <c r="AA482" s="329"/>
      <c r="AB482" s="329"/>
      <c r="AC482" s="400" t="str">
        <f>CONCATENATE("Cost: ", AB481, " KP")</f>
        <v>Cost: 0 KP</v>
      </c>
      <c r="AD482" s="224" t="s">
        <v>9515</v>
      </c>
      <c r="AE482" s="212"/>
      <c r="AF482" s="154"/>
      <c r="AG482" s="154"/>
      <c r="AH482" s="154"/>
      <c r="AI482" s="154"/>
      <c r="AJ482" s="329"/>
      <c r="AK482" s="329"/>
      <c r="AL482" s="329"/>
      <c r="AM482" s="406" t="s">
        <v>2627</v>
      </c>
      <c r="AN482" s="37"/>
      <c r="AO482" s="405" t="s">
        <v>1894</v>
      </c>
      <c r="AP482" s="37"/>
      <c r="AQ482" s="406" t="s">
        <v>1895</v>
      </c>
      <c r="AR482" s="37"/>
      <c r="AS482" s="329"/>
      <c r="AT482" s="329"/>
    </row>
    <row r="483">
      <c r="A483" s="2599" t="s">
        <v>50</v>
      </c>
      <c r="B483" s="359">
        <f>SUM('Character Sheets'!$T$940)</f>
        <v>4</v>
      </c>
      <c r="C483" s="2585"/>
      <c r="D483" s="2593">
        <v>1.0</v>
      </c>
      <c r="E483" s="2585"/>
      <c r="F483" s="2609">
        <v>-1.0</v>
      </c>
      <c r="G483" s="2585"/>
      <c r="H483" s="2585"/>
      <c r="I483" s="359">
        <f>SUM(B483,D483:H483, (MIN(ROUNDDOWN(C483/6), 1)), MIN(ROUNDDOWN(C483/15), 1))</f>
        <v>4</v>
      </c>
      <c r="J483" s="329"/>
      <c r="K483" s="329"/>
      <c r="L483" s="329"/>
      <c r="M483" s="329"/>
      <c r="N483" s="329"/>
      <c r="O483" s="329"/>
      <c r="P483" s="329"/>
      <c r="Q483" s="329"/>
      <c r="R483" s="329"/>
      <c r="S483" s="329"/>
      <c r="T483" s="329"/>
      <c r="U483" s="385" t="s">
        <v>1010</v>
      </c>
      <c r="V483" s="154"/>
      <c r="W483" s="154"/>
      <c r="X483" s="154"/>
      <c r="Y483" s="154"/>
      <c r="Z483" s="154"/>
      <c r="AA483" s="329"/>
      <c r="AB483" s="329"/>
      <c r="AC483" s="279" t="s">
        <v>1862</v>
      </c>
      <c r="AD483" s="279" t="s">
        <v>1555</v>
      </c>
      <c r="AE483" s="170"/>
      <c r="AF483" s="170"/>
      <c r="AG483" s="222" t="s">
        <v>1302</v>
      </c>
      <c r="AH483" s="209" t="s">
        <v>1195</v>
      </c>
      <c r="AI483" s="222" t="s">
        <v>1196</v>
      </c>
      <c r="AJ483" s="329"/>
      <c r="AK483" s="329"/>
      <c r="AL483" s="329"/>
      <c r="AM483" s="404" t="s">
        <v>9516</v>
      </c>
      <c r="AN483" s="37"/>
      <c r="AO483" s="406" t="s">
        <v>2898</v>
      </c>
      <c r="AP483" s="37"/>
      <c r="AQ483" s="258" t="s">
        <v>3034</v>
      </c>
      <c r="AR483" s="37"/>
      <c r="AS483" s="329"/>
      <c r="AT483" s="329"/>
    </row>
    <row r="484">
      <c r="A484" s="329"/>
      <c r="B484" s="329"/>
      <c r="C484" s="329"/>
      <c r="D484" s="329"/>
      <c r="E484" s="329"/>
      <c r="F484" s="329"/>
      <c r="G484" s="329"/>
      <c r="H484" s="329"/>
      <c r="I484" s="329"/>
      <c r="J484" s="329"/>
      <c r="K484" s="411" t="s">
        <v>1904</v>
      </c>
      <c r="L484" s="412"/>
      <c r="M484" s="412"/>
      <c r="N484" s="412"/>
      <c r="O484" s="413"/>
      <c r="P484" s="413"/>
      <c r="Q484" s="413"/>
      <c r="R484" s="329"/>
      <c r="S484" s="329"/>
      <c r="T484" s="329"/>
      <c r="U484" s="385" t="s">
        <v>1018</v>
      </c>
      <c r="V484" s="154" t="s">
        <v>3098</v>
      </c>
      <c r="W484" s="154" t="s">
        <v>2211</v>
      </c>
      <c r="X484" s="154"/>
      <c r="Y484" s="154"/>
      <c r="Z484" s="154"/>
      <c r="AA484" s="329"/>
      <c r="AB484" s="954">
        <f>(AC484 * (AC484 + 1)) / 2</f>
        <v>0</v>
      </c>
      <c r="AC484" s="955">
        <v>0.0</v>
      </c>
      <c r="AD484" s="224" t="s">
        <v>9517</v>
      </c>
      <c r="AE484" s="212"/>
      <c r="AF484" s="212"/>
      <c r="AG484" s="212"/>
      <c r="AH484" s="212"/>
      <c r="AI484" s="154"/>
      <c r="AJ484" s="329"/>
      <c r="AK484" s="329"/>
      <c r="AL484" s="329"/>
      <c r="AM484" s="329"/>
      <c r="AN484" s="329"/>
      <c r="AO484" s="329"/>
      <c r="AP484" s="329"/>
      <c r="AQ484" s="329"/>
      <c r="AR484" s="329"/>
      <c r="AS484" s="329"/>
      <c r="AT484" s="329"/>
    </row>
    <row r="485">
      <c r="A485" s="329"/>
      <c r="B485" s="345" t="s">
        <v>1822</v>
      </c>
      <c r="C485" s="345" t="s">
        <v>1906</v>
      </c>
      <c r="D485" s="345" t="s">
        <v>1907</v>
      </c>
      <c r="E485" s="345" t="s">
        <v>1908</v>
      </c>
      <c r="F485" s="345" t="s">
        <v>1909</v>
      </c>
      <c r="G485" s="345" t="s">
        <v>1910</v>
      </c>
      <c r="H485" s="345" t="s">
        <v>800</v>
      </c>
      <c r="I485" s="345" t="s">
        <v>1826</v>
      </c>
      <c r="J485" s="329"/>
      <c r="K485" s="780" t="str">
        <f>IFERROR(__xludf.DUMMYFUNCTION("REGEXREPLACE(O484, ""\D+"", """")"),"")</f>
        <v/>
      </c>
      <c r="L485" s="170"/>
      <c r="M485" s="170"/>
      <c r="N485" s="170"/>
      <c r="O485" s="170"/>
      <c r="P485" s="170"/>
      <c r="Q485" s="170"/>
      <c r="R485" s="329"/>
      <c r="S485" s="329"/>
      <c r="T485" s="279" t="s">
        <v>1889</v>
      </c>
      <c r="U485" s="1367" t="s">
        <v>9518</v>
      </c>
      <c r="V485" s="657"/>
      <c r="W485" s="2697" t="s">
        <v>9519</v>
      </c>
      <c r="X485" s="254"/>
      <c r="Y485" s="254"/>
      <c r="Z485" s="235"/>
      <c r="AA485" s="329"/>
      <c r="AB485" s="329"/>
      <c r="AC485" s="400" t="str">
        <f>CONCATENATE("Cost: ", AB484, " KP")</f>
        <v>Cost: 0 KP</v>
      </c>
      <c r="AD485" s="224" t="s">
        <v>9520</v>
      </c>
      <c r="AE485" s="212"/>
      <c r="AF485" s="212"/>
      <c r="AG485" s="212"/>
      <c r="AH485" s="154"/>
      <c r="AI485" s="154"/>
      <c r="AJ485" s="329"/>
      <c r="AK485" s="329"/>
      <c r="AL485" s="329"/>
      <c r="AM485" s="279" t="s">
        <v>1914</v>
      </c>
      <c r="AN485" s="170"/>
      <c r="AO485" s="329"/>
      <c r="AP485" s="329"/>
      <c r="AQ485" s="329"/>
      <c r="AR485" s="329"/>
      <c r="AS485" s="329"/>
      <c r="AT485" s="329"/>
    </row>
    <row r="486">
      <c r="A486" s="345" t="s">
        <v>51</v>
      </c>
      <c r="B486" s="359">
        <f>SUM('Character Sheets'!$U$940)</f>
        <v>5</v>
      </c>
      <c r="C486" s="412"/>
      <c r="D486" s="412"/>
      <c r="E486" s="949">
        <f>SUM(ROUNDDOWN(I479/5))</f>
        <v>0</v>
      </c>
      <c r="F486" s="2600"/>
      <c r="G486" s="37"/>
      <c r="H486" s="37"/>
      <c r="I486" s="359">
        <f t="shared" ref="I486:I490" si="76">SUM(B486:H486)</f>
        <v>5</v>
      </c>
      <c r="J486" s="329"/>
      <c r="K486" s="329"/>
      <c r="L486" s="170"/>
      <c r="M486" s="170"/>
      <c r="N486" s="170"/>
      <c r="O486" s="170"/>
      <c r="P486" s="170"/>
      <c r="Q486" s="170"/>
      <c r="R486" s="329"/>
      <c r="S486" s="329"/>
      <c r="T486" s="329"/>
      <c r="U486" s="635" t="s">
        <v>1010</v>
      </c>
      <c r="V486" s="154"/>
      <c r="W486" s="154"/>
      <c r="X486" s="154"/>
      <c r="Y486" s="154"/>
      <c r="Z486" s="154"/>
      <c r="AA486" s="329"/>
      <c r="AB486" s="329"/>
      <c r="AC486" s="411" t="s">
        <v>1904</v>
      </c>
      <c r="AD486" s="412"/>
      <c r="AE486" s="412"/>
      <c r="AF486" s="412"/>
      <c r="AG486" s="412"/>
      <c r="AH486" s="413"/>
      <c r="AI486" s="413"/>
      <c r="AJ486" s="329"/>
      <c r="AK486" s="329"/>
      <c r="AL486" s="329"/>
      <c r="AM486" s="2602" t="s">
        <v>9521</v>
      </c>
      <c r="AS486" s="329"/>
      <c r="AT486" s="329"/>
    </row>
    <row r="487">
      <c r="A487" s="345" t="s">
        <v>52</v>
      </c>
      <c r="B487" s="359">
        <f>SUM('Character Sheets'!$V$940)</f>
        <v>6</v>
      </c>
      <c r="C487" s="412"/>
      <c r="D487" s="2698">
        <f>SUM(ROUNDDOWN(I478/3))</f>
        <v>2</v>
      </c>
      <c r="E487" s="858">
        <f>SUM(I479)</f>
        <v>4</v>
      </c>
      <c r="F487" s="2600"/>
      <c r="G487" s="2699">
        <v>9.0</v>
      </c>
      <c r="H487" s="37"/>
      <c r="I487" s="359">
        <f t="shared" si="76"/>
        <v>21</v>
      </c>
      <c r="J487" s="329"/>
      <c r="K487" s="329"/>
      <c r="L487" s="329"/>
      <c r="M487" s="329"/>
      <c r="N487" s="329"/>
      <c r="O487" s="329"/>
      <c r="P487" s="329"/>
      <c r="Q487" s="329"/>
      <c r="R487" s="329"/>
      <c r="S487" s="329"/>
      <c r="T487" s="329"/>
      <c r="U487" s="635" t="s">
        <v>1018</v>
      </c>
      <c r="V487" s="154" t="s">
        <v>2943</v>
      </c>
      <c r="W487" s="154" t="s">
        <v>1968</v>
      </c>
      <c r="X487" s="154" t="s">
        <v>2057</v>
      </c>
      <c r="Y487" s="154"/>
      <c r="Z487" s="154"/>
      <c r="AA487" s="329"/>
      <c r="AB487" s="954">
        <f>(AC487 * (AC487 + 1)) / 2</f>
        <v>0</v>
      </c>
      <c r="AC487" s="955">
        <v>0.0</v>
      </c>
      <c r="AD487" s="170"/>
      <c r="AE487" s="170"/>
      <c r="AF487" s="170"/>
      <c r="AG487" s="170"/>
      <c r="AH487" s="170"/>
      <c r="AI487" s="170"/>
      <c r="AJ487" s="329"/>
      <c r="AK487" s="329"/>
      <c r="AL487" s="329"/>
      <c r="AS487" s="329"/>
      <c r="AT487" s="329"/>
    </row>
    <row r="488">
      <c r="A488" s="345" t="s">
        <v>54</v>
      </c>
      <c r="B488" s="359">
        <f>SUM('Character Sheets'!$W$940)</f>
        <v>2</v>
      </c>
      <c r="C488" s="2700">
        <f>SUM(I477)</f>
        <v>1</v>
      </c>
      <c r="D488" s="412"/>
      <c r="E488" s="412"/>
      <c r="F488" s="2600"/>
      <c r="G488" s="2701">
        <v>1.0</v>
      </c>
      <c r="H488" s="37"/>
      <c r="I488" s="359">
        <f t="shared" si="76"/>
        <v>4</v>
      </c>
      <c r="J488" s="329"/>
      <c r="K488" s="411" t="s">
        <v>1904</v>
      </c>
      <c r="L488" s="412"/>
      <c r="M488" s="412"/>
      <c r="N488" s="412"/>
      <c r="O488" s="413"/>
      <c r="P488" s="413"/>
      <c r="Q488" s="413"/>
      <c r="R488" s="329"/>
      <c r="S488" s="329"/>
      <c r="T488" s="329"/>
      <c r="U488" s="329"/>
      <c r="V488" s="329"/>
      <c r="W488" s="329"/>
      <c r="X488" s="329"/>
      <c r="Y488" s="329"/>
      <c r="Z488" s="329"/>
      <c r="AA488" s="329"/>
      <c r="AB488" s="329"/>
      <c r="AC488" s="400" t="str">
        <f>CONCATENATE("Cost: ", AB487, " KP")</f>
        <v>Cost: 0 KP</v>
      </c>
      <c r="AD488" s="170"/>
      <c r="AE488" s="170"/>
      <c r="AF488" s="170"/>
      <c r="AG488" s="170"/>
      <c r="AH488" s="170"/>
      <c r="AI488" s="170"/>
      <c r="AJ488" s="329"/>
      <c r="AK488" s="329"/>
      <c r="AL488" s="329"/>
      <c r="AS488" s="329"/>
      <c r="AT488" s="329"/>
    </row>
    <row r="489">
      <c r="A489" s="345" t="s">
        <v>53</v>
      </c>
      <c r="B489" s="359">
        <f>SUM('Character Sheets'!$X$940)</f>
        <v>0</v>
      </c>
      <c r="C489" s="2618">
        <f>SUM(ROUNDDOWN(I477/2))</f>
        <v>0</v>
      </c>
      <c r="D489" s="412"/>
      <c r="E489" s="858">
        <f>SUM(I479)</f>
        <v>4</v>
      </c>
      <c r="F489" s="2600"/>
      <c r="G489" s="2702">
        <v>3.0</v>
      </c>
      <c r="H489" s="37"/>
      <c r="I489" s="359">
        <f t="shared" si="76"/>
        <v>7</v>
      </c>
      <c r="J489" s="329"/>
      <c r="K489" s="780" t="str">
        <f>IFERROR(__xludf.DUMMYFUNCTION("REGEXREPLACE(O488, ""\D+"", """")"),"")</f>
        <v/>
      </c>
      <c r="L489" s="170"/>
      <c r="M489" s="170"/>
      <c r="N489" s="170"/>
      <c r="O489" s="170"/>
      <c r="P489" s="170"/>
      <c r="Q489" s="170"/>
      <c r="R489" s="329"/>
      <c r="S489" s="329"/>
      <c r="T489" s="279" t="s">
        <v>1922</v>
      </c>
      <c r="U489" s="2703" t="s">
        <v>9522</v>
      </c>
      <c r="V489" s="170"/>
      <c r="W489" s="170"/>
      <c r="X489" s="170"/>
      <c r="Y489" s="2704" t="s">
        <v>567</v>
      </c>
      <c r="Z489" s="345" t="s">
        <v>535</v>
      </c>
      <c r="AA489" s="329"/>
      <c r="AB489" s="329"/>
      <c r="AC489" s="411" t="s">
        <v>1904</v>
      </c>
      <c r="AD489" s="412"/>
      <c r="AE489" s="412"/>
      <c r="AF489" s="412"/>
      <c r="AG489" s="412"/>
      <c r="AH489" s="413"/>
      <c r="AI489" s="413"/>
      <c r="AJ489" s="329"/>
      <c r="AK489" s="329"/>
      <c r="AL489" s="329"/>
      <c r="AS489" s="329"/>
      <c r="AT489" s="329"/>
    </row>
    <row r="490">
      <c r="A490" s="345" t="s">
        <v>55</v>
      </c>
      <c r="B490" s="359">
        <f>SUM('Character Sheets'!$Y$940)</f>
        <v>14</v>
      </c>
      <c r="C490" s="2700">
        <f>SUM(I477)</f>
        <v>1</v>
      </c>
      <c r="D490" s="412"/>
      <c r="E490" s="412"/>
      <c r="F490" s="2601">
        <f>SUM(ROUNDDOWN(I482/3))</f>
        <v>2</v>
      </c>
      <c r="G490" s="37"/>
      <c r="H490" s="37"/>
      <c r="I490" s="359">
        <f t="shared" si="76"/>
        <v>17</v>
      </c>
      <c r="J490" s="329"/>
      <c r="K490" s="329"/>
      <c r="L490" s="170"/>
      <c r="M490" s="170"/>
      <c r="N490" s="170"/>
      <c r="O490" s="170"/>
      <c r="P490" s="170"/>
      <c r="Q490" s="170"/>
      <c r="R490" s="329"/>
      <c r="S490" s="329"/>
      <c r="T490" s="329"/>
      <c r="U490" s="224" t="s">
        <v>9523</v>
      </c>
      <c r="V490" s="212"/>
      <c r="W490" s="212"/>
      <c r="X490" s="212"/>
      <c r="Y490" s="212"/>
      <c r="Z490" s="154"/>
      <c r="AA490" s="329"/>
      <c r="AB490" s="954">
        <f>(AC490 * (AC490 + 1)) / 2</f>
        <v>0</v>
      </c>
      <c r="AC490" s="955">
        <v>0.0</v>
      </c>
      <c r="AD490" s="170"/>
      <c r="AE490" s="170"/>
      <c r="AF490" s="170"/>
      <c r="AG490" s="170"/>
      <c r="AH490" s="170"/>
      <c r="AI490" s="170"/>
      <c r="AJ490" s="329"/>
      <c r="AK490" s="329"/>
      <c r="AL490" s="329"/>
      <c r="AS490" s="329"/>
      <c r="AT490" s="329"/>
    </row>
    <row r="491">
      <c r="A491" s="329"/>
      <c r="B491" s="329"/>
      <c r="C491" s="329"/>
      <c r="D491" s="329"/>
      <c r="E491" s="329"/>
      <c r="F491" s="329"/>
      <c r="G491" s="329"/>
      <c r="H491" s="329"/>
      <c r="I491" s="329"/>
      <c r="J491" s="329"/>
      <c r="K491" s="329"/>
      <c r="L491" s="329"/>
      <c r="M491" s="329"/>
      <c r="N491" s="329"/>
      <c r="O491" s="329"/>
      <c r="P491" s="329"/>
      <c r="Q491" s="329"/>
      <c r="R491" s="329"/>
      <c r="S491" s="329"/>
      <c r="T491" s="329"/>
      <c r="U491" s="224" t="s">
        <v>9524</v>
      </c>
      <c r="V491" s="212"/>
      <c r="W491" s="212"/>
      <c r="X491" s="212"/>
      <c r="Y491" s="212"/>
      <c r="Z491" s="154"/>
      <c r="AA491" s="329" t="s">
        <v>556</v>
      </c>
      <c r="AB491" s="329"/>
      <c r="AC491" s="400" t="str">
        <f>CONCATENATE("Cost: ", AB490, " KP")</f>
        <v>Cost: 0 KP</v>
      </c>
      <c r="AD491" s="170"/>
      <c r="AE491" s="170"/>
      <c r="AF491" s="170"/>
      <c r="AG491" s="170"/>
      <c r="AH491" s="170"/>
      <c r="AI491" s="170"/>
      <c r="AJ491" s="329"/>
      <c r="AK491" s="329"/>
      <c r="AL491" s="329"/>
      <c r="AM491" s="329"/>
      <c r="AN491" s="329"/>
      <c r="AO491" s="329"/>
      <c r="AP491" s="329"/>
      <c r="AQ491" s="329"/>
      <c r="AR491" s="329"/>
      <c r="AS491" s="329"/>
      <c r="AT491" s="329"/>
    </row>
    <row r="492">
      <c r="A492" s="37"/>
      <c r="B492" s="329"/>
      <c r="C492" s="329"/>
      <c r="D492" s="329"/>
      <c r="E492" s="329"/>
      <c r="F492" s="329"/>
      <c r="G492" s="329"/>
      <c r="H492" s="329"/>
      <c r="I492" s="329"/>
      <c r="J492" s="37"/>
      <c r="K492" s="329"/>
      <c r="L492" s="329"/>
      <c r="M492" s="329"/>
      <c r="N492" s="329"/>
      <c r="O492" s="329"/>
      <c r="P492" s="329"/>
      <c r="Q492" s="329"/>
      <c r="R492" s="329"/>
      <c r="S492" s="37"/>
      <c r="T492" s="329"/>
      <c r="U492" s="329"/>
      <c r="V492" s="329"/>
      <c r="W492" s="329"/>
      <c r="X492" s="329"/>
      <c r="Y492" s="329"/>
      <c r="Z492" s="329"/>
      <c r="AA492" s="329"/>
      <c r="AB492" s="37"/>
      <c r="AC492" s="329"/>
      <c r="AD492" s="329"/>
      <c r="AE492" s="329"/>
      <c r="AF492" s="329"/>
      <c r="AG492" s="329"/>
      <c r="AH492" s="329"/>
      <c r="AI492" s="329"/>
      <c r="AJ492" s="329"/>
      <c r="AK492" s="37"/>
      <c r="AL492" s="329"/>
      <c r="AM492" s="329"/>
      <c r="AN492" s="329"/>
      <c r="AO492" s="329"/>
      <c r="AP492" s="329"/>
      <c r="AQ492" s="329"/>
      <c r="AR492" s="329"/>
      <c r="AS492" s="329"/>
      <c r="AT492" s="37"/>
    </row>
    <row r="496">
      <c r="A496" s="37"/>
      <c r="B496" s="329"/>
      <c r="C496" s="329"/>
      <c r="D496" s="329"/>
      <c r="E496" s="329"/>
      <c r="F496" s="329"/>
      <c r="G496" s="330" t="s">
        <v>1811</v>
      </c>
      <c r="H496" s="330" t="s">
        <v>1812</v>
      </c>
      <c r="I496" s="329"/>
      <c r="J496" s="37"/>
      <c r="K496" s="329"/>
      <c r="L496" s="329"/>
      <c r="M496" s="329"/>
      <c r="N496" s="329"/>
      <c r="O496" s="329"/>
      <c r="P496" s="329"/>
      <c r="Q496" s="329"/>
      <c r="R496" s="329"/>
      <c r="S496" s="37"/>
      <c r="T496" s="329"/>
      <c r="U496" s="329"/>
      <c r="V496" s="329"/>
      <c r="W496" s="329"/>
      <c r="X496" s="329"/>
      <c r="Y496" s="329"/>
      <c r="Z496" s="329"/>
      <c r="AA496" s="329"/>
      <c r="AB496" s="37"/>
      <c r="AC496" s="329"/>
      <c r="AD496" s="329"/>
      <c r="AE496" s="329"/>
      <c r="AF496" s="329"/>
      <c r="AG496" s="329"/>
      <c r="AH496" s="329"/>
      <c r="AI496" s="329"/>
      <c r="AJ496" s="329"/>
      <c r="AK496" s="37"/>
      <c r="AL496" s="329"/>
      <c r="AM496" s="329"/>
      <c r="AN496" s="329"/>
      <c r="AO496" s="329"/>
      <c r="AP496" s="329"/>
      <c r="AQ496" s="329"/>
      <c r="AR496" s="329"/>
      <c r="AS496" s="329"/>
      <c r="AT496" s="37"/>
    </row>
    <row r="497">
      <c r="A497" s="329"/>
      <c r="B497" s="329"/>
      <c r="C497" s="1019" t="s">
        <v>9525</v>
      </c>
      <c r="D497" s="333"/>
      <c r="E497" s="329"/>
      <c r="F497" s="334" t="s">
        <v>1814</v>
      </c>
      <c r="G497" s="334">
        <f>MINUS(H497,SUM(C500:C509) + SUM(K499+K503+K507+AB504+AB507+AB510+AB513+AB516))</f>
        <v>-56</v>
      </c>
      <c r="H497" s="334">
        <f>SUM($A$833)</f>
        <v>0</v>
      </c>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329"/>
      <c r="AF497" s="329"/>
      <c r="AG497" s="329"/>
      <c r="AH497" s="329"/>
      <c r="AI497" s="329"/>
      <c r="AJ497" s="329"/>
      <c r="AK497" s="329"/>
      <c r="AL497" s="329"/>
      <c r="AM497" s="329"/>
      <c r="AN497" s="329"/>
      <c r="AO497" s="329"/>
      <c r="AP497" s="329"/>
      <c r="AQ497" s="329"/>
      <c r="AR497" s="329"/>
      <c r="AS497" s="329"/>
      <c r="AT497" s="329"/>
    </row>
    <row r="498">
      <c r="A498" s="329"/>
      <c r="B498" s="329"/>
      <c r="C498" s="329"/>
      <c r="D498" s="329"/>
      <c r="E498" s="329"/>
      <c r="F498" s="329"/>
      <c r="G498" s="329"/>
      <c r="H498" s="329"/>
      <c r="I498" s="329"/>
      <c r="J498" s="329"/>
      <c r="K498" s="279" t="s">
        <v>1815</v>
      </c>
      <c r="L498" s="218" t="s">
        <v>2216</v>
      </c>
      <c r="M498" s="170"/>
      <c r="N498" s="170"/>
      <c r="O498" s="235"/>
      <c r="P498" s="235"/>
      <c r="Q498" s="235"/>
      <c r="R498" s="329"/>
      <c r="S498" s="329"/>
      <c r="T498" s="279" t="s">
        <v>1816</v>
      </c>
      <c r="U498" s="1367" t="s">
        <v>9526</v>
      </c>
      <c r="V498" s="657"/>
      <c r="W498" s="658" t="s">
        <v>9527</v>
      </c>
      <c r="X498" s="235"/>
      <c r="Y498" s="235"/>
      <c r="Z498" s="235"/>
      <c r="AA498" s="329"/>
      <c r="AB498" s="329"/>
      <c r="AC498" s="279" t="s">
        <v>294</v>
      </c>
      <c r="AD498" s="2705" t="s">
        <v>9528</v>
      </c>
      <c r="AE498" s="170"/>
      <c r="AF498" s="1047" t="s">
        <v>9529</v>
      </c>
      <c r="AG498" s="254"/>
      <c r="AH498" s="254"/>
      <c r="AI498" s="254"/>
      <c r="AJ498" s="329"/>
      <c r="AK498" s="329"/>
      <c r="AL498" s="329"/>
      <c r="AM498" s="220" t="s">
        <v>1821</v>
      </c>
      <c r="AN498" s="170"/>
      <c r="AO498" s="329"/>
      <c r="AP498" s="329"/>
      <c r="AQ498" s="329"/>
      <c r="AR498" s="329"/>
      <c r="AS498" s="329"/>
      <c r="AT498" s="329"/>
    </row>
    <row r="499">
      <c r="A499" s="329"/>
      <c r="B499" s="345" t="s">
        <v>1822</v>
      </c>
      <c r="C499" s="345" t="s">
        <v>1823</v>
      </c>
      <c r="D499" s="345" t="s">
        <v>1824</v>
      </c>
      <c r="E499" s="345" t="s">
        <v>1825</v>
      </c>
      <c r="F499" s="345" t="s">
        <v>1066</v>
      </c>
      <c r="G499" s="345" t="s">
        <v>1120</v>
      </c>
      <c r="H499" s="345" t="s">
        <v>800</v>
      </c>
      <c r="I499" s="345" t="s">
        <v>1826</v>
      </c>
      <c r="J499" s="329"/>
      <c r="K499" s="780" t="str">
        <f>IFERROR(__xludf.DUMMYFUNCTION("REGEXREPLACE(O498, ""\D+"", """")"),"")</f>
        <v/>
      </c>
      <c r="L499" s="154"/>
      <c r="M499" s="154"/>
      <c r="N499" s="154"/>
      <c r="O499" s="154"/>
      <c r="P499" s="154"/>
      <c r="Q499" s="154"/>
      <c r="R499" s="329"/>
      <c r="S499" s="329"/>
      <c r="T499" s="329"/>
      <c r="U499" s="211" t="s">
        <v>9530</v>
      </c>
      <c r="V499" s="212"/>
      <c r="W499" s="212"/>
      <c r="X499" s="212"/>
      <c r="Y499" s="154"/>
      <c r="Z499" s="154"/>
      <c r="AA499" s="329"/>
      <c r="AB499" s="329"/>
      <c r="AC499" s="329"/>
      <c r="AD499" s="224" t="s">
        <v>9531</v>
      </c>
      <c r="AE499" s="212"/>
      <c r="AF499" s="212"/>
      <c r="AG499" s="212"/>
      <c r="AH499" s="212"/>
      <c r="AI499" s="154"/>
      <c r="AJ499" s="329"/>
      <c r="AK499" s="329"/>
      <c r="AL499" s="329"/>
      <c r="AM499" s="37"/>
      <c r="AN499" s="37"/>
      <c r="AO499" s="37"/>
      <c r="AP499" s="37"/>
      <c r="AQ499" s="37"/>
      <c r="AR499" s="37"/>
      <c r="AS499" s="329"/>
      <c r="AT499" s="329"/>
    </row>
    <row r="500">
      <c r="A500" s="2583" t="s">
        <v>3255</v>
      </c>
      <c r="B500" s="359">
        <f>SUM($B$833)</f>
        <v>0</v>
      </c>
      <c r="C500" s="2585"/>
      <c r="D500" s="2585"/>
      <c r="E500" s="2585"/>
      <c r="F500" s="2586">
        <v>2.0</v>
      </c>
      <c r="G500" s="2585"/>
      <c r="H500" s="2585"/>
      <c r="I500" s="359">
        <f>SUM(B500,C500*2,D500:H500) - IF(C500 &gt; $Z826, MINUS(C500, $Z826), 0)</f>
        <v>2</v>
      </c>
      <c r="J500" s="329"/>
      <c r="K500" s="329"/>
      <c r="L500" s="154"/>
      <c r="M500" s="154"/>
      <c r="N500" s="154"/>
      <c r="O500" s="154"/>
      <c r="P500" s="154"/>
      <c r="Q500" s="154"/>
      <c r="R500" s="329"/>
      <c r="S500" s="329"/>
      <c r="T500" s="329"/>
      <c r="U500" s="952" t="s">
        <v>9532</v>
      </c>
      <c r="V500" s="577" t="s">
        <v>904</v>
      </c>
      <c r="W500" s="577" t="s">
        <v>868</v>
      </c>
      <c r="X500" s="907" t="s">
        <v>886</v>
      </c>
      <c r="Y500" s="577" t="s">
        <v>9533</v>
      </c>
      <c r="Z500" s="577" t="s">
        <v>866</v>
      </c>
      <c r="AA500" s="329"/>
      <c r="AB500" s="329"/>
      <c r="AC500" s="329"/>
      <c r="AD500" s="224" t="s">
        <v>9534</v>
      </c>
      <c r="AE500" s="212"/>
      <c r="AF500" s="154"/>
      <c r="AG500" s="154"/>
      <c r="AH500" s="154"/>
      <c r="AI500" s="302" t="s">
        <v>9535</v>
      </c>
      <c r="AJ500" s="329"/>
      <c r="AK500" s="329"/>
      <c r="AL500" s="329"/>
      <c r="AM500" s="37"/>
      <c r="AN500" s="763"/>
      <c r="AO500" s="763"/>
      <c r="AP500" s="37"/>
      <c r="AQ500" s="37"/>
      <c r="AR500" s="37"/>
      <c r="AS500" s="329"/>
      <c r="AT500" s="329"/>
    </row>
    <row r="501">
      <c r="A501" s="2588" t="s">
        <v>3256</v>
      </c>
      <c r="B501" s="359">
        <f>SUM($C$833)</f>
        <v>0</v>
      </c>
      <c r="C501" s="2604">
        <v>6.0</v>
      </c>
      <c r="D501" s="2585"/>
      <c r="E501" s="2585"/>
      <c r="F501" s="2585"/>
      <c r="G501" s="2585"/>
      <c r="H501" s="2585"/>
      <c r="I501" s="359">
        <f>SUM(B501,C501*2,D501:H501) - IF(C501 &gt; $Z826, MINUS(C501, $Z826), 0)</f>
        <v>6</v>
      </c>
      <c r="J501" s="329"/>
      <c r="K501" s="329"/>
      <c r="L501" s="329"/>
      <c r="M501" s="329"/>
      <c r="N501" s="329"/>
      <c r="O501" s="329"/>
      <c r="P501" s="329"/>
      <c r="Q501" s="329"/>
      <c r="R501" s="329"/>
      <c r="S501" s="329"/>
      <c r="T501" s="329"/>
      <c r="U501" s="329"/>
      <c r="V501" s="329"/>
      <c r="W501" s="329"/>
      <c r="X501" s="329"/>
      <c r="Y501" s="329"/>
      <c r="Z501" s="329"/>
      <c r="AA501" s="329"/>
      <c r="AB501" s="329"/>
      <c r="AC501" s="329"/>
      <c r="AD501" s="220" t="s">
        <v>9536</v>
      </c>
      <c r="AE501" s="170"/>
      <c r="AF501" s="170"/>
      <c r="AG501" s="170"/>
      <c r="AH501" s="170"/>
      <c r="AI501" s="345" t="s">
        <v>535</v>
      </c>
      <c r="AJ501" s="329"/>
      <c r="AK501" s="329"/>
      <c r="AL501" s="329"/>
      <c r="AM501" s="37"/>
      <c r="AN501" s="763"/>
      <c r="AO501" s="763"/>
      <c r="AP501" s="37"/>
      <c r="AQ501" s="37"/>
      <c r="AR501" s="37"/>
      <c r="AS501" s="329"/>
      <c r="AT501" s="329"/>
    </row>
    <row r="502">
      <c r="A502" s="2590" t="s">
        <v>3257</v>
      </c>
      <c r="B502" s="359">
        <f>SUM($D$833)</f>
        <v>0</v>
      </c>
      <c r="C502" s="2585"/>
      <c r="D502" s="2586">
        <v>2.0</v>
      </c>
      <c r="E502" s="2585"/>
      <c r="F502" s="2585"/>
      <c r="G502" s="2585"/>
      <c r="H502" s="2585"/>
      <c r="I502" s="359">
        <f>SUM(B502:H502) - IF(C502 &gt; $Z826, ROUNDUP(MINUS(C502, $Z826)/2), 0)</f>
        <v>2</v>
      </c>
      <c r="J502" s="329"/>
      <c r="K502" s="279" t="s">
        <v>1815</v>
      </c>
      <c r="L502" s="218" t="s">
        <v>2216</v>
      </c>
      <c r="M502" s="170"/>
      <c r="N502" s="170"/>
      <c r="O502" s="235"/>
      <c r="P502" s="235"/>
      <c r="Q502" s="235"/>
      <c r="R502" s="329"/>
      <c r="S502" s="329"/>
      <c r="T502" s="279" t="s">
        <v>1855</v>
      </c>
      <c r="U502" s="2661" t="s">
        <v>9537</v>
      </c>
      <c r="V502" s="657"/>
      <c r="W502" s="575" t="s">
        <v>9538</v>
      </c>
      <c r="X502" s="254"/>
      <c r="Y502" s="254"/>
      <c r="Z502" s="254"/>
      <c r="AA502" s="1084"/>
      <c r="AB502" s="1084"/>
      <c r="AC502" s="329"/>
      <c r="AD502" s="329"/>
      <c r="AE502" s="329"/>
      <c r="AF502" s="329"/>
      <c r="AG502" s="329"/>
      <c r="AH502" s="329"/>
      <c r="AI502" s="329"/>
      <c r="AJ502" s="329"/>
      <c r="AK502" s="329"/>
      <c r="AL502" s="329"/>
      <c r="AM502" s="37"/>
      <c r="AN502" s="763"/>
      <c r="AO502" s="763"/>
      <c r="AP502" s="37"/>
      <c r="AQ502" s="37"/>
      <c r="AR502" s="37"/>
      <c r="AS502" s="329"/>
      <c r="AT502" s="329"/>
    </row>
    <row r="503">
      <c r="A503" s="2592" t="s">
        <v>3258</v>
      </c>
      <c r="B503" s="359">
        <f>SUM($E$833)</f>
        <v>0</v>
      </c>
      <c r="C503" s="2617">
        <v>12.0</v>
      </c>
      <c r="D503" s="2610">
        <v>5.0</v>
      </c>
      <c r="E503" s="2610">
        <v>5.0</v>
      </c>
      <c r="F503" s="2589">
        <v>4.0</v>
      </c>
      <c r="G503" s="2586">
        <v>2.0</v>
      </c>
      <c r="H503" s="2585"/>
      <c r="I503" s="359">
        <f>SUM(B503:H503) - IF(C503 &gt; $Z826, ROUNDUP(MINUS(C503, $Z826)/2), 0)</f>
        <v>22</v>
      </c>
      <c r="J503" s="329"/>
      <c r="K503" s="780" t="str">
        <f>IFERROR(__xludf.DUMMYFUNCTION("REGEXREPLACE(O502, ""\D+"", """")"),"")</f>
        <v/>
      </c>
      <c r="L503" s="154"/>
      <c r="M503" s="154"/>
      <c r="N503" s="154"/>
      <c r="O503" s="154"/>
      <c r="P503" s="154"/>
      <c r="Q503" s="154"/>
      <c r="R503" s="329"/>
      <c r="S503" s="329"/>
      <c r="T503" s="329"/>
      <c r="U503" s="385" t="s">
        <v>1010</v>
      </c>
      <c r="V503" s="154" t="s">
        <v>1088</v>
      </c>
      <c r="W503" s="154" t="s">
        <v>1062</v>
      </c>
      <c r="X503" s="154" t="s">
        <v>3194</v>
      </c>
      <c r="Y503" s="154" t="s">
        <v>2405</v>
      </c>
      <c r="Z503" s="610" t="s">
        <v>1105</v>
      </c>
      <c r="AA503" s="329"/>
      <c r="AB503" s="329"/>
      <c r="AC503" s="279" t="s">
        <v>1862</v>
      </c>
      <c r="AD503" s="279" t="s">
        <v>1429</v>
      </c>
      <c r="AE503" s="170"/>
      <c r="AF503" s="170"/>
      <c r="AG503" s="222" t="s">
        <v>1304</v>
      </c>
      <c r="AH503" s="209" t="s">
        <v>1195</v>
      </c>
      <c r="AI503" s="222" t="s">
        <v>1196</v>
      </c>
      <c r="AJ503" s="329"/>
      <c r="AK503" s="329"/>
      <c r="AL503" s="329"/>
      <c r="AM503" s="37"/>
      <c r="AN503" s="37"/>
      <c r="AO503" s="37"/>
      <c r="AP503" s="37"/>
      <c r="AQ503" s="37"/>
      <c r="AR503" s="37"/>
      <c r="AS503" s="329"/>
      <c r="AT503" s="329"/>
    </row>
    <row r="504">
      <c r="A504" s="2594" t="s">
        <v>3259</v>
      </c>
      <c r="B504" s="359">
        <f>SUM($F$833)</f>
        <v>0</v>
      </c>
      <c r="C504" s="2608">
        <v>8.0</v>
      </c>
      <c r="D504" s="2586">
        <v>2.0</v>
      </c>
      <c r="E504" s="2585"/>
      <c r="F504" s="2585"/>
      <c r="G504" s="2585"/>
      <c r="H504" s="2585"/>
      <c r="I504" s="359">
        <f>SUM(B504:H504) - IF(C504 &gt; $Z826, ROUNDUP(MINUS(C504, $Z826)/2), 0)</f>
        <v>6</v>
      </c>
      <c r="J504" s="329"/>
      <c r="K504" s="329"/>
      <c r="L504" s="154"/>
      <c r="M504" s="154"/>
      <c r="N504" s="154"/>
      <c r="O504" s="154"/>
      <c r="P504" s="154"/>
      <c r="Q504" s="154"/>
      <c r="R504" s="329"/>
      <c r="S504" s="329"/>
      <c r="T504" s="329"/>
      <c r="U504" s="385" t="s">
        <v>1018</v>
      </c>
      <c r="V504" s="154" t="s">
        <v>1864</v>
      </c>
      <c r="W504" s="154" t="s">
        <v>2050</v>
      </c>
      <c r="X504" s="154" t="s">
        <v>1981</v>
      </c>
      <c r="Y504" s="610" t="s">
        <v>9539</v>
      </c>
      <c r="Z504" s="154"/>
      <c r="AA504" s="329"/>
      <c r="AB504" s="954">
        <f>(AC504 * (AC504 + 1)) / 2</f>
        <v>0</v>
      </c>
      <c r="AC504" s="955">
        <v>0.0</v>
      </c>
      <c r="AD504" s="224" t="s">
        <v>9540</v>
      </c>
      <c r="AE504" s="212"/>
      <c r="AF504" s="212"/>
      <c r="AG504" s="212"/>
      <c r="AH504" s="212"/>
      <c r="AI504" s="154"/>
      <c r="AJ504" s="329"/>
      <c r="AK504" s="329"/>
      <c r="AL504" s="329"/>
      <c r="AM504" s="37"/>
      <c r="AN504" s="37"/>
      <c r="AO504" s="37"/>
      <c r="AP504" s="37"/>
      <c r="AQ504" s="37"/>
      <c r="AR504" s="37"/>
      <c r="AS504" s="329"/>
      <c r="AT504" s="329"/>
    </row>
    <row r="505">
      <c r="A505" s="2595" t="s">
        <v>3260</v>
      </c>
      <c r="B505" s="359">
        <f>SUM($G$833)</f>
        <v>0</v>
      </c>
      <c r="C505" s="2585"/>
      <c r="D505" s="2610">
        <v>5.0</v>
      </c>
      <c r="E505" s="2584">
        <v>3.0</v>
      </c>
      <c r="F505" s="2585"/>
      <c r="G505" s="2585"/>
      <c r="H505" s="2585"/>
      <c r="I505" s="359">
        <f>SUM(B505:H505) - IF(C505 &gt; $Z826, ROUNDUP(MINUS(C505, $Z826)/2), 0)</f>
        <v>8</v>
      </c>
      <c r="J505" s="329"/>
      <c r="K505" s="329"/>
      <c r="L505" s="329"/>
      <c r="M505" s="329"/>
      <c r="N505" s="329"/>
      <c r="O505" s="329"/>
      <c r="P505" s="329"/>
      <c r="Q505" s="329"/>
      <c r="R505" s="329"/>
      <c r="S505" s="329"/>
      <c r="T505" s="279" t="s">
        <v>1872</v>
      </c>
      <c r="U505" s="1367" t="s">
        <v>9541</v>
      </c>
      <c r="V505" s="657"/>
      <c r="W505" s="658" t="s">
        <v>9542</v>
      </c>
      <c r="X505" s="254"/>
      <c r="Y505" s="254"/>
      <c r="Z505" s="235"/>
      <c r="AA505" s="329"/>
      <c r="AB505" s="329"/>
      <c r="AC505" s="400" t="str">
        <f>CONCATENATE("Cost: ", AB504, " KP")</f>
        <v>Cost: 0 KP</v>
      </c>
      <c r="AD505" s="211" t="s">
        <v>9543</v>
      </c>
      <c r="AE505" s="212"/>
      <c r="AF505" s="212"/>
      <c r="AG505" s="212"/>
      <c r="AH505" s="154"/>
      <c r="AI505" s="154"/>
      <c r="AJ505" s="329"/>
      <c r="AK505" s="329"/>
      <c r="AL505" s="329"/>
      <c r="AM505" s="329"/>
      <c r="AN505" s="329"/>
      <c r="AO505" s="329"/>
      <c r="AP505" s="329"/>
      <c r="AQ505" s="329"/>
      <c r="AR505" s="329"/>
      <c r="AS505" s="329"/>
      <c r="AT505" s="329"/>
    </row>
    <row r="506">
      <c r="A506" s="2596" t="s">
        <v>3261</v>
      </c>
      <c r="B506" s="359">
        <f>SUM($H$833)</f>
        <v>0</v>
      </c>
      <c r="C506" s="2585"/>
      <c r="D506" s="2586">
        <v>2.0</v>
      </c>
      <c r="E506" s="2651">
        <v>-2.0</v>
      </c>
      <c r="F506" s="2585"/>
      <c r="G506" s="2585"/>
      <c r="H506" s="2585"/>
      <c r="I506" s="359">
        <f>SUM(B506:H506) - IF(C506 &gt; $Z826, ROUNDUP(MINUS(C506, $Z826)/2), 0)</f>
        <v>0</v>
      </c>
      <c r="J506" s="329"/>
      <c r="K506" s="279" t="s">
        <v>1815</v>
      </c>
      <c r="L506" s="218" t="s">
        <v>2216</v>
      </c>
      <c r="M506" s="170"/>
      <c r="N506" s="170"/>
      <c r="O506" s="235"/>
      <c r="P506" s="235"/>
      <c r="Q506" s="235"/>
      <c r="R506" s="329"/>
      <c r="S506" s="329"/>
      <c r="T506" s="329"/>
      <c r="U506" s="635" t="s">
        <v>1010</v>
      </c>
      <c r="V506" s="154" t="s">
        <v>2404</v>
      </c>
      <c r="W506" s="154" t="s">
        <v>3336</v>
      </c>
      <c r="X506" s="154" t="s">
        <v>2130</v>
      </c>
      <c r="Y506" s="605" t="s">
        <v>6406</v>
      </c>
      <c r="Z506" s="154"/>
      <c r="AA506" s="329"/>
      <c r="AB506" s="329"/>
      <c r="AC506" s="279" t="s">
        <v>1862</v>
      </c>
      <c r="AD506" s="279" t="s">
        <v>1406</v>
      </c>
      <c r="AE506" s="170"/>
      <c r="AF506" s="170"/>
      <c r="AG506" s="222" t="s">
        <v>1214</v>
      </c>
      <c r="AH506" s="209" t="s">
        <v>1195</v>
      </c>
      <c r="AI506" s="222" t="s">
        <v>1196</v>
      </c>
      <c r="AJ506" s="329"/>
      <c r="AK506" s="329"/>
      <c r="AL506" s="329"/>
      <c r="AM506" s="279" t="s">
        <v>1879</v>
      </c>
      <c r="AN506" s="170"/>
      <c r="AO506" s="329"/>
      <c r="AP506" s="329"/>
      <c r="AQ506" s="329"/>
      <c r="AR506" s="329"/>
      <c r="AS506" s="329"/>
      <c r="AT506" s="329"/>
    </row>
    <row r="507">
      <c r="A507" s="2597" t="s">
        <v>3262</v>
      </c>
      <c r="B507" s="359">
        <f>SUM($I$833)</f>
        <v>0</v>
      </c>
      <c r="C507" s="2617">
        <v>12.0</v>
      </c>
      <c r="D507" s="2586">
        <v>2.0</v>
      </c>
      <c r="E507" s="2585"/>
      <c r="F507" s="2585"/>
      <c r="G507" s="2585"/>
      <c r="H507" s="2585"/>
      <c r="I507" s="359">
        <f>SUM(B507:H507) - IF(C507 &gt; $Z826, ROUNDUP(MINUS(C507, $Z826)/2), 0)</f>
        <v>8</v>
      </c>
      <c r="J507" s="329"/>
      <c r="K507" s="780" t="str">
        <f>IFERROR(__xludf.DUMMYFUNCTION("REGEXREPLACE(O506, ""\D+"", """")"),"")</f>
        <v/>
      </c>
      <c r="L507" s="154"/>
      <c r="M507" s="154"/>
      <c r="N507" s="154"/>
      <c r="O507" s="154"/>
      <c r="P507" s="154"/>
      <c r="Q507" s="154"/>
      <c r="R507" s="329"/>
      <c r="S507" s="329"/>
      <c r="T507" s="329"/>
      <c r="U507" s="635" t="s">
        <v>1018</v>
      </c>
      <c r="V507" s="154" t="s">
        <v>2050</v>
      </c>
      <c r="W507" s="610" t="s">
        <v>2840</v>
      </c>
      <c r="X507" s="605" t="s">
        <v>2907</v>
      </c>
      <c r="Y507" s="154"/>
      <c r="Z507" s="154"/>
      <c r="AA507" s="329"/>
      <c r="AB507" s="954">
        <f>(AC507 * (AC507 + 1)) / 2</f>
        <v>0</v>
      </c>
      <c r="AC507" s="955">
        <v>0.0</v>
      </c>
      <c r="AD507" s="224" t="s">
        <v>9544</v>
      </c>
      <c r="AE507" s="212"/>
      <c r="AF507" s="154"/>
      <c r="AG507" s="154"/>
      <c r="AH507" s="154"/>
      <c r="AI507" s="154"/>
      <c r="AJ507" s="329"/>
      <c r="AK507" s="329"/>
      <c r="AL507" s="329"/>
      <c r="AM507" s="404" t="s">
        <v>9545</v>
      </c>
      <c r="AN507" s="37"/>
      <c r="AO507" s="406" t="s">
        <v>2390</v>
      </c>
      <c r="AP507" s="37"/>
      <c r="AQ507" s="404" t="s">
        <v>1888</v>
      </c>
      <c r="AR507" s="37"/>
      <c r="AS507" s="329"/>
      <c r="AT507" s="329"/>
    </row>
    <row r="508">
      <c r="A508" s="2598" t="s">
        <v>3263</v>
      </c>
      <c r="B508" s="359">
        <f>SUM($J$833)</f>
        <v>0</v>
      </c>
      <c r="C508" s="2617">
        <v>12.0</v>
      </c>
      <c r="D508" s="2586">
        <v>2.0</v>
      </c>
      <c r="E508" s="2585"/>
      <c r="F508" s="2593">
        <v>1.0</v>
      </c>
      <c r="G508" s="2593">
        <v>1.0</v>
      </c>
      <c r="H508" s="2585"/>
      <c r="I508" s="359">
        <f>SUM(B508:H508) - IF(C508 &gt; $Z826, ROUNDUP(MINUS(C508, $Z826)/2), 0)</f>
        <v>10</v>
      </c>
      <c r="J508" s="329"/>
      <c r="K508" s="329"/>
      <c r="L508" s="154"/>
      <c r="M508" s="154"/>
      <c r="N508" s="154"/>
      <c r="O508" s="154"/>
      <c r="P508" s="154"/>
      <c r="Q508" s="154"/>
      <c r="R508" s="329"/>
      <c r="S508" s="329"/>
      <c r="T508" s="279" t="s">
        <v>1889</v>
      </c>
      <c r="U508" s="2661" t="s">
        <v>9546</v>
      </c>
      <c r="V508" s="657"/>
      <c r="W508" s="2706" t="s">
        <v>9547</v>
      </c>
      <c r="X508" s="254"/>
      <c r="Y508" s="254"/>
      <c r="Z508" s="235"/>
      <c r="AA508" s="329"/>
      <c r="AB508" s="329"/>
      <c r="AC508" s="400" t="str">
        <f>CONCATENATE("Cost: ", AB507, " KP")</f>
        <v>Cost: 0 KP</v>
      </c>
      <c r="AD508" s="226" t="s">
        <v>9548</v>
      </c>
      <c r="AE508" s="154"/>
      <c r="AF508" s="154"/>
      <c r="AG508" s="154"/>
      <c r="AH508" s="154"/>
      <c r="AI508" s="154"/>
      <c r="AJ508" s="329"/>
      <c r="AK508" s="329"/>
      <c r="AL508" s="329"/>
      <c r="AM508" s="406" t="s">
        <v>2627</v>
      </c>
      <c r="AN508" s="37"/>
      <c r="AO508" s="405" t="s">
        <v>1894</v>
      </c>
      <c r="AP508" s="37"/>
      <c r="AQ508" s="406" t="s">
        <v>1895</v>
      </c>
      <c r="AR508" s="37"/>
      <c r="AS508" s="329"/>
      <c r="AT508" s="329"/>
    </row>
    <row r="509">
      <c r="A509" s="2599" t="s">
        <v>50</v>
      </c>
      <c r="B509" s="359">
        <f>SUM($T$833)</f>
        <v>0</v>
      </c>
      <c r="C509" s="2604">
        <v>6.0</v>
      </c>
      <c r="D509" s="2593">
        <v>1.0</v>
      </c>
      <c r="E509" s="2585"/>
      <c r="F509" s="2585"/>
      <c r="G509" s="2585"/>
      <c r="H509" s="2585"/>
      <c r="I509" s="359">
        <f>SUM(B509,D509:H509, (MIN(ROUNDDOWN(C509/6), 1)), MIN(ROUNDDOWN(C509/15), 1))</f>
        <v>2</v>
      </c>
      <c r="J509" s="329"/>
      <c r="K509" s="329"/>
      <c r="L509" s="329"/>
      <c r="M509" s="329"/>
      <c r="N509" s="329"/>
      <c r="O509" s="329"/>
      <c r="P509" s="329"/>
      <c r="Q509" s="329"/>
      <c r="R509" s="329"/>
      <c r="S509" s="329"/>
      <c r="T509" s="329"/>
      <c r="U509" s="385" t="s">
        <v>1010</v>
      </c>
      <c r="V509" s="154" t="s">
        <v>2262</v>
      </c>
      <c r="W509" s="2643" t="s">
        <v>2130</v>
      </c>
      <c r="X509" s="605" t="s">
        <v>9549</v>
      </c>
      <c r="Y509" s="605" t="s">
        <v>9550</v>
      </c>
      <c r="Z509" s="154"/>
      <c r="AA509" s="329"/>
      <c r="AB509" s="329"/>
      <c r="AC509" s="279" t="s">
        <v>1862</v>
      </c>
      <c r="AD509" s="279" t="s">
        <v>1405</v>
      </c>
      <c r="AE509" s="170"/>
      <c r="AF509" s="170"/>
      <c r="AG509" s="222" t="s">
        <v>1212</v>
      </c>
      <c r="AH509" s="209" t="s">
        <v>1195</v>
      </c>
      <c r="AI509" s="222" t="s">
        <v>1196</v>
      </c>
      <c r="AJ509" s="329"/>
      <c r="AK509" s="329"/>
      <c r="AL509" s="329"/>
      <c r="AM509" s="404" t="s">
        <v>2995</v>
      </c>
      <c r="AN509" s="37"/>
      <c r="AO509" s="406" t="s">
        <v>2898</v>
      </c>
      <c r="AP509" s="37"/>
      <c r="AQ509" s="258" t="s">
        <v>9551</v>
      </c>
      <c r="AR509" s="37"/>
      <c r="AS509" s="329"/>
      <c r="AT509" s="329"/>
    </row>
    <row r="510">
      <c r="A510" s="329"/>
      <c r="B510" s="329"/>
      <c r="C510" s="329"/>
      <c r="D510" s="329"/>
      <c r="E510" s="329"/>
      <c r="F510" s="329"/>
      <c r="G510" s="329"/>
      <c r="H510" s="329"/>
      <c r="I510" s="329"/>
      <c r="J510" s="329"/>
      <c r="K510" s="411" t="s">
        <v>1904</v>
      </c>
      <c r="L510" s="412"/>
      <c r="M510" s="412"/>
      <c r="N510" s="412"/>
      <c r="O510" s="413"/>
      <c r="P510" s="413"/>
      <c r="Q510" s="413"/>
      <c r="R510" s="329"/>
      <c r="S510" s="329"/>
      <c r="T510" s="329"/>
      <c r="U510" s="385" t="s">
        <v>1018</v>
      </c>
      <c r="V510" s="154" t="s">
        <v>1968</v>
      </c>
      <c r="W510" s="154"/>
      <c r="X510" s="154"/>
      <c r="Y510" s="154"/>
      <c r="Z510" s="154"/>
      <c r="AA510" s="329"/>
      <c r="AB510" s="954">
        <f>(AC510 * (AC510 + 1)) / 2</f>
        <v>0</v>
      </c>
      <c r="AC510" s="955">
        <v>0.0</v>
      </c>
      <c r="AD510" s="211" t="s">
        <v>9241</v>
      </c>
      <c r="AE510" s="212"/>
      <c r="AF510" s="212"/>
      <c r="AG510" s="212"/>
      <c r="AH510" s="154"/>
      <c r="AI510" s="154"/>
      <c r="AJ510" s="329"/>
      <c r="AK510" s="329"/>
      <c r="AL510" s="329"/>
      <c r="AM510" s="329"/>
      <c r="AN510" s="329"/>
      <c r="AO510" s="329"/>
      <c r="AP510" s="329"/>
      <c r="AQ510" s="329"/>
      <c r="AR510" s="329"/>
      <c r="AS510" s="329"/>
      <c r="AT510" s="329"/>
    </row>
    <row r="511">
      <c r="A511" s="329"/>
      <c r="B511" s="345" t="s">
        <v>1822</v>
      </c>
      <c r="C511" s="345" t="s">
        <v>1906</v>
      </c>
      <c r="D511" s="345" t="s">
        <v>1907</v>
      </c>
      <c r="E511" s="345" t="s">
        <v>1908</v>
      </c>
      <c r="F511" s="345" t="s">
        <v>1909</v>
      </c>
      <c r="G511" s="345" t="s">
        <v>1910</v>
      </c>
      <c r="H511" s="345" t="s">
        <v>800</v>
      </c>
      <c r="I511" s="345" t="s">
        <v>1826</v>
      </c>
      <c r="J511" s="329"/>
      <c r="K511" s="780" t="str">
        <f>IFERROR(__xludf.DUMMYFUNCTION("REGEXREPLACE(O510, ""\D+"", """")"),"")</f>
        <v/>
      </c>
      <c r="L511" s="170"/>
      <c r="M511" s="170"/>
      <c r="N511" s="170"/>
      <c r="O511" s="170"/>
      <c r="P511" s="170"/>
      <c r="Q511" s="170"/>
      <c r="R511" s="329"/>
      <c r="S511" s="329"/>
      <c r="T511" s="279" t="s">
        <v>1889</v>
      </c>
      <c r="U511" s="1364" t="s">
        <v>1156</v>
      </c>
      <c r="V511" s="1365"/>
      <c r="W511" s="658" t="s">
        <v>1157</v>
      </c>
      <c r="X511" s="254"/>
      <c r="Y511" s="235"/>
      <c r="Z511" s="235"/>
      <c r="AA511" s="329"/>
      <c r="AB511" s="329"/>
      <c r="AC511" s="400" t="str">
        <f>CONCATENATE("Cost: ", AB510, " KP")</f>
        <v>Cost: 0 KP</v>
      </c>
      <c r="AD511" s="224" t="s">
        <v>9552</v>
      </c>
      <c r="AE511" s="212"/>
      <c r="AF511" s="212"/>
      <c r="AG511" s="212"/>
      <c r="AH511" s="212"/>
      <c r="AI511" s="154"/>
      <c r="AJ511" s="329" t="s">
        <v>556</v>
      </c>
      <c r="AK511" s="329"/>
      <c r="AL511" s="329"/>
      <c r="AM511" s="279" t="s">
        <v>1914</v>
      </c>
      <c r="AN511" s="170"/>
      <c r="AO511" s="329"/>
      <c r="AP511" s="329"/>
      <c r="AQ511" s="329"/>
      <c r="AR511" s="329"/>
      <c r="AS511" s="329"/>
      <c r="AT511" s="329"/>
    </row>
    <row r="512">
      <c r="A512" s="345" t="s">
        <v>51</v>
      </c>
      <c r="B512" s="359">
        <f>SUM($U$833)</f>
        <v>0</v>
      </c>
      <c r="C512" s="2600"/>
      <c r="D512" s="2600"/>
      <c r="E512" s="2603">
        <f>SUM(ROUNDDOWN(I505/5))</f>
        <v>1</v>
      </c>
      <c r="F512" s="2600"/>
      <c r="G512" s="2584">
        <v>3.0</v>
      </c>
      <c r="H512" s="2585"/>
      <c r="I512" s="359">
        <f t="shared" ref="I512:I516" si="77">SUM(B512:H512)</f>
        <v>4</v>
      </c>
      <c r="J512" s="329"/>
      <c r="K512" s="329"/>
      <c r="L512" s="170"/>
      <c r="M512" s="170"/>
      <c r="N512" s="170"/>
      <c r="O512" s="170"/>
      <c r="P512" s="170"/>
      <c r="Q512" s="170"/>
      <c r="R512" s="329"/>
      <c r="S512" s="329"/>
      <c r="T512" s="329"/>
      <c r="U512" s="635" t="s">
        <v>1010</v>
      </c>
      <c r="V512" s="154" t="s">
        <v>2262</v>
      </c>
      <c r="W512" s="154" t="s">
        <v>1161</v>
      </c>
      <c r="X512" s="605" t="s">
        <v>1162</v>
      </c>
      <c r="Y512" s="2611" t="s">
        <v>1163</v>
      </c>
      <c r="Z512" s="154"/>
      <c r="AA512" s="329"/>
      <c r="AB512" s="329"/>
      <c r="AC512" s="411" t="s">
        <v>1904</v>
      </c>
      <c r="AD512" s="412"/>
      <c r="AE512" s="412"/>
      <c r="AF512" s="412"/>
      <c r="AG512" s="412"/>
      <c r="AH512" s="413"/>
      <c r="AI512" s="413"/>
      <c r="AJ512" s="329"/>
      <c r="AK512" s="329"/>
      <c r="AL512" s="329"/>
      <c r="AM512" s="2602" t="s">
        <v>9553</v>
      </c>
      <c r="AS512" s="329"/>
      <c r="AT512" s="329"/>
    </row>
    <row r="513">
      <c r="A513" s="345" t="s">
        <v>52</v>
      </c>
      <c r="B513" s="359">
        <f>SUM($V$833)</f>
        <v>0</v>
      </c>
      <c r="C513" s="2600"/>
      <c r="D513" s="2601">
        <f>SUM(ROUNDDOWN(I504/3))</f>
        <v>2</v>
      </c>
      <c r="E513" s="2707">
        <f>SUM(I505)</f>
        <v>8</v>
      </c>
      <c r="F513" s="2600"/>
      <c r="G513" s="2617">
        <v>13.0</v>
      </c>
      <c r="H513" s="2585"/>
      <c r="I513" s="359">
        <f t="shared" si="77"/>
        <v>23</v>
      </c>
      <c r="J513" s="329"/>
      <c r="K513" s="329"/>
      <c r="L513" s="329"/>
      <c r="M513" s="329"/>
      <c r="N513" s="329"/>
      <c r="O513" s="329"/>
      <c r="P513" s="329"/>
      <c r="Q513" s="329"/>
      <c r="R513" s="329"/>
      <c r="S513" s="329"/>
      <c r="T513" s="329"/>
      <c r="U513" s="635" t="s">
        <v>1018</v>
      </c>
      <c r="V513" s="154"/>
      <c r="W513" s="154"/>
      <c r="X513" s="154"/>
      <c r="Y513" s="154"/>
      <c r="Z513" s="154"/>
      <c r="AA513" s="329"/>
      <c r="AB513" s="954">
        <f>(AC513 * (AC513 + 1)) / 2</f>
        <v>0</v>
      </c>
      <c r="AC513" s="955">
        <v>0.0</v>
      </c>
      <c r="AD513" s="170"/>
      <c r="AE513" s="170"/>
      <c r="AF513" s="170"/>
      <c r="AG513" s="170"/>
      <c r="AH513" s="170"/>
      <c r="AI513" s="170"/>
      <c r="AJ513" s="329"/>
      <c r="AK513" s="329"/>
      <c r="AL513" s="329"/>
      <c r="AS513" s="329"/>
      <c r="AT513" s="329"/>
    </row>
    <row r="514">
      <c r="A514" s="345" t="s">
        <v>54</v>
      </c>
      <c r="B514" s="359">
        <f>SUM($W$833)</f>
        <v>0</v>
      </c>
      <c r="C514" s="2613">
        <f>SUM(I503)</f>
        <v>22</v>
      </c>
      <c r="D514" s="2600"/>
      <c r="E514" s="2600"/>
      <c r="F514" s="2600"/>
      <c r="G514" s="2589">
        <v>4.0</v>
      </c>
      <c r="H514" s="2585"/>
      <c r="I514" s="359">
        <f t="shared" si="77"/>
        <v>26</v>
      </c>
      <c r="J514" s="329"/>
      <c r="K514" s="411" t="s">
        <v>1904</v>
      </c>
      <c r="L514" s="412"/>
      <c r="M514" s="412"/>
      <c r="N514" s="412"/>
      <c r="O514" s="413"/>
      <c r="P514" s="413"/>
      <c r="Q514" s="413"/>
      <c r="R514" s="329"/>
      <c r="S514" s="329"/>
      <c r="T514" s="329"/>
      <c r="U514" s="329"/>
      <c r="V514" s="329"/>
      <c r="W514" s="329"/>
      <c r="X514" s="329"/>
      <c r="Y514" s="329"/>
      <c r="Z514" s="329"/>
      <c r="AA514" s="329"/>
      <c r="AB514" s="329"/>
      <c r="AC514" s="400" t="str">
        <f>CONCATENATE("Cost: ", AB513, " KP")</f>
        <v>Cost: 0 KP</v>
      </c>
      <c r="AD514" s="170"/>
      <c r="AE514" s="170"/>
      <c r="AF514" s="170"/>
      <c r="AG514" s="170"/>
      <c r="AH514" s="170"/>
      <c r="AI514" s="170"/>
      <c r="AJ514" s="329"/>
      <c r="AK514" s="329"/>
      <c r="AL514" s="329"/>
      <c r="AS514" s="329"/>
      <c r="AT514" s="329"/>
    </row>
    <row r="515">
      <c r="A515" s="345" t="s">
        <v>53</v>
      </c>
      <c r="B515" s="359">
        <f>SUM($X$833)</f>
        <v>0</v>
      </c>
      <c r="C515" s="2613">
        <f>SUM(ROUNDDOWN(I503/2))</f>
        <v>11</v>
      </c>
      <c r="D515" s="2600"/>
      <c r="E515" s="2707">
        <f>SUM(I505)</f>
        <v>8</v>
      </c>
      <c r="F515" s="2600"/>
      <c r="G515" s="2593">
        <v>1.0</v>
      </c>
      <c r="H515" s="2585"/>
      <c r="I515" s="359">
        <f t="shared" si="77"/>
        <v>20</v>
      </c>
      <c r="J515" s="329"/>
      <c r="K515" s="780" t="str">
        <f>IFERROR(__xludf.DUMMYFUNCTION("REGEXREPLACE(O514, ""\D+"", """")"),"")</f>
        <v/>
      </c>
      <c r="L515" s="170"/>
      <c r="M515" s="170"/>
      <c r="N515" s="170"/>
      <c r="O515" s="170"/>
      <c r="P515" s="170"/>
      <c r="Q515" s="170"/>
      <c r="R515" s="329"/>
      <c r="S515" s="329"/>
      <c r="T515" s="279" t="s">
        <v>1922</v>
      </c>
      <c r="U515" s="2708" t="s">
        <v>9554</v>
      </c>
      <c r="V515" s="170"/>
      <c r="W515" s="170"/>
      <c r="X515" s="170"/>
      <c r="Y515" s="2709" t="s">
        <v>567</v>
      </c>
      <c r="Z515" s="345" t="s">
        <v>535</v>
      </c>
      <c r="AA515" s="329"/>
      <c r="AB515" s="329"/>
      <c r="AC515" s="411" t="s">
        <v>1904</v>
      </c>
      <c r="AD515" s="412"/>
      <c r="AE515" s="412"/>
      <c r="AF515" s="412"/>
      <c r="AG515" s="412"/>
      <c r="AH515" s="413"/>
      <c r="AI515" s="413"/>
      <c r="AJ515" s="329"/>
      <c r="AK515" s="329"/>
      <c r="AL515" s="329"/>
      <c r="AS515" s="329"/>
      <c r="AT515" s="329"/>
    </row>
    <row r="516">
      <c r="A516" s="345" t="s">
        <v>55</v>
      </c>
      <c r="B516" s="359">
        <f>SUM($Y$833)</f>
        <v>0</v>
      </c>
      <c r="C516" s="2613">
        <f>SUM(I503)</f>
        <v>22</v>
      </c>
      <c r="D516" s="2600"/>
      <c r="E516" s="2600"/>
      <c r="F516" s="2605">
        <f>SUM(ROUNDDOWN(I508/3))</f>
        <v>3</v>
      </c>
      <c r="G516" s="2585"/>
      <c r="H516" s="2585"/>
      <c r="I516" s="359">
        <f t="shared" si="77"/>
        <v>25</v>
      </c>
      <c r="J516" s="329"/>
      <c r="K516" s="329"/>
      <c r="L516" s="170"/>
      <c r="M516" s="170"/>
      <c r="N516" s="170"/>
      <c r="O516" s="170"/>
      <c r="P516" s="170"/>
      <c r="Q516" s="170"/>
      <c r="R516" s="329"/>
      <c r="S516" s="329"/>
      <c r="T516" s="329"/>
      <c r="U516" s="224" t="s">
        <v>9555</v>
      </c>
      <c r="V516" s="212"/>
      <c r="W516" s="212"/>
      <c r="X516" s="212"/>
      <c r="Y516" s="212"/>
      <c r="Z516" s="154"/>
      <c r="AA516" s="329"/>
      <c r="AB516" s="954">
        <f>(AC516 * (AC516 + 1)) / 2</f>
        <v>0</v>
      </c>
      <c r="AC516" s="955">
        <v>0.0</v>
      </c>
      <c r="AD516" s="170"/>
      <c r="AE516" s="170"/>
      <c r="AF516" s="170"/>
      <c r="AG516" s="170"/>
      <c r="AH516" s="170"/>
      <c r="AI516" s="170"/>
      <c r="AJ516" s="329"/>
      <c r="AK516" s="329"/>
      <c r="AL516" s="329"/>
      <c r="AS516" s="329"/>
      <c r="AT516" s="329"/>
    </row>
    <row r="517">
      <c r="A517" s="329"/>
      <c r="B517" s="329"/>
      <c r="C517" s="329"/>
      <c r="D517" s="329"/>
      <c r="E517" s="329"/>
      <c r="F517" s="329"/>
      <c r="G517" s="329"/>
      <c r="H517" s="329"/>
      <c r="I517" s="329"/>
      <c r="J517" s="329"/>
      <c r="K517" s="329"/>
      <c r="L517" s="329"/>
      <c r="M517" s="329"/>
      <c r="N517" s="329"/>
      <c r="O517" s="329"/>
      <c r="P517" s="329"/>
      <c r="Q517" s="329"/>
      <c r="R517" s="329"/>
      <c r="S517" s="329"/>
      <c r="T517" s="329"/>
      <c r="U517" s="224" t="s">
        <v>9556</v>
      </c>
      <c r="V517" s="212"/>
      <c r="W517" s="212"/>
      <c r="X517" s="212"/>
      <c r="Y517" s="212"/>
      <c r="Z517" s="154"/>
      <c r="AA517" s="329" t="s">
        <v>556</v>
      </c>
      <c r="AB517" s="329"/>
      <c r="AC517" s="400" t="str">
        <f>CONCATENATE("Cost: ", AB516, " KP")</f>
        <v>Cost: 0 KP</v>
      </c>
      <c r="AD517" s="170"/>
      <c r="AE517" s="170"/>
      <c r="AF517" s="170"/>
      <c r="AG517" s="170"/>
      <c r="AH517" s="170"/>
      <c r="AI517" s="170"/>
      <c r="AJ517" s="329"/>
      <c r="AK517" s="329"/>
      <c r="AL517" s="329"/>
      <c r="AM517" s="329"/>
      <c r="AN517" s="329"/>
      <c r="AO517" s="329"/>
      <c r="AP517" s="329"/>
      <c r="AQ517" s="329"/>
      <c r="AR517" s="329"/>
      <c r="AS517" s="329"/>
      <c r="AT517" s="329"/>
    </row>
    <row r="518">
      <c r="A518" s="37"/>
      <c r="B518" s="329"/>
      <c r="C518" s="329"/>
      <c r="D518" s="329"/>
      <c r="E518" s="329"/>
      <c r="F518" s="329"/>
      <c r="G518" s="329"/>
      <c r="H518" s="329"/>
      <c r="I518" s="329"/>
      <c r="J518" s="37"/>
      <c r="K518" s="329"/>
      <c r="L518" s="329"/>
      <c r="M518" s="329"/>
      <c r="N518" s="329"/>
      <c r="O518" s="329"/>
      <c r="P518" s="329"/>
      <c r="Q518" s="329"/>
      <c r="R518" s="329"/>
      <c r="S518" s="37"/>
      <c r="T518" s="2710" t="s">
        <v>9557</v>
      </c>
      <c r="U518" s="2711" t="s">
        <v>9558</v>
      </c>
      <c r="V518" s="1365"/>
      <c r="W518" s="575" t="s">
        <v>9559</v>
      </c>
      <c r="X518" s="254"/>
      <c r="Y518" s="235"/>
      <c r="Z518" s="235"/>
      <c r="AA518" s="329"/>
      <c r="AB518" s="37"/>
      <c r="AC518" s="329"/>
      <c r="AD518" s="329"/>
      <c r="AE518" s="329"/>
      <c r="AF518" s="329"/>
      <c r="AG518" s="329"/>
      <c r="AH518" s="329"/>
      <c r="AI518" s="329"/>
      <c r="AJ518" s="329"/>
      <c r="AK518" s="37"/>
      <c r="AL518" s="329"/>
      <c r="AM518" s="329"/>
      <c r="AN518" s="329"/>
      <c r="AO518" s="329"/>
      <c r="AP518" s="329"/>
      <c r="AQ518" s="329"/>
      <c r="AR518" s="329"/>
      <c r="AS518" s="329"/>
      <c r="AT518" s="37"/>
    </row>
    <row r="519">
      <c r="A519" s="37"/>
      <c r="B519" s="37"/>
      <c r="C519" s="37"/>
      <c r="D519" s="37"/>
      <c r="E519" s="37"/>
      <c r="F519" s="37"/>
      <c r="G519" s="37"/>
      <c r="H519" s="37"/>
      <c r="I519" s="37"/>
      <c r="J519" s="37"/>
      <c r="K519" s="37"/>
      <c r="L519" s="37"/>
      <c r="M519" s="37"/>
      <c r="N519" s="37"/>
      <c r="O519" s="37"/>
      <c r="P519" s="37"/>
      <c r="Q519" s="37"/>
      <c r="R519" s="37"/>
      <c r="S519" s="37"/>
      <c r="T519" s="37"/>
      <c r="U519" s="385" t="s">
        <v>1010</v>
      </c>
      <c r="V519" s="154" t="s">
        <v>1161</v>
      </c>
      <c r="W519" s="605" t="s">
        <v>9560</v>
      </c>
      <c r="X519" s="154"/>
      <c r="Y519" s="154"/>
      <c r="Z519" s="154"/>
      <c r="AA519" s="37"/>
      <c r="AB519" s="37"/>
      <c r="AC519" s="37"/>
      <c r="AD519" s="37"/>
      <c r="AE519" s="37"/>
      <c r="AF519" s="37"/>
      <c r="AG519" s="37"/>
      <c r="AH519" s="37"/>
      <c r="AI519" s="37"/>
      <c r="AJ519" s="37"/>
      <c r="AK519" s="37"/>
      <c r="AL519" s="37"/>
      <c r="AM519" s="37"/>
      <c r="AN519" s="37"/>
      <c r="AO519" s="37"/>
      <c r="AP519" s="37"/>
      <c r="AQ519" s="37"/>
      <c r="AR519" s="37"/>
      <c r="AS519" s="37"/>
      <c r="AT519" s="37"/>
    </row>
    <row r="520">
      <c r="A520" s="37"/>
      <c r="B520" s="37"/>
      <c r="C520" s="37"/>
      <c r="D520" s="37"/>
      <c r="E520" s="37"/>
      <c r="F520" s="37"/>
      <c r="G520" s="37"/>
      <c r="H520" s="37"/>
      <c r="I520" s="37"/>
      <c r="J520" s="37"/>
      <c r="K520" s="37"/>
      <c r="L520" s="37"/>
      <c r="M520" s="37"/>
      <c r="N520" s="37"/>
      <c r="O520" s="37"/>
      <c r="P520" s="37"/>
      <c r="Q520" s="37"/>
      <c r="R520" s="37"/>
      <c r="S520" s="37"/>
      <c r="T520" s="37"/>
      <c r="U520" s="385" t="s">
        <v>1018</v>
      </c>
      <c r="V520" s="154" t="s">
        <v>1995</v>
      </c>
      <c r="W520" s="154"/>
      <c r="X520" s="154"/>
      <c r="Y520" s="154"/>
      <c r="Z520" s="154"/>
      <c r="AA520" s="37"/>
      <c r="AB520" s="37"/>
      <c r="AC520" s="37"/>
      <c r="AD520" s="37"/>
      <c r="AE520" s="37"/>
      <c r="AF520" s="37"/>
      <c r="AG520" s="37"/>
      <c r="AH520" s="37"/>
      <c r="AI520" s="37"/>
      <c r="AJ520" s="37"/>
      <c r="AK520" s="37"/>
      <c r="AL520" s="37"/>
      <c r="AM520" s="37"/>
      <c r="AN520" s="37"/>
      <c r="AO520" s="37"/>
      <c r="AP520" s="37"/>
      <c r="AQ520" s="37"/>
      <c r="AR520" s="37"/>
      <c r="AS520" s="37"/>
      <c r="AT520" s="37"/>
    </row>
    <row r="52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c r="A522" s="37"/>
      <c r="B522" s="329"/>
      <c r="C522" s="329"/>
      <c r="D522" s="329"/>
      <c r="E522" s="329"/>
      <c r="F522" s="329"/>
      <c r="G522" s="330" t="s">
        <v>1811</v>
      </c>
      <c r="H522" s="330" t="s">
        <v>1812</v>
      </c>
      <c r="I522" s="329"/>
      <c r="J522" s="37"/>
      <c r="K522" s="329"/>
      <c r="L522" s="329"/>
      <c r="M522" s="329"/>
      <c r="N522" s="329"/>
      <c r="O522" s="329"/>
      <c r="P522" s="329"/>
      <c r="Q522" s="329"/>
      <c r="R522" s="329"/>
      <c r="S522" s="37"/>
      <c r="T522" s="329"/>
      <c r="U522" s="329"/>
      <c r="V522" s="329"/>
      <c r="W522" s="329"/>
      <c r="X522" s="329"/>
      <c r="Y522" s="329"/>
      <c r="Z522" s="329"/>
      <c r="AA522" s="329"/>
      <c r="AB522" s="37"/>
      <c r="AC522" s="329"/>
      <c r="AD522" s="329"/>
      <c r="AE522" s="329"/>
      <c r="AF522" s="329"/>
      <c r="AG522" s="329"/>
      <c r="AH522" s="329"/>
      <c r="AI522" s="329"/>
      <c r="AJ522" s="329"/>
      <c r="AK522" s="37"/>
      <c r="AL522" s="329"/>
      <c r="AM522" s="329"/>
      <c r="AN522" s="329"/>
      <c r="AO522" s="329"/>
      <c r="AP522" s="329"/>
      <c r="AQ522" s="329"/>
      <c r="AR522" s="329"/>
      <c r="AS522" s="329"/>
      <c r="AT522" s="37"/>
    </row>
    <row r="523">
      <c r="A523" s="329"/>
      <c r="B523" s="329"/>
      <c r="C523" s="2623" t="s">
        <v>9561</v>
      </c>
      <c r="D523" s="333"/>
      <c r="E523" s="329"/>
      <c r="F523" s="334" t="s">
        <v>1814</v>
      </c>
      <c r="G523" s="334">
        <f>MINUS(H523,SUM(C526:C535) + SUM(K525+K529+K533+AB530+AB533+AB536+AB539+AB542))</f>
        <v>-53</v>
      </c>
      <c r="H523" s="334">
        <f>SUM($A$807)</f>
        <v>0</v>
      </c>
      <c r="I523" s="329"/>
      <c r="J523" s="329"/>
      <c r="K523" s="329"/>
      <c r="L523" s="329"/>
      <c r="M523" s="329"/>
      <c r="N523" s="329"/>
      <c r="O523" s="329"/>
      <c r="P523" s="329"/>
      <c r="Q523" s="329"/>
      <c r="R523" s="329"/>
      <c r="S523" s="329"/>
      <c r="T523" s="329"/>
      <c r="U523" s="329"/>
      <c r="V523" s="329"/>
      <c r="W523" s="329"/>
      <c r="X523" s="329"/>
      <c r="Y523" s="329"/>
      <c r="Z523" s="329"/>
      <c r="AA523" s="329"/>
      <c r="AB523" s="329"/>
      <c r="AC523" s="329"/>
      <c r="AD523" s="329"/>
      <c r="AE523" s="329"/>
      <c r="AF523" s="329"/>
      <c r="AG523" s="329"/>
      <c r="AH523" s="329"/>
      <c r="AI523" s="329"/>
      <c r="AJ523" s="329"/>
      <c r="AK523" s="329"/>
      <c r="AL523" s="329"/>
      <c r="AM523" s="329"/>
      <c r="AN523" s="329"/>
      <c r="AO523" s="329"/>
      <c r="AP523" s="329"/>
      <c r="AQ523" s="329"/>
      <c r="AR523" s="329"/>
      <c r="AS523" s="329"/>
      <c r="AT523" s="329"/>
    </row>
    <row r="524">
      <c r="A524" s="329"/>
      <c r="B524" s="329"/>
      <c r="C524" s="329"/>
      <c r="D524" s="329"/>
      <c r="E524" s="329"/>
      <c r="F524" s="329"/>
      <c r="G524" s="329"/>
      <c r="H524" s="329"/>
      <c r="I524" s="329"/>
      <c r="J524" s="329"/>
      <c r="K524" s="279" t="s">
        <v>1815</v>
      </c>
      <c r="L524" s="218" t="s">
        <v>2216</v>
      </c>
      <c r="M524" s="170"/>
      <c r="N524" s="170"/>
      <c r="O524" s="235"/>
      <c r="P524" s="235"/>
      <c r="Q524" s="235"/>
      <c r="R524" s="329"/>
      <c r="S524" s="329"/>
      <c r="T524" s="279" t="s">
        <v>1816</v>
      </c>
      <c r="U524" s="2656" t="s">
        <v>9359</v>
      </c>
      <c r="V524" s="657"/>
      <c r="W524" s="575" t="s">
        <v>9360</v>
      </c>
      <c r="X524" s="254"/>
      <c r="Y524" s="254"/>
      <c r="Z524" s="254"/>
      <c r="AA524" s="329" t="s">
        <v>556</v>
      </c>
      <c r="AB524" s="329"/>
      <c r="AC524" s="279" t="s">
        <v>294</v>
      </c>
      <c r="AD524" s="220" t="s">
        <v>9562</v>
      </c>
      <c r="AE524" s="170"/>
      <c r="AF524" s="1047" t="s">
        <v>9563</v>
      </c>
      <c r="AG524" s="254"/>
      <c r="AH524" s="254"/>
      <c r="AI524" s="254"/>
      <c r="AJ524" s="329"/>
      <c r="AK524" s="329"/>
      <c r="AL524" s="329"/>
      <c r="AM524" s="220" t="s">
        <v>1821</v>
      </c>
      <c r="AN524" s="170"/>
      <c r="AO524" s="329"/>
      <c r="AP524" s="329"/>
      <c r="AQ524" s="329"/>
      <c r="AR524" s="329"/>
      <c r="AS524" s="329"/>
      <c r="AT524" s="329"/>
    </row>
    <row r="525">
      <c r="A525" s="329"/>
      <c r="B525" s="345" t="s">
        <v>1822</v>
      </c>
      <c r="C525" s="345" t="s">
        <v>1823</v>
      </c>
      <c r="D525" s="345" t="s">
        <v>1824</v>
      </c>
      <c r="E525" s="345" t="s">
        <v>1825</v>
      </c>
      <c r="F525" s="345" t="s">
        <v>1066</v>
      </c>
      <c r="G525" s="345" t="s">
        <v>1120</v>
      </c>
      <c r="H525" s="345" t="s">
        <v>800</v>
      </c>
      <c r="I525" s="345" t="s">
        <v>1826</v>
      </c>
      <c r="J525" s="329"/>
      <c r="K525" s="780" t="str">
        <f>IFERROR(__xludf.DUMMYFUNCTION("REGEXREPLACE(O524, ""\D+"", """")"),"")</f>
        <v/>
      </c>
      <c r="L525" s="154"/>
      <c r="M525" s="154"/>
      <c r="N525" s="154"/>
      <c r="O525" s="154"/>
      <c r="P525" s="154"/>
      <c r="Q525" s="154"/>
      <c r="R525" s="329"/>
      <c r="S525" s="329"/>
      <c r="T525" s="329"/>
      <c r="U525" s="224" t="s">
        <v>9362</v>
      </c>
      <c r="V525" s="212"/>
      <c r="W525" s="212"/>
      <c r="X525" s="212"/>
      <c r="Y525" s="212"/>
      <c r="Z525" s="212"/>
      <c r="AA525" s="329" t="s">
        <v>556</v>
      </c>
      <c r="AB525" s="329"/>
      <c r="AC525" s="329"/>
      <c r="AD525" s="224" t="s">
        <v>9564</v>
      </c>
      <c r="AE525" s="212"/>
      <c r="AF525" s="212"/>
      <c r="AG525" s="212"/>
      <c r="AH525" s="212"/>
      <c r="AI525" s="154"/>
      <c r="AJ525" s="329"/>
      <c r="AK525" s="329"/>
      <c r="AL525" s="329"/>
      <c r="AM525" s="37"/>
      <c r="AN525" s="37"/>
      <c r="AO525" s="37"/>
      <c r="AP525" s="37"/>
      <c r="AQ525" s="37"/>
      <c r="AR525" s="37"/>
      <c r="AS525" s="329"/>
      <c r="AT525" s="329"/>
    </row>
    <row r="526">
      <c r="A526" s="2583" t="s">
        <v>3255</v>
      </c>
      <c r="B526" s="359">
        <f>SUM($B$807)</f>
        <v>0</v>
      </c>
      <c r="C526" s="2617">
        <v>12.0</v>
      </c>
      <c r="D526" s="2585"/>
      <c r="E526" s="2585"/>
      <c r="F526" s="2585"/>
      <c r="G526" s="2712">
        <v>-3.0</v>
      </c>
      <c r="H526" s="2585"/>
      <c r="I526" s="359">
        <f>SUM(B526,C526*2,D526:H526) - IF(C526 &gt; $Z800, MINUS(C526, $Z800), 0)</f>
        <v>9</v>
      </c>
      <c r="J526" s="329"/>
      <c r="K526" s="329"/>
      <c r="L526" s="154"/>
      <c r="M526" s="154"/>
      <c r="N526" s="154"/>
      <c r="O526" s="154"/>
      <c r="P526" s="154"/>
      <c r="Q526" s="154"/>
      <c r="R526" s="329"/>
      <c r="S526" s="329"/>
      <c r="T526" s="329"/>
      <c r="U526" s="952" t="s">
        <v>9565</v>
      </c>
      <c r="V526" s="345" t="s">
        <v>902</v>
      </c>
      <c r="W526" s="345" t="s">
        <v>925</v>
      </c>
      <c r="X526" s="345" t="s">
        <v>1840</v>
      </c>
      <c r="Y526" s="345" t="s">
        <v>865</v>
      </c>
      <c r="Z526" s="345" t="s">
        <v>866</v>
      </c>
      <c r="AA526" s="329"/>
      <c r="AB526" s="329"/>
      <c r="AC526" s="329"/>
      <c r="AD526" s="224" t="s">
        <v>9566</v>
      </c>
      <c r="AE526" s="212"/>
      <c r="AF526" s="212"/>
      <c r="AG526" s="212"/>
      <c r="AH526" s="154"/>
      <c r="AI526" s="301" t="s">
        <v>1933</v>
      </c>
      <c r="AJ526" s="329"/>
      <c r="AK526" s="329"/>
      <c r="AL526" s="329"/>
      <c r="AM526" s="37"/>
      <c r="AN526" s="763"/>
      <c r="AO526" s="763"/>
      <c r="AP526" s="37"/>
      <c r="AQ526" s="37"/>
      <c r="AR526" s="37"/>
      <c r="AS526" s="329"/>
      <c r="AT526" s="329"/>
    </row>
    <row r="527">
      <c r="A527" s="2588" t="s">
        <v>3256</v>
      </c>
      <c r="B527" s="359">
        <f>SUM($C$807)</f>
        <v>0</v>
      </c>
      <c r="C527" s="2617">
        <v>12.0</v>
      </c>
      <c r="D527" s="2585"/>
      <c r="E527" s="2585"/>
      <c r="F527" s="2585"/>
      <c r="G527" s="2585"/>
      <c r="H527" s="2585"/>
      <c r="I527" s="359">
        <f>SUM(B527,C527*2,D527:H527) - IF(C527 &gt; $Z800, MINUS(C527, $Z800), 0)</f>
        <v>12</v>
      </c>
      <c r="J527" s="329"/>
      <c r="K527" s="329"/>
      <c r="L527" s="329"/>
      <c r="M527" s="329"/>
      <c r="N527" s="329"/>
      <c r="O527" s="329"/>
      <c r="P527" s="329"/>
      <c r="Q527" s="329"/>
      <c r="R527" s="329"/>
      <c r="S527" s="329"/>
      <c r="T527" s="329"/>
      <c r="U527" s="329"/>
      <c r="V527" s="329"/>
      <c r="W527" s="329"/>
      <c r="X527" s="329"/>
      <c r="Y527" s="329"/>
      <c r="Z527" s="329"/>
      <c r="AA527" s="329"/>
      <c r="AB527" s="329"/>
      <c r="AC527" s="329"/>
      <c r="AD527" s="220" t="s">
        <v>9567</v>
      </c>
      <c r="AE527" s="170"/>
      <c r="AF527" s="170"/>
      <c r="AG527" s="170"/>
      <c r="AH527" s="170"/>
      <c r="AI527" s="345" t="s">
        <v>535</v>
      </c>
      <c r="AJ527" s="329"/>
      <c r="AK527" s="329"/>
      <c r="AL527" s="329"/>
      <c r="AM527" s="37"/>
      <c r="AN527" s="763"/>
      <c r="AO527" s="763"/>
      <c r="AP527" s="37"/>
      <c r="AQ527" s="37"/>
      <c r="AR527" s="37"/>
      <c r="AS527" s="329"/>
      <c r="AT527" s="329"/>
    </row>
    <row r="528">
      <c r="A528" s="2590" t="s">
        <v>3257</v>
      </c>
      <c r="B528" s="359">
        <f>SUM($D$807)</f>
        <v>0</v>
      </c>
      <c r="C528" s="2584">
        <v>3.0</v>
      </c>
      <c r="D528" s="2586">
        <v>2.0</v>
      </c>
      <c r="E528" s="2585"/>
      <c r="F528" s="2584">
        <v>3.0</v>
      </c>
      <c r="G528" s="2585"/>
      <c r="H528" s="2585"/>
      <c r="I528" s="359">
        <f>SUM(B528:H528) - IF(C528 &gt; $Z800, ROUNDUP(MINUS(C528, $Z800)/2), 0)</f>
        <v>6</v>
      </c>
      <c r="J528" s="329"/>
      <c r="K528" s="279" t="s">
        <v>1815</v>
      </c>
      <c r="L528" s="218" t="s">
        <v>2216</v>
      </c>
      <c r="M528" s="170"/>
      <c r="N528" s="170"/>
      <c r="O528" s="235"/>
      <c r="P528" s="235"/>
      <c r="Q528" s="235"/>
      <c r="R528" s="329"/>
      <c r="S528" s="329"/>
      <c r="T528" s="279" t="s">
        <v>1855</v>
      </c>
      <c r="U528" s="2661" t="s">
        <v>9568</v>
      </c>
      <c r="V528" s="657"/>
      <c r="W528" s="575" t="s">
        <v>9569</v>
      </c>
      <c r="X528" s="254"/>
      <c r="Y528" s="235"/>
      <c r="Z528" s="235"/>
      <c r="AA528" s="329"/>
      <c r="AB528" s="329"/>
      <c r="AC528" s="329"/>
      <c r="AD528" s="329"/>
      <c r="AE528" s="329"/>
      <c r="AF528" s="329"/>
      <c r="AG528" s="329"/>
      <c r="AH528" s="329"/>
      <c r="AI528" s="329"/>
      <c r="AJ528" s="329"/>
      <c r="AK528" s="329"/>
      <c r="AL528" s="329"/>
      <c r="AM528" s="37"/>
      <c r="AN528" s="763"/>
      <c r="AO528" s="763"/>
      <c r="AP528" s="37"/>
      <c r="AQ528" s="37"/>
      <c r="AR528" s="37"/>
      <c r="AS528" s="329"/>
      <c r="AT528" s="329"/>
    </row>
    <row r="529">
      <c r="A529" s="2592" t="s">
        <v>3258</v>
      </c>
      <c r="B529" s="359">
        <f>SUM($E$807)</f>
        <v>0</v>
      </c>
      <c r="C529" s="2586">
        <v>2.0</v>
      </c>
      <c r="D529" s="2585"/>
      <c r="E529" s="2585"/>
      <c r="F529" s="2651">
        <v>-2.0</v>
      </c>
      <c r="G529" s="2585"/>
      <c r="H529" s="2585"/>
      <c r="I529" s="359">
        <f>SUM(B529:H529) - IF(C529 &gt; $Z800, ROUNDUP(MINUS(C529, $Z800)/2), 0)</f>
        <v>-1</v>
      </c>
      <c r="J529" s="329"/>
      <c r="K529" s="780" t="str">
        <f>IFERROR(__xludf.DUMMYFUNCTION("REGEXREPLACE(O528, ""\D+"", """")"),"")</f>
        <v/>
      </c>
      <c r="L529" s="154"/>
      <c r="M529" s="154"/>
      <c r="N529" s="154"/>
      <c r="O529" s="154"/>
      <c r="P529" s="154"/>
      <c r="Q529" s="154"/>
      <c r="R529" s="329"/>
      <c r="S529" s="329"/>
      <c r="T529" s="329"/>
      <c r="U529" s="385" t="s">
        <v>1010</v>
      </c>
      <c r="V529" s="154" t="s">
        <v>1061</v>
      </c>
      <c r="W529" s="154" t="s">
        <v>2261</v>
      </c>
      <c r="X529" s="605" t="s">
        <v>9570</v>
      </c>
      <c r="Y529" s="605" t="s">
        <v>9571</v>
      </c>
      <c r="Z529" s="154"/>
      <c r="AA529" s="329"/>
      <c r="AB529" s="329"/>
      <c r="AC529" s="279" t="s">
        <v>1862</v>
      </c>
      <c r="AD529" s="220" t="s">
        <v>9572</v>
      </c>
      <c r="AE529" s="170"/>
      <c r="AF529" s="170"/>
      <c r="AG529" s="209" t="s">
        <v>1194</v>
      </c>
      <c r="AH529" s="209" t="s">
        <v>1195</v>
      </c>
      <c r="AI529" s="235" t="s">
        <v>1196</v>
      </c>
      <c r="AJ529" s="329"/>
      <c r="AK529" s="329"/>
      <c r="AL529" s="329"/>
      <c r="AM529" s="37"/>
      <c r="AN529" s="37"/>
      <c r="AO529" s="37"/>
      <c r="AP529" s="37"/>
      <c r="AQ529" s="37"/>
      <c r="AR529" s="37"/>
      <c r="AS529" s="329"/>
      <c r="AT529" s="329"/>
    </row>
    <row r="530">
      <c r="A530" s="2594" t="s">
        <v>3259</v>
      </c>
      <c r="B530" s="359">
        <f>SUM($F$807)</f>
        <v>0</v>
      </c>
      <c r="C530" s="2617">
        <v>12.0</v>
      </c>
      <c r="D530" s="2585"/>
      <c r="E530" s="2593">
        <v>1.0</v>
      </c>
      <c r="F530" s="2584">
        <v>3.0</v>
      </c>
      <c r="G530" s="2593">
        <v>1.0</v>
      </c>
      <c r="H530" s="2585"/>
      <c r="I530" s="359">
        <f>SUM(B530:H530) - IF(C530 &gt; $Z800, ROUNDUP(MINUS(C530, $Z800)/2), 0)</f>
        <v>11</v>
      </c>
      <c r="J530" s="329"/>
      <c r="K530" s="329"/>
      <c r="L530" s="154"/>
      <c r="M530" s="154"/>
      <c r="N530" s="154"/>
      <c r="O530" s="154"/>
      <c r="P530" s="154"/>
      <c r="Q530" s="154"/>
      <c r="R530" s="329"/>
      <c r="S530" s="329"/>
      <c r="T530" s="329"/>
      <c r="U530" s="385" t="s">
        <v>1018</v>
      </c>
      <c r="V530" s="154" t="s">
        <v>2109</v>
      </c>
      <c r="W530" s="154" t="s">
        <v>2110</v>
      </c>
      <c r="X530" s="2676" t="s">
        <v>1081</v>
      </c>
      <c r="Y530" s="610" t="s">
        <v>2267</v>
      </c>
      <c r="Z530" s="154"/>
      <c r="AA530" s="329"/>
      <c r="AB530" s="954">
        <f>(AC530 * (AC530 + 1)) / 2</f>
        <v>0</v>
      </c>
      <c r="AC530" s="955">
        <v>0.0</v>
      </c>
      <c r="AD530" s="224" t="s">
        <v>9573</v>
      </c>
      <c r="AE530" s="212"/>
      <c r="AF530" s="212"/>
      <c r="AG530" s="212"/>
      <c r="AH530" s="154"/>
      <c r="AI530" s="154"/>
      <c r="AJ530" s="329"/>
      <c r="AK530" s="329"/>
      <c r="AL530" s="329"/>
      <c r="AM530" s="37"/>
      <c r="AN530" s="37"/>
      <c r="AO530" s="37"/>
      <c r="AP530" s="37"/>
      <c r="AQ530" s="37"/>
      <c r="AR530" s="37"/>
      <c r="AS530" s="329"/>
      <c r="AT530" s="329"/>
    </row>
    <row r="531">
      <c r="A531" s="2595" t="s">
        <v>3260</v>
      </c>
      <c r="B531" s="359">
        <f>SUM($G$807)</f>
        <v>0</v>
      </c>
      <c r="C531" s="2584">
        <v>3.0</v>
      </c>
      <c r="D531" s="2586">
        <v>2.0</v>
      </c>
      <c r="E531" s="2585"/>
      <c r="F531" s="2585"/>
      <c r="G531" s="2585"/>
      <c r="H531" s="2585"/>
      <c r="I531" s="359">
        <f>SUM(B531:H531) - IF(C531 &gt; $Z800, ROUNDUP(MINUS(C531, $Z800)/2), 0)</f>
        <v>3</v>
      </c>
      <c r="J531" s="329"/>
      <c r="K531" s="329"/>
      <c r="L531" s="329"/>
      <c r="M531" s="329"/>
      <c r="N531" s="329"/>
      <c r="O531" s="329"/>
      <c r="P531" s="329"/>
      <c r="Q531" s="329"/>
      <c r="R531" s="329"/>
      <c r="S531" s="329"/>
      <c r="T531" s="279" t="s">
        <v>1872</v>
      </c>
      <c r="U531" s="2461" t="s">
        <v>9204</v>
      </c>
      <c r="V531" s="594"/>
      <c r="W531" s="658" t="s">
        <v>9205</v>
      </c>
      <c r="X531" s="254"/>
      <c r="Y531" s="254"/>
      <c r="Z531" s="254"/>
      <c r="AA531" s="1084"/>
      <c r="AB531" s="329"/>
      <c r="AC531" s="400" t="str">
        <f>CONCATENATE("Cost: ", AB530, " KP")</f>
        <v>Cost: 0 KP</v>
      </c>
      <c r="AD531" s="154" t="s">
        <v>1202</v>
      </c>
      <c r="AE531" s="154"/>
      <c r="AF531" s="154"/>
      <c r="AG531" s="154"/>
      <c r="AH531" s="154"/>
      <c r="AI531" s="154"/>
      <c r="AJ531" s="329"/>
      <c r="AK531" s="329"/>
      <c r="AL531" s="329"/>
      <c r="AM531" s="329"/>
      <c r="AN531" s="329"/>
      <c r="AO531" s="329"/>
      <c r="AP531" s="329"/>
      <c r="AQ531" s="329"/>
      <c r="AR531" s="329"/>
      <c r="AS531" s="329"/>
      <c r="AT531" s="329"/>
    </row>
    <row r="532">
      <c r="A532" s="2596" t="s">
        <v>3261</v>
      </c>
      <c r="B532" s="359">
        <f>SUM($H$807)</f>
        <v>0</v>
      </c>
      <c r="C532" s="2586">
        <v>2.0</v>
      </c>
      <c r="D532" s="2651">
        <v>-2.0</v>
      </c>
      <c r="E532" s="2585"/>
      <c r="F532" s="2585"/>
      <c r="G532" s="2585"/>
      <c r="H532" s="2585"/>
      <c r="I532" s="359">
        <f>SUM(B532:H532) - IF(C532 &gt; $Z800, ROUNDUP(MINUS(C532, $Z800)/2), 0)</f>
        <v>-1</v>
      </c>
      <c r="J532" s="329"/>
      <c r="K532" s="279" t="s">
        <v>1815</v>
      </c>
      <c r="L532" s="218" t="s">
        <v>2216</v>
      </c>
      <c r="M532" s="170"/>
      <c r="N532" s="170"/>
      <c r="O532" s="235"/>
      <c r="P532" s="235"/>
      <c r="Q532" s="235"/>
      <c r="R532" s="329"/>
      <c r="S532" s="329"/>
      <c r="T532" s="329"/>
      <c r="U532" s="635" t="s">
        <v>1010</v>
      </c>
      <c r="V532" s="154" t="s">
        <v>1876</v>
      </c>
      <c r="W532" s="2642" t="s">
        <v>9207</v>
      </c>
      <c r="X532" s="605" t="s">
        <v>9208</v>
      </c>
      <c r="Y532" s="1055" t="s">
        <v>2077</v>
      </c>
      <c r="Z532" s="605"/>
      <c r="AA532" s="329"/>
      <c r="AB532" s="329"/>
      <c r="AC532" s="279" t="s">
        <v>1862</v>
      </c>
      <c r="AD532" s="207" t="s">
        <v>1455</v>
      </c>
      <c r="AE532" s="170"/>
      <c r="AF532" s="170"/>
      <c r="AG532" s="222" t="s">
        <v>1395</v>
      </c>
      <c r="AH532" s="209" t="s">
        <v>1195</v>
      </c>
      <c r="AI532" s="209" t="s">
        <v>1196</v>
      </c>
      <c r="AJ532" s="329"/>
      <c r="AK532" s="329"/>
      <c r="AL532" s="329"/>
      <c r="AM532" s="279" t="s">
        <v>1879</v>
      </c>
      <c r="AN532" s="170"/>
      <c r="AO532" s="329"/>
      <c r="AP532" s="329"/>
      <c r="AQ532" s="329"/>
      <c r="AR532" s="329"/>
      <c r="AS532" s="329"/>
      <c r="AT532" s="329"/>
    </row>
    <row r="533">
      <c r="A533" s="2597" t="s">
        <v>3262</v>
      </c>
      <c r="B533" s="359">
        <f>SUM($I$807)</f>
        <v>0</v>
      </c>
      <c r="C533" s="2585"/>
      <c r="D533" s="2585"/>
      <c r="E533" s="2610">
        <v>5.0</v>
      </c>
      <c r="F533" s="2586">
        <v>2.0</v>
      </c>
      <c r="G533" s="2585"/>
      <c r="H533" s="2585"/>
      <c r="I533" s="359">
        <f>SUM(B533:H533) - IF(C533 &gt; $Z800, ROUNDUP(MINUS(C533, $Z800)/2), 0)</f>
        <v>7</v>
      </c>
      <c r="J533" s="329"/>
      <c r="K533" s="780" t="str">
        <f>IFERROR(__xludf.DUMMYFUNCTION("REGEXREPLACE(O532, ""\D+"", """")"),"")</f>
        <v/>
      </c>
      <c r="L533" s="154"/>
      <c r="M533" s="154"/>
      <c r="N533" s="154"/>
      <c r="O533" s="154"/>
      <c r="P533" s="154"/>
      <c r="Q533" s="154"/>
      <c r="R533" s="329"/>
      <c r="S533" s="329"/>
      <c r="T533" s="329"/>
      <c r="U533" s="635" t="s">
        <v>1018</v>
      </c>
      <c r="V533" s="154" t="s">
        <v>1109</v>
      </c>
      <c r="W533" s="2643" t="s">
        <v>1093</v>
      </c>
      <c r="X533" s="2643" t="s">
        <v>2900</v>
      </c>
      <c r="Y533" s="610" t="s">
        <v>3142</v>
      </c>
      <c r="Z533" s="610" t="s">
        <v>2079</v>
      </c>
      <c r="AA533" s="329"/>
      <c r="AB533" s="954">
        <f>(AC533 * (AC533 + 1)) / 2</f>
        <v>0</v>
      </c>
      <c r="AC533" s="955">
        <v>0.0</v>
      </c>
      <c r="AD533" s="224" t="s">
        <v>9574</v>
      </c>
      <c r="AE533" s="212"/>
      <c r="AF533" s="212"/>
      <c r="AG533" s="212"/>
      <c r="AH533" s="212"/>
      <c r="AI533" s="212"/>
      <c r="AJ533" s="329"/>
      <c r="AK533" s="329"/>
      <c r="AL533" s="329"/>
      <c r="AM533" s="404" t="s">
        <v>9575</v>
      </c>
      <c r="AN533" s="37"/>
      <c r="AO533" s="406" t="s">
        <v>2390</v>
      </c>
      <c r="AP533" s="37"/>
      <c r="AQ533" s="404" t="s">
        <v>1888</v>
      </c>
      <c r="AR533" s="37"/>
      <c r="AS533" s="329"/>
      <c r="AT533" s="329"/>
    </row>
    <row r="534">
      <c r="A534" s="2598" t="s">
        <v>3263</v>
      </c>
      <c r="B534" s="359">
        <f>SUM($J$807)</f>
        <v>0</v>
      </c>
      <c r="C534" s="2649">
        <v>7.0</v>
      </c>
      <c r="D534" s="2585"/>
      <c r="E534" s="2585"/>
      <c r="F534" s="2586">
        <v>2.0</v>
      </c>
      <c r="G534" s="2585"/>
      <c r="H534" s="2585"/>
      <c r="I534" s="359">
        <f>SUM(B534:H534) - IF(C534 &gt; $Z800, ROUNDUP(MINUS(C534, $Z800)/2), 0)</f>
        <v>5</v>
      </c>
      <c r="J534" s="329"/>
      <c r="K534" s="329"/>
      <c r="L534" s="154"/>
      <c r="M534" s="154"/>
      <c r="N534" s="154"/>
      <c r="O534" s="154"/>
      <c r="P534" s="154"/>
      <c r="Q534" s="154"/>
      <c r="R534" s="329"/>
      <c r="S534" s="329"/>
      <c r="T534" s="279" t="s">
        <v>1889</v>
      </c>
      <c r="U534" s="1367" t="s">
        <v>9576</v>
      </c>
      <c r="V534" s="657"/>
      <c r="W534" s="658" t="s">
        <v>9577</v>
      </c>
      <c r="X534" s="254"/>
      <c r="Y534" s="254"/>
      <c r="Z534" s="235"/>
      <c r="AA534" s="329"/>
      <c r="AB534" s="329"/>
      <c r="AC534" s="400" t="str">
        <f>CONCATENATE("Cost: ", AB533, " KP")</f>
        <v>Cost: 0 KP</v>
      </c>
      <c r="AD534" s="224" t="s">
        <v>9578</v>
      </c>
      <c r="AE534" s="212"/>
      <c r="AF534" s="212"/>
      <c r="AG534" s="154"/>
      <c r="AH534" s="154"/>
      <c r="AI534" s="154"/>
      <c r="AJ534" s="329"/>
      <c r="AK534" s="329"/>
      <c r="AL534" s="329"/>
      <c r="AM534" s="406" t="s">
        <v>2627</v>
      </c>
      <c r="AN534" s="37"/>
      <c r="AO534" s="405" t="s">
        <v>1894</v>
      </c>
      <c r="AP534" s="37"/>
      <c r="AQ534" s="406" t="s">
        <v>1895</v>
      </c>
      <c r="AR534" s="37"/>
      <c r="AS534" s="329"/>
      <c r="AT534" s="329"/>
    </row>
    <row r="535">
      <c r="A535" s="2599" t="s">
        <v>50</v>
      </c>
      <c r="B535" s="359">
        <f>SUM($T$807)</f>
        <v>0</v>
      </c>
      <c r="C535" s="2585"/>
      <c r="D535" s="2585"/>
      <c r="E535" s="2585"/>
      <c r="F535" s="2585"/>
      <c r="G535" s="2585"/>
      <c r="H535" s="2585"/>
      <c r="I535" s="359">
        <f>SUM(B535,D535:H535, (MIN(ROUNDDOWN(C535/6), 1)), MIN(ROUNDDOWN(C535/15), 1))</f>
        <v>0</v>
      </c>
      <c r="J535" s="329"/>
      <c r="K535" s="329"/>
      <c r="L535" s="329"/>
      <c r="M535" s="329"/>
      <c r="N535" s="329"/>
      <c r="O535" s="329"/>
      <c r="P535" s="329"/>
      <c r="Q535" s="329"/>
      <c r="R535" s="329"/>
      <c r="S535" s="329"/>
      <c r="T535" s="329"/>
      <c r="U535" s="635" t="s">
        <v>1010</v>
      </c>
      <c r="V535" s="605" t="s">
        <v>9579</v>
      </c>
      <c r="W535" s="605" t="s">
        <v>9580</v>
      </c>
      <c r="X535" s="154"/>
      <c r="Y535" s="154"/>
      <c r="Z535" s="154"/>
      <c r="AA535" s="329"/>
      <c r="AB535" s="329"/>
      <c r="AC535" s="279" t="s">
        <v>1862</v>
      </c>
      <c r="AD535" s="279" t="s">
        <v>1494</v>
      </c>
      <c r="AE535" s="170"/>
      <c r="AF535" s="170"/>
      <c r="AG535" s="222" t="s">
        <v>1336</v>
      </c>
      <c r="AH535" s="235" t="s">
        <v>1195</v>
      </c>
      <c r="AI535" s="222" t="s">
        <v>1370</v>
      </c>
      <c r="AJ535" s="329"/>
      <c r="AK535" s="329"/>
      <c r="AL535" s="329"/>
      <c r="AM535" s="404" t="s">
        <v>2995</v>
      </c>
      <c r="AN535" s="37"/>
      <c r="AO535" s="406" t="s">
        <v>2898</v>
      </c>
      <c r="AP535" s="37"/>
      <c r="AQ535" s="258" t="s">
        <v>2682</v>
      </c>
      <c r="AR535" s="37"/>
      <c r="AS535" s="329"/>
      <c r="AT535" s="329"/>
    </row>
    <row r="536">
      <c r="A536" s="329"/>
      <c r="B536" s="329"/>
      <c r="C536" s="329"/>
      <c r="D536" s="329"/>
      <c r="E536" s="329"/>
      <c r="F536" s="329"/>
      <c r="G536" s="329"/>
      <c r="H536" s="329"/>
      <c r="I536" s="329"/>
      <c r="J536" s="329"/>
      <c r="K536" s="411" t="s">
        <v>1904</v>
      </c>
      <c r="L536" s="412"/>
      <c r="M536" s="412"/>
      <c r="N536" s="412"/>
      <c r="O536" s="413"/>
      <c r="P536" s="413"/>
      <c r="Q536" s="413"/>
      <c r="R536" s="329"/>
      <c r="S536" s="329"/>
      <c r="T536" s="329"/>
      <c r="U536" s="635" t="s">
        <v>1018</v>
      </c>
      <c r="V536" s="154" t="s">
        <v>2049</v>
      </c>
      <c r="W536" s="154" t="s">
        <v>1093</v>
      </c>
      <c r="X536" s="610" t="s">
        <v>9581</v>
      </c>
      <c r="Y536" s="154"/>
      <c r="Z536" s="154"/>
      <c r="AA536" s="329"/>
      <c r="AB536" s="954">
        <f>(AC536 * (AC536 + 1)) / 2</f>
        <v>0</v>
      </c>
      <c r="AC536" s="955">
        <v>0.0</v>
      </c>
      <c r="AD536" s="211" t="s">
        <v>1497</v>
      </c>
      <c r="AE536" s="212"/>
      <c r="AF536" s="212"/>
      <c r="AG536" s="212"/>
      <c r="AH536" s="212"/>
      <c r="AI536" s="154"/>
      <c r="AJ536" s="329"/>
      <c r="AK536" s="329"/>
      <c r="AL536" s="329"/>
      <c r="AM536" s="329"/>
      <c r="AN536" s="329"/>
      <c r="AO536" s="329"/>
      <c r="AP536" s="329"/>
      <c r="AQ536" s="329"/>
      <c r="AR536" s="329"/>
      <c r="AS536" s="329"/>
      <c r="AT536" s="329"/>
    </row>
    <row r="537">
      <c r="A537" s="329"/>
      <c r="B537" s="345" t="s">
        <v>1822</v>
      </c>
      <c r="C537" s="345" t="s">
        <v>1906</v>
      </c>
      <c r="D537" s="345" t="s">
        <v>1907</v>
      </c>
      <c r="E537" s="345" t="s">
        <v>1908</v>
      </c>
      <c r="F537" s="345" t="s">
        <v>1909</v>
      </c>
      <c r="G537" s="345" t="s">
        <v>1910</v>
      </c>
      <c r="H537" s="345" t="s">
        <v>800</v>
      </c>
      <c r="I537" s="345" t="s">
        <v>1826</v>
      </c>
      <c r="J537" s="329"/>
      <c r="K537" s="780" t="str">
        <f>IFERROR(__xludf.DUMMYFUNCTION("REGEXREPLACE(O536, ""\D+"", """")"),"")</f>
        <v/>
      </c>
      <c r="L537" s="170"/>
      <c r="M537" s="170"/>
      <c r="N537" s="170"/>
      <c r="O537" s="170"/>
      <c r="P537" s="170"/>
      <c r="Q537" s="170"/>
      <c r="R537" s="329"/>
      <c r="S537" s="329"/>
      <c r="T537" s="279" t="s">
        <v>1889</v>
      </c>
      <c r="U537" s="2661" t="s">
        <v>9582</v>
      </c>
      <c r="V537" s="657"/>
      <c r="W537" s="575" t="s">
        <v>9583</v>
      </c>
      <c r="X537" s="254"/>
      <c r="Y537" s="254"/>
      <c r="Z537" s="235"/>
      <c r="AA537" s="329" t="s">
        <v>556</v>
      </c>
      <c r="AB537" s="329"/>
      <c r="AC537" s="400" t="str">
        <f>CONCATENATE("Cost: ", AB536, " KP")</f>
        <v>Cost: 0 KP</v>
      </c>
      <c r="AD537" s="211" t="s">
        <v>9584</v>
      </c>
      <c r="AE537" s="212"/>
      <c r="AF537" s="212"/>
      <c r="AG537" s="212"/>
      <c r="AH537" s="212"/>
      <c r="AI537" s="154"/>
      <c r="AJ537" s="329"/>
      <c r="AK537" s="329"/>
      <c r="AL537" s="329"/>
      <c r="AM537" s="279" t="s">
        <v>1914</v>
      </c>
      <c r="AN537" s="170"/>
      <c r="AO537" s="329"/>
      <c r="AP537" s="329"/>
      <c r="AQ537" s="329"/>
      <c r="AR537" s="329"/>
      <c r="AS537" s="329"/>
      <c r="AT537" s="329"/>
    </row>
    <row r="538">
      <c r="A538" s="345" t="s">
        <v>51</v>
      </c>
      <c r="B538" s="359">
        <f>SUM($U$807)</f>
        <v>0</v>
      </c>
      <c r="C538" s="2600"/>
      <c r="D538" s="2600"/>
      <c r="E538" s="2603">
        <f>SUM(ROUNDDOWN(I531/5))</f>
        <v>0</v>
      </c>
      <c r="F538" s="2600"/>
      <c r="G538" s="2585"/>
      <c r="H538" s="2585"/>
      <c r="I538" s="359">
        <f t="shared" ref="I538:I542" si="78">SUM(B538:H538)</f>
        <v>0</v>
      </c>
      <c r="J538" s="329"/>
      <c r="K538" s="329"/>
      <c r="L538" s="170"/>
      <c r="M538" s="170"/>
      <c r="N538" s="170"/>
      <c r="O538" s="170"/>
      <c r="P538" s="170"/>
      <c r="Q538" s="170"/>
      <c r="R538" s="329"/>
      <c r="S538" s="329"/>
      <c r="T538" s="329"/>
      <c r="U538" s="385" t="s">
        <v>1010</v>
      </c>
      <c r="V538" s="154" t="s">
        <v>1061</v>
      </c>
      <c r="W538" s="226" t="s">
        <v>1127</v>
      </c>
      <c r="X538" s="605" t="s">
        <v>9585</v>
      </c>
      <c r="Y538" s="610" t="s">
        <v>2721</v>
      </c>
      <c r="Z538" s="154"/>
      <c r="AA538" s="329"/>
      <c r="AB538" s="329"/>
      <c r="AC538" s="279" t="s">
        <v>1862</v>
      </c>
      <c r="AD538" s="218" t="s">
        <v>1293</v>
      </c>
      <c r="AE538" s="170"/>
      <c r="AF538" s="170"/>
      <c r="AG538" s="209" t="s">
        <v>1278</v>
      </c>
      <c r="AH538" s="209" t="s">
        <v>1195</v>
      </c>
      <c r="AI538" s="209" t="s">
        <v>1196</v>
      </c>
      <c r="AJ538" s="329"/>
      <c r="AK538" s="329"/>
      <c r="AL538" s="329"/>
      <c r="AM538" s="2602" t="s">
        <v>9586</v>
      </c>
      <c r="AS538" s="329"/>
      <c r="AT538" s="329"/>
    </row>
    <row r="539">
      <c r="A539" s="345" t="s">
        <v>52</v>
      </c>
      <c r="B539" s="359">
        <f>SUM($V$807)</f>
        <v>0</v>
      </c>
      <c r="C539" s="2600"/>
      <c r="D539" s="2605">
        <f>SUM(ROUNDDOWN(I530/3))</f>
        <v>3</v>
      </c>
      <c r="E539" s="2605">
        <f>SUM(I531)</f>
        <v>3</v>
      </c>
      <c r="F539" s="2600"/>
      <c r="G539" s="2649">
        <v>7.0</v>
      </c>
      <c r="H539" s="2585"/>
      <c r="I539" s="359">
        <f t="shared" si="78"/>
        <v>13</v>
      </c>
      <c r="J539" s="329"/>
      <c r="K539" s="329"/>
      <c r="L539" s="329"/>
      <c r="M539" s="329"/>
      <c r="N539" s="329"/>
      <c r="O539" s="329"/>
      <c r="P539" s="329"/>
      <c r="Q539" s="329"/>
      <c r="R539" s="329"/>
      <c r="S539" s="329"/>
      <c r="T539" s="329"/>
      <c r="U539" s="385" t="s">
        <v>1018</v>
      </c>
      <c r="V539" s="154" t="s">
        <v>1134</v>
      </c>
      <c r="W539" s="610" t="s">
        <v>2267</v>
      </c>
      <c r="X539" s="154"/>
      <c r="Y539" s="154"/>
      <c r="Z539" s="154"/>
      <c r="AA539" s="329"/>
      <c r="AB539" s="954">
        <f>(AC539 * (AC539 + 1)) / 2</f>
        <v>0</v>
      </c>
      <c r="AC539" s="955">
        <v>0.0</v>
      </c>
      <c r="AD539" s="224" t="s">
        <v>9587</v>
      </c>
      <c r="AE539" s="212"/>
      <c r="AF539" s="154"/>
      <c r="AG539" s="154"/>
      <c r="AH539" s="154"/>
      <c r="AI539" s="154"/>
      <c r="AJ539" s="329"/>
      <c r="AK539" s="329"/>
      <c r="AL539" s="329"/>
      <c r="AS539" s="329"/>
      <c r="AT539" s="329"/>
    </row>
    <row r="540">
      <c r="A540" s="345" t="s">
        <v>54</v>
      </c>
      <c r="B540" s="359">
        <f>SUM($W$807)</f>
        <v>0</v>
      </c>
      <c r="C540" s="949">
        <f>SUM(I529)</f>
        <v>-1</v>
      </c>
      <c r="D540" s="2600"/>
      <c r="E540" s="2600"/>
      <c r="F540" s="2600"/>
      <c r="G540" s="2585"/>
      <c r="H540" s="2585"/>
      <c r="I540" s="359">
        <f t="shared" si="78"/>
        <v>-1</v>
      </c>
      <c r="J540" s="329"/>
      <c r="K540" s="411" t="s">
        <v>1904</v>
      </c>
      <c r="L540" s="412"/>
      <c r="M540" s="412"/>
      <c r="N540" s="412"/>
      <c r="O540" s="413"/>
      <c r="P540" s="413"/>
      <c r="Q540" s="413"/>
      <c r="R540" s="329"/>
      <c r="S540" s="329"/>
      <c r="T540" s="329"/>
      <c r="U540" s="329"/>
      <c r="V540" s="329"/>
      <c r="W540" s="329"/>
      <c r="X540" s="329"/>
      <c r="Y540" s="329"/>
      <c r="Z540" s="329"/>
      <c r="AA540" s="329"/>
      <c r="AB540" s="329"/>
      <c r="AC540" s="400" t="str">
        <f>CONCATENATE("Cost: ", AB539, " KP")</f>
        <v>Cost: 0 KP</v>
      </c>
      <c r="AD540" s="224" t="s">
        <v>9588</v>
      </c>
      <c r="AE540" s="212"/>
      <c r="AF540" s="212"/>
      <c r="AG540" s="212"/>
      <c r="AH540" s="212"/>
      <c r="AI540" s="154"/>
      <c r="AJ540" s="329"/>
      <c r="AK540" s="329"/>
      <c r="AL540" s="329"/>
      <c r="AS540" s="329"/>
      <c r="AT540" s="329"/>
    </row>
    <row r="541">
      <c r="A541" s="345" t="s">
        <v>53</v>
      </c>
      <c r="B541" s="359">
        <f>SUM($X$807)</f>
        <v>0</v>
      </c>
      <c r="C541" s="949">
        <f>SUM(ROUNDDOWN(I529/2))</f>
        <v>0</v>
      </c>
      <c r="D541" s="2600"/>
      <c r="E541" s="2605">
        <f>SUM(I531)</f>
        <v>3</v>
      </c>
      <c r="F541" s="2600"/>
      <c r="G541" s="2584">
        <v>3.0</v>
      </c>
      <c r="H541" s="2585"/>
      <c r="I541" s="359">
        <f t="shared" si="78"/>
        <v>6</v>
      </c>
      <c r="J541" s="329"/>
      <c r="K541" s="780" t="str">
        <f>IFERROR(__xludf.DUMMYFUNCTION("REGEXREPLACE(O540, ""\D+"", """")"),"")</f>
        <v/>
      </c>
      <c r="L541" s="170"/>
      <c r="M541" s="170"/>
      <c r="N541" s="170"/>
      <c r="O541" s="170"/>
      <c r="P541" s="170"/>
      <c r="Q541" s="170"/>
      <c r="R541" s="329"/>
      <c r="S541" s="329"/>
      <c r="T541" s="279" t="s">
        <v>1922</v>
      </c>
      <c r="U541" s="220" t="s">
        <v>9589</v>
      </c>
      <c r="V541" s="170"/>
      <c r="W541" s="170"/>
      <c r="X541" s="170"/>
      <c r="Y541" s="577" t="s">
        <v>567</v>
      </c>
      <c r="Z541" s="345" t="s">
        <v>535</v>
      </c>
      <c r="AA541" s="329"/>
      <c r="AB541" s="329"/>
      <c r="AC541" s="411" t="s">
        <v>1904</v>
      </c>
      <c r="AD541" s="412"/>
      <c r="AE541" s="412"/>
      <c r="AF541" s="412"/>
      <c r="AG541" s="412"/>
      <c r="AH541" s="413"/>
      <c r="AI541" s="413"/>
      <c r="AJ541" s="329"/>
      <c r="AK541" s="329"/>
      <c r="AL541" s="329"/>
      <c r="AS541" s="329"/>
      <c r="AT541" s="329"/>
    </row>
    <row r="542">
      <c r="A542" s="345" t="s">
        <v>55</v>
      </c>
      <c r="B542" s="359">
        <f>SUM($Y$807)</f>
        <v>0</v>
      </c>
      <c r="C542" s="949">
        <f>SUM(I529)</f>
        <v>-1</v>
      </c>
      <c r="D542" s="2600"/>
      <c r="E542" s="2600"/>
      <c r="F542" s="2601">
        <f>SUM(ROUNDDOWN(I534/3))</f>
        <v>1</v>
      </c>
      <c r="G542" s="2585"/>
      <c r="H542" s="2585"/>
      <c r="I542" s="359">
        <f t="shared" si="78"/>
        <v>0</v>
      </c>
      <c r="J542" s="329"/>
      <c r="K542" s="329"/>
      <c r="L542" s="170"/>
      <c r="M542" s="170"/>
      <c r="N542" s="170"/>
      <c r="O542" s="170"/>
      <c r="P542" s="170"/>
      <c r="Q542" s="170"/>
      <c r="R542" s="329"/>
      <c r="S542" s="329"/>
      <c r="T542" s="329"/>
      <c r="U542" s="211" t="s">
        <v>9590</v>
      </c>
      <c r="V542" s="212"/>
      <c r="W542" s="212"/>
      <c r="X542" s="212"/>
      <c r="Y542" s="212"/>
      <c r="Z542" s="154"/>
      <c r="AA542" s="329"/>
      <c r="AB542" s="954">
        <f>(AC542 * (AC542 + 1)) / 2</f>
        <v>0</v>
      </c>
      <c r="AC542" s="955">
        <v>0.0</v>
      </c>
      <c r="AD542" s="170"/>
      <c r="AE542" s="170"/>
      <c r="AF542" s="170"/>
      <c r="AG542" s="170"/>
      <c r="AH542" s="170"/>
      <c r="AI542" s="170"/>
      <c r="AJ542" s="329"/>
      <c r="AK542" s="329"/>
      <c r="AL542" s="329"/>
      <c r="AS542" s="329"/>
      <c r="AT542" s="329"/>
    </row>
    <row r="543">
      <c r="A543" s="329"/>
      <c r="B543" s="329"/>
      <c r="C543" s="329"/>
      <c r="D543" s="329"/>
      <c r="E543" s="329"/>
      <c r="F543" s="329"/>
      <c r="G543" s="329"/>
      <c r="H543" s="329"/>
      <c r="I543" s="329"/>
      <c r="J543" s="329"/>
      <c r="K543" s="329"/>
      <c r="L543" s="329"/>
      <c r="M543" s="329"/>
      <c r="N543" s="329"/>
      <c r="O543" s="329"/>
      <c r="P543" s="329"/>
      <c r="Q543" s="329"/>
      <c r="R543" s="329"/>
      <c r="S543" s="329"/>
      <c r="T543" s="329"/>
      <c r="U543" s="211" t="s">
        <v>9591</v>
      </c>
      <c r="V543" s="212"/>
      <c r="W543" s="212"/>
      <c r="X543" s="154"/>
      <c r="Y543" s="154"/>
      <c r="Z543" s="301" t="s">
        <v>9592</v>
      </c>
      <c r="AA543" s="329"/>
      <c r="AB543" s="329"/>
      <c r="AC543" s="400" t="str">
        <f>CONCATENATE("Cost: ", AB542, " KP")</f>
        <v>Cost: 0 KP</v>
      </c>
      <c r="AD543" s="170"/>
      <c r="AE543" s="170"/>
      <c r="AF543" s="170"/>
      <c r="AG543" s="170"/>
      <c r="AH543" s="170"/>
      <c r="AI543" s="170"/>
      <c r="AJ543" s="329"/>
      <c r="AK543" s="329"/>
      <c r="AL543" s="329"/>
      <c r="AM543" s="329"/>
      <c r="AN543" s="329"/>
      <c r="AO543" s="329"/>
      <c r="AP543" s="329"/>
      <c r="AQ543" s="329"/>
      <c r="AR543" s="329"/>
      <c r="AS543" s="329"/>
      <c r="AT543" s="329"/>
    </row>
    <row r="544">
      <c r="A544" s="37"/>
      <c r="B544" s="329"/>
      <c r="C544" s="329"/>
      <c r="D544" s="329"/>
      <c r="E544" s="329"/>
      <c r="F544" s="329"/>
      <c r="G544" s="329"/>
      <c r="H544" s="329"/>
      <c r="I544" s="329"/>
      <c r="J544" s="37"/>
      <c r="K544" s="329"/>
      <c r="L544" s="329"/>
      <c r="M544" s="329"/>
      <c r="N544" s="329"/>
      <c r="O544" s="329"/>
      <c r="P544" s="329"/>
      <c r="Q544" s="329"/>
      <c r="R544" s="329"/>
      <c r="S544" s="37"/>
      <c r="T544" s="329"/>
      <c r="U544" s="329"/>
      <c r="V544" s="329"/>
      <c r="W544" s="329"/>
      <c r="X544" s="329"/>
      <c r="Y544" s="329"/>
      <c r="Z544" s="329"/>
      <c r="AA544" s="329"/>
      <c r="AB544" s="37"/>
      <c r="AC544" s="329"/>
      <c r="AD544" s="329"/>
      <c r="AE544" s="329"/>
      <c r="AF544" s="329"/>
      <c r="AG544" s="329"/>
      <c r="AH544" s="329"/>
      <c r="AI544" s="329"/>
      <c r="AJ544" s="329"/>
      <c r="AK544" s="37"/>
      <c r="AL544" s="329"/>
      <c r="AM544" s="329"/>
      <c r="AN544" s="329"/>
      <c r="AO544" s="329"/>
      <c r="AP544" s="329"/>
      <c r="AQ544" s="329"/>
      <c r="AR544" s="329"/>
      <c r="AS544" s="329"/>
      <c r="AT544" s="37"/>
    </row>
    <row r="545">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c r="A548" s="37"/>
      <c r="B548" s="329"/>
      <c r="C548" s="329"/>
      <c r="D548" s="329"/>
      <c r="E548" s="329"/>
      <c r="F548" s="329"/>
      <c r="G548" s="330" t="s">
        <v>1811</v>
      </c>
      <c r="H548" s="330" t="s">
        <v>1812</v>
      </c>
      <c r="I548" s="329"/>
      <c r="J548" s="37"/>
      <c r="K548" s="329"/>
      <c r="L548" s="329"/>
      <c r="M548" s="329"/>
      <c r="N548" s="329"/>
      <c r="O548" s="329"/>
      <c r="P548" s="329"/>
      <c r="Q548" s="329"/>
      <c r="R548" s="329"/>
      <c r="S548" s="37"/>
      <c r="T548" s="329"/>
      <c r="U548" s="329"/>
      <c r="V548" s="329"/>
      <c r="W548" s="329"/>
      <c r="X548" s="329"/>
      <c r="Y548" s="329"/>
      <c r="Z548" s="329"/>
      <c r="AA548" s="329"/>
      <c r="AB548" s="37"/>
      <c r="AC548" s="329"/>
      <c r="AD548" s="329"/>
      <c r="AE548" s="329"/>
      <c r="AF548" s="329"/>
      <c r="AG548" s="329"/>
      <c r="AH548" s="329"/>
      <c r="AI548" s="329"/>
      <c r="AJ548" s="329"/>
      <c r="AK548" s="37"/>
      <c r="AL548" s="329"/>
      <c r="AM548" s="329"/>
      <c r="AN548" s="329"/>
      <c r="AO548" s="329"/>
      <c r="AP548" s="329"/>
      <c r="AQ548" s="329"/>
      <c r="AR548" s="329"/>
      <c r="AS548" s="329"/>
      <c r="AT548" s="37"/>
    </row>
    <row r="549">
      <c r="A549" s="329"/>
      <c r="B549" s="329"/>
      <c r="C549" s="2623" t="s">
        <v>9593</v>
      </c>
      <c r="D549" s="333"/>
      <c r="E549" s="329"/>
      <c r="F549" s="334" t="s">
        <v>1814</v>
      </c>
      <c r="G549" s="334">
        <f>MINUS(H549,SUM(C552:C561) + SUM(K551+K555+K559+AB556+AB559+AB562+AB565+AB568))</f>
        <v>-53</v>
      </c>
      <c r="H549" s="334">
        <f>SUM($A$807)</f>
        <v>0</v>
      </c>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329"/>
      <c r="AE549" s="329"/>
      <c r="AF549" s="329"/>
      <c r="AG549" s="329"/>
      <c r="AH549" s="329"/>
      <c r="AI549" s="329"/>
      <c r="AJ549" s="329"/>
      <c r="AK549" s="329"/>
      <c r="AL549" s="329"/>
      <c r="AM549" s="329"/>
      <c r="AN549" s="329"/>
      <c r="AO549" s="329"/>
      <c r="AP549" s="329"/>
      <c r="AQ549" s="329"/>
      <c r="AR549" s="329"/>
      <c r="AS549" s="329"/>
      <c r="AT549" s="329"/>
    </row>
    <row r="550">
      <c r="A550" s="329"/>
      <c r="B550" s="329"/>
      <c r="C550" s="329"/>
      <c r="D550" s="329"/>
      <c r="E550" s="329"/>
      <c r="F550" s="329"/>
      <c r="G550" s="329"/>
      <c r="H550" s="329"/>
      <c r="I550" s="329"/>
      <c r="J550" s="329"/>
      <c r="K550" s="279" t="s">
        <v>1815</v>
      </c>
      <c r="L550" s="218" t="s">
        <v>2216</v>
      </c>
      <c r="M550" s="170"/>
      <c r="N550" s="170"/>
      <c r="O550" s="235"/>
      <c r="P550" s="235"/>
      <c r="Q550" s="235"/>
      <c r="R550" s="329"/>
      <c r="S550" s="329"/>
      <c r="T550" s="279" t="s">
        <v>1816</v>
      </c>
      <c r="U550" s="2661" t="s">
        <v>9594</v>
      </c>
      <c r="V550" s="657"/>
      <c r="W550" s="575" t="s">
        <v>9595</v>
      </c>
      <c r="X550" s="254"/>
      <c r="Y550" s="254"/>
      <c r="Z550" s="235"/>
      <c r="AA550" s="329"/>
      <c r="AB550" s="329"/>
      <c r="AC550" s="279" t="s">
        <v>294</v>
      </c>
      <c r="AD550" s="2713" t="s">
        <v>9596</v>
      </c>
      <c r="AE550" s="2714"/>
      <c r="AF550" s="1047" t="s">
        <v>9597</v>
      </c>
      <c r="AG550" s="254"/>
      <c r="AH550" s="254"/>
      <c r="AI550" s="235"/>
      <c r="AJ550" s="329"/>
      <c r="AK550" s="329"/>
      <c r="AL550" s="329"/>
      <c r="AM550" s="220" t="s">
        <v>1821</v>
      </c>
      <c r="AN550" s="170"/>
      <c r="AO550" s="329"/>
      <c r="AP550" s="329"/>
      <c r="AQ550" s="329"/>
      <c r="AR550" s="329"/>
      <c r="AS550" s="329"/>
      <c r="AT550" s="329"/>
    </row>
    <row r="551">
      <c r="A551" s="329"/>
      <c r="B551" s="345" t="s">
        <v>1822</v>
      </c>
      <c r="C551" s="345" t="s">
        <v>1823</v>
      </c>
      <c r="D551" s="345" t="s">
        <v>1824</v>
      </c>
      <c r="E551" s="345" t="s">
        <v>1825</v>
      </c>
      <c r="F551" s="345" t="s">
        <v>1066</v>
      </c>
      <c r="G551" s="345" t="s">
        <v>1120</v>
      </c>
      <c r="H551" s="345" t="s">
        <v>800</v>
      </c>
      <c r="I551" s="345" t="s">
        <v>1826</v>
      </c>
      <c r="J551" s="329"/>
      <c r="K551" s="780" t="str">
        <f>IFERROR(__xludf.DUMMYFUNCTION("REGEXREPLACE(O550, ""\D+"", """")"),"")</f>
        <v/>
      </c>
      <c r="L551" s="154"/>
      <c r="M551" s="154"/>
      <c r="N551" s="154"/>
      <c r="O551" s="154"/>
      <c r="P551" s="154"/>
      <c r="Q551" s="154"/>
      <c r="R551" s="329"/>
      <c r="S551" s="329"/>
      <c r="T551" s="329"/>
      <c r="U551" s="224" t="s">
        <v>9598</v>
      </c>
      <c r="V551" s="212"/>
      <c r="W551" s="212"/>
      <c r="X551" s="212"/>
      <c r="Y551" s="212"/>
      <c r="Z551" s="212"/>
      <c r="AA551" s="1084"/>
      <c r="AB551" s="1084"/>
      <c r="AC551" s="329"/>
      <c r="AD551" s="211" t="s">
        <v>9599</v>
      </c>
      <c r="AE551" s="212"/>
      <c r="AF551" s="212"/>
      <c r="AG551" s="212"/>
      <c r="AH551" s="212"/>
      <c r="AI551" s="154"/>
      <c r="AJ551" s="329"/>
      <c r="AK551" s="329"/>
      <c r="AL551" s="329"/>
      <c r="AM551" s="37"/>
      <c r="AN551" s="37"/>
      <c r="AO551" s="37"/>
      <c r="AP551" s="37"/>
      <c r="AQ551" s="37"/>
      <c r="AR551" s="37"/>
      <c r="AS551" s="329"/>
      <c r="AT551" s="329"/>
    </row>
    <row r="552">
      <c r="A552" s="2583" t="s">
        <v>3255</v>
      </c>
      <c r="B552" s="359">
        <f>SUM($B$807)</f>
        <v>0</v>
      </c>
      <c r="C552" s="2589">
        <v>4.0</v>
      </c>
      <c r="D552" s="2585"/>
      <c r="E552" s="2585"/>
      <c r="F552" s="2610">
        <v>5.0</v>
      </c>
      <c r="G552" s="2584">
        <v>3.0</v>
      </c>
      <c r="H552" s="2585"/>
      <c r="I552" s="359">
        <f>SUM(B552,C552*2,D552:H552) - IF(C552 &gt; $Z800, MINUS(C552, $Z800), 0)</f>
        <v>12</v>
      </c>
      <c r="J552" s="329"/>
      <c r="K552" s="329"/>
      <c r="L552" s="154"/>
      <c r="M552" s="154"/>
      <c r="N552" s="154"/>
      <c r="O552" s="154"/>
      <c r="P552" s="154"/>
      <c r="Q552" s="154"/>
      <c r="R552" s="329"/>
      <c r="S552" s="329"/>
      <c r="T552" s="329"/>
      <c r="U552" s="2715" t="s">
        <v>9600</v>
      </c>
      <c r="V552" s="345" t="s">
        <v>904</v>
      </c>
      <c r="W552" s="345" t="s">
        <v>925</v>
      </c>
      <c r="X552" s="345" t="s">
        <v>869</v>
      </c>
      <c r="Y552" s="345" t="s">
        <v>969</v>
      </c>
      <c r="Z552" s="345" t="s">
        <v>866</v>
      </c>
      <c r="AA552" s="329"/>
      <c r="AB552" s="329"/>
      <c r="AC552" s="329"/>
      <c r="AD552" s="211" t="s">
        <v>9601</v>
      </c>
      <c r="AE552" s="212"/>
      <c r="AF552" s="212"/>
      <c r="AG552" s="212"/>
      <c r="AH552" s="2716" t="str">
        <f>HYPERLINK("https://docs.google.com/spreadsheets/d/1g6Lhc_qWqObIVyAJdHJD_67MRWUSrVqkQ7aEzzNwpdk/edit?usp=sharing", "BESTIAL SPIRITS")</f>
        <v>BESTIAL SPIRITS</v>
      </c>
      <c r="AI552" s="154"/>
      <c r="AJ552" s="329"/>
      <c r="AK552" s="329"/>
      <c r="AL552" s="329"/>
      <c r="AM552" s="37"/>
      <c r="AN552" s="763"/>
      <c r="AO552" s="763"/>
      <c r="AP552" s="37"/>
      <c r="AQ552" s="37"/>
      <c r="AR552" s="37"/>
      <c r="AS552" s="329"/>
      <c r="AT552" s="329"/>
    </row>
    <row r="553">
      <c r="A553" s="2588" t="s">
        <v>3256</v>
      </c>
      <c r="B553" s="359">
        <f>SUM($C$807)</f>
        <v>0</v>
      </c>
      <c r="C553" s="2589">
        <v>4.0</v>
      </c>
      <c r="D553" s="2585"/>
      <c r="E553" s="2585"/>
      <c r="F553" s="2585"/>
      <c r="G553" s="2585"/>
      <c r="H553" s="2585"/>
      <c r="I553" s="359">
        <f>SUM(B553,C553*2,D553:H553) - IF(C553 &gt; $Z800, MINUS(C553, $Z800), 0)</f>
        <v>4</v>
      </c>
      <c r="J553" s="329"/>
      <c r="K553" s="329"/>
      <c r="L553" s="329"/>
      <c r="M553" s="329"/>
      <c r="N553" s="329"/>
      <c r="O553" s="329"/>
      <c r="P553" s="329"/>
      <c r="Q553" s="329"/>
      <c r="R553" s="329"/>
      <c r="S553" s="329"/>
      <c r="T553" s="329"/>
      <c r="U553" s="329"/>
      <c r="V553" s="329"/>
      <c r="W553" s="329"/>
      <c r="X553" s="329"/>
      <c r="Y553" s="329"/>
      <c r="Z553" s="329"/>
      <c r="AA553" s="329"/>
      <c r="AB553" s="329"/>
      <c r="AC553" s="329"/>
      <c r="AD553" s="220" t="s">
        <v>9602</v>
      </c>
      <c r="AE553" s="170"/>
      <c r="AF553" s="170"/>
      <c r="AG553" s="170"/>
      <c r="AH553" s="170"/>
      <c r="AI553" s="345" t="s">
        <v>535</v>
      </c>
      <c r="AJ553" s="329"/>
      <c r="AK553" s="329"/>
      <c r="AL553" s="329"/>
      <c r="AM553" s="37"/>
      <c r="AN553" s="763"/>
      <c r="AO553" s="763"/>
      <c r="AP553" s="37"/>
      <c r="AQ553" s="37"/>
      <c r="AR553" s="37"/>
      <c r="AS553" s="329"/>
      <c r="AT553" s="329"/>
    </row>
    <row r="554">
      <c r="A554" s="2590" t="s">
        <v>3257</v>
      </c>
      <c r="B554" s="359">
        <f>SUM($D$807)</f>
        <v>0</v>
      </c>
      <c r="C554" s="2586">
        <v>2.0</v>
      </c>
      <c r="D554" s="2585"/>
      <c r="E554" s="2589">
        <v>4.0</v>
      </c>
      <c r="F554" s="2586">
        <v>2.0</v>
      </c>
      <c r="G554" s="2585"/>
      <c r="H554" s="2585"/>
      <c r="I554" s="359">
        <f>SUM(B554:H554) - IF(C554 &gt; $Z800, ROUNDUP(MINUS(C554, $Z800)/2), 0)</f>
        <v>7</v>
      </c>
      <c r="J554" s="329"/>
      <c r="K554" s="279" t="s">
        <v>1815</v>
      </c>
      <c r="L554" s="218" t="s">
        <v>2216</v>
      </c>
      <c r="M554" s="170"/>
      <c r="N554" s="170"/>
      <c r="O554" s="235"/>
      <c r="P554" s="235"/>
      <c r="Q554" s="235"/>
      <c r="R554" s="329"/>
      <c r="S554" s="329"/>
      <c r="T554" s="279" t="s">
        <v>1855</v>
      </c>
      <c r="U554" s="2645" t="s">
        <v>9603</v>
      </c>
      <c r="V554" s="1365"/>
      <c r="W554" s="575" t="s">
        <v>9604</v>
      </c>
      <c r="X554" s="254"/>
      <c r="Y554" s="235"/>
      <c r="Z554" s="235"/>
      <c r="AA554" s="329"/>
      <c r="AB554" s="329"/>
      <c r="AC554" s="329"/>
      <c r="AD554" s="329"/>
      <c r="AE554" s="329"/>
      <c r="AF554" s="329"/>
      <c r="AG554" s="329"/>
      <c r="AH554" s="329"/>
      <c r="AI554" s="329"/>
      <c r="AJ554" s="329"/>
      <c r="AK554" s="329"/>
      <c r="AL554" s="329"/>
      <c r="AM554" s="37"/>
      <c r="AN554" s="763"/>
      <c r="AO554" s="763"/>
      <c r="AP554" s="37"/>
      <c r="AQ554" s="37"/>
      <c r="AR554" s="37"/>
      <c r="AS554" s="329"/>
      <c r="AT554" s="329"/>
    </row>
    <row r="555">
      <c r="A555" s="2592" t="s">
        <v>3258</v>
      </c>
      <c r="B555" s="359">
        <f>SUM($E$807)</f>
        <v>0</v>
      </c>
      <c r="C555" s="2649">
        <v>7.0</v>
      </c>
      <c r="D555" s="2651">
        <v>-2.0</v>
      </c>
      <c r="E555" s="2585"/>
      <c r="F555" s="2585"/>
      <c r="G555" s="2585"/>
      <c r="H555" s="2585"/>
      <c r="I555" s="359">
        <f>SUM(B555:H555) - IF(C555 &gt; $Z800, ROUNDUP(MINUS(C555, $Z800)/2), 0)</f>
        <v>1</v>
      </c>
      <c r="J555" s="329"/>
      <c r="K555" s="780" t="str">
        <f>IFERROR(__xludf.DUMMYFUNCTION("REGEXREPLACE(O554, ""\D+"", """")"),"")</f>
        <v/>
      </c>
      <c r="L555" s="154"/>
      <c r="M555" s="154"/>
      <c r="N555" s="154"/>
      <c r="O555" s="154"/>
      <c r="P555" s="154"/>
      <c r="Q555" s="154"/>
      <c r="R555" s="329"/>
      <c r="S555" s="329"/>
      <c r="T555" s="329"/>
      <c r="U555" s="385" t="s">
        <v>1010</v>
      </c>
      <c r="V555" s="154" t="s">
        <v>1011</v>
      </c>
      <c r="W555" s="154" t="s">
        <v>3194</v>
      </c>
      <c r="X555" s="154" t="s">
        <v>1141</v>
      </c>
      <c r="Y555" s="154"/>
      <c r="Z555" s="154"/>
      <c r="AA555" s="329"/>
      <c r="AB555" s="329"/>
      <c r="AC555" s="279" t="s">
        <v>1862</v>
      </c>
      <c r="AD555" s="279" t="s">
        <v>1354</v>
      </c>
      <c r="AE555" s="170"/>
      <c r="AF555" s="170"/>
      <c r="AG555" s="209" t="s">
        <v>1212</v>
      </c>
      <c r="AH555" s="209" t="s">
        <v>1195</v>
      </c>
      <c r="AI555" s="209" t="s">
        <v>1196</v>
      </c>
      <c r="AJ555" s="329"/>
      <c r="AK555" s="329"/>
      <c r="AL555" s="329"/>
      <c r="AM555" s="37"/>
      <c r="AN555" s="37"/>
      <c r="AO555" s="37"/>
      <c r="AP555" s="37"/>
      <c r="AQ555" s="37"/>
      <c r="AR555" s="37"/>
      <c r="AS555" s="329"/>
      <c r="AT555" s="329"/>
    </row>
    <row r="556">
      <c r="A556" s="2594" t="s">
        <v>3259</v>
      </c>
      <c r="B556" s="359">
        <f>SUM($F$807)</f>
        <v>0</v>
      </c>
      <c r="C556" s="2617">
        <v>10.0</v>
      </c>
      <c r="D556" s="2593">
        <v>1.0</v>
      </c>
      <c r="E556" s="2585"/>
      <c r="F556" s="2585"/>
      <c r="G556" s="2585"/>
      <c r="H556" s="2585"/>
      <c r="I556" s="359">
        <f>SUM(B556:H556) - IF(C556 &gt; $Z800, ROUNDUP(MINUS(C556, $Z800)/2), 0)</f>
        <v>6</v>
      </c>
      <c r="J556" s="329"/>
      <c r="K556" s="329"/>
      <c r="L556" s="154"/>
      <c r="M556" s="154"/>
      <c r="N556" s="154"/>
      <c r="O556" s="154"/>
      <c r="P556" s="154"/>
      <c r="Q556" s="154"/>
      <c r="R556" s="329"/>
      <c r="S556" s="329"/>
      <c r="T556" s="329"/>
      <c r="U556" s="385" t="s">
        <v>1018</v>
      </c>
      <c r="V556" s="154" t="s">
        <v>1143</v>
      </c>
      <c r="W556" s="154" t="s">
        <v>2049</v>
      </c>
      <c r="X556" s="154"/>
      <c r="Y556" s="154"/>
      <c r="Z556" s="154"/>
      <c r="AA556" s="329"/>
      <c r="AB556" s="329"/>
      <c r="AC556" s="329"/>
      <c r="AD556" s="211" t="s">
        <v>1356</v>
      </c>
      <c r="AE556" s="212"/>
      <c r="AF556" s="212"/>
      <c r="AG556" s="212"/>
      <c r="AH556" s="212"/>
      <c r="AI556" s="154"/>
      <c r="AJ556" s="329"/>
      <c r="AK556" s="329"/>
      <c r="AL556" s="329"/>
      <c r="AM556" s="37"/>
      <c r="AN556" s="37"/>
      <c r="AO556" s="37"/>
      <c r="AP556" s="37"/>
      <c r="AQ556" s="37"/>
      <c r="AR556" s="37"/>
      <c r="AS556" s="329"/>
      <c r="AT556" s="329"/>
    </row>
    <row r="557">
      <c r="A557" s="2595" t="s">
        <v>3260</v>
      </c>
      <c r="B557" s="359">
        <f>SUM($G$807)</f>
        <v>0</v>
      </c>
      <c r="C557" s="2608">
        <v>8.0</v>
      </c>
      <c r="D557" s="2585"/>
      <c r="E557" s="2585"/>
      <c r="F557" s="2585"/>
      <c r="G557" s="2585"/>
      <c r="H557" s="2585"/>
      <c r="I557" s="359">
        <f>SUM(B557:H557) - IF(C557 &gt; $Z800, ROUNDUP(MINUS(C557, $Z800)/2), 0)</f>
        <v>4</v>
      </c>
      <c r="J557" s="329"/>
      <c r="K557" s="329"/>
      <c r="L557" s="329"/>
      <c r="M557" s="329"/>
      <c r="N557" s="329"/>
      <c r="O557" s="329"/>
      <c r="P557" s="329"/>
      <c r="Q557" s="329"/>
      <c r="R557" s="329"/>
      <c r="S557" s="329"/>
      <c r="T557" s="279" t="s">
        <v>1872</v>
      </c>
      <c r="U557" s="2645" t="s">
        <v>9605</v>
      </c>
      <c r="V557" s="1365"/>
      <c r="W557" s="575" t="s">
        <v>9606</v>
      </c>
      <c r="X557" s="254"/>
      <c r="Y557" s="235"/>
      <c r="Z557" s="235"/>
      <c r="AA557" s="329"/>
      <c r="AB557" s="329"/>
      <c r="AC557" s="329"/>
      <c r="AD557" s="224" t="s">
        <v>9607</v>
      </c>
      <c r="AE557" s="212"/>
      <c r="AF557" s="212"/>
      <c r="AG557" s="212"/>
      <c r="AH557" s="154"/>
      <c r="AI557" s="154"/>
      <c r="AJ557" s="329"/>
      <c r="AK557" s="329"/>
      <c r="AL557" s="329"/>
      <c r="AM557" s="329"/>
      <c r="AN557" s="329"/>
      <c r="AO557" s="329"/>
      <c r="AP557" s="329"/>
      <c r="AQ557" s="329"/>
      <c r="AR557" s="329"/>
      <c r="AS557" s="329"/>
      <c r="AT557" s="329"/>
    </row>
    <row r="558">
      <c r="A558" s="2596" t="s">
        <v>3261</v>
      </c>
      <c r="B558" s="359">
        <f>SUM($H$807)</f>
        <v>0</v>
      </c>
      <c r="C558" s="2584">
        <v>3.0</v>
      </c>
      <c r="D558" s="2584">
        <v>3.0</v>
      </c>
      <c r="E558" s="2585"/>
      <c r="F558" s="2586">
        <v>2.0</v>
      </c>
      <c r="G558" s="2585"/>
      <c r="H558" s="2585"/>
      <c r="I558" s="359">
        <f>SUM(B558:H558) - IF(C558 &gt; $Z800, ROUNDUP(MINUS(C558, $Z800)/2), 0)</f>
        <v>6</v>
      </c>
      <c r="J558" s="329"/>
      <c r="K558" s="279" t="s">
        <v>1815</v>
      </c>
      <c r="L558" s="218" t="s">
        <v>2216</v>
      </c>
      <c r="M558" s="170"/>
      <c r="N558" s="170"/>
      <c r="O558" s="235"/>
      <c r="P558" s="235"/>
      <c r="Q558" s="235"/>
      <c r="R558" s="329"/>
      <c r="S558" s="329"/>
      <c r="T558" s="329"/>
      <c r="U558" s="385" t="s">
        <v>1010</v>
      </c>
      <c r="V558" s="154" t="s">
        <v>1072</v>
      </c>
      <c r="W558" s="154" t="s">
        <v>1073</v>
      </c>
      <c r="X558" s="154" t="s">
        <v>1075</v>
      </c>
      <c r="Y558" s="154"/>
      <c r="Z558" s="154"/>
      <c r="AA558" s="329"/>
      <c r="AB558" s="329"/>
      <c r="AC558" s="279" t="s">
        <v>1862</v>
      </c>
      <c r="AD558" s="279" t="s">
        <v>9608</v>
      </c>
      <c r="AE558" s="170"/>
      <c r="AF558" s="170"/>
      <c r="AG558" s="222" t="s">
        <v>1313</v>
      </c>
      <c r="AH558" s="209" t="s">
        <v>1195</v>
      </c>
      <c r="AI558" s="222" t="s">
        <v>1196</v>
      </c>
      <c r="AJ558" s="329"/>
      <c r="AK558" s="329"/>
      <c r="AL558" s="329"/>
      <c r="AM558" s="279" t="s">
        <v>1879</v>
      </c>
      <c r="AN558" s="170"/>
      <c r="AO558" s="329"/>
      <c r="AP558" s="329"/>
      <c r="AQ558" s="329"/>
      <c r="AR558" s="329"/>
      <c r="AS558" s="329"/>
      <c r="AT558" s="329"/>
    </row>
    <row r="559">
      <c r="A559" s="2597" t="s">
        <v>3262</v>
      </c>
      <c r="B559" s="359">
        <f>SUM($I$807)</f>
        <v>0</v>
      </c>
      <c r="C559" s="2610">
        <v>5.0</v>
      </c>
      <c r="D559" s="2585"/>
      <c r="E559" s="2585"/>
      <c r="F559" s="2585"/>
      <c r="G559" s="2593">
        <v>1.0</v>
      </c>
      <c r="H559" s="2585"/>
      <c r="I559" s="359">
        <f>SUM(B559:H559) - IF(C559 &gt; $Z800, ROUNDUP(MINUS(C559, $Z800)/2), 0)</f>
        <v>3</v>
      </c>
      <c r="J559" s="329"/>
      <c r="K559" s="780" t="str">
        <f>IFERROR(__xludf.DUMMYFUNCTION("REGEXREPLACE(O558, ""\D+"", """")"),"")</f>
        <v/>
      </c>
      <c r="L559" s="154"/>
      <c r="M559" s="154"/>
      <c r="N559" s="154"/>
      <c r="O559" s="154"/>
      <c r="P559" s="154"/>
      <c r="Q559" s="154"/>
      <c r="R559" s="329"/>
      <c r="S559" s="329"/>
      <c r="T559" s="329"/>
      <c r="U559" s="385" t="s">
        <v>1018</v>
      </c>
      <c r="V559" s="154" t="s">
        <v>1880</v>
      </c>
      <c r="W559" s="154" t="s">
        <v>2231</v>
      </c>
      <c r="X559" s="154"/>
      <c r="Y559" s="154"/>
      <c r="Z559" s="154"/>
      <c r="AA559" s="329"/>
      <c r="AB559" s="329"/>
      <c r="AC559" s="329"/>
      <c r="AD559" s="224" t="s">
        <v>9609</v>
      </c>
      <c r="AE559" s="212"/>
      <c r="AF559" s="212"/>
      <c r="AG559" s="212"/>
      <c r="AH559" s="212"/>
      <c r="AI559" s="154"/>
      <c r="AJ559" s="329"/>
      <c r="AK559" s="329"/>
      <c r="AL559" s="329"/>
      <c r="AM559" s="404" t="s">
        <v>2714</v>
      </c>
      <c r="AN559" s="37"/>
      <c r="AO559" s="406" t="s">
        <v>2390</v>
      </c>
      <c r="AP559" s="37"/>
      <c r="AQ559" s="404" t="s">
        <v>1888</v>
      </c>
      <c r="AR559" s="37"/>
      <c r="AS559" s="329"/>
      <c r="AT559" s="329"/>
    </row>
    <row r="560">
      <c r="A560" s="2598" t="s">
        <v>3263</v>
      </c>
      <c r="B560" s="359">
        <f>SUM($J$807)</f>
        <v>0</v>
      </c>
      <c r="C560" s="2617">
        <v>10.0</v>
      </c>
      <c r="D560" s="2585"/>
      <c r="E560" s="2585"/>
      <c r="F560" s="2585"/>
      <c r="G560" s="2585"/>
      <c r="H560" s="2585"/>
      <c r="I560" s="359">
        <f>SUM(B560:H560) - IF(C560 &gt; $Z800, ROUNDUP(MINUS(C560, $Z800)/2), 0)</f>
        <v>5</v>
      </c>
      <c r="J560" s="329"/>
      <c r="K560" s="329"/>
      <c r="L560" s="154"/>
      <c r="M560" s="154"/>
      <c r="N560" s="154"/>
      <c r="O560" s="154"/>
      <c r="P560" s="154"/>
      <c r="Q560" s="154"/>
      <c r="R560" s="329"/>
      <c r="S560" s="329"/>
      <c r="T560" s="279" t="s">
        <v>1889</v>
      </c>
      <c r="U560" s="2645" t="s">
        <v>9610</v>
      </c>
      <c r="V560" s="1365"/>
      <c r="W560" s="575" t="s">
        <v>9611</v>
      </c>
      <c r="X560" s="254"/>
      <c r="Y560" s="254"/>
      <c r="Z560" s="235"/>
      <c r="AA560" s="329"/>
      <c r="AB560" s="329"/>
      <c r="AC560" s="329"/>
      <c r="AD560" s="225" t="s">
        <v>9612</v>
      </c>
      <c r="AE560" s="212"/>
      <c r="AF560" s="154"/>
      <c r="AG560" s="154"/>
      <c r="AH560" s="154"/>
      <c r="AI560" s="154"/>
      <c r="AJ560" s="329"/>
      <c r="AK560" s="329"/>
      <c r="AL560" s="329"/>
      <c r="AM560" s="406" t="s">
        <v>2627</v>
      </c>
      <c r="AN560" s="37"/>
      <c r="AO560" s="405" t="s">
        <v>1894</v>
      </c>
      <c r="AP560" s="37"/>
      <c r="AQ560" s="406" t="s">
        <v>1895</v>
      </c>
      <c r="AR560" s="37"/>
      <c r="AS560" s="329"/>
      <c r="AT560" s="329"/>
    </row>
    <row r="561">
      <c r="A561" s="2599" t="s">
        <v>50</v>
      </c>
      <c r="B561" s="359">
        <f>SUM($T$807)</f>
        <v>0</v>
      </c>
      <c r="C561" s="2585"/>
      <c r="D561" s="2585"/>
      <c r="E561" s="2585"/>
      <c r="F561" s="2585"/>
      <c r="G561" s="2585"/>
      <c r="H561" s="2585"/>
      <c r="I561" s="359">
        <f>SUM(B561,D561:H561, (MIN(ROUNDDOWN(C561/6), 1)), MIN(ROUNDDOWN(C561/15), 1))</f>
        <v>0</v>
      </c>
      <c r="J561" s="329"/>
      <c r="K561" s="329"/>
      <c r="L561" s="329"/>
      <c r="M561" s="329"/>
      <c r="N561" s="329"/>
      <c r="O561" s="329"/>
      <c r="P561" s="329"/>
      <c r="Q561" s="329"/>
      <c r="R561" s="329"/>
      <c r="S561" s="329"/>
      <c r="T561" s="329"/>
      <c r="U561" s="385" t="s">
        <v>1010</v>
      </c>
      <c r="V561" s="154" t="s">
        <v>2904</v>
      </c>
      <c r="W561" s="154" t="s">
        <v>2479</v>
      </c>
      <c r="X561" s="154"/>
      <c r="Y561" s="154"/>
      <c r="Z561" s="154"/>
      <c r="AA561" s="329"/>
      <c r="AB561" s="329"/>
      <c r="AC561" s="279" t="s">
        <v>1862</v>
      </c>
      <c r="AD561" s="220" t="s">
        <v>9613</v>
      </c>
      <c r="AE561" s="170"/>
      <c r="AF561" s="170"/>
      <c r="AG561" s="222" t="s">
        <v>1254</v>
      </c>
      <c r="AH561" s="209" t="s">
        <v>1195</v>
      </c>
      <c r="AI561" s="222" t="s">
        <v>1196</v>
      </c>
      <c r="AJ561" s="329"/>
      <c r="AK561" s="329"/>
      <c r="AL561" s="329"/>
      <c r="AM561" s="404" t="s">
        <v>2995</v>
      </c>
      <c r="AN561" s="37"/>
      <c r="AO561" s="406" t="s">
        <v>2898</v>
      </c>
      <c r="AP561" s="37"/>
      <c r="AQ561" s="258" t="s">
        <v>2682</v>
      </c>
      <c r="AR561" s="37"/>
      <c r="AS561" s="329"/>
      <c r="AT561" s="329"/>
    </row>
    <row r="562">
      <c r="A562" s="329"/>
      <c r="B562" s="329"/>
      <c r="C562" s="329"/>
      <c r="D562" s="329"/>
      <c r="E562" s="329"/>
      <c r="F562" s="329"/>
      <c r="G562" s="329"/>
      <c r="H562" s="329"/>
      <c r="I562" s="329"/>
      <c r="J562" s="329"/>
      <c r="K562" s="411" t="s">
        <v>1904</v>
      </c>
      <c r="L562" s="412"/>
      <c r="M562" s="412"/>
      <c r="N562" s="412"/>
      <c r="O562" s="413"/>
      <c r="P562" s="413"/>
      <c r="Q562" s="413"/>
      <c r="R562" s="329"/>
      <c r="S562" s="329"/>
      <c r="T562" s="329"/>
      <c r="U562" s="385" t="s">
        <v>1018</v>
      </c>
      <c r="V562" s="154"/>
      <c r="W562" s="154"/>
      <c r="X562" s="154"/>
      <c r="Y562" s="154"/>
      <c r="Z562" s="154"/>
      <c r="AA562" s="329"/>
      <c r="AB562" s="329"/>
      <c r="AC562" s="329"/>
      <c r="AD562" s="224" t="s">
        <v>9614</v>
      </c>
      <c r="AE562" s="212"/>
      <c r="AF562" s="154"/>
      <c r="AG562" s="154"/>
      <c r="AH562" s="154"/>
      <c r="AI562" s="154"/>
      <c r="AJ562" s="329"/>
      <c r="AK562" s="329"/>
      <c r="AL562" s="329"/>
      <c r="AM562" s="329"/>
      <c r="AN562" s="329"/>
      <c r="AO562" s="329"/>
      <c r="AP562" s="329"/>
      <c r="AQ562" s="329"/>
      <c r="AR562" s="329"/>
      <c r="AS562" s="329"/>
      <c r="AT562" s="329"/>
    </row>
    <row r="563">
      <c r="A563" s="329"/>
      <c r="B563" s="345" t="s">
        <v>1822</v>
      </c>
      <c r="C563" s="345" t="s">
        <v>1906</v>
      </c>
      <c r="D563" s="345" t="s">
        <v>1907</v>
      </c>
      <c r="E563" s="345" t="s">
        <v>1908</v>
      </c>
      <c r="F563" s="345" t="s">
        <v>1909</v>
      </c>
      <c r="G563" s="345" t="s">
        <v>1910</v>
      </c>
      <c r="H563" s="345" t="s">
        <v>800</v>
      </c>
      <c r="I563" s="345" t="s">
        <v>1826</v>
      </c>
      <c r="J563" s="329"/>
      <c r="K563" s="780" t="str">
        <f>IFERROR(__xludf.DUMMYFUNCTION("REGEXREPLACE(O562, ""\D+"", """")"),"")</f>
        <v/>
      </c>
      <c r="L563" s="170"/>
      <c r="M563" s="170"/>
      <c r="N563" s="170"/>
      <c r="O563" s="170"/>
      <c r="P563" s="170"/>
      <c r="Q563" s="170"/>
      <c r="R563" s="329"/>
      <c r="S563" s="329"/>
      <c r="T563" s="279" t="s">
        <v>1889</v>
      </c>
      <c r="U563" s="2518" t="s">
        <v>9615</v>
      </c>
      <c r="V563" s="1365"/>
      <c r="W563" s="575" t="s">
        <v>9616</v>
      </c>
      <c r="X563" s="254"/>
      <c r="Y563" s="254"/>
      <c r="Z563" s="254"/>
      <c r="AA563" s="329"/>
      <c r="AB563" s="329"/>
      <c r="AC563" s="329"/>
      <c r="AD563" s="154"/>
      <c r="AE563" s="154"/>
      <c r="AF563" s="154"/>
      <c r="AG563" s="154"/>
      <c r="AH563" s="154"/>
      <c r="AI563" s="154"/>
      <c r="AJ563" s="329"/>
      <c r="AK563" s="329"/>
      <c r="AL563" s="329"/>
      <c r="AM563" s="279" t="s">
        <v>1914</v>
      </c>
      <c r="AN563" s="170"/>
      <c r="AO563" s="329"/>
      <c r="AP563" s="329"/>
      <c r="AQ563" s="329"/>
      <c r="AR563" s="329"/>
      <c r="AS563" s="329"/>
      <c r="AT563" s="329"/>
    </row>
    <row r="564">
      <c r="A564" s="345" t="s">
        <v>51</v>
      </c>
      <c r="B564" s="359">
        <f>SUM($U$807)</f>
        <v>0</v>
      </c>
      <c r="C564" s="2600"/>
      <c r="D564" s="2600"/>
      <c r="E564" s="2603">
        <f>SUM(ROUNDDOWN(I557/5))</f>
        <v>0</v>
      </c>
      <c r="F564" s="2601">
        <f>SUM(ROUNDDOWN(I560/3))</f>
        <v>1</v>
      </c>
      <c r="G564" s="2600"/>
      <c r="H564" s="2585"/>
      <c r="I564" s="359">
        <f t="shared" ref="I564:I568" si="79">SUM(B564:H564)</f>
        <v>1</v>
      </c>
      <c r="J564" s="329"/>
      <c r="K564" s="329"/>
      <c r="L564" s="170"/>
      <c r="M564" s="170"/>
      <c r="N564" s="170"/>
      <c r="O564" s="170"/>
      <c r="P564" s="170"/>
      <c r="Q564" s="170"/>
      <c r="R564" s="329"/>
      <c r="S564" s="329"/>
      <c r="T564" s="329"/>
      <c r="U564" s="385" t="s">
        <v>1010</v>
      </c>
      <c r="V564" s="154" t="s">
        <v>6300</v>
      </c>
      <c r="W564" s="1055" t="s">
        <v>1133</v>
      </c>
      <c r="X564" s="154"/>
      <c r="Y564" s="154"/>
      <c r="Z564" s="154"/>
      <c r="AA564" s="329"/>
      <c r="AB564" s="329"/>
      <c r="AC564" s="279" t="s">
        <v>1862</v>
      </c>
      <c r="AD564" s="279" t="s">
        <v>1430</v>
      </c>
      <c r="AE564" s="170"/>
      <c r="AF564" s="170"/>
      <c r="AG564" s="222" t="s">
        <v>1304</v>
      </c>
      <c r="AH564" s="209" t="s">
        <v>1195</v>
      </c>
      <c r="AI564" s="222" t="s">
        <v>1196</v>
      </c>
      <c r="AJ564" s="329"/>
      <c r="AK564" s="329"/>
      <c r="AL564" s="329"/>
      <c r="AM564" s="2602" t="s">
        <v>9617</v>
      </c>
      <c r="AS564" s="329"/>
      <c r="AT564" s="329"/>
    </row>
    <row r="565">
      <c r="A565" s="345" t="s">
        <v>52</v>
      </c>
      <c r="B565" s="359">
        <f>SUM($V$807)</f>
        <v>0</v>
      </c>
      <c r="C565" s="2600"/>
      <c r="D565" s="2601">
        <f>SUM(ROUNDDOWN(I556/3))</f>
        <v>2</v>
      </c>
      <c r="E565" s="2707">
        <f>SUM(I557)</f>
        <v>4</v>
      </c>
      <c r="F565" s="2600"/>
      <c r="G565" s="2608">
        <v>8.0</v>
      </c>
      <c r="H565" s="2585"/>
      <c r="I565" s="359">
        <f t="shared" si="79"/>
        <v>14</v>
      </c>
      <c r="J565" s="329"/>
      <c r="K565" s="329"/>
      <c r="L565" s="329"/>
      <c r="M565" s="329"/>
      <c r="N565" s="329"/>
      <c r="O565" s="329"/>
      <c r="P565" s="329"/>
      <c r="Q565" s="329"/>
      <c r="R565" s="329"/>
      <c r="S565" s="329"/>
      <c r="T565" s="329"/>
      <c r="U565" s="385" t="s">
        <v>1018</v>
      </c>
      <c r="V565" s="154" t="s">
        <v>2725</v>
      </c>
      <c r="W565" s="154"/>
      <c r="X565" s="154"/>
      <c r="Y565" s="154"/>
      <c r="Z565" s="154"/>
      <c r="AA565" s="329"/>
      <c r="AB565" s="329"/>
      <c r="AC565" s="329"/>
      <c r="AD565" s="224" t="s">
        <v>9618</v>
      </c>
      <c r="AE565" s="212"/>
      <c r="AF565" s="212"/>
      <c r="AG565" s="212"/>
      <c r="AH565" s="212"/>
      <c r="AI565" s="154"/>
      <c r="AJ565" s="329"/>
      <c r="AK565" s="329"/>
      <c r="AL565" s="329"/>
      <c r="AS565" s="329"/>
      <c r="AT565" s="329"/>
    </row>
    <row r="566">
      <c r="A566" s="345" t="s">
        <v>54</v>
      </c>
      <c r="B566" s="359">
        <f>SUM($W$807)</f>
        <v>0</v>
      </c>
      <c r="C566" s="2605">
        <f>SUM(I555)</f>
        <v>1</v>
      </c>
      <c r="D566" s="2600"/>
      <c r="E566" s="2600"/>
      <c r="F566" s="2600"/>
      <c r="G566" s="2585"/>
      <c r="H566" s="2585"/>
      <c r="I566" s="359">
        <f t="shared" si="79"/>
        <v>1</v>
      </c>
      <c r="J566" s="329"/>
      <c r="K566" s="411" t="s">
        <v>1904</v>
      </c>
      <c r="L566" s="412"/>
      <c r="M566" s="412"/>
      <c r="N566" s="412"/>
      <c r="O566" s="413"/>
      <c r="P566" s="413"/>
      <c r="Q566" s="413"/>
      <c r="R566" s="329"/>
      <c r="S566" s="329"/>
      <c r="T566" s="329"/>
      <c r="U566" s="329"/>
      <c r="V566" s="329"/>
      <c r="W566" s="329"/>
      <c r="X566" s="329"/>
      <c r="Y566" s="329"/>
      <c r="Z566" s="329"/>
      <c r="AA566" s="329"/>
      <c r="AB566" s="329"/>
      <c r="AC566" s="329"/>
      <c r="AD566" s="211" t="s">
        <v>9619</v>
      </c>
      <c r="AE566" s="212"/>
      <c r="AF566" s="212"/>
      <c r="AG566" s="212"/>
      <c r="AH566" s="212"/>
      <c r="AI566" s="154"/>
      <c r="AJ566" s="329"/>
      <c r="AK566" s="329"/>
      <c r="AL566" s="329"/>
      <c r="AS566" s="329"/>
      <c r="AT566" s="329"/>
    </row>
    <row r="567">
      <c r="A567" s="345" t="s">
        <v>53</v>
      </c>
      <c r="B567" s="359">
        <f>SUM($X$807)</f>
        <v>0</v>
      </c>
      <c r="C567" s="931">
        <f>SUM(ROUNDDOWN(I555/2))</f>
        <v>0</v>
      </c>
      <c r="D567" s="2600"/>
      <c r="E567" s="2707">
        <f>SUM(I557)</f>
        <v>4</v>
      </c>
      <c r="F567" s="2600"/>
      <c r="G567" s="2589">
        <v>4.0</v>
      </c>
      <c r="H567" s="2585"/>
      <c r="I567" s="359">
        <f t="shared" si="79"/>
        <v>8</v>
      </c>
      <c r="J567" s="329"/>
      <c r="K567" s="780" t="str">
        <f>IFERROR(__xludf.DUMMYFUNCTION("REGEXREPLACE(O566, ""\D+"", """")"),"")</f>
        <v/>
      </c>
      <c r="L567" s="170"/>
      <c r="M567" s="170"/>
      <c r="N567" s="170"/>
      <c r="O567" s="170"/>
      <c r="P567" s="170"/>
      <c r="Q567" s="170"/>
      <c r="R567" s="329"/>
      <c r="S567" s="329"/>
      <c r="T567" s="279" t="s">
        <v>1922</v>
      </c>
      <c r="U567" s="2717" t="s">
        <v>2736</v>
      </c>
      <c r="V567" s="170"/>
      <c r="W567" s="170"/>
      <c r="X567" s="170"/>
      <c r="Y567" s="2718" t="s">
        <v>567</v>
      </c>
      <c r="Z567" s="345" t="s">
        <v>535</v>
      </c>
      <c r="AA567" s="329"/>
      <c r="AB567" s="329"/>
      <c r="AC567" s="411" t="s">
        <v>1904</v>
      </c>
      <c r="AD567" s="412"/>
      <c r="AE567" s="412"/>
      <c r="AF567" s="412"/>
      <c r="AG567" s="412"/>
      <c r="AH567" s="413"/>
      <c r="AI567" s="413"/>
      <c r="AJ567" s="329"/>
      <c r="AK567" s="329"/>
      <c r="AL567" s="329"/>
      <c r="AS567" s="329"/>
      <c r="AT567" s="329"/>
    </row>
    <row r="568">
      <c r="A568" s="345" t="s">
        <v>55</v>
      </c>
      <c r="B568" s="359">
        <f>SUM($Y$807)</f>
        <v>0</v>
      </c>
      <c r="C568" s="2605">
        <f>SUM(I555)</f>
        <v>1</v>
      </c>
      <c r="D568" s="2600"/>
      <c r="E568" s="2600"/>
      <c r="F568" s="2601">
        <f>SUM(ROUNDDOWN(I560/3))</f>
        <v>1</v>
      </c>
      <c r="G568" s="2585"/>
      <c r="H568" s="2585"/>
      <c r="I568" s="359">
        <f t="shared" si="79"/>
        <v>2</v>
      </c>
      <c r="J568" s="329"/>
      <c r="K568" s="329"/>
      <c r="L568" s="170"/>
      <c r="M568" s="170"/>
      <c r="N568" s="170"/>
      <c r="O568" s="170"/>
      <c r="P568" s="170"/>
      <c r="Q568" s="170"/>
      <c r="R568" s="329"/>
      <c r="S568" s="329"/>
      <c r="T568" s="329"/>
      <c r="U568" s="1318" t="s">
        <v>9620</v>
      </c>
      <c r="V568" s="212"/>
      <c r="W568" s="212"/>
      <c r="X568" s="212"/>
      <c r="Y568" s="212"/>
      <c r="Z568" s="154"/>
      <c r="AA568" s="329"/>
      <c r="AB568" s="329"/>
      <c r="AC568" s="329"/>
      <c r="AD568" s="170"/>
      <c r="AE568" s="170"/>
      <c r="AF568" s="170"/>
      <c r="AG568" s="170"/>
      <c r="AH568" s="170"/>
      <c r="AI568" s="170"/>
      <c r="AJ568" s="329"/>
      <c r="AK568" s="329"/>
      <c r="AL568" s="329"/>
      <c r="AS568" s="329"/>
      <c r="AT568" s="329"/>
    </row>
    <row r="569">
      <c r="A569" s="329"/>
      <c r="B569" s="329"/>
      <c r="C569" s="329"/>
      <c r="D569" s="329"/>
      <c r="E569" s="329"/>
      <c r="F569" s="329"/>
      <c r="G569" s="329"/>
      <c r="H569" s="329"/>
      <c r="I569" s="329"/>
      <c r="J569" s="329"/>
      <c r="K569" s="329"/>
      <c r="L569" s="329"/>
      <c r="M569" s="329"/>
      <c r="N569" s="329"/>
      <c r="O569" s="329"/>
      <c r="P569" s="329"/>
      <c r="Q569" s="329"/>
      <c r="R569" s="329"/>
      <c r="S569" s="329"/>
      <c r="T569" s="329"/>
      <c r="U569" s="1318" t="s">
        <v>9621</v>
      </c>
      <c r="V569" s="212"/>
      <c r="W569" s="212"/>
      <c r="X569" s="212"/>
      <c r="Y569" s="154"/>
      <c r="Z569" s="302" t="s">
        <v>9622</v>
      </c>
      <c r="AA569" s="329"/>
      <c r="AB569" s="329"/>
      <c r="AC569" s="329"/>
      <c r="AD569" s="170"/>
      <c r="AE569" s="170"/>
      <c r="AF569" s="170"/>
      <c r="AG569" s="170"/>
      <c r="AH569" s="170"/>
      <c r="AI569" s="170"/>
      <c r="AJ569" s="329"/>
      <c r="AK569" s="329"/>
      <c r="AL569" s="329"/>
      <c r="AM569" s="329"/>
      <c r="AN569" s="329"/>
      <c r="AO569" s="329"/>
      <c r="AP569" s="329"/>
      <c r="AQ569" s="329"/>
      <c r="AR569" s="329"/>
      <c r="AS569" s="329"/>
      <c r="AT569" s="329"/>
    </row>
    <row r="570">
      <c r="A570" s="37"/>
      <c r="B570" s="329"/>
      <c r="C570" s="329"/>
      <c r="D570" s="329"/>
      <c r="E570" s="329"/>
      <c r="F570" s="329"/>
      <c r="G570" s="329"/>
      <c r="H570" s="329"/>
      <c r="I570" s="329"/>
      <c r="J570" s="37"/>
      <c r="K570" s="329"/>
      <c r="L570" s="329"/>
      <c r="M570" s="329"/>
      <c r="N570" s="329"/>
      <c r="O570" s="329"/>
      <c r="P570" s="329"/>
      <c r="Q570" s="329"/>
      <c r="R570" s="329"/>
      <c r="S570" s="37"/>
      <c r="T570" s="329"/>
      <c r="U570" s="329"/>
      <c r="V570" s="329"/>
      <c r="W570" s="329"/>
      <c r="X570" s="329"/>
      <c r="Y570" s="329"/>
      <c r="Z570" s="329"/>
      <c r="AA570" s="329"/>
      <c r="AB570" s="37"/>
      <c r="AC570" s="329"/>
      <c r="AD570" s="329"/>
      <c r="AE570" s="329"/>
      <c r="AF570" s="329"/>
      <c r="AG570" s="329"/>
      <c r="AH570" s="329"/>
      <c r="AI570" s="329"/>
      <c r="AJ570" s="329"/>
      <c r="AK570" s="37"/>
      <c r="AL570" s="329"/>
      <c r="AM570" s="329"/>
      <c r="AN570" s="329"/>
      <c r="AO570" s="329"/>
      <c r="AP570" s="329"/>
      <c r="AQ570" s="329"/>
      <c r="AR570" s="329"/>
      <c r="AS570" s="329"/>
      <c r="AT570" s="37"/>
    </row>
    <row r="574">
      <c r="A574" s="37"/>
      <c r="B574" s="329"/>
      <c r="C574" s="329"/>
      <c r="D574" s="329"/>
      <c r="E574" s="329"/>
      <c r="F574" s="329"/>
      <c r="G574" s="330" t="s">
        <v>1811</v>
      </c>
      <c r="H574" s="330" t="s">
        <v>1812</v>
      </c>
      <c r="I574" s="329"/>
      <c r="J574" s="37"/>
      <c r="K574" s="329"/>
      <c r="L574" s="329"/>
      <c r="M574" s="329"/>
      <c r="N574" s="329"/>
      <c r="O574" s="329"/>
      <c r="P574" s="329"/>
      <c r="Q574" s="329"/>
      <c r="R574" s="329"/>
      <c r="S574" s="37"/>
      <c r="T574" s="329"/>
      <c r="U574" s="329"/>
      <c r="V574" s="329"/>
      <c r="W574" s="329"/>
      <c r="X574" s="329"/>
      <c r="Y574" s="329"/>
      <c r="Z574" s="329"/>
      <c r="AA574" s="329"/>
      <c r="AB574" s="37"/>
      <c r="AC574" s="329"/>
      <c r="AD574" s="329"/>
      <c r="AE574" s="329"/>
      <c r="AF574" s="329"/>
      <c r="AG574" s="329"/>
      <c r="AH574" s="329"/>
      <c r="AI574" s="329"/>
      <c r="AJ574" s="329"/>
      <c r="AK574" s="37"/>
      <c r="AL574" s="329"/>
      <c r="AM574" s="329"/>
      <c r="AN574" s="329"/>
      <c r="AO574" s="329"/>
      <c r="AP574" s="329"/>
      <c r="AQ574" s="329"/>
      <c r="AR574" s="329"/>
      <c r="AS574" s="329"/>
      <c r="AT574" s="37"/>
    </row>
    <row r="575">
      <c r="A575" s="329"/>
      <c r="B575" s="329"/>
      <c r="C575" s="1019" t="s">
        <v>9623</v>
      </c>
      <c r="D575" s="333"/>
      <c r="E575" s="329"/>
      <c r="F575" s="334" t="s">
        <v>1814</v>
      </c>
      <c r="G575" s="334">
        <f>MINUS(H575,SUM(C578:C587) + SUM(K577+K581+K585+AB582+AB585+AB588+AB591+AB594))</f>
        <v>-56</v>
      </c>
      <c r="H575" s="334">
        <f>SUM($A$998)</f>
        <v>0</v>
      </c>
      <c r="I575" s="329"/>
      <c r="J575" s="329"/>
      <c r="K575" s="329"/>
      <c r="L575" s="329"/>
      <c r="M575" s="329"/>
      <c r="N575" s="329"/>
      <c r="O575" s="329"/>
      <c r="P575" s="329"/>
      <c r="Q575" s="329"/>
      <c r="R575" s="329"/>
      <c r="S575" s="329"/>
      <c r="T575" s="329"/>
      <c r="U575" s="329"/>
      <c r="V575" s="329"/>
      <c r="W575" s="329"/>
      <c r="X575" s="329"/>
      <c r="Y575" s="329"/>
      <c r="Z575" s="329"/>
      <c r="AA575" s="329"/>
      <c r="AB575" s="329"/>
      <c r="AC575" s="329"/>
      <c r="AD575" s="329"/>
      <c r="AE575" s="329"/>
      <c r="AF575" s="329"/>
      <c r="AG575" s="329"/>
      <c r="AH575" s="329"/>
      <c r="AI575" s="329"/>
      <c r="AJ575" s="329"/>
      <c r="AK575" s="329"/>
      <c r="AL575" s="329"/>
      <c r="AM575" s="329"/>
      <c r="AN575" s="329"/>
      <c r="AO575" s="329"/>
      <c r="AP575" s="329"/>
      <c r="AQ575" s="329"/>
      <c r="AR575" s="329"/>
      <c r="AS575" s="329"/>
      <c r="AT575" s="329"/>
    </row>
    <row r="576">
      <c r="A576" s="329"/>
      <c r="B576" s="329"/>
      <c r="C576" s="329"/>
      <c r="D576" s="329"/>
      <c r="E576" s="329"/>
      <c r="F576" s="329"/>
      <c r="G576" s="329"/>
      <c r="H576" s="329"/>
      <c r="I576" s="329"/>
      <c r="J576" s="329"/>
      <c r="K576" s="279" t="s">
        <v>1815</v>
      </c>
      <c r="L576" s="218" t="s">
        <v>2216</v>
      </c>
      <c r="M576" s="170"/>
      <c r="N576" s="170"/>
      <c r="O576" s="235"/>
      <c r="P576" s="235"/>
      <c r="Q576" s="235"/>
      <c r="R576" s="329"/>
      <c r="S576" s="329"/>
      <c r="T576" s="279" t="s">
        <v>1816</v>
      </c>
      <c r="U576" s="2461" t="s">
        <v>9624</v>
      </c>
      <c r="V576" s="594"/>
      <c r="W576" s="658" t="s">
        <v>9625</v>
      </c>
      <c r="X576" s="254"/>
      <c r="Y576" s="254"/>
      <c r="Z576" s="254"/>
      <c r="AA576" s="329"/>
      <c r="AB576" s="329"/>
      <c r="AC576" s="279" t="s">
        <v>294</v>
      </c>
      <c r="AD576" s="2719" t="s">
        <v>9626</v>
      </c>
      <c r="AE576" s="170"/>
      <c r="AF576" s="1047" t="s">
        <v>9627</v>
      </c>
      <c r="AG576" s="254"/>
      <c r="AH576" s="235"/>
      <c r="AI576" s="235"/>
      <c r="AJ576" s="329"/>
      <c r="AK576" s="329"/>
      <c r="AL576" s="329"/>
      <c r="AM576" s="220" t="s">
        <v>1821</v>
      </c>
      <c r="AN576" s="170"/>
      <c r="AO576" s="329"/>
      <c r="AP576" s="329"/>
      <c r="AQ576" s="329"/>
      <c r="AR576" s="329"/>
      <c r="AS576" s="329"/>
      <c r="AT576" s="329"/>
    </row>
    <row r="577">
      <c r="A577" s="329"/>
      <c r="B577" s="345" t="s">
        <v>1822</v>
      </c>
      <c r="C577" s="345" t="s">
        <v>1823</v>
      </c>
      <c r="D577" s="345" t="s">
        <v>1824</v>
      </c>
      <c r="E577" s="345" t="s">
        <v>1825</v>
      </c>
      <c r="F577" s="345" t="s">
        <v>1066</v>
      </c>
      <c r="G577" s="345" t="s">
        <v>1120</v>
      </c>
      <c r="H577" s="345" t="s">
        <v>800</v>
      </c>
      <c r="I577" s="345" t="s">
        <v>1826</v>
      </c>
      <c r="J577" s="329"/>
      <c r="K577" s="780" t="str">
        <f>IFERROR(__xludf.DUMMYFUNCTION("REGEXREPLACE(O576, ""\D+"", """")"),"")</f>
        <v/>
      </c>
      <c r="L577" s="154"/>
      <c r="M577" s="154"/>
      <c r="N577" s="154"/>
      <c r="O577" s="154"/>
      <c r="P577" s="154"/>
      <c r="Q577" s="154"/>
      <c r="R577" s="329"/>
      <c r="S577" s="329"/>
      <c r="T577" s="329"/>
      <c r="U577" s="224" t="s">
        <v>9628</v>
      </c>
      <c r="V577" s="212"/>
      <c r="W577" s="212"/>
      <c r="X577" s="212"/>
      <c r="Y577" s="212"/>
      <c r="Z577" s="212"/>
      <c r="AA577" s="329" t="s">
        <v>1927</v>
      </c>
      <c r="AB577" s="329"/>
      <c r="AC577" s="329"/>
      <c r="AD577" s="224" t="s">
        <v>9629</v>
      </c>
      <c r="AE577" s="212"/>
      <c r="AF577" s="212"/>
      <c r="AG577" s="212"/>
      <c r="AH577" s="154"/>
      <c r="AI577" s="154"/>
      <c r="AJ577" s="329"/>
      <c r="AK577" s="329"/>
      <c r="AL577" s="329"/>
      <c r="AM577" s="2720" t="s">
        <v>1947</v>
      </c>
      <c r="AN577" s="964" t="s">
        <v>1936</v>
      </c>
      <c r="AO577" s="2721" t="s">
        <v>3084</v>
      </c>
      <c r="AP577" s="2722" t="s">
        <v>9630</v>
      </c>
      <c r="AQ577" s="2723" t="s">
        <v>2316</v>
      </c>
      <c r="AR577" s="37"/>
      <c r="AS577" s="329"/>
      <c r="AT577" s="329"/>
    </row>
    <row r="578">
      <c r="A578" s="329"/>
      <c r="B578" s="359">
        <f>SUM($B$998)</f>
        <v>0</v>
      </c>
      <c r="C578" s="2610">
        <v>5.0</v>
      </c>
      <c r="D578" s="2585"/>
      <c r="E578" s="2593">
        <v>1.0</v>
      </c>
      <c r="F578" s="2585"/>
      <c r="G578" s="2585"/>
      <c r="H578" s="2585"/>
      <c r="I578" s="359">
        <f>SUM(B578,C578*2,D578:H578) - IF(C578 &gt; $Z1199, MINUS(C578, $Z1199), 0)</f>
        <v>6</v>
      </c>
      <c r="J578" s="329"/>
      <c r="K578" s="329"/>
      <c r="L578" s="154"/>
      <c r="M578" s="154"/>
      <c r="N578" s="154"/>
      <c r="O578" s="154"/>
      <c r="P578" s="154"/>
      <c r="Q578" s="154"/>
      <c r="R578" s="329"/>
      <c r="S578" s="329"/>
      <c r="T578" s="329"/>
      <c r="U578" s="952" t="s">
        <v>9631</v>
      </c>
      <c r="V578" s="577" t="s">
        <v>904</v>
      </c>
      <c r="W578" s="577" t="s">
        <v>905</v>
      </c>
      <c r="X578" s="2454" t="s">
        <v>906</v>
      </c>
      <c r="Y578" s="577" t="s">
        <v>884</v>
      </c>
      <c r="Z578" s="577" t="s">
        <v>866</v>
      </c>
      <c r="AA578" s="329"/>
      <c r="AB578" s="329"/>
      <c r="AC578" s="329"/>
      <c r="AD578" s="211" t="s">
        <v>9632</v>
      </c>
      <c r="AE578" s="212"/>
      <c r="AF578" s="212"/>
      <c r="AG578" s="212"/>
      <c r="AH578" s="212"/>
      <c r="AI578" s="154"/>
      <c r="AJ578" s="329"/>
      <c r="AK578" s="329"/>
      <c r="AL578" s="329"/>
      <c r="AM578" s="37"/>
      <c r="AN578" s="763"/>
      <c r="AO578" s="763"/>
      <c r="AP578" s="37"/>
      <c r="AQ578" s="37"/>
      <c r="AR578" s="37"/>
      <c r="AS578" s="329"/>
      <c r="AT578" s="329"/>
    </row>
    <row r="579">
      <c r="B579" s="359">
        <f>SUM($C$998)</f>
        <v>0</v>
      </c>
      <c r="C579" s="2593">
        <v>1.0</v>
      </c>
      <c r="D579" s="2585"/>
      <c r="E579" s="2585"/>
      <c r="F579" s="2585"/>
      <c r="G579" s="2585"/>
      <c r="H579" s="2585"/>
      <c r="I579" s="359">
        <f>SUM(B579,C579*2,D579:H579) - IF(C579 &gt; $Z1199, MINUS(C579, $Z1199), 0)</f>
        <v>1</v>
      </c>
      <c r="J579" s="329"/>
      <c r="K579" s="329"/>
      <c r="L579" s="329"/>
      <c r="M579" s="329"/>
      <c r="N579" s="329"/>
      <c r="O579" s="329"/>
      <c r="P579" s="329"/>
      <c r="Q579" s="329"/>
      <c r="R579" s="329"/>
      <c r="S579" s="329"/>
      <c r="T579" s="329"/>
      <c r="U579" s="329"/>
      <c r="V579" s="329"/>
      <c r="W579" s="329"/>
      <c r="X579" s="329"/>
      <c r="Y579" s="329"/>
      <c r="Z579" s="329"/>
      <c r="AA579" s="329"/>
      <c r="AB579" s="329"/>
      <c r="AC579" s="329"/>
      <c r="AD579" s="220" t="s">
        <v>9633</v>
      </c>
      <c r="AE579" s="170"/>
      <c r="AF579" s="170"/>
      <c r="AG579" s="170"/>
      <c r="AH579" s="170"/>
      <c r="AI579" s="345" t="s">
        <v>535</v>
      </c>
      <c r="AJ579" s="329"/>
      <c r="AK579" s="329"/>
      <c r="AL579" s="329"/>
      <c r="AM579" s="37"/>
      <c r="AN579" s="763"/>
      <c r="AO579" s="763"/>
      <c r="AP579" s="37"/>
      <c r="AQ579" s="37"/>
      <c r="AR579" s="37"/>
      <c r="AS579" s="329"/>
      <c r="AT579" s="329"/>
    </row>
    <row r="580">
      <c r="B580" s="359">
        <f>SUM($D$998)</f>
        <v>0</v>
      </c>
      <c r="C580" s="2617">
        <v>14.0</v>
      </c>
      <c r="D580" s="2585"/>
      <c r="E580" s="2585"/>
      <c r="F580" s="2609">
        <v>-1.0</v>
      </c>
      <c r="G580" s="2585"/>
      <c r="H580" s="2585"/>
      <c r="I580" s="359">
        <f>SUM(B580:H580) - IF(C580 &gt; $Z1199, ROUNDUP(MINUS(C580, $Z1199)/2), 0)</f>
        <v>6</v>
      </c>
      <c r="J580" s="329"/>
      <c r="K580" s="279" t="s">
        <v>1815</v>
      </c>
      <c r="L580" s="218" t="s">
        <v>2216</v>
      </c>
      <c r="M580" s="170"/>
      <c r="N580" s="170"/>
      <c r="O580" s="235"/>
      <c r="P580" s="235"/>
      <c r="Q580" s="235"/>
      <c r="R580" s="329"/>
      <c r="S580" s="329"/>
      <c r="T580" s="279" t="s">
        <v>1855</v>
      </c>
      <c r="U580" s="2661" t="s">
        <v>9634</v>
      </c>
      <c r="V580" s="657"/>
      <c r="W580" s="2724" t="s">
        <v>9635</v>
      </c>
      <c r="X580" s="254"/>
      <c r="Y580" s="254"/>
      <c r="Z580" s="235"/>
      <c r="AA580" s="329"/>
      <c r="AB580" s="329"/>
      <c r="AC580" s="329"/>
      <c r="AD580" s="2659" t="s">
        <v>9636</v>
      </c>
      <c r="AE580" s="1084"/>
      <c r="AF580" s="1084"/>
      <c r="AG580" s="1084"/>
      <c r="AH580" s="329"/>
      <c r="AI580" s="329"/>
      <c r="AJ580" s="329"/>
      <c r="AK580" s="329"/>
      <c r="AL580" s="329"/>
      <c r="AM580" s="37"/>
      <c r="AN580" s="763"/>
      <c r="AO580" s="763"/>
      <c r="AP580" s="37"/>
      <c r="AQ580" s="37"/>
      <c r="AR580" s="37"/>
      <c r="AS580" s="329"/>
      <c r="AT580" s="329"/>
    </row>
    <row r="581">
      <c r="B581" s="359">
        <f>SUM($E$998)</f>
        <v>0</v>
      </c>
      <c r="C581" s="2589">
        <v>4.0</v>
      </c>
      <c r="D581" s="2585"/>
      <c r="E581" s="2585"/>
      <c r="F581" s="2610">
        <v>5.0</v>
      </c>
      <c r="G581" s="2593">
        <v>1.0</v>
      </c>
      <c r="H581" s="2585"/>
      <c r="I581" s="359">
        <f>SUM(B581:H581) - IF(C581 &gt; $Z1199, ROUNDUP(MINUS(C581, $Z1199)/2), 0)</f>
        <v>8</v>
      </c>
      <c r="J581" s="329"/>
      <c r="K581" s="780" t="str">
        <f>IFERROR(__xludf.DUMMYFUNCTION("REGEXREPLACE(O580, ""\D+"", """")"),"")</f>
        <v/>
      </c>
      <c r="L581" s="154"/>
      <c r="M581" s="154"/>
      <c r="N581" s="154"/>
      <c r="O581" s="154"/>
      <c r="P581" s="154"/>
      <c r="Q581" s="154"/>
      <c r="R581" s="329"/>
      <c r="S581" s="329"/>
      <c r="T581" s="329"/>
      <c r="U581" s="385" t="s">
        <v>1010</v>
      </c>
      <c r="V581" s="154" t="s">
        <v>1876</v>
      </c>
      <c r="W581" s="605" t="s">
        <v>9637</v>
      </c>
      <c r="X581" s="605" t="s">
        <v>9638</v>
      </c>
      <c r="Y581" s="154"/>
      <c r="Z581" s="154"/>
      <c r="AA581" s="329"/>
      <c r="AB581" s="329"/>
      <c r="AC581" s="279" t="s">
        <v>1862</v>
      </c>
      <c r="AD581" s="218" t="s">
        <v>1286</v>
      </c>
      <c r="AE581" s="170"/>
      <c r="AF581" s="170"/>
      <c r="AG581" s="209" t="s">
        <v>1278</v>
      </c>
      <c r="AH581" s="209" t="s">
        <v>1195</v>
      </c>
      <c r="AI581" s="235" t="s">
        <v>1196</v>
      </c>
      <c r="AJ581" s="329"/>
      <c r="AK581" s="329"/>
      <c r="AL581" s="329"/>
      <c r="AM581" s="37"/>
      <c r="AN581" s="37"/>
      <c r="AO581" s="37"/>
      <c r="AP581" s="37"/>
      <c r="AQ581" s="37"/>
      <c r="AR581" s="37"/>
      <c r="AS581" s="329"/>
      <c r="AT581" s="329"/>
    </row>
    <row r="582">
      <c r="B582" s="359">
        <f>SUM($F$998)</f>
        <v>0</v>
      </c>
      <c r="C582" s="2593">
        <v>1.0</v>
      </c>
      <c r="D582" s="2585"/>
      <c r="E582" s="2609">
        <v>-1.0</v>
      </c>
      <c r="F582" s="2585"/>
      <c r="G582" s="2585"/>
      <c r="H582" s="2585"/>
      <c r="I582" s="359">
        <f>SUM(B582:H582) - IF(C582 &gt; $Z1199, ROUNDUP(MINUS(C582, $Z1199)/2), 0)</f>
        <v>-1</v>
      </c>
      <c r="J582" s="329"/>
      <c r="K582" s="329"/>
      <c r="L582" s="154"/>
      <c r="M582" s="154"/>
      <c r="N582" s="154"/>
      <c r="O582" s="154"/>
      <c r="P582" s="154"/>
      <c r="Q582" s="154"/>
      <c r="R582" s="329"/>
      <c r="S582" s="329"/>
      <c r="T582" s="329"/>
      <c r="U582" s="385" t="s">
        <v>1018</v>
      </c>
      <c r="V582" s="154" t="s">
        <v>1049</v>
      </c>
      <c r="W582" s="154" t="s">
        <v>1109</v>
      </c>
      <c r="X582" s="154" t="s">
        <v>2049</v>
      </c>
      <c r="Y582" s="610" t="s">
        <v>2801</v>
      </c>
      <c r="Z582" s="610" t="s">
        <v>1119</v>
      </c>
      <c r="AA582" s="329"/>
      <c r="AB582" s="954">
        <f>(AC582 * (AC582 + 1)) / 2</f>
        <v>0</v>
      </c>
      <c r="AC582" s="955">
        <v>0.0</v>
      </c>
      <c r="AD582" s="224" t="s">
        <v>9639</v>
      </c>
      <c r="AE582" s="212"/>
      <c r="AF582" s="212"/>
      <c r="AG582" s="212"/>
      <c r="AH582" s="154"/>
      <c r="AI582" s="154"/>
      <c r="AJ582" s="329"/>
      <c r="AK582" s="329"/>
      <c r="AL582" s="329"/>
      <c r="AM582" s="37"/>
      <c r="AN582" s="37"/>
      <c r="AO582" s="37"/>
      <c r="AP582" s="37"/>
      <c r="AQ582" s="37"/>
      <c r="AR582" s="37"/>
      <c r="AS582" s="329"/>
      <c r="AT582" s="329"/>
    </row>
    <row r="583">
      <c r="B583" s="359">
        <f>SUM($G$998)</f>
        <v>0</v>
      </c>
      <c r="C583" s="2610">
        <v>5.0</v>
      </c>
      <c r="D583" s="2585"/>
      <c r="E583" s="2589">
        <v>4.0</v>
      </c>
      <c r="F583" s="2586">
        <v>2.0</v>
      </c>
      <c r="G583" s="2585"/>
      <c r="H583" s="2585"/>
      <c r="I583" s="359">
        <f>SUM(B583:H583) - IF(C583 &gt; $Z1199, ROUNDUP(MINUS(C583, $Z1199)/2), 0)</f>
        <v>8</v>
      </c>
      <c r="J583" s="329"/>
      <c r="K583" s="329"/>
      <c r="L583" s="329"/>
      <c r="M583" s="329"/>
      <c r="N583" s="329"/>
      <c r="O583" s="329"/>
      <c r="P583" s="329"/>
      <c r="Q583" s="329"/>
      <c r="R583" s="329"/>
      <c r="S583" s="329"/>
      <c r="T583" s="279" t="s">
        <v>1872</v>
      </c>
      <c r="U583" s="2461" t="s">
        <v>6456</v>
      </c>
      <c r="V583" s="594"/>
      <c r="W583" s="658" t="s">
        <v>6457</v>
      </c>
      <c r="X583" s="254"/>
      <c r="Y583" s="254"/>
      <c r="Z583" s="235"/>
      <c r="AA583" s="329"/>
      <c r="AB583" s="329"/>
      <c r="AC583" s="400" t="str">
        <f>CONCATENATE("Cost: ", AB582, " KP")</f>
        <v>Cost: 0 KP</v>
      </c>
      <c r="AD583" s="154" t="s">
        <v>1206</v>
      </c>
      <c r="AE583" s="154"/>
      <c r="AF583" s="154"/>
      <c r="AG583" s="154"/>
      <c r="AH583" s="154"/>
      <c r="AI583" s="154"/>
      <c r="AJ583" s="329"/>
      <c r="AK583" s="329"/>
      <c r="AL583" s="329"/>
      <c r="AM583" s="329"/>
      <c r="AN583" s="329"/>
      <c r="AO583" s="329"/>
      <c r="AP583" s="329"/>
      <c r="AQ583" s="329"/>
      <c r="AR583" s="329"/>
      <c r="AS583" s="329"/>
      <c r="AT583" s="329"/>
    </row>
    <row r="584">
      <c r="B584" s="359">
        <f>SUM($H$998)</f>
        <v>0</v>
      </c>
      <c r="C584" s="2649">
        <v>7.0</v>
      </c>
      <c r="D584" s="2651">
        <v>-2.0</v>
      </c>
      <c r="E584" s="2584">
        <v>3.0</v>
      </c>
      <c r="F584" s="2585"/>
      <c r="G584" s="2585"/>
      <c r="H584" s="2585"/>
      <c r="I584" s="359">
        <f>SUM(B584:H584) - IF(C584 &gt; $Z1199, ROUNDUP(MINUS(C584, $Z1199)/2), 0)</f>
        <v>4</v>
      </c>
      <c r="J584" s="329"/>
      <c r="K584" s="279" t="s">
        <v>1815</v>
      </c>
      <c r="L584" s="218" t="s">
        <v>2216</v>
      </c>
      <c r="M584" s="170"/>
      <c r="N584" s="170"/>
      <c r="O584" s="235"/>
      <c r="P584" s="235"/>
      <c r="Q584" s="235"/>
      <c r="R584" s="329"/>
      <c r="S584" s="329"/>
      <c r="T584" s="329"/>
      <c r="U584" s="635" t="s">
        <v>1010</v>
      </c>
      <c r="V584" s="154" t="s">
        <v>1088</v>
      </c>
      <c r="W584" s="154" t="s">
        <v>2226</v>
      </c>
      <c r="X584" s="154" t="s">
        <v>1059</v>
      </c>
      <c r="Y584" s="605" t="s">
        <v>6458</v>
      </c>
      <c r="Z584" s="610" t="s">
        <v>1016</v>
      </c>
      <c r="AA584" s="329"/>
      <c r="AB584" s="329"/>
      <c r="AC584" s="279" t="s">
        <v>1862</v>
      </c>
      <c r="AD584" s="279" t="s">
        <v>1532</v>
      </c>
      <c r="AE584" s="170"/>
      <c r="AF584" s="170"/>
      <c r="AG584" s="222" t="s">
        <v>1302</v>
      </c>
      <c r="AH584" s="209" t="s">
        <v>1195</v>
      </c>
      <c r="AI584" s="222" t="s">
        <v>1196</v>
      </c>
      <c r="AJ584" s="329"/>
      <c r="AK584" s="329"/>
      <c r="AL584" s="329"/>
      <c r="AM584" s="279" t="s">
        <v>1879</v>
      </c>
      <c r="AN584" s="170"/>
      <c r="AO584" s="329"/>
      <c r="AP584" s="329"/>
      <c r="AQ584" s="329"/>
      <c r="AR584" s="329"/>
      <c r="AS584" s="329"/>
      <c r="AT584" s="329"/>
    </row>
    <row r="585">
      <c r="B585" s="359">
        <f>SUM($I$998)</f>
        <v>0</v>
      </c>
      <c r="C585" s="2585"/>
      <c r="D585" s="2585"/>
      <c r="E585" s="2585"/>
      <c r="F585" s="2585"/>
      <c r="G585" s="2585"/>
      <c r="H585" s="2585"/>
      <c r="I585" s="359">
        <f>SUM(B585:H585) - IF(C585 &gt; $Z1199, ROUNDUP(MINUS(C585, $Z1199)/2), 0)</f>
        <v>0</v>
      </c>
      <c r="J585" s="329"/>
      <c r="K585" s="780" t="str">
        <f>IFERROR(__xludf.DUMMYFUNCTION("REGEXREPLACE(O584, ""\D+"", """")"),"")</f>
        <v/>
      </c>
      <c r="L585" s="154"/>
      <c r="M585" s="154"/>
      <c r="N585" s="154"/>
      <c r="O585" s="154"/>
      <c r="P585" s="154"/>
      <c r="Q585" s="154"/>
      <c r="R585" s="329"/>
      <c r="S585" s="329"/>
      <c r="T585" s="329"/>
      <c r="U585" s="635" t="s">
        <v>1018</v>
      </c>
      <c r="V585" s="154" t="s">
        <v>2004</v>
      </c>
      <c r="W585" s="154" t="s">
        <v>2004</v>
      </c>
      <c r="X585" s="154" t="s">
        <v>2004</v>
      </c>
      <c r="Y585" s="154" t="s">
        <v>2004</v>
      </c>
      <c r="Z585" s="610" t="s">
        <v>1049</v>
      </c>
      <c r="AA585" s="329"/>
      <c r="AB585" s="954">
        <f>(AC585 * (AC585 + 1)) / 2</f>
        <v>0</v>
      </c>
      <c r="AC585" s="955">
        <v>0.0</v>
      </c>
      <c r="AD585" s="224" t="s">
        <v>9640</v>
      </c>
      <c r="AE585" s="212"/>
      <c r="AF585" s="212"/>
      <c r="AG585" s="212"/>
      <c r="AH585" s="212"/>
      <c r="AI585" s="154"/>
      <c r="AJ585" s="329"/>
      <c r="AK585" s="329"/>
      <c r="AL585" s="329"/>
      <c r="AM585" s="404" t="s">
        <v>3100</v>
      </c>
      <c r="AN585" s="37"/>
      <c r="AO585" s="406" t="s">
        <v>2390</v>
      </c>
      <c r="AP585" s="37"/>
      <c r="AQ585" s="404" t="s">
        <v>1888</v>
      </c>
      <c r="AR585" s="37"/>
      <c r="AS585" s="329"/>
      <c r="AT585" s="329"/>
    </row>
    <row r="586">
      <c r="B586" s="359">
        <f>SUM($J$998)</f>
        <v>0</v>
      </c>
      <c r="C586" s="2589">
        <v>4.0</v>
      </c>
      <c r="D586" s="2585"/>
      <c r="E586" s="2585"/>
      <c r="F586" s="2584">
        <v>3.0</v>
      </c>
      <c r="G586" s="2585"/>
      <c r="H586" s="2585"/>
      <c r="I586" s="359">
        <f>SUM(B586:H586) - IF(C586 &gt; $Z1199, ROUNDUP(MINUS(C586, $Z1199)/2), 0)</f>
        <v>5</v>
      </c>
      <c r="J586" s="329"/>
      <c r="K586" s="329"/>
      <c r="L586" s="154"/>
      <c r="M586" s="154"/>
      <c r="N586" s="154"/>
      <c r="O586" s="154"/>
      <c r="P586" s="154"/>
      <c r="Q586" s="154"/>
      <c r="R586" s="329"/>
      <c r="S586" s="329"/>
      <c r="T586" s="279" t="s">
        <v>1889</v>
      </c>
      <c r="U586" s="1351" t="s">
        <v>9641</v>
      </c>
      <c r="V586" s="657"/>
      <c r="W586" s="658" t="s">
        <v>9642</v>
      </c>
      <c r="X586" s="254"/>
      <c r="Y586" s="254"/>
      <c r="Z586" s="235"/>
      <c r="AA586" s="329"/>
      <c r="AB586" s="329"/>
      <c r="AC586" s="400" t="str">
        <f>CONCATENATE("Cost: ", AB585, " KP")</f>
        <v>Cost: 0 KP</v>
      </c>
      <c r="AD586" s="224" t="s">
        <v>9442</v>
      </c>
      <c r="AE586" s="212"/>
      <c r="AF586" s="154"/>
      <c r="AG586" s="154"/>
      <c r="AH586" s="154"/>
      <c r="AI586" s="154"/>
      <c r="AJ586" s="329"/>
      <c r="AK586" s="329"/>
      <c r="AL586" s="329"/>
      <c r="AM586" s="406" t="s">
        <v>2064</v>
      </c>
      <c r="AN586" s="37"/>
      <c r="AO586" s="405" t="s">
        <v>2065</v>
      </c>
      <c r="AP586" s="37"/>
      <c r="AQ586" s="406" t="s">
        <v>1895</v>
      </c>
      <c r="AR586" s="37"/>
      <c r="AS586" s="329"/>
      <c r="AT586" s="329"/>
    </row>
    <row r="587">
      <c r="B587" s="359">
        <f>SUM($T$998)</f>
        <v>0</v>
      </c>
      <c r="C587" s="2617">
        <v>15.0</v>
      </c>
      <c r="D587" s="2593">
        <v>1.0</v>
      </c>
      <c r="E587" s="2585"/>
      <c r="F587" s="2585"/>
      <c r="G587" s="2585"/>
      <c r="H587" s="2585"/>
      <c r="I587" s="359">
        <f>SUM(B587,D587:H587, (MIN(ROUNDDOWN(C587/6), 1)), MIN(ROUNDDOWN(C587/15), 1))</f>
        <v>3</v>
      </c>
      <c r="J587" s="329"/>
      <c r="K587" s="329"/>
      <c r="L587" s="329"/>
      <c r="M587" s="329"/>
      <c r="N587" s="329"/>
      <c r="O587" s="329"/>
      <c r="P587" s="329"/>
      <c r="Q587" s="329"/>
      <c r="R587" s="329"/>
      <c r="S587" s="329"/>
      <c r="T587" s="329"/>
      <c r="U587" s="635" t="s">
        <v>1010</v>
      </c>
      <c r="V587" s="154" t="s">
        <v>2262</v>
      </c>
      <c r="W587" s="605" t="s">
        <v>9643</v>
      </c>
      <c r="X587" s="573" t="s">
        <v>1171</v>
      </c>
      <c r="Y587" s="154"/>
      <c r="Z587" s="154"/>
      <c r="AA587" s="329"/>
      <c r="AB587" s="329"/>
      <c r="AC587" s="279" t="s">
        <v>1862</v>
      </c>
      <c r="AD587" s="279" t="s">
        <v>1670</v>
      </c>
      <c r="AE587" s="170"/>
      <c r="AF587" s="170"/>
      <c r="AG587" s="222" t="s">
        <v>1304</v>
      </c>
      <c r="AH587" s="209" t="s">
        <v>1195</v>
      </c>
      <c r="AI587" s="222" t="s">
        <v>1196</v>
      </c>
      <c r="AJ587" s="329"/>
      <c r="AK587" s="329"/>
      <c r="AL587" s="329"/>
      <c r="AM587" s="404" t="s">
        <v>9644</v>
      </c>
      <c r="AN587" s="37"/>
      <c r="AO587" s="406" t="s">
        <v>2724</v>
      </c>
      <c r="AP587" s="37"/>
      <c r="AQ587" s="258" t="s">
        <v>3229</v>
      </c>
      <c r="AR587" s="37"/>
      <c r="AS587" s="329"/>
      <c r="AT587" s="329"/>
    </row>
    <row r="588">
      <c r="A588" s="329"/>
      <c r="B588" s="329"/>
      <c r="C588" s="329"/>
      <c r="D588" s="329"/>
      <c r="E588" s="329"/>
      <c r="F588" s="329"/>
      <c r="G588" s="329"/>
      <c r="H588" s="329"/>
      <c r="I588" s="329"/>
      <c r="J588" s="329"/>
      <c r="K588" s="411" t="s">
        <v>1904</v>
      </c>
      <c r="L588" s="412"/>
      <c r="M588" s="412"/>
      <c r="N588" s="412"/>
      <c r="O588" s="413"/>
      <c r="P588" s="413"/>
      <c r="Q588" s="413"/>
      <c r="R588" s="329"/>
      <c r="S588" s="329"/>
      <c r="T588" s="329"/>
      <c r="U588" s="635" t="s">
        <v>1018</v>
      </c>
      <c r="V588" s="154" t="s">
        <v>2833</v>
      </c>
      <c r="W588" s="154"/>
      <c r="X588" s="154"/>
      <c r="Y588" s="154"/>
      <c r="Z588" s="154"/>
      <c r="AA588" s="329"/>
      <c r="AB588" s="954">
        <f>(AC588 * (AC588 + 1)) / 2</f>
        <v>0</v>
      </c>
      <c r="AC588" s="955">
        <v>0.0</v>
      </c>
      <c r="AD588" s="224" t="s">
        <v>9645</v>
      </c>
      <c r="AE588" s="212"/>
      <c r="AF588" s="212"/>
      <c r="AG588" s="212"/>
      <c r="AH588" s="212"/>
      <c r="AI588" s="154"/>
      <c r="AJ588" s="329"/>
      <c r="AK588" s="329"/>
      <c r="AL588" s="329"/>
      <c r="AM588" s="329"/>
      <c r="AN588" s="329"/>
      <c r="AO588" s="329"/>
      <c r="AP588" s="329"/>
      <c r="AQ588" s="2725" t="s">
        <v>9646</v>
      </c>
      <c r="AR588" s="329"/>
      <c r="AS588" s="329"/>
      <c r="AT588" s="329"/>
    </row>
    <row r="589">
      <c r="A589" s="329"/>
      <c r="B589" s="345" t="s">
        <v>1822</v>
      </c>
      <c r="C589" s="345" t="s">
        <v>1906</v>
      </c>
      <c r="D589" s="345" t="s">
        <v>1907</v>
      </c>
      <c r="E589" s="345" t="s">
        <v>1908</v>
      </c>
      <c r="F589" s="345" t="s">
        <v>1909</v>
      </c>
      <c r="G589" s="345" t="s">
        <v>1910</v>
      </c>
      <c r="H589" s="345" t="s">
        <v>800</v>
      </c>
      <c r="I589" s="345" t="s">
        <v>1826</v>
      </c>
      <c r="J589" s="329"/>
      <c r="K589" s="780" t="str">
        <f>IFERROR(__xludf.DUMMYFUNCTION("REGEXREPLACE(O588, ""\D+"", """")"),"")</f>
        <v/>
      </c>
      <c r="L589" s="170"/>
      <c r="M589" s="170"/>
      <c r="N589" s="170"/>
      <c r="O589" s="170"/>
      <c r="P589" s="170"/>
      <c r="Q589" s="170"/>
      <c r="R589" s="329"/>
      <c r="S589" s="329"/>
      <c r="T589" s="279" t="s">
        <v>1889</v>
      </c>
      <c r="U589" s="1367" t="s">
        <v>9647</v>
      </c>
      <c r="V589" s="657"/>
      <c r="W589" s="2653" t="s">
        <v>9648</v>
      </c>
      <c r="X589" s="254"/>
      <c r="Y589" s="254"/>
      <c r="Z589" s="235"/>
      <c r="AA589" s="329" t="s">
        <v>556</v>
      </c>
      <c r="AB589" s="329"/>
      <c r="AC589" s="400" t="str">
        <f>CONCATENATE("Cost: ", AB588, " KP")</f>
        <v>Cost: 0 KP</v>
      </c>
      <c r="AD589" s="224" t="s">
        <v>1676</v>
      </c>
      <c r="AE589" s="212"/>
      <c r="AF589" s="154"/>
      <c r="AG589" s="154"/>
      <c r="AH589" s="154"/>
      <c r="AI589" s="302" t="s">
        <v>1619</v>
      </c>
      <c r="AJ589" s="329"/>
      <c r="AK589" s="329"/>
      <c r="AL589" s="329"/>
      <c r="AM589" s="279" t="s">
        <v>1914</v>
      </c>
      <c r="AN589" s="170"/>
      <c r="AO589" s="329"/>
      <c r="AP589" s="329"/>
      <c r="AQ589" s="329"/>
      <c r="AR589" s="329"/>
      <c r="AS589" s="329"/>
      <c r="AT589" s="329"/>
    </row>
    <row r="590">
      <c r="A590" s="345" t="s">
        <v>51</v>
      </c>
      <c r="B590" s="359">
        <f>SUM($U$998)</f>
        <v>0</v>
      </c>
      <c r="C590" s="2600"/>
      <c r="D590" s="2600"/>
      <c r="E590" s="931">
        <f>SUM(ROUNDDOWN(I583/5))</f>
        <v>1</v>
      </c>
      <c r="F590" s="2600"/>
      <c r="G590" s="2585"/>
      <c r="H590" s="2585"/>
      <c r="I590" s="359">
        <f t="shared" ref="I590:I594" si="80">SUM(B590:H590)</f>
        <v>1</v>
      </c>
      <c r="J590" s="329"/>
      <c r="K590" s="329"/>
      <c r="L590" s="170"/>
      <c r="M590" s="170"/>
      <c r="N590" s="170"/>
      <c r="O590" s="170"/>
      <c r="P590" s="170"/>
      <c r="Q590" s="170"/>
      <c r="R590" s="329"/>
      <c r="S590" s="329"/>
      <c r="T590" s="329"/>
      <c r="U590" s="635" t="s">
        <v>1010</v>
      </c>
      <c r="V590" s="154" t="s">
        <v>1161</v>
      </c>
      <c r="W590" s="154" t="s">
        <v>9649</v>
      </c>
      <c r="X590" s="605" t="s">
        <v>9650</v>
      </c>
      <c r="Y590" s="154"/>
      <c r="Z590" s="154"/>
      <c r="AA590" s="329"/>
      <c r="AB590" s="329"/>
      <c r="AC590" s="411" t="s">
        <v>1904</v>
      </c>
      <c r="AD590" s="412"/>
      <c r="AE590" s="412"/>
      <c r="AF590" s="412"/>
      <c r="AG590" s="412"/>
      <c r="AH590" s="413"/>
      <c r="AI590" s="413"/>
      <c r="AJ590" s="329"/>
      <c r="AK590" s="329"/>
      <c r="AL590" s="329"/>
      <c r="AM590" s="2602" t="s">
        <v>2687</v>
      </c>
      <c r="AS590" s="329"/>
      <c r="AT590" s="329"/>
    </row>
    <row r="591">
      <c r="A591" s="345" t="s">
        <v>52</v>
      </c>
      <c r="B591" s="359">
        <f>SUM($V$998)</f>
        <v>0</v>
      </c>
      <c r="C591" s="2600"/>
      <c r="D591" s="949">
        <f>SUM(ROUNDDOWN(I582/3))</f>
        <v>0</v>
      </c>
      <c r="E591" s="2613">
        <f>SUM(I583)</f>
        <v>8</v>
      </c>
      <c r="F591" s="2600"/>
      <c r="G591" s="2608">
        <v>8.0</v>
      </c>
      <c r="H591" s="2585"/>
      <c r="I591" s="359">
        <f t="shared" si="80"/>
        <v>16</v>
      </c>
      <c r="J591" s="329"/>
      <c r="K591" s="329"/>
      <c r="L591" s="329"/>
      <c r="M591" s="329"/>
      <c r="N591" s="329"/>
      <c r="O591" s="329"/>
      <c r="P591" s="329"/>
      <c r="Q591" s="329"/>
      <c r="R591" s="329"/>
      <c r="S591" s="329"/>
      <c r="T591" s="329"/>
      <c r="U591" s="635" t="s">
        <v>1018</v>
      </c>
      <c r="V591" s="154" t="s">
        <v>2888</v>
      </c>
      <c r="W591" s="154" t="s">
        <v>2162</v>
      </c>
      <c r="X591" s="610" t="s">
        <v>3142</v>
      </c>
      <c r="Y591" s="154"/>
      <c r="Z591" s="154"/>
      <c r="AA591" s="329"/>
      <c r="AB591" s="954">
        <f>(AC591 * (AC591 + 1)) / 2</f>
        <v>0</v>
      </c>
      <c r="AC591" s="955">
        <v>0.0</v>
      </c>
      <c r="AD591" s="170"/>
      <c r="AE591" s="170"/>
      <c r="AF591" s="170"/>
      <c r="AG591" s="170"/>
      <c r="AH591" s="170"/>
      <c r="AI591" s="170"/>
      <c r="AJ591" s="329"/>
      <c r="AK591" s="329"/>
      <c r="AL591" s="329"/>
      <c r="AS591" s="329"/>
      <c r="AT591" s="329"/>
    </row>
    <row r="592">
      <c r="A592" s="345" t="s">
        <v>54</v>
      </c>
      <c r="B592" s="359">
        <f>SUM($W$998)</f>
        <v>0</v>
      </c>
      <c r="C592" s="2613">
        <f>SUM(I581)</f>
        <v>8</v>
      </c>
      <c r="D592" s="2600"/>
      <c r="E592" s="2600"/>
      <c r="F592" s="2600"/>
      <c r="G592" s="2586">
        <v>2.0</v>
      </c>
      <c r="H592" s="2585"/>
      <c r="I592" s="359">
        <f t="shared" si="80"/>
        <v>10</v>
      </c>
      <c r="J592" s="329"/>
      <c r="K592" s="411" t="s">
        <v>1904</v>
      </c>
      <c r="L592" s="412"/>
      <c r="M592" s="412"/>
      <c r="N592" s="412"/>
      <c r="O592" s="413"/>
      <c r="P592" s="413"/>
      <c r="Q592" s="413"/>
      <c r="R592" s="329"/>
      <c r="S592" s="329"/>
      <c r="T592" s="329"/>
      <c r="U592" s="329"/>
      <c r="V592" s="329"/>
      <c r="W592" s="329"/>
      <c r="X592" s="329"/>
      <c r="Y592" s="329"/>
      <c r="Z592" s="329"/>
      <c r="AA592" s="329"/>
      <c r="AB592" s="329"/>
      <c r="AC592" s="400" t="str">
        <f>CONCATENATE("Cost: ", AB591, " KP")</f>
        <v>Cost: 0 KP</v>
      </c>
      <c r="AD592" s="170"/>
      <c r="AE592" s="170"/>
      <c r="AF592" s="170"/>
      <c r="AG592" s="170"/>
      <c r="AH592" s="170"/>
      <c r="AI592" s="170"/>
      <c r="AJ592" s="329"/>
      <c r="AK592" s="329"/>
      <c r="AL592" s="329"/>
      <c r="AS592" s="329"/>
      <c r="AT592" s="329"/>
    </row>
    <row r="593">
      <c r="A593" s="345" t="s">
        <v>53</v>
      </c>
      <c r="B593" s="359">
        <f>SUM($X$998)</f>
        <v>0</v>
      </c>
      <c r="C593" s="2605">
        <f>SUM(ROUNDDOWN(I581/2))</f>
        <v>4</v>
      </c>
      <c r="D593" s="2600"/>
      <c r="E593" s="2613">
        <f>SUM(I583)</f>
        <v>8</v>
      </c>
      <c r="F593" s="2600"/>
      <c r="G593" s="2604">
        <v>6.0</v>
      </c>
      <c r="H593" s="2585"/>
      <c r="I593" s="359">
        <f t="shared" si="80"/>
        <v>18</v>
      </c>
      <c r="J593" s="329"/>
      <c r="K593" s="780" t="str">
        <f>IFERROR(__xludf.DUMMYFUNCTION("REGEXREPLACE(O592, ""\D+"", """")"),"")</f>
        <v/>
      </c>
      <c r="L593" s="170"/>
      <c r="M593" s="170"/>
      <c r="N593" s="170"/>
      <c r="O593" s="170"/>
      <c r="P593" s="170"/>
      <c r="Q593" s="170"/>
      <c r="R593" s="329"/>
      <c r="S593" s="329"/>
      <c r="T593" s="279" t="s">
        <v>1922</v>
      </c>
      <c r="U593" s="2726" t="s">
        <v>9651</v>
      </c>
      <c r="V593" s="170"/>
      <c r="W593" s="170"/>
      <c r="X593" s="170"/>
      <c r="Y593" s="2727" t="s">
        <v>567</v>
      </c>
      <c r="Z593" s="345" t="s">
        <v>535</v>
      </c>
      <c r="AA593" s="329"/>
      <c r="AB593" s="329"/>
      <c r="AC593" s="411" t="s">
        <v>1904</v>
      </c>
      <c r="AD593" s="412"/>
      <c r="AE593" s="412"/>
      <c r="AF593" s="412"/>
      <c r="AG593" s="412"/>
      <c r="AH593" s="413"/>
      <c r="AI593" s="413"/>
      <c r="AJ593" s="329"/>
      <c r="AK593" s="329"/>
      <c r="AL593" s="329"/>
      <c r="AS593" s="329"/>
      <c r="AT593" s="329"/>
    </row>
    <row r="594">
      <c r="A594" s="345" t="s">
        <v>55</v>
      </c>
      <c r="B594" s="359">
        <f>SUM($Y$998)</f>
        <v>0</v>
      </c>
      <c r="C594" s="2613">
        <f>SUM(I581)</f>
        <v>8</v>
      </c>
      <c r="D594" s="2600"/>
      <c r="E594" s="2600"/>
      <c r="F594" s="931">
        <f>SUM(ROUNDDOWN(I586/3))</f>
        <v>1</v>
      </c>
      <c r="G594" s="2589">
        <v>4.0</v>
      </c>
      <c r="H594" s="2585"/>
      <c r="I594" s="359">
        <f t="shared" si="80"/>
        <v>13</v>
      </c>
      <c r="J594" s="329"/>
      <c r="K594" s="329"/>
      <c r="L594" s="170"/>
      <c r="M594" s="170"/>
      <c r="N594" s="170"/>
      <c r="O594" s="170"/>
      <c r="P594" s="170"/>
      <c r="Q594" s="170"/>
      <c r="R594" s="329"/>
      <c r="S594" s="329"/>
      <c r="T594" s="329"/>
      <c r="U594" s="211" t="s">
        <v>9652</v>
      </c>
      <c r="V594" s="212"/>
      <c r="W594" s="212"/>
      <c r="X594" s="212"/>
      <c r="Y594" s="212"/>
      <c r="Z594" s="154"/>
      <c r="AA594" s="329"/>
      <c r="AB594" s="954">
        <f>(AC594 * (AC594 + 1)) / 2</f>
        <v>0</v>
      </c>
      <c r="AC594" s="955">
        <v>0.0</v>
      </c>
      <c r="AD594" s="170"/>
      <c r="AE594" s="170"/>
      <c r="AF594" s="170"/>
      <c r="AG594" s="170"/>
      <c r="AH594" s="170"/>
      <c r="AI594" s="170"/>
      <c r="AJ594" s="329"/>
      <c r="AK594" s="329"/>
      <c r="AL594" s="329"/>
      <c r="AS594" s="329"/>
      <c r="AT594" s="329"/>
    </row>
    <row r="595">
      <c r="A595" s="329"/>
      <c r="B595" s="329"/>
      <c r="C595" s="329"/>
      <c r="D595" s="329"/>
      <c r="E595" s="329"/>
      <c r="F595" s="329"/>
      <c r="G595" s="329"/>
      <c r="H595" s="329"/>
      <c r="I595" s="329"/>
      <c r="J595" s="329"/>
      <c r="K595" s="329"/>
      <c r="L595" s="329"/>
      <c r="M595" s="329"/>
      <c r="N595" s="329"/>
      <c r="O595" s="329"/>
      <c r="P595" s="329"/>
      <c r="Q595" s="329"/>
      <c r="R595" s="329"/>
      <c r="S595" s="329"/>
      <c r="T595" s="329"/>
      <c r="U595" s="301" t="s">
        <v>9653</v>
      </c>
      <c r="V595" s="302" t="s">
        <v>9654</v>
      </c>
      <c r="W595" s="301" t="s">
        <v>9655</v>
      </c>
      <c r="X595" s="154"/>
      <c r="Y595" s="154"/>
      <c r="Z595" s="154"/>
      <c r="AA595" s="329"/>
      <c r="AB595" s="329"/>
      <c r="AC595" s="400" t="str">
        <f>CONCATENATE("Cost: ", AB594, " KP")</f>
        <v>Cost: 0 KP</v>
      </c>
      <c r="AD595" s="170"/>
      <c r="AE595" s="170"/>
      <c r="AF595" s="170"/>
      <c r="AG595" s="170"/>
      <c r="AH595" s="170"/>
      <c r="AI595" s="170"/>
      <c r="AJ595" s="329"/>
      <c r="AK595" s="329"/>
      <c r="AL595" s="329"/>
      <c r="AM595" s="329"/>
      <c r="AN595" s="329"/>
      <c r="AO595" s="329"/>
      <c r="AP595" s="329"/>
      <c r="AQ595" s="329"/>
      <c r="AR595" s="329"/>
      <c r="AS595" s="329"/>
      <c r="AT595" s="329"/>
    </row>
    <row r="596">
      <c r="A596" s="37"/>
      <c r="B596" s="2728" t="s">
        <v>1926</v>
      </c>
      <c r="C596" s="329"/>
      <c r="D596" s="329"/>
      <c r="E596" s="329"/>
      <c r="F596" s="329"/>
      <c r="G596" s="329"/>
      <c r="H596" s="329"/>
      <c r="I596" s="329"/>
      <c r="J596" s="37"/>
      <c r="K596" s="329"/>
      <c r="L596" s="329"/>
      <c r="M596" s="329"/>
      <c r="N596" s="329"/>
      <c r="O596" s="329"/>
      <c r="P596" s="329"/>
      <c r="Q596" s="329"/>
      <c r="R596" s="329"/>
      <c r="S596" s="37"/>
      <c r="T596" s="329"/>
      <c r="U596" s="329"/>
      <c r="V596" s="329"/>
      <c r="W596" s="329"/>
      <c r="X596" s="329"/>
      <c r="Y596" s="329"/>
      <c r="Z596" s="329"/>
      <c r="AA596" s="329"/>
      <c r="AB596" s="37"/>
      <c r="AC596" s="329"/>
      <c r="AD596" s="329"/>
      <c r="AE596" s="329"/>
      <c r="AF596" s="329"/>
      <c r="AG596" s="329"/>
      <c r="AH596" s="329"/>
      <c r="AI596" s="329"/>
      <c r="AJ596" s="329"/>
      <c r="AK596" s="37"/>
      <c r="AL596" s="329"/>
      <c r="AM596" s="329"/>
      <c r="AN596" s="329"/>
      <c r="AO596" s="329"/>
      <c r="AP596" s="329"/>
      <c r="AQ596" s="329"/>
      <c r="AR596" s="329"/>
      <c r="AS596" s="329"/>
      <c r="AT596" s="37"/>
    </row>
    <row r="600">
      <c r="A600" s="37"/>
      <c r="B600" s="329"/>
      <c r="C600" s="329"/>
      <c r="D600" s="329"/>
      <c r="E600" s="329"/>
      <c r="F600" s="329"/>
      <c r="G600" s="330" t="s">
        <v>1811</v>
      </c>
      <c r="H600" s="330" t="s">
        <v>1812</v>
      </c>
      <c r="I600" s="329"/>
      <c r="J600" s="37"/>
      <c r="K600" s="329"/>
      <c r="L600" s="329"/>
      <c r="M600" s="329"/>
      <c r="N600" s="329"/>
      <c r="O600" s="329"/>
      <c r="P600" s="329"/>
      <c r="Q600" s="329"/>
      <c r="R600" s="329"/>
      <c r="S600" s="37"/>
      <c r="T600" s="329"/>
      <c r="U600" s="329"/>
      <c r="V600" s="329"/>
      <c r="W600" s="329"/>
      <c r="X600" s="329"/>
      <c r="Y600" s="329"/>
      <c r="Z600" s="329"/>
      <c r="AA600" s="329"/>
      <c r="AB600" s="37"/>
      <c r="AC600" s="329"/>
      <c r="AD600" s="329"/>
      <c r="AE600" s="329"/>
      <c r="AF600" s="329"/>
      <c r="AG600" s="329"/>
      <c r="AH600" s="329"/>
      <c r="AI600" s="329"/>
      <c r="AJ600" s="329"/>
      <c r="AK600" s="37"/>
      <c r="AL600" s="329"/>
      <c r="AM600" s="329"/>
      <c r="AN600" s="329"/>
      <c r="AO600" s="329"/>
      <c r="AP600" s="329"/>
      <c r="AQ600" s="329"/>
      <c r="AR600" s="329"/>
      <c r="AS600" s="329"/>
      <c r="AT600" s="37"/>
    </row>
    <row r="601">
      <c r="A601" s="329"/>
      <c r="B601" s="329"/>
      <c r="C601" s="1019" t="s">
        <v>9656</v>
      </c>
      <c r="D601" s="333"/>
      <c r="E601" s="329"/>
      <c r="F601" s="334" t="s">
        <v>1814</v>
      </c>
      <c r="G601" s="334">
        <f>MINUS(H601,SUM(C604:C613) + SUM(K603+K607+K611+AB608+AB611+AB614+AB617+AB620))</f>
        <v>-61</v>
      </c>
      <c r="H601" s="334">
        <f>SUM($A$840)</f>
        <v>0</v>
      </c>
      <c r="I601" s="329"/>
      <c r="J601" s="329"/>
      <c r="K601" s="329"/>
      <c r="L601" s="329"/>
      <c r="M601" s="329"/>
      <c r="N601" s="329"/>
      <c r="O601" s="329"/>
      <c r="P601" s="329"/>
      <c r="Q601" s="329"/>
      <c r="R601" s="329"/>
      <c r="S601" s="329"/>
      <c r="T601" s="329"/>
      <c r="U601" s="329"/>
      <c r="V601" s="329"/>
      <c r="W601" s="329"/>
      <c r="X601" s="329"/>
      <c r="Y601" s="329"/>
      <c r="Z601" s="329"/>
      <c r="AA601" s="329"/>
      <c r="AB601" s="329"/>
      <c r="AC601" s="329"/>
      <c r="AD601" s="329"/>
      <c r="AE601" s="329"/>
      <c r="AF601" s="329"/>
      <c r="AG601" s="329"/>
      <c r="AH601" s="329"/>
      <c r="AI601" s="329"/>
      <c r="AJ601" s="329"/>
      <c r="AK601" s="329"/>
      <c r="AL601" s="329"/>
      <c r="AM601" s="329"/>
      <c r="AN601" s="329"/>
      <c r="AO601" s="329"/>
      <c r="AP601" s="329"/>
      <c r="AQ601" s="329"/>
      <c r="AR601" s="329"/>
      <c r="AS601" s="329"/>
      <c r="AT601" s="329"/>
    </row>
    <row r="602">
      <c r="A602" s="329"/>
      <c r="B602" s="329"/>
      <c r="C602" s="329"/>
      <c r="D602" s="329"/>
      <c r="E602" s="329"/>
      <c r="F602" s="329"/>
      <c r="G602" s="329"/>
      <c r="H602" s="329"/>
      <c r="I602" s="329"/>
      <c r="J602" s="329"/>
      <c r="K602" s="279" t="s">
        <v>1815</v>
      </c>
      <c r="L602" s="218" t="s">
        <v>2216</v>
      </c>
      <c r="M602" s="170"/>
      <c r="N602" s="170"/>
      <c r="O602" s="235"/>
      <c r="P602" s="235"/>
      <c r="Q602" s="235"/>
      <c r="R602" s="329"/>
      <c r="S602" s="329"/>
      <c r="T602" s="279" t="s">
        <v>1816</v>
      </c>
      <c r="U602" s="1367" t="s">
        <v>9657</v>
      </c>
      <c r="V602" s="657"/>
      <c r="W602" s="2729" t="s">
        <v>9658</v>
      </c>
      <c r="X602" s="254"/>
      <c r="Y602" s="254"/>
      <c r="Z602" s="235"/>
      <c r="AA602" s="329"/>
      <c r="AB602" s="329"/>
      <c r="AC602" s="279" t="s">
        <v>294</v>
      </c>
      <c r="AD602" s="2730" t="s">
        <v>9659</v>
      </c>
      <c r="AE602" s="170"/>
      <c r="AF602" s="1047" t="s">
        <v>9660</v>
      </c>
      <c r="AG602" s="254"/>
      <c r="AH602" s="254"/>
      <c r="AI602" s="254"/>
      <c r="AJ602" s="329"/>
      <c r="AK602" s="329"/>
      <c r="AL602" s="329"/>
      <c r="AM602" s="220" t="s">
        <v>1821</v>
      </c>
      <c r="AN602" s="170"/>
      <c r="AO602" s="329"/>
      <c r="AP602" s="329"/>
      <c r="AQ602" s="329"/>
      <c r="AR602" s="329"/>
      <c r="AS602" s="329"/>
      <c r="AT602" s="329"/>
    </row>
    <row r="603">
      <c r="A603" s="329"/>
      <c r="B603" s="345" t="s">
        <v>1822</v>
      </c>
      <c r="C603" s="345" t="s">
        <v>1823</v>
      </c>
      <c r="D603" s="345" t="s">
        <v>1824</v>
      </c>
      <c r="E603" s="345" t="s">
        <v>1825</v>
      </c>
      <c r="F603" s="345" t="s">
        <v>1066</v>
      </c>
      <c r="G603" s="345" t="s">
        <v>1120</v>
      </c>
      <c r="H603" s="345" t="s">
        <v>800</v>
      </c>
      <c r="I603" s="345" t="s">
        <v>1826</v>
      </c>
      <c r="J603" s="329"/>
      <c r="K603" s="780" t="str">
        <f>IFERROR(__xludf.DUMMYFUNCTION("REGEXREPLACE(O602, ""\D+"", """")"),"")</f>
        <v/>
      </c>
      <c r="L603" s="154"/>
      <c r="M603" s="154"/>
      <c r="N603" s="154"/>
      <c r="O603" s="154"/>
      <c r="P603" s="154"/>
      <c r="Q603" s="154"/>
      <c r="R603" s="329"/>
      <c r="S603" s="329"/>
      <c r="T603" s="329"/>
      <c r="U603" s="211" t="s">
        <v>9661</v>
      </c>
      <c r="V603" s="212"/>
      <c r="W603" s="212"/>
      <c r="X603" s="212"/>
      <c r="Y603" s="212"/>
      <c r="Z603" s="212"/>
      <c r="AA603" s="329" t="s">
        <v>556</v>
      </c>
      <c r="AB603" s="329"/>
      <c r="AC603" s="329"/>
      <c r="AD603" s="211" t="s">
        <v>9662</v>
      </c>
      <c r="AE603" s="212"/>
      <c r="AF603" s="212"/>
      <c r="AG603" s="154"/>
      <c r="AH603" s="154"/>
      <c r="AI603" s="154"/>
      <c r="AJ603" s="329"/>
      <c r="AK603" s="329"/>
      <c r="AL603" s="329"/>
      <c r="AM603" s="964" t="s">
        <v>1936</v>
      </c>
      <c r="AN603" s="37"/>
      <c r="AO603" s="37"/>
      <c r="AP603" s="37"/>
      <c r="AQ603" s="37"/>
      <c r="AR603" s="37"/>
      <c r="AS603" s="329"/>
      <c r="AT603" s="329"/>
    </row>
    <row r="604">
      <c r="A604" s="329"/>
      <c r="B604" s="359">
        <f>SUM($B$840)</f>
        <v>0</v>
      </c>
      <c r="C604" s="2617">
        <v>10.0</v>
      </c>
      <c r="D604" s="2585"/>
      <c r="E604" s="2604">
        <v>6.0</v>
      </c>
      <c r="F604" s="2712">
        <v>-3.0</v>
      </c>
      <c r="G604" s="2604">
        <v>6.0</v>
      </c>
      <c r="H604" s="2585"/>
      <c r="I604" s="359">
        <f>SUM(B604,C604*2,D604:H604) - IF(C604 &gt; $Z1173, MINUS(C604, $Z1173), 0)</f>
        <v>19</v>
      </c>
      <c r="J604" s="329"/>
      <c r="K604" s="329"/>
      <c r="L604" s="154"/>
      <c r="M604" s="154"/>
      <c r="N604" s="154"/>
      <c r="O604" s="154"/>
      <c r="P604" s="154"/>
      <c r="Q604" s="154"/>
      <c r="R604" s="329"/>
      <c r="S604" s="329"/>
      <c r="T604" s="329"/>
      <c r="U604" s="952" t="s">
        <v>9663</v>
      </c>
      <c r="V604" s="577" t="s">
        <v>862</v>
      </c>
      <c r="W604" s="577" t="s">
        <v>868</v>
      </c>
      <c r="X604" s="577" t="s">
        <v>869</v>
      </c>
      <c r="Y604" s="577" t="s">
        <v>884</v>
      </c>
      <c r="Z604" s="577" t="s">
        <v>866</v>
      </c>
      <c r="AA604" s="329"/>
      <c r="AB604" s="329"/>
      <c r="AC604" s="329"/>
      <c r="AD604" s="224" t="s">
        <v>9664</v>
      </c>
      <c r="AE604" s="212"/>
      <c r="AF604" s="212"/>
      <c r="AG604" s="212"/>
      <c r="AH604" s="154"/>
      <c r="AI604" s="154"/>
      <c r="AJ604" s="329"/>
      <c r="AK604" s="329"/>
      <c r="AL604" s="329"/>
      <c r="AM604" s="37"/>
      <c r="AN604" s="763"/>
      <c r="AO604" s="763"/>
      <c r="AP604" s="37"/>
      <c r="AQ604" s="37"/>
      <c r="AR604" s="37"/>
      <c r="AS604" s="329"/>
      <c r="AT604" s="329"/>
    </row>
    <row r="605">
      <c r="B605" s="359">
        <f>SUM($C$840)</f>
        <v>15</v>
      </c>
      <c r="C605" s="2589">
        <v>4.0</v>
      </c>
      <c r="D605" s="2585"/>
      <c r="E605" s="2585"/>
      <c r="F605" s="2585"/>
      <c r="G605" s="2585"/>
      <c r="H605" s="2585"/>
      <c r="I605" s="359">
        <f>SUM(B605,C605*2,D605:H605) - IF(C605 &gt; $Z1173, MINUS(C605, $Z1173), 0)</f>
        <v>19</v>
      </c>
      <c r="J605" s="329"/>
      <c r="K605" s="329"/>
      <c r="L605" s="329"/>
      <c r="M605" s="329"/>
      <c r="N605" s="329"/>
      <c r="O605" s="329"/>
      <c r="P605" s="329"/>
      <c r="Q605" s="329"/>
      <c r="R605" s="329"/>
      <c r="S605" s="329"/>
      <c r="T605" s="329"/>
      <c r="U605" s="329"/>
      <c r="V605" s="329"/>
      <c r="W605" s="329"/>
      <c r="X605" s="329"/>
      <c r="Y605" s="329"/>
      <c r="Z605" s="329"/>
      <c r="AA605" s="329"/>
      <c r="AB605" s="329"/>
      <c r="AC605" s="329"/>
      <c r="AD605" s="220" t="s">
        <v>9665</v>
      </c>
      <c r="AE605" s="170"/>
      <c r="AF605" s="170"/>
      <c r="AG605" s="170"/>
      <c r="AH605" s="170"/>
      <c r="AI605" s="345" t="s">
        <v>535</v>
      </c>
      <c r="AJ605" s="329"/>
      <c r="AK605" s="329"/>
      <c r="AL605" s="329"/>
      <c r="AM605" s="37"/>
      <c r="AN605" s="763"/>
      <c r="AO605" s="763"/>
      <c r="AP605" s="37"/>
      <c r="AQ605" s="37"/>
      <c r="AR605" s="37"/>
      <c r="AS605" s="329"/>
      <c r="AT605" s="329"/>
    </row>
    <row r="606">
      <c r="B606" s="359">
        <f>SUM($D$840)</f>
        <v>0</v>
      </c>
      <c r="C606" s="2608">
        <v>8.0</v>
      </c>
      <c r="D606" s="2585"/>
      <c r="E606" s="2585"/>
      <c r="F606" s="2589">
        <v>4.0</v>
      </c>
      <c r="G606" s="2585"/>
      <c r="H606" s="2585"/>
      <c r="I606" s="359">
        <f>SUM(B606:H606) - IF(C606 &gt; $Z1173, ROUNDUP(MINUS(C606, $Z1173)/2), 0)</f>
        <v>8</v>
      </c>
      <c r="J606" s="329"/>
      <c r="K606" s="279" t="s">
        <v>1815</v>
      </c>
      <c r="L606" s="218" t="s">
        <v>2216</v>
      </c>
      <c r="M606" s="170"/>
      <c r="N606" s="170"/>
      <c r="O606" s="235"/>
      <c r="P606" s="235"/>
      <c r="Q606" s="235"/>
      <c r="R606" s="329"/>
      <c r="S606" s="329"/>
      <c r="T606" s="279" t="s">
        <v>1855</v>
      </c>
      <c r="U606" s="1367" t="s">
        <v>9508</v>
      </c>
      <c r="V606" s="657"/>
      <c r="W606" s="658" t="s">
        <v>9509</v>
      </c>
      <c r="X606" s="254"/>
      <c r="Y606" s="254"/>
      <c r="Z606" s="254"/>
      <c r="AA606" s="1084"/>
      <c r="AB606" s="329"/>
      <c r="AC606" s="329"/>
      <c r="AD606" s="329"/>
      <c r="AE606" s="329"/>
      <c r="AF606" s="329"/>
      <c r="AG606" s="329"/>
      <c r="AH606" s="329"/>
      <c r="AI606" s="329"/>
      <c r="AJ606" s="329"/>
      <c r="AK606" s="329"/>
      <c r="AL606" s="329"/>
      <c r="AM606" s="37"/>
      <c r="AN606" s="763"/>
      <c r="AO606" s="763"/>
      <c r="AP606" s="37"/>
      <c r="AQ606" s="37"/>
      <c r="AR606" s="37"/>
      <c r="AS606" s="329"/>
      <c r="AT606" s="329"/>
    </row>
    <row r="607">
      <c r="B607" s="359">
        <f>SUM($E$840)</f>
        <v>5</v>
      </c>
      <c r="C607" s="2617">
        <v>10.0</v>
      </c>
      <c r="D607" s="2585"/>
      <c r="E607" s="2609">
        <v>-1.0</v>
      </c>
      <c r="F607" s="2586">
        <v>2.0</v>
      </c>
      <c r="G607" s="2585"/>
      <c r="H607" s="2585"/>
      <c r="I607" s="359">
        <f>SUM(B607:H607) - IF(C607 &gt; $Z1173, ROUNDUP(MINUS(C607, $Z1173)/2), 0)</f>
        <v>11</v>
      </c>
      <c r="J607" s="329"/>
      <c r="K607" s="780" t="str">
        <f>IFERROR(__xludf.DUMMYFUNCTION("REGEXREPLACE(O606, ""\D+"", """")"),"")</f>
        <v/>
      </c>
      <c r="L607" s="154"/>
      <c r="M607" s="154"/>
      <c r="N607" s="154"/>
      <c r="O607" s="154"/>
      <c r="P607" s="154"/>
      <c r="Q607" s="154"/>
      <c r="R607" s="329"/>
      <c r="S607" s="329"/>
      <c r="T607" s="329"/>
      <c r="U607" s="635" t="s">
        <v>1010</v>
      </c>
      <c r="V607" s="154" t="s">
        <v>1116</v>
      </c>
      <c r="W607" s="154" t="s">
        <v>1075</v>
      </c>
      <c r="X607" s="154" t="s">
        <v>1117</v>
      </c>
      <c r="Y607" s="154" t="s">
        <v>2130</v>
      </c>
      <c r="Z607" s="610" t="s">
        <v>1017</v>
      </c>
      <c r="AA607" s="329"/>
      <c r="AB607" s="329"/>
      <c r="AC607" s="279" t="s">
        <v>1862</v>
      </c>
      <c r="AD607" s="218" t="s">
        <v>9666</v>
      </c>
      <c r="AE607" s="170"/>
      <c r="AF607" s="170"/>
      <c r="AG607" s="222" t="s">
        <v>9667</v>
      </c>
      <c r="AH607" s="235" t="s">
        <v>1195</v>
      </c>
      <c r="AI607" s="235" t="s">
        <v>1196</v>
      </c>
      <c r="AJ607" s="329"/>
      <c r="AK607" s="329"/>
      <c r="AL607" s="329"/>
      <c r="AM607" s="37"/>
      <c r="AN607" s="37"/>
      <c r="AO607" s="37"/>
      <c r="AP607" s="37"/>
      <c r="AQ607" s="37"/>
      <c r="AR607" s="37"/>
      <c r="AS607" s="329"/>
      <c r="AT607" s="329"/>
    </row>
    <row r="608">
      <c r="B608" s="359">
        <f>SUM($F$840)</f>
        <v>0</v>
      </c>
      <c r="C608" s="2589">
        <v>4.0</v>
      </c>
      <c r="D608" s="2585"/>
      <c r="E608" s="2585"/>
      <c r="F608" s="2585"/>
      <c r="G608" s="2585"/>
      <c r="H608" s="2585"/>
      <c r="I608" s="359">
        <f>SUM(B608:H608) - IF(C608 &gt; $Z1173, ROUNDUP(MINUS(C608, $Z1173)/2), 0)</f>
        <v>2</v>
      </c>
      <c r="J608" s="329"/>
      <c r="K608" s="329"/>
      <c r="L608" s="154"/>
      <c r="M608" s="154"/>
      <c r="N608" s="154"/>
      <c r="O608" s="154"/>
      <c r="P608" s="154"/>
      <c r="Q608" s="154"/>
      <c r="R608" s="329"/>
      <c r="S608" s="329"/>
      <c r="T608" s="329"/>
      <c r="U608" s="635" t="s">
        <v>1018</v>
      </c>
      <c r="V608" s="154" t="s">
        <v>1022</v>
      </c>
      <c r="W608" s="154" t="s">
        <v>2231</v>
      </c>
      <c r="X608" s="154" t="s">
        <v>1968</v>
      </c>
      <c r="Y608" s="610" t="s">
        <v>9668</v>
      </c>
      <c r="Z608" s="154"/>
      <c r="AA608" s="329"/>
      <c r="AB608" s="954">
        <f>(AC608 * (AC608 + 1)) / 2</f>
        <v>0</v>
      </c>
      <c r="AC608" s="955">
        <v>0.0</v>
      </c>
      <c r="AD608" s="224" t="s">
        <v>9669</v>
      </c>
      <c r="AE608" s="212"/>
      <c r="AF608" s="212"/>
      <c r="AG608" s="154"/>
      <c r="AH608" s="154"/>
      <c r="AI608" s="154"/>
      <c r="AJ608" s="329"/>
      <c r="AK608" s="329"/>
      <c r="AL608" s="329"/>
      <c r="AM608" s="965" t="s">
        <v>1964</v>
      </c>
      <c r="AN608" s="37"/>
      <c r="AO608" s="37"/>
      <c r="AP608" s="37"/>
      <c r="AQ608" s="37"/>
      <c r="AR608" s="37"/>
      <c r="AS608" s="329"/>
      <c r="AT608" s="329"/>
    </row>
    <row r="609">
      <c r="B609" s="359">
        <f>SUM($G$840)</f>
        <v>0</v>
      </c>
      <c r="C609" s="2610">
        <v>5.0</v>
      </c>
      <c r="D609" s="2586">
        <v>2.0</v>
      </c>
      <c r="E609" s="2585"/>
      <c r="F609" s="2589">
        <v>4.0</v>
      </c>
      <c r="G609" s="2585"/>
      <c r="H609" s="2585"/>
      <c r="I609" s="359">
        <f>SUM(B609:H609) - IF(C609 &gt; $Z1173, ROUNDUP(MINUS(C609, $Z1173)/2), 0)</f>
        <v>8</v>
      </c>
      <c r="J609" s="329"/>
      <c r="K609" s="329"/>
      <c r="L609" s="329"/>
      <c r="M609" s="329"/>
      <c r="N609" s="329"/>
      <c r="O609" s="329"/>
      <c r="P609" s="329"/>
      <c r="Q609" s="329"/>
      <c r="R609" s="329"/>
      <c r="S609" s="329"/>
      <c r="T609" s="279" t="s">
        <v>1872</v>
      </c>
      <c r="U609" s="822" t="s">
        <v>9670</v>
      </c>
      <c r="V609" s="594"/>
      <c r="W609" s="575" t="s">
        <v>9671</v>
      </c>
      <c r="X609" s="254"/>
      <c r="Y609" s="254"/>
      <c r="Z609" s="254"/>
      <c r="AA609" s="329"/>
      <c r="AB609" s="329"/>
      <c r="AC609" s="400" t="str">
        <f>CONCATENATE("Cost: ", AB608, " KP")</f>
        <v>Cost: 0 KP</v>
      </c>
      <c r="AD609" s="212"/>
      <c r="AE609" s="154"/>
      <c r="AF609" s="154"/>
      <c r="AG609" s="154"/>
      <c r="AH609" s="154"/>
      <c r="AI609" s="154"/>
      <c r="AJ609" s="329"/>
      <c r="AK609" s="329"/>
      <c r="AL609" s="329"/>
      <c r="AM609" s="329"/>
      <c r="AN609" s="329"/>
      <c r="AO609" s="329"/>
      <c r="AP609" s="329"/>
      <c r="AQ609" s="329"/>
      <c r="AR609" s="329"/>
      <c r="AS609" s="329"/>
      <c r="AT609" s="329"/>
    </row>
    <row r="610">
      <c r="B610" s="359">
        <f>SUM($H$840)</f>
        <v>0</v>
      </c>
      <c r="C610" s="2604">
        <v>6.0</v>
      </c>
      <c r="D610" s="2585"/>
      <c r="E610" s="2586">
        <v>2.0</v>
      </c>
      <c r="F610" s="2585"/>
      <c r="G610" s="2585"/>
      <c r="H610" s="2585"/>
      <c r="I610" s="359">
        <f>SUM(B610:H610) - IF(C610 &gt; $Z1173, ROUNDUP(MINUS(C610, $Z1173)/2), 0)</f>
        <v>5</v>
      </c>
      <c r="J610" s="329"/>
      <c r="K610" s="279" t="s">
        <v>1815</v>
      </c>
      <c r="L610" s="218" t="s">
        <v>2216</v>
      </c>
      <c r="M610" s="170"/>
      <c r="N610" s="170"/>
      <c r="O610" s="235"/>
      <c r="P610" s="235"/>
      <c r="Q610" s="235"/>
      <c r="R610" s="329"/>
      <c r="S610" s="329"/>
      <c r="T610" s="329"/>
      <c r="U610" s="385" t="s">
        <v>1010</v>
      </c>
      <c r="V610" s="154" t="s">
        <v>1011</v>
      </c>
      <c r="W610" s="154" t="s">
        <v>1045</v>
      </c>
      <c r="X610" s="154" t="s">
        <v>1032</v>
      </c>
      <c r="Y610" s="154" t="s">
        <v>3194</v>
      </c>
      <c r="Z610" s="610" t="s">
        <v>2721</v>
      </c>
      <c r="AA610" s="329"/>
      <c r="AB610" s="329"/>
      <c r="AC610" s="279" t="s">
        <v>1862</v>
      </c>
      <c r="AD610" s="279" t="s">
        <v>1230</v>
      </c>
      <c r="AE610" s="170"/>
      <c r="AF610" s="170"/>
      <c r="AG610" s="222" t="s">
        <v>1222</v>
      </c>
      <c r="AH610" s="235" t="s">
        <v>1195</v>
      </c>
      <c r="AI610" s="222" t="s">
        <v>1196</v>
      </c>
      <c r="AJ610" s="329"/>
      <c r="AK610" s="329"/>
      <c r="AL610" s="329"/>
      <c r="AM610" s="279" t="s">
        <v>1879</v>
      </c>
      <c r="AN610" s="170"/>
      <c r="AO610" s="329"/>
      <c r="AP610" s="329"/>
      <c r="AQ610" s="329"/>
      <c r="AR610" s="329"/>
      <c r="AS610" s="329"/>
      <c r="AT610" s="329"/>
    </row>
    <row r="611">
      <c r="B611" s="359">
        <f>SUM($I$840)</f>
        <v>13</v>
      </c>
      <c r="C611" s="2604">
        <v>6.0</v>
      </c>
      <c r="D611" s="2585"/>
      <c r="E611" s="2586">
        <v>2.0</v>
      </c>
      <c r="F611" s="2585"/>
      <c r="G611" s="2585"/>
      <c r="H611" s="2585"/>
      <c r="I611" s="359">
        <f>SUM(B611:H611) - IF(C611 &gt; $Z1173, ROUNDUP(MINUS(C611, $Z1173)/2), 0)</f>
        <v>18</v>
      </c>
      <c r="J611" s="329"/>
      <c r="K611" s="780" t="str">
        <f>IFERROR(__xludf.DUMMYFUNCTION("REGEXREPLACE(O610, ""\D+"", """")"),"")</f>
        <v/>
      </c>
      <c r="L611" s="154"/>
      <c r="M611" s="154"/>
      <c r="N611" s="154"/>
      <c r="O611" s="154"/>
      <c r="P611" s="154"/>
      <c r="Q611" s="154"/>
      <c r="R611" s="329"/>
      <c r="S611" s="329"/>
      <c r="T611" s="329"/>
      <c r="U611" s="385" t="s">
        <v>1018</v>
      </c>
      <c r="V611" s="154" t="s">
        <v>1049</v>
      </c>
      <c r="W611" s="154" t="s">
        <v>2184</v>
      </c>
      <c r="X611" s="154" t="s">
        <v>1995</v>
      </c>
      <c r="Y611" s="610" t="s">
        <v>6895</v>
      </c>
      <c r="Z611" s="154"/>
      <c r="AA611" s="329"/>
      <c r="AB611" s="954">
        <f>(AC611 * (AC611 + 1)) / 2</f>
        <v>0</v>
      </c>
      <c r="AC611" s="955">
        <v>0.0</v>
      </c>
      <c r="AD611" s="224" t="s">
        <v>9672</v>
      </c>
      <c r="AE611" s="212"/>
      <c r="AF611" s="212"/>
      <c r="AG611" s="154"/>
      <c r="AH611" s="154"/>
      <c r="AI611" s="154"/>
      <c r="AJ611" s="329"/>
      <c r="AK611" s="329"/>
      <c r="AL611" s="329"/>
      <c r="AM611" s="404" t="s">
        <v>9673</v>
      </c>
      <c r="AN611" s="37"/>
      <c r="AO611" s="406" t="s">
        <v>2390</v>
      </c>
      <c r="AP611" s="37"/>
      <c r="AQ611" s="404" t="s">
        <v>9674</v>
      </c>
      <c r="AR611" s="37"/>
      <c r="AS611" s="329"/>
      <c r="AT611" s="329"/>
    </row>
    <row r="612">
      <c r="B612" s="359">
        <f>SUM($J$840)</f>
        <v>0</v>
      </c>
      <c r="C612" s="2608">
        <v>8.0</v>
      </c>
      <c r="D612" s="2585"/>
      <c r="E612" s="2593">
        <v>1.0</v>
      </c>
      <c r="F612" s="2585"/>
      <c r="G612" s="2586">
        <v>2.0</v>
      </c>
      <c r="H612" s="2585"/>
      <c r="I612" s="359">
        <f>SUM(B612:H612) - IF(C612 &gt; $Z1173, ROUNDUP(MINUS(C612, $Z1173)/2), 0)</f>
        <v>7</v>
      </c>
      <c r="J612" s="329"/>
      <c r="K612" s="329"/>
      <c r="L612" s="154"/>
      <c r="M612" s="154"/>
      <c r="N612" s="154"/>
      <c r="O612" s="154"/>
      <c r="P612" s="154"/>
      <c r="Q612" s="154"/>
      <c r="R612" s="329"/>
      <c r="S612" s="329"/>
      <c r="T612" s="279" t="s">
        <v>1889</v>
      </c>
      <c r="U612" s="1351" t="s">
        <v>9675</v>
      </c>
      <c r="V612" s="657"/>
      <c r="W612" s="658" t="s">
        <v>9676</v>
      </c>
      <c r="X612" s="254"/>
      <c r="Y612" s="254"/>
      <c r="Z612" s="235"/>
      <c r="AA612" s="329"/>
      <c r="AB612" s="329"/>
      <c r="AC612" s="400" t="str">
        <f>CONCATENATE("Cost: ", AB611, " KP")</f>
        <v>Cost: 0 KP</v>
      </c>
      <c r="AD612" s="224" t="s">
        <v>9677</v>
      </c>
      <c r="AE612" s="212"/>
      <c r="AF612" s="212"/>
      <c r="AG612" s="154"/>
      <c r="AH612" s="154"/>
      <c r="AI612" s="154"/>
      <c r="AJ612" s="329"/>
      <c r="AK612" s="329"/>
      <c r="AL612" s="329"/>
      <c r="AM612" s="406" t="s">
        <v>2627</v>
      </c>
      <c r="AN612" s="37"/>
      <c r="AO612" s="405" t="s">
        <v>1894</v>
      </c>
      <c r="AP612" s="37"/>
      <c r="AQ612" s="406" t="s">
        <v>1895</v>
      </c>
      <c r="AR612" s="37"/>
      <c r="AS612" s="329"/>
      <c r="AT612" s="329"/>
    </row>
    <row r="613">
      <c r="B613" s="359">
        <f>SUM($T$840)</f>
        <v>0</v>
      </c>
      <c r="C613" s="2585"/>
      <c r="D613" s="2585"/>
      <c r="E613" s="2585"/>
      <c r="F613" s="2585"/>
      <c r="G613" s="2585"/>
      <c r="H613" s="2585"/>
      <c r="I613" s="359">
        <f>SUM(B613,D613:H613, (MIN(ROUNDDOWN(C613/6), 1)), MIN(ROUNDDOWN(C613/15), 1))</f>
        <v>0</v>
      </c>
      <c r="J613" s="329"/>
      <c r="K613" s="329"/>
      <c r="L613" s="329"/>
      <c r="M613" s="329"/>
      <c r="N613" s="329"/>
      <c r="O613" s="329"/>
      <c r="P613" s="329"/>
      <c r="Q613" s="329"/>
      <c r="R613" s="329"/>
      <c r="S613" s="329"/>
      <c r="T613" s="329"/>
      <c r="U613" s="635" t="s">
        <v>1010</v>
      </c>
      <c r="V613" s="154" t="s">
        <v>1076</v>
      </c>
      <c r="W613" s="154" t="s">
        <v>2479</v>
      </c>
      <c r="X613" s="154" t="s">
        <v>1115</v>
      </c>
      <c r="Y613" s="2669" t="s">
        <v>9678</v>
      </c>
      <c r="Z613" s="573" t="s">
        <v>1171</v>
      </c>
      <c r="AA613" s="329"/>
      <c r="AB613" s="329"/>
      <c r="AC613" s="279" t="s">
        <v>1862</v>
      </c>
      <c r="AD613" s="220" t="s">
        <v>1378</v>
      </c>
      <c r="AE613" s="170"/>
      <c r="AF613" s="170"/>
      <c r="AG613" s="222" t="s">
        <v>1304</v>
      </c>
      <c r="AH613" s="209" t="s">
        <v>1195</v>
      </c>
      <c r="AI613" s="222" t="s">
        <v>1196</v>
      </c>
      <c r="AJ613" s="329"/>
      <c r="AK613" s="329"/>
      <c r="AL613" s="329"/>
      <c r="AM613" s="404" t="s">
        <v>2847</v>
      </c>
      <c r="AN613" s="37"/>
      <c r="AO613" s="406" t="s">
        <v>2724</v>
      </c>
      <c r="AP613" s="37"/>
      <c r="AQ613" s="258" t="s">
        <v>3489</v>
      </c>
      <c r="AR613" s="37"/>
      <c r="AS613" s="329"/>
      <c r="AT613" s="329"/>
    </row>
    <row r="614">
      <c r="A614" s="329"/>
      <c r="B614" s="329"/>
      <c r="C614" s="329"/>
      <c r="D614" s="329"/>
      <c r="E614" s="329"/>
      <c r="F614" s="329"/>
      <c r="G614" s="329"/>
      <c r="H614" s="329"/>
      <c r="I614" s="329"/>
      <c r="J614" s="329"/>
      <c r="K614" s="411" t="s">
        <v>1904</v>
      </c>
      <c r="L614" s="412"/>
      <c r="M614" s="412"/>
      <c r="N614" s="412"/>
      <c r="O614" s="413"/>
      <c r="P614" s="413"/>
      <c r="Q614" s="413"/>
      <c r="R614" s="329"/>
      <c r="S614" s="329"/>
      <c r="T614" s="329"/>
      <c r="U614" s="635" t="s">
        <v>1018</v>
      </c>
      <c r="V614" s="154" t="s">
        <v>1920</v>
      </c>
      <c r="W614" s="154"/>
      <c r="X614" s="154"/>
      <c r="Y614" s="154"/>
      <c r="Z614" s="154"/>
      <c r="AA614" s="329"/>
      <c r="AB614" s="954">
        <f>(AC614 * (AC614 + 1)) / 2</f>
        <v>0</v>
      </c>
      <c r="AC614" s="955">
        <v>0.0</v>
      </c>
      <c r="AD614" s="224" t="s">
        <v>9679</v>
      </c>
      <c r="AE614" s="212"/>
      <c r="AF614" s="212"/>
      <c r="AG614" s="212"/>
      <c r="AH614" s="212"/>
      <c r="AI614" s="154"/>
      <c r="AJ614" s="329"/>
      <c r="AK614" s="329"/>
      <c r="AL614" s="329"/>
      <c r="AM614" s="329"/>
      <c r="AN614" s="329"/>
      <c r="AO614" s="329"/>
      <c r="AP614" s="329"/>
      <c r="AQ614" s="329"/>
      <c r="AR614" s="329"/>
      <c r="AS614" s="329"/>
      <c r="AT614" s="329"/>
    </row>
    <row r="615">
      <c r="A615" s="329"/>
      <c r="B615" s="345" t="s">
        <v>1822</v>
      </c>
      <c r="C615" s="345" t="s">
        <v>1906</v>
      </c>
      <c r="D615" s="345" t="s">
        <v>1907</v>
      </c>
      <c r="E615" s="345" t="s">
        <v>1908</v>
      </c>
      <c r="F615" s="345" t="s">
        <v>1909</v>
      </c>
      <c r="G615" s="345" t="s">
        <v>1910</v>
      </c>
      <c r="H615" s="345" t="s">
        <v>800</v>
      </c>
      <c r="I615" s="345" t="s">
        <v>1826</v>
      </c>
      <c r="J615" s="329"/>
      <c r="K615" s="780" t="str">
        <f>IFERROR(__xludf.DUMMYFUNCTION("REGEXREPLACE(O614, ""\D+"", """")"),"")</f>
        <v/>
      </c>
      <c r="L615" s="170"/>
      <c r="M615" s="170"/>
      <c r="N615" s="170"/>
      <c r="O615" s="170"/>
      <c r="P615" s="170"/>
      <c r="Q615" s="170"/>
      <c r="R615" s="329"/>
      <c r="S615" s="329"/>
      <c r="T615" s="279" t="s">
        <v>1889</v>
      </c>
      <c r="U615" s="1367" t="s">
        <v>9680</v>
      </c>
      <c r="V615" s="657"/>
      <c r="W615" s="658" t="s">
        <v>9681</v>
      </c>
      <c r="X615" s="254"/>
      <c r="Y615" s="235"/>
      <c r="Z615" s="235"/>
      <c r="AA615" s="329"/>
      <c r="AB615" s="329"/>
      <c r="AC615" s="400" t="str">
        <f>CONCATENATE("Cost: ", AB614, " KP")</f>
        <v>Cost: 0 KP</v>
      </c>
      <c r="AD615" s="224" t="s">
        <v>9682</v>
      </c>
      <c r="AE615" s="212"/>
      <c r="AF615" s="212"/>
      <c r="AG615" s="212"/>
      <c r="AH615" s="154"/>
      <c r="AI615" s="154"/>
      <c r="AJ615" s="329"/>
      <c r="AK615" s="329"/>
      <c r="AL615" s="329"/>
      <c r="AM615" s="279" t="s">
        <v>1914</v>
      </c>
      <c r="AN615" s="170"/>
      <c r="AO615" s="329"/>
      <c r="AP615" s="329"/>
      <c r="AQ615" s="329"/>
      <c r="AR615" s="329"/>
      <c r="AS615" s="329"/>
      <c r="AT615" s="329"/>
    </row>
    <row r="616">
      <c r="A616" s="345" t="s">
        <v>51</v>
      </c>
      <c r="B616" s="359">
        <f>SUM($U$840)</f>
        <v>0</v>
      </c>
      <c r="C616" s="2600"/>
      <c r="D616" s="2600"/>
      <c r="E616" s="931">
        <f>SUM(ROUNDDOWN(I609/5))</f>
        <v>1</v>
      </c>
      <c r="F616" s="2600"/>
      <c r="G616" s="2584">
        <v>3.0</v>
      </c>
      <c r="H616" s="2585"/>
      <c r="I616" s="359">
        <f t="shared" ref="I616:I620" si="81">SUM(B616:H616)</f>
        <v>4</v>
      </c>
      <c r="J616" s="329"/>
      <c r="K616" s="329"/>
      <c r="L616" s="170"/>
      <c r="M616" s="170"/>
      <c r="N616" s="170"/>
      <c r="O616" s="170"/>
      <c r="P616" s="170"/>
      <c r="Q616" s="170"/>
      <c r="R616" s="329"/>
      <c r="S616" s="329"/>
      <c r="T616" s="329"/>
      <c r="U616" s="635" t="s">
        <v>1010</v>
      </c>
      <c r="V616" s="154" t="s">
        <v>1116</v>
      </c>
      <c r="W616" s="605" t="s">
        <v>9683</v>
      </c>
      <c r="X616" s="573" t="s">
        <v>1171</v>
      </c>
      <c r="Y616" s="154"/>
      <c r="Z616" s="154"/>
      <c r="AA616" s="329"/>
      <c r="AB616" s="329"/>
      <c r="AC616" s="411" t="s">
        <v>1904</v>
      </c>
      <c r="AD616" s="412"/>
      <c r="AE616" s="412"/>
      <c r="AF616" s="412"/>
      <c r="AG616" s="412"/>
      <c r="AH616" s="413"/>
      <c r="AI616" s="413"/>
      <c r="AJ616" s="329"/>
      <c r="AK616" s="329"/>
      <c r="AL616" s="329"/>
      <c r="AM616" s="2602" t="s">
        <v>9684</v>
      </c>
      <c r="AS616" s="329"/>
      <c r="AT616" s="329"/>
    </row>
    <row r="617">
      <c r="A617" s="345" t="s">
        <v>52</v>
      </c>
      <c r="B617" s="359">
        <f>SUM($V$840)</f>
        <v>0</v>
      </c>
      <c r="C617" s="2600"/>
      <c r="D617" s="2603">
        <f>SUM(ROUNDDOWN(I608/3))</f>
        <v>0</v>
      </c>
      <c r="E617" s="2613">
        <f>SUM(I609)</f>
        <v>8</v>
      </c>
      <c r="F617" s="2600"/>
      <c r="G617" s="2608">
        <v>8.0</v>
      </c>
      <c r="H617" s="2585"/>
      <c r="I617" s="359">
        <f t="shared" si="81"/>
        <v>16</v>
      </c>
      <c r="J617" s="329"/>
      <c r="K617" s="329"/>
      <c r="L617" s="329"/>
      <c r="M617" s="329"/>
      <c r="N617" s="329"/>
      <c r="O617" s="329"/>
      <c r="P617" s="329"/>
      <c r="Q617" s="329"/>
      <c r="R617" s="329"/>
      <c r="S617" s="329"/>
      <c r="T617" s="329"/>
      <c r="U617" s="635" t="s">
        <v>1018</v>
      </c>
      <c r="V617" s="154" t="s">
        <v>2338</v>
      </c>
      <c r="W617" s="154" t="s">
        <v>2004</v>
      </c>
      <c r="X617" s="610" t="s">
        <v>9685</v>
      </c>
      <c r="Y617" s="154"/>
      <c r="Z617" s="154"/>
      <c r="AA617" s="329"/>
      <c r="AB617" s="954">
        <f>(AC617 * (AC617 + 1)) / 2</f>
        <v>0</v>
      </c>
      <c r="AC617" s="955">
        <v>0.0</v>
      </c>
      <c r="AD617" s="170"/>
      <c r="AE617" s="170"/>
      <c r="AF617" s="170"/>
      <c r="AG617" s="170"/>
      <c r="AH617" s="170"/>
      <c r="AI617" s="170"/>
      <c r="AJ617" s="329"/>
      <c r="AK617" s="329"/>
      <c r="AL617" s="329"/>
      <c r="AS617" s="329"/>
      <c r="AT617" s="329"/>
    </row>
    <row r="618">
      <c r="A618" s="345" t="s">
        <v>54</v>
      </c>
      <c r="B618" s="359">
        <f>SUM($W$840)</f>
        <v>0</v>
      </c>
      <c r="C618" s="2613">
        <f>SUM(I607)</f>
        <v>11</v>
      </c>
      <c r="D618" s="2600"/>
      <c r="E618" s="2600"/>
      <c r="F618" s="2600"/>
      <c r="G618" s="2585"/>
      <c r="H618" s="2585"/>
      <c r="I618" s="359">
        <f t="shared" si="81"/>
        <v>11</v>
      </c>
      <c r="J618" s="329"/>
      <c r="K618" s="411" t="s">
        <v>1904</v>
      </c>
      <c r="L618" s="412"/>
      <c r="M618" s="412"/>
      <c r="N618" s="412"/>
      <c r="O618" s="413"/>
      <c r="P618" s="413"/>
      <c r="Q618" s="413"/>
      <c r="R618" s="329"/>
      <c r="S618" s="329"/>
      <c r="T618" s="329"/>
      <c r="U618" s="329"/>
      <c r="V618" s="329"/>
      <c r="W618" s="329"/>
      <c r="X618" s="329"/>
      <c r="Y618" s="329"/>
      <c r="Z618" s="329"/>
      <c r="AA618" s="329"/>
      <c r="AB618" s="329"/>
      <c r="AC618" s="400" t="str">
        <f>CONCATENATE("Cost: ", AB617, " KP")</f>
        <v>Cost: 0 KP</v>
      </c>
      <c r="AD618" s="170"/>
      <c r="AE618" s="170"/>
      <c r="AF618" s="170"/>
      <c r="AG618" s="170"/>
      <c r="AH618" s="170"/>
      <c r="AI618" s="170"/>
      <c r="AJ618" s="329"/>
      <c r="AK618" s="329"/>
      <c r="AL618" s="329"/>
      <c r="AS618" s="329"/>
      <c r="AT618" s="329"/>
    </row>
    <row r="619">
      <c r="A619" s="345" t="s">
        <v>53</v>
      </c>
      <c r="B619" s="359">
        <f>SUM($X$840)</f>
        <v>0</v>
      </c>
      <c r="C619" s="2605">
        <f>SUM(ROUNDDOWN(I607/2))</f>
        <v>5</v>
      </c>
      <c r="D619" s="2600"/>
      <c r="E619" s="2613">
        <f>SUM(I609)</f>
        <v>8</v>
      </c>
      <c r="F619" s="2600"/>
      <c r="G619" s="2584">
        <v>3.0</v>
      </c>
      <c r="H619" s="2585"/>
      <c r="I619" s="359">
        <f t="shared" si="81"/>
        <v>16</v>
      </c>
      <c r="J619" s="329"/>
      <c r="K619" s="780" t="str">
        <f>IFERROR(__xludf.DUMMYFUNCTION("REGEXREPLACE(O618, ""\D+"", """")"),"")</f>
        <v/>
      </c>
      <c r="L619" s="170"/>
      <c r="M619" s="170"/>
      <c r="N619" s="170"/>
      <c r="O619" s="170"/>
      <c r="P619" s="170"/>
      <c r="Q619" s="170"/>
      <c r="R619" s="329"/>
      <c r="S619" s="329"/>
      <c r="T619" s="279" t="s">
        <v>1922</v>
      </c>
      <c r="U619" s="2731" t="s">
        <v>9686</v>
      </c>
      <c r="V619" s="170"/>
      <c r="W619" s="170"/>
      <c r="X619" s="170"/>
      <c r="Y619" s="2732" t="s">
        <v>567</v>
      </c>
      <c r="Z619" s="345" t="s">
        <v>535</v>
      </c>
      <c r="AA619" s="329"/>
      <c r="AB619" s="329"/>
      <c r="AC619" s="411" t="s">
        <v>1904</v>
      </c>
      <c r="AD619" s="412"/>
      <c r="AE619" s="412"/>
      <c r="AF619" s="412"/>
      <c r="AG619" s="412"/>
      <c r="AH619" s="413"/>
      <c r="AI619" s="413"/>
      <c r="AJ619" s="329"/>
      <c r="AK619" s="329"/>
      <c r="AL619" s="329"/>
      <c r="AS619" s="329"/>
      <c r="AT619" s="329"/>
    </row>
    <row r="620">
      <c r="A620" s="345" t="s">
        <v>55</v>
      </c>
      <c r="B620" s="359">
        <f>SUM($Y$840)</f>
        <v>0</v>
      </c>
      <c r="C620" s="2613">
        <f>SUM(I607)</f>
        <v>11</v>
      </c>
      <c r="D620" s="2600"/>
      <c r="E620" s="2600"/>
      <c r="F620" s="2601">
        <f>SUM(ROUNDDOWN(I612/3))</f>
        <v>2</v>
      </c>
      <c r="G620" s="2585"/>
      <c r="H620" s="2585"/>
      <c r="I620" s="359">
        <f t="shared" si="81"/>
        <v>13</v>
      </c>
      <c r="J620" s="329"/>
      <c r="K620" s="329"/>
      <c r="L620" s="170"/>
      <c r="M620" s="170"/>
      <c r="N620" s="170"/>
      <c r="O620" s="170"/>
      <c r="P620" s="170"/>
      <c r="Q620" s="170"/>
      <c r="R620" s="329"/>
      <c r="S620" s="329"/>
      <c r="T620" s="329"/>
      <c r="U620" s="224" t="s">
        <v>9687</v>
      </c>
      <c r="V620" s="212"/>
      <c r="W620" s="212"/>
      <c r="X620" s="212"/>
      <c r="Y620" s="212"/>
      <c r="Z620" s="154"/>
      <c r="AA620" s="329"/>
      <c r="AB620" s="954">
        <f>(AC620 * (AC620 + 1)) / 2</f>
        <v>0</v>
      </c>
      <c r="AC620" s="955">
        <v>0.0</v>
      </c>
      <c r="AD620" s="170"/>
      <c r="AE620" s="170"/>
      <c r="AF620" s="170"/>
      <c r="AG620" s="170"/>
      <c r="AH620" s="170"/>
      <c r="AI620" s="170"/>
      <c r="AJ620" s="329"/>
      <c r="AK620" s="329"/>
      <c r="AL620" s="329"/>
      <c r="AS620" s="329"/>
      <c r="AT620" s="329"/>
    </row>
    <row r="621">
      <c r="A621" s="329"/>
      <c r="B621" s="329"/>
      <c r="C621" s="329"/>
      <c r="D621" s="329"/>
      <c r="E621" s="329"/>
      <c r="F621" s="329"/>
      <c r="G621" s="329"/>
      <c r="H621" s="329"/>
      <c r="I621" s="329"/>
      <c r="J621" s="329"/>
      <c r="K621" s="329"/>
      <c r="L621" s="329"/>
      <c r="M621" s="329"/>
      <c r="N621" s="329"/>
      <c r="O621" s="329"/>
      <c r="P621" s="329"/>
      <c r="Q621" s="329"/>
      <c r="R621" s="329"/>
      <c r="S621" s="329"/>
      <c r="T621" s="329"/>
      <c r="U621" s="211" t="s">
        <v>9688</v>
      </c>
      <c r="V621" s="212"/>
      <c r="W621" s="212"/>
      <c r="X621" s="212"/>
      <c r="Y621" s="212"/>
      <c r="Z621" s="154"/>
      <c r="AA621" s="329"/>
      <c r="AB621" s="329"/>
      <c r="AC621" s="400" t="str">
        <f>CONCATENATE("Cost: ", AB620, " KP")</f>
        <v>Cost: 0 KP</v>
      </c>
      <c r="AD621" s="170"/>
      <c r="AE621" s="170"/>
      <c r="AF621" s="170"/>
      <c r="AG621" s="170"/>
      <c r="AH621" s="170"/>
      <c r="AI621" s="170"/>
      <c r="AJ621" s="329"/>
      <c r="AK621" s="329"/>
      <c r="AL621" s="329"/>
      <c r="AM621" s="329"/>
      <c r="AN621" s="329"/>
      <c r="AO621" s="329"/>
      <c r="AP621" s="329"/>
      <c r="AQ621" s="329"/>
      <c r="AR621" s="329"/>
      <c r="AS621" s="329"/>
      <c r="AT621" s="329"/>
    </row>
    <row r="622">
      <c r="A622" s="37"/>
      <c r="B622" s="2728" t="s">
        <v>1926</v>
      </c>
      <c r="C622" s="329"/>
      <c r="D622" s="329"/>
      <c r="E622" s="329"/>
      <c r="F622" s="329"/>
      <c r="G622" s="329"/>
      <c r="H622" s="329"/>
      <c r="I622" s="329"/>
      <c r="J622" s="37"/>
      <c r="K622" s="329"/>
      <c r="L622" s="329"/>
      <c r="M622" s="329"/>
      <c r="N622" s="329"/>
      <c r="O622" s="329"/>
      <c r="P622" s="329"/>
      <c r="Q622" s="329"/>
      <c r="R622" s="329"/>
      <c r="S622" s="37"/>
      <c r="T622" s="329"/>
      <c r="U622" s="329"/>
      <c r="V622" s="329"/>
      <c r="W622" s="329"/>
      <c r="X622" s="329"/>
      <c r="Y622" s="329"/>
      <c r="Z622" s="329"/>
      <c r="AA622" s="329"/>
      <c r="AB622" s="37"/>
      <c r="AC622" s="329"/>
      <c r="AD622" s="329"/>
      <c r="AE622" s="329"/>
      <c r="AF622" s="329"/>
      <c r="AG622" s="329"/>
      <c r="AH622" s="329"/>
      <c r="AI622" s="329"/>
      <c r="AJ622" s="329"/>
      <c r="AK622" s="37"/>
      <c r="AL622" s="329"/>
      <c r="AM622" s="329"/>
      <c r="AN622" s="329"/>
      <c r="AO622" s="329"/>
      <c r="AP622" s="329"/>
      <c r="AQ622" s="329"/>
      <c r="AR622" s="329"/>
      <c r="AS622" s="329"/>
      <c r="AT622" s="37"/>
    </row>
    <row r="623">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c r="A626" s="37"/>
      <c r="B626" s="329"/>
      <c r="C626" s="329"/>
      <c r="D626" s="329"/>
      <c r="E626" s="329"/>
      <c r="F626" s="329"/>
      <c r="G626" s="330" t="s">
        <v>1811</v>
      </c>
      <c r="H626" s="330" t="s">
        <v>1812</v>
      </c>
      <c r="I626" s="329"/>
      <c r="J626" s="37"/>
      <c r="K626" s="329"/>
      <c r="L626" s="329"/>
      <c r="M626" s="329"/>
      <c r="N626" s="329"/>
      <c r="O626" s="329"/>
      <c r="P626" s="329"/>
      <c r="Q626" s="329"/>
      <c r="R626" s="329"/>
      <c r="S626" s="37"/>
      <c r="T626" s="329"/>
      <c r="U626" s="329"/>
      <c r="V626" s="329"/>
      <c r="W626" s="329"/>
      <c r="X626" s="329"/>
      <c r="Y626" s="329"/>
      <c r="Z626" s="329"/>
      <c r="AA626" s="329"/>
      <c r="AB626" s="37"/>
      <c r="AC626" s="329"/>
      <c r="AD626" s="329"/>
      <c r="AE626" s="329"/>
      <c r="AF626" s="329"/>
      <c r="AG626" s="329"/>
      <c r="AH626" s="329"/>
      <c r="AI626" s="329"/>
      <c r="AJ626" s="329"/>
      <c r="AK626" s="37"/>
      <c r="AL626" s="329"/>
      <c r="AM626" s="329"/>
      <c r="AN626" s="329"/>
      <c r="AO626" s="329"/>
      <c r="AP626" s="329"/>
      <c r="AQ626" s="329"/>
      <c r="AR626" s="329"/>
      <c r="AS626" s="329"/>
      <c r="AT626" s="37"/>
    </row>
    <row r="627">
      <c r="A627" s="329"/>
      <c r="B627" s="329"/>
      <c r="C627" s="1019" t="s">
        <v>9477</v>
      </c>
      <c r="D627" s="333"/>
      <c r="E627" s="329"/>
      <c r="F627" s="334" t="s">
        <v>1814</v>
      </c>
      <c r="G627" s="334">
        <f>MINUS(H627,SUM(C630:C639) + SUM(K629+K633+K637+AB634+AB637+AB640+AB643+AB646))</f>
        <v>-66</v>
      </c>
      <c r="H627" s="334">
        <f>SUM($A$814)</f>
        <v>0</v>
      </c>
      <c r="I627" s="329"/>
      <c r="J627" s="329"/>
      <c r="K627" s="329"/>
      <c r="L627" s="329"/>
      <c r="M627" s="329"/>
      <c r="N627" s="329"/>
      <c r="O627" s="329"/>
      <c r="P627" s="329"/>
      <c r="Q627" s="329"/>
      <c r="R627" s="329"/>
      <c r="S627" s="329"/>
      <c r="T627" s="329"/>
      <c r="U627" s="329"/>
      <c r="V627" s="329"/>
      <c r="W627" s="329"/>
      <c r="X627" s="329"/>
      <c r="Y627" s="329"/>
      <c r="Z627" s="329"/>
      <c r="AA627" s="329"/>
      <c r="AB627" s="329"/>
      <c r="AC627" s="329"/>
      <c r="AD627" s="329"/>
      <c r="AE627" s="329"/>
      <c r="AF627" s="329"/>
      <c r="AG627" s="329"/>
      <c r="AH627" s="329"/>
      <c r="AI627" s="329"/>
      <c r="AJ627" s="329"/>
      <c r="AK627" s="329"/>
      <c r="AL627" s="329"/>
      <c r="AM627" s="329"/>
      <c r="AN627" s="329"/>
      <c r="AO627" s="329"/>
      <c r="AP627" s="329"/>
      <c r="AQ627" s="329"/>
      <c r="AR627" s="329"/>
      <c r="AS627" s="329"/>
      <c r="AT627" s="329"/>
    </row>
    <row r="628">
      <c r="A628" s="329"/>
      <c r="B628" s="329"/>
      <c r="C628" s="329"/>
      <c r="D628" s="329"/>
      <c r="E628" s="329"/>
      <c r="F628" s="329"/>
      <c r="G628" s="329"/>
      <c r="H628" s="329"/>
      <c r="I628" s="329"/>
      <c r="J628" s="329"/>
      <c r="K628" s="279" t="s">
        <v>1815</v>
      </c>
      <c r="L628" s="218" t="s">
        <v>581</v>
      </c>
      <c r="M628" s="170"/>
      <c r="N628" s="170"/>
      <c r="O628" s="209" t="s">
        <v>582</v>
      </c>
      <c r="P628" s="2733" t="s">
        <v>580</v>
      </c>
      <c r="Q628" s="209" t="s">
        <v>583</v>
      </c>
      <c r="R628" s="329"/>
      <c r="S628" s="329"/>
      <c r="T628" s="279" t="s">
        <v>1816</v>
      </c>
      <c r="U628" s="2661" t="s">
        <v>9478</v>
      </c>
      <c r="V628" s="657"/>
      <c r="W628" s="575" t="s">
        <v>9479</v>
      </c>
      <c r="X628" s="254"/>
      <c r="Y628" s="254"/>
      <c r="Z628" s="235"/>
      <c r="AA628" s="329"/>
      <c r="AB628" s="329"/>
      <c r="AC628" s="279" t="s">
        <v>294</v>
      </c>
      <c r="AD628" s="2691" t="s">
        <v>9480</v>
      </c>
      <c r="AE628" s="170"/>
      <c r="AF628" s="1047" t="s">
        <v>9481</v>
      </c>
      <c r="AG628" s="254"/>
      <c r="AH628" s="254"/>
      <c r="AI628" s="235"/>
      <c r="AJ628" s="329"/>
      <c r="AK628" s="329"/>
      <c r="AL628" s="329"/>
      <c r="AM628" s="220" t="s">
        <v>1821</v>
      </c>
      <c r="AN628" s="2734"/>
      <c r="AO628" s="329"/>
      <c r="AP628" s="329"/>
      <c r="AQ628" s="329"/>
      <c r="AR628" s="329"/>
      <c r="AS628" s="329"/>
      <c r="AT628" s="329"/>
    </row>
    <row r="629">
      <c r="A629" s="329"/>
      <c r="B629" s="345" t="s">
        <v>1822</v>
      </c>
      <c r="C629" s="345" t="s">
        <v>1823</v>
      </c>
      <c r="D629" s="345" t="s">
        <v>1824</v>
      </c>
      <c r="E629" s="345" t="s">
        <v>1825</v>
      </c>
      <c r="F629" s="345" t="s">
        <v>1066</v>
      </c>
      <c r="G629" s="345" t="s">
        <v>1120</v>
      </c>
      <c r="H629" s="345" t="s">
        <v>800</v>
      </c>
      <c r="I629" s="345" t="s">
        <v>1826</v>
      </c>
      <c r="J629" s="329"/>
      <c r="K629" s="329" t="str">
        <f>IFERROR(__xludf.DUMMYFUNCTION("REGEXREPLACE(O628, ""\D+"", """")"),"2")</f>
        <v>2</v>
      </c>
      <c r="L629" s="211" t="s">
        <v>586</v>
      </c>
      <c r="M629" s="212"/>
      <c r="N629" s="212"/>
      <c r="O629" s="212"/>
      <c r="P629" s="212"/>
      <c r="Q629" s="154"/>
      <c r="R629" s="329"/>
      <c r="S629" s="329"/>
      <c r="T629" s="329"/>
      <c r="U629" s="211" t="s">
        <v>9482</v>
      </c>
      <c r="V629" s="212"/>
      <c r="W629" s="212"/>
      <c r="X629" s="212"/>
      <c r="Y629" s="212"/>
      <c r="Z629" s="212"/>
      <c r="AA629" s="1084"/>
      <c r="AB629" s="1084"/>
      <c r="AC629" s="329"/>
      <c r="AD629" s="224" t="s">
        <v>9689</v>
      </c>
      <c r="AE629" s="212"/>
      <c r="AF629" s="212"/>
      <c r="AG629" s="212"/>
      <c r="AH629" s="212"/>
      <c r="AI629" s="212"/>
      <c r="AJ629" s="329"/>
      <c r="AK629" s="329"/>
      <c r="AL629" s="329"/>
      <c r="AM629" s="2735" t="s">
        <v>1846</v>
      </c>
      <c r="AN629" s="37"/>
      <c r="AO629" s="37"/>
      <c r="AP629" s="37"/>
      <c r="AQ629" s="37"/>
      <c r="AR629" s="37"/>
      <c r="AS629" s="329"/>
      <c r="AT629" s="329"/>
    </row>
    <row r="630">
      <c r="A630" s="329"/>
      <c r="B630" s="359">
        <f>SUM($B$814)</f>
        <v>0</v>
      </c>
      <c r="C630" s="2626">
        <v>9.0</v>
      </c>
      <c r="D630" s="2585"/>
      <c r="E630" s="2604">
        <v>6.0</v>
      </c>
      <c r="F630" s="2586">
        <v>2.0</v>
      </c>
      <c r="G630" s="2585"/>
      <c r="H630" s="2585"/>
      <c r="I630" s="359">
        <f>SUM(B630,C630*2,D630:H630) - IF(C630 &gt; $Z1017, MINUS(C630, $Z1017), 0)</f>
        <v>17</v>
      </c>
      <c r="J630" s="329"/>
      <c r="K630" s="329"/>
      <c r="L630" s="211" t="s">
        <v>9690</v>
      </c>
      <c r="M630" s="212"/>
      <c r="N630" s="154"/>
      <c r="O630" s="154"/>
      <c r="P630" s="154"/>
      <c r="Q630" s="154"/>
      <c r="R630" s="329"/>
      <c r="S630" s="329"/>
      <c r="T630" s="329"/>
      <c r="U630" s="952" t="s">
        <v>9691</v>
      </c>
      <c r="V630" s="577" t="s">
        <v>956</v>
      </c>
      <c r="W630" s="577" t="s">
        <v>925</v>
      </c>
      <c r="X630" s="2454" t="s">
        <v>1840</v>
      </c>
      <c r="Y630" s="577" t="s">
        <v>865</v>
      </c>
      <c r="Z630" s="577" t="s">
        <v>866</v>
      </c>
      <c r="AA630" s="329"/>
      <c r="AB630" s="329"/>
      <c r="AC630" s="329"/>
      <c r="AD630" s="1318" t="s">
        <v>9485</v>
      </c>
      <c r="AE630" s="212"/>
      <c r="AF630" s="212"/>
      <c r="AG630" s="212"/>
      <c r="AH630" s="212"/>
      <c r="AI630" s="212"/>
      <c r="AJ630" s="329" t="s">
        <v>556</v>
      </c>
      <c r="AK630" s="329"/>
      <c r="AL630" s="329"/>
      <c r="AM630" s="37"/>
      <c r="AN630" s="763"/>
      <c r="AO630" s="763"/>
      <c r="AP630" s="37"/>
      <c r="AQ630" s="37"/>
      <c r="AR630" s="37"/>
      <c r="AS630" s="329"/>
      <c r="AT630" s="329"/>
    </row>
    <row r="631">
      <c r="B631" s="359">
        <f>SUM($C$814)</f>
        <v>14</v>
      </c>
      <c r="C631" s="2584">
        <v>3.0</v>
      </c>
      <c r="D631" s="2585"/>
      <c r="E631" s="2585"/>
      <c r="F631" s="2585"/>
      <c r="G631" s="2585"/>
      <c r="H631" s="2585"/>
      <c r="I631" s="359">
        <f>SUM(B631,C631*2,D631:H631) - IF(C631 &gt; $Z1017, MINUS(C631, $Z1017), 0)</f>
        <v>17</v>
      </c>
      <c r="J631" s="329"/>
      <c r="K631" s="329"/>
      <c r="L631" s="329"/>
      <c r="M631" s="329"/>
      <c r="N631" s="329"/>
      <c r="O631" s="329"/>
      <c r="P631" s="329"/>
      <c r="Q631" s="329"/>
      <c r="R631" s="329"/>
      <c r="S631" s="329"/>
      <c r="T631" s="329"/>
      <c r="U631" s="329"/>
      <c r="V631" s="329"/>
      <c r="W631" s="329"/>
      <c r="X631" s="329"/>
      <c r="Y631" s="329"/>
      <c r="Z631" s="329"/>
      <c r="AA631" s="329"/>
      <c r="AB631" s="329"/>
      <c r="AC631" s="329"/>
      <c r="AD631" s="220" t="s">
        <v>9692</v>
      </c>
      <c r="AE631" s="170"/>
      <c r="AF631" s="170"/>
      <c r="AG631" s="170"/>
      <c r="AH631" s="170"/>
      <c r="AI631" s="345" t="s">
        <v>535</v>
      </c>
      <c r="AJ631" s="329"/>
      <c r="AK631" s="329"/>
      <c r="AL631" s="329"/>
      <c r="AM631" s="37"/>
      <c r="AN631" s="763"/>
      <c r="AO631" s="763"/>
      <c r="AP631" s="37"/>
      <c r="AQ631" s="37"/>
      <c r="AR631" s="37"/>
      <c r="AS631" s="329"/>
      <c r="AT631" s="329"/>
    </row>
    <row r="632">
      <c r="B632" s="359">
        <f>SUM($D$814)</f>
        <v>0</v>
      </c>
      <c r="C632" s="2617">
        <v>13.0</v>
      </c>
      <c r="D632" s="2585"/>
      <c r="E632" s="2585"/>
      <c r="F632" s="2589">
        <v>4.0</v>
      </c>
      <c r="G632" s="2593">
        <v>1.0</v>
      </c>
      <c r="H632" s="2585"/>
      <c r="I632" s="359">
        <f>SUM(B632:H632) - IF(C632 &gt; $Z1017, ROUNDUP(MINUS(C632, $Z1017)/2), 0)</f>
        <v>11</v>
      </c>
      <c r="J632" s="329"/>
      <c r="K632" s="279" t="s">
        <v>1815</v>
      </c>
      <c r="L632" s="218" t="s">
        <v>758</v>
      </c>
      <c r="M632" s="170"/>
      <c r="N632" s="170"/>
      <c r="O632" s="209" t="s">
        <v>603</v>
      </c>
      <c r="P632" s="210" t="s">
        <v>748</v>
      </c>
      <c r="Q632" s="209" t="s">
        <v>583</v>
      </c>
      <c r="R632" s="329"/>
      <c r="S632" s="329"/>
      <c r="T632" s="279" t="s">
        <v>1855</v>
      </c>
      <c r="U632" s="2661" t="s">
        <v>9478</v>
      </c>
      <c r="V632" s="657"/>
      <c r="W632" s="575" t="s">
        <v>9479</v>
      </c>
      <c r="X632" s="254"/>
      <c r="Y632" s="254"/>
      <c r="Z632" s="235"/>
      <c r="AA632" s="329"/>
      <c r="AB632" s="329"/>
      <c r="AC632" s="329"/>
      <c r="AD632" s="1084"/>
      <c r="AE632" s="1084"/>
      <c r="AF632" s="1084"/>
      <c r="AG632" s="1084"/>
      <c r="AH632" s="329"/>
      <c r="AI632" s="329"/>
      <c r="AJ632" s="329"/>
      <c r="AK632" s="329"/>
      <c r="AL632" s="329"/>
      <c r="AM632" s="37"/>
      <c r="AN632" s="763"/>
      <c r="AO632" s="763"/>
      <c r="AP632" s="37"/>
      <c r="AQ632" s="37"/>
      <c r="AR632" s="37"/>
      <c r="AS632" s="329"/>
      <c r="AT632" s="329"/>
    </row>
    <row r="633">
      <c r="B633" s="359">
        <f>SUM($E$814)</f>
        <v>2</v>
      </c>
      <c r="C633" s="2617">
        <v>13.0</v>
      </c>
      <c r="D633" s="2585"/>
      <c r="E633" s="2585"/>
      <c r="F633" s="2584">
        <v>3.0</v>
      </c>
      <c r="G633" s="2585"/>
      <c r="H633" s="2585"/>
      <c r="I633" s="359">
        <f>SUM(B633:H633) - IF(C633 &gt; $Z1017, ROUNDUP(MINUS(C633, $Z1017)/2), 0)</f>
        <v>11</v>
      </c>
      <c r="J633" s="329"/>
      <c r="K633" s="329" t="str">
        <f>IFERROR(__xludf.DUMMYFUNCTION("REGEXREPLACE(O632, ""\D+"", """")"),"4")</f>
        <v>4</v>
      </c>
      <c r="L633" s="211" t="s">
        <v>760</v>
      </c>
      <c r="M633" s="212"/>
      <c r="N633" s="212"/>
      <c r="O633" s="212"/>
      <c r="P633" s="212"/>
      <c r="Q633" s="154"/>
      <c r="R633" s="329"/>
      <c r="S633" s="329"/>
      <c r="T633" s="329"/>
      <c r="U633" s="385" t="s">
        <v>1010</v>
      </c>
      <c r="V633" s="226" t="s">
        <v>1116</v>
      </c>
      <c r="W633" s="226" t="s">
        <v>6300</v>
      </c>
      <c r="X633" s="226" t="s">
        <v>1059</v>
      </c>
      <c r="Y633" s="589" t="s">
        <v>9487</v>
      </c>
      <c r="Z633" s="154"/>
      <c r="AA633" s="329"/>
      <c r="AB633" s="329"/>
      <c r="AC633" s="279" t="s">
        <v>1862</v>
      </c>
      <c r="AD633" s="279" t="s">
        <v>1230</v>
      </c>
      <c r="AE633" s="170"/>
      <c r="AF633" s="170"/>
      <c r="AG633" s="222" t="s">
        <v>1222</v>
      </c>
      <c r="AH633" s="2736" t="s">
        <v>1195</v>
      </c>
      <c r="AI633" s="222" t="s">
        <v>1196</v>
      </c>
      <c r="AJ633" s="329"/>
      <c r="AK633" s="329"/>
      <c r="AL633" s="329"/>
      <c r="AM633" s="37"/>
      <c r="AN633" s="37"/>
      <c r="AO633" s="37"/>
      <c r="AP633" s="37"/>
      <c r="AQ633" s="37"/>
      <c r="AR633" s="37"/>
      <c r="AS633" s="329"/>
      <c r="AT633" s="329"/>
    </row>
    <row r="634">
      <c r="B634" s="359">
        <f>SUM($F$814)</f>
        <v>0</v>
      </c>
      <c r="C634" s="2585"/>
      <c r="D634" s="2585"/>
      <c r="E634" s="2585"/>
      <c r="F634" s="2585"/>
      <c r="G634" s="2585"/>
      <c r="H634" s="2585"/>
      <c r="I634" s="359">
        <f>SUM(B634:H634) - IF(C634 &gt; $Z1017, ROUNDUP(MINUS(C634, $Z1017)/2), 0)</f>
        <v>0</v>
      </c>
      <c r="J634" s="329"/>
      <c r="K634" s="329"/>
      <c r="L634" s="211" t="s">
        <v>761</v>
      </c>
      <c r="M634" s="212"/>
      <c r="N634" s="212"/>
      <c r="O634" s="212"/>
      <c r="P634" s="154"/>
      <c r="Q634" s="154"/>
      <c r="R634" s="329"/>
      <c r="S634" s="329"/>
      <c r="T634" s="329"/>
      <c r="U634" s="385" t="s">
        <v>1018</v>
      </c>
      <c r="V634" s="154" t="s">
        <v>2049</v>
      </c>
      <c r="W634" s="154" t="s">
        <v>2833</v>
      </c>
      <c r="X634" s="154" t="s">
        <v>2763</v>
      </c>
      <c r="Y634" s="154"/>
      <c r="Z634" s="154"/>
      <c r="AA634" s="329"/>
      <c r="AB634" s="954">
        <f>(AC634 * (AC634 + 1)) / 2</f>
        <v>0</v>
      </c>
      <c r="AC634" s="955">
        <v>0.0</v>
      </c>
      <c r="AD634" s="224" t="s">
        <v>9693</v>
      </c>
      <c r="AE634" s="212"/>
      <c r="AF634" s="212"/>
      <c r="AG634" s="212"/>
      <c r="AH634" s="154"/>
      <c r="AI634" s="154"/>
      <c r="AJ634" s="329"/>
      <c r="AK634" s="329"/>
      <c r="AL634" s="329"/>
      <c r="AM634" s="37"/>
      <c r="AN634" s="37"/>
      <c r="AO634" s="37"/>
      <c r="AP634" s="37"/>
      <c r="AQ634" s="37"/>
      <c r="AR634" s="37"/>
      <c r="AS634" s="329"/>
      <c r="AT634" s="329"/>
    </row>
    <row r="635">
      <c r="B635" s="359">
        <f>SUM($G$814)</f>
        <v>0</v>
      </c>
      <c r="C635" s="2617">
        <v>13.0</v>
      </c>
      <c r="D635" s="2593">
        <v>1.0</v>
      </c>
      <c r="E635" s="2585"/>
      <c r="F635" s="2585"/>
      <c r="G635" s="2585"/>
      <c r="H635" s="2585"/>
      <c r="I635" s="359">
        <f>SUM(B635:H635) - IF(C635 &gt; $Z1017, ROUNDUP(MINUS(C635, $Z1017)/2), 0)</f>
        <v>7</v>
      </c>
      <c r="J635" s="329"/>
      <c r="K635" s="329"/>
      <c r="L635" s="329"/>
      <c r="M635" s="329"/>
      <c r="N635" s="329"/>
      <c r="O635" s="329"/>
      <c r="P635" s="329"/>
      <c r="Q635" s="329"/>
      <c r="R635" s="329"/>
      <c r="S635" s="329"/>
      <c r="T635" s="279" t="s">
        <v>1872</v>
      </c>
      <c r="U635" s="2661" t="s">
        <v>9478</v>
      </c>
      <c r="V635" s="657"/>
      <c r="W635" s="575" t="s">
        <v>9479</v>
      </c>
      <c r="X635" s="254"/>
      <c r="Y635" s="254"/>
      <c r="Z635" s="254"/>
      <c r="AA635" s="329"/>
      <c r="AB635" s="329"/>
      <c r="AC635" s="400" t="str">
        <f>CONCATENATE("Cost: ", AB634, " KP")</f>
        <v>Cost: 0 KP</v>
      </c>
      <c r="AD635" s="224" t="s">
        <v>9694</v>
      </c>
      <c r="AE635" s="212"/>
      <c r="AF635" s="212"/>
      <c r="AG635" s="154"/>
      <c r="AH635" s="154"/>
      <c r="AI635" s="154"/>
      <c r="AJ635" s="329" t="s">
        <v>556</v>
      </c>
      <c r="AK635" s="329"/>
      <c r="AL635" s="329"/>
      <c r="AM635" s="329"/>
      <c r="AN635" s="329"/>
      <c r="AO635" s="329"/>
      <c r="AP635" s="329"/>
      <c r="AQ635" s="329"/>
      <c r="AR635" s="329"/>
      <c r="AS635" s="329"/>
      <c r="AT635" s="329"/>
    </row>
    <row r="636">
      <c r="B636" s="359">
        <f>SUM($H$814)</f>
        <v>0</v>
      </c>
      <c r="C636" s="2604">
        <v>6.0</v>
      </c>
      <c r="D636" s="2609">
        <v>-1.0</v>
      </c>
      <c r="E636" s="2585"/>
      <c r="F636" s="2593">
        <v>1.0</v>
      </c>
      <c r="G636" s="2585"/>
      <c r="H636" s="2585"/>
      <c r="I636" s="359">
        <f>SUM(B636:H636) - IF(C636 &gt; $Z1017, ROUNDUP(MINUS(C636, $Z1017)/2), 0)</f>
        <v>3</v>
      </c>
      <c r="J636" s="329"/>
      <c r="K636" s="279" t="s">
        <v>1815</v>
      </c>
      <c r="L636" s="218" t="s">
        <v>2216</v>
      </c>
      <c r="M636" s="170"/>
      <c r="N636" s="170"/>
      <c r="O636" s="235"/>
      <c r="P636" s="235"/>
      <c r="Q636" s="235"/>
      <c r="R636" s="329"/>
      <c r="S636" s="329"/>
      <c r="T636" s="329"/>
      <c r="U636" s="635" t="s">
        <v>1010</v>
      </c>
      <c r="V636" s="154" t="s">
        <v>2404</v>
      </c>
      <c r="W636" s="154" t="s">
        <v>1011</v>
      </c>
      <c r="X636" s="154" t="s">
        <v>1031</v>
      </c>
      <c r="Y636" s="154" t="s">
        <v>3401</v>
      </c>
      <c r="Z636" s="154"/>
      <c r="AA636" s="329"/>
      <c r="AB636" s="329"/>
      <c r="AC636" s="279" t="s">
        <v>1862</v>
      </c>
      <c r="AD636" s="279" t="s">
        <v>1701</v>
      </c>
      <c r="AE636" s="170"/>
      <c r="AF636" s="170"/>
      <c r="AG636" s="222" t="s">
        <v>1254</v>
      </c>
      <c r="AH636" s="209" t="s">
        <v>1195</v>
      </c>
      <c r="AI636" s="222" t="s">
        <v>1196</v>
      </c>
      <c r="AJ636" s="329"/>
      <c r="AK636" s="329"/>
      <c r="AL636" s="329"/>
      <c r="AM636" s="2624" t="s">
        <v>1879</v>
      </c>
      <c r="AN636" s="170"/>
      <c r="AO636" s="329"/>
      <c r="AP636" s="329"/>
      <c r="AQ636" s="329"/>
      <c r="AR636" s="329"/>
      <c r="AS636" s="329"/>
      <c r="AT636" s="329"/>
    </row>
    <row r="637">
      <c r="B637" s="359">
        <f>SUM($I$814)</f>
        <v>10</v>
      </c>
      <c r="C637" s="2593">
        <v>1.0</v>
      </c>
      <c r="D637" s="2585"/>
      <c r="E637" s="2593">
        <v>1.0</v>
      </c>
      <c r="F637" s="2585"/>
      <c r="G637" s="2585"/>
      <c r="H637" s="2585"/>
      <c r="I637" s="359">
        <f>SUM(B637:H637) - IF(C637 &gt; $Z1017, ROUNDUP(MINUS(C637, $Z1017)/2), 0)</f>
        <v>11</v>
      </c>
      <c r="J637" s="329"/>
      <c r="K637" s="329" t="str">
        <f>IFERROR(__xludf.DUMMYFUNCTION("REGEXREPLACE(O636, ""\D+"", """")"),"")</f>
        <v/>
      </c>
      <c r="L637" s="154"/>
      <c r="M637" s="154"/>
      <c r="N637" s="154"/>
      <c r="O637" s="154"/>
      <c r="P637" s="154"/>
      <c r="Q637" s="154"/>
      <c r="R637" s="329"/>
      <c r="S637" s="329"/>
      <c r="T637" s="329"/>
      <c r="U637" s="635" t="s">
        <v>1018</v>
      </c>
      <c r="V637" s="154" t="s">
        <v>2184</v>
      </c>
      <c r="W637" s="154" t="s">
        <v>1151</v>
      </c>
      <c r="X637" s="154" t="s">
        <v>1152</v>
      </c>
      <c r="Y637" s="154" t="s">
        <v>1995</v>
      </c>
      <c r="Z637" s="154"/>
      <c r="AA637" s="329"/>
      <c r="AB637" s="954">
        <f>(AC637 * (AC637 + 1)) / 2</f>
        <v>0</v>
      </c>
      <c r="AC637" s="955">
        <v>0.0</v>
      </c>
      <c r="AD637" s="224" t="s">
        <v>9695</v>
      </c>
      <c r="AE637" s="212"/>
      <c r="AF637" s="212"/>
      <c r="AG637" s="154"/>
      <c r="AH637" s="154"/>
      <c r="AI637" s="154"/>
      <c r="AJ637" s="329"/>
      <c r="AK637" s="329"/>
      <c r="AL637" s="329"/>
      <c r="AM637" s="404" t="s">
        <v>2803</v>
      </c>
      <c r="AN637" s="37"/>
      <c r="AO637" s="406" t="s">
        <v>2390</v>
      </c>
      <c r="AP637" s="37"/>
      <c r="AQ637" s="404" t="s">
        <v>2842</v>
      </c>
      <c r="AR637" s="282"/>
      <c r="AS637" s="1084"/>
      <c r="AT637" s="329"/>
    </row>
    <row r="638">
      <c r="B638" s="359">
        <f>SUM($J$814)</f>
        <v>0</v>
      </c>
      <c r="C638" s="2586">
        <v>2.0</v>
      </c>
      <c r="D638" s="2585"/>
      <c r="E638" s="2584">
        <v>3.0</v>
      </c>
      <c r="F638" s="2585"/>
      <c r="G638" s="2585"/>
      <c r="H638" s="2585"/>
      <c r="I638" s="359">
        <f>SUM(B638:H638) - IF(C638 &gt; $Z1017, ROUNDUP(MINUS(C638, $Z1017)/2), 0)</f>
        <v>4</v>
      </c>
      <c r="J638" s="329"/>
      <c r="K638" s="329"/>
      <c r="L638" s="154"/>
      <c r="M638" s="154"/>
      <c r="N638" s="154"/>
      <c r="O638" s="154"/>
      <c r="P638" s="154"/>
      <c r="Q638" s="154"/>
      <c r="R638" s="329"/>
      <c r="S638" s="329"/>
      <c r="T638" s="279" t="s">
        <v>1889</v>
      </c>
      <c r="U638" s="2661" t="s">
        <v>9478</v>
      </c>
      <c r="V638" s="657"/>
      <c r="W638" s="575" t="s">
        <v>9479</v>
      </c>
      <c r="X638" s="254"/>
      <c r="Y638" s="254"/>
      <c r="Z638" s="235"/>
      <c r="AA638" s="329"/>
      <c r="AB638" s="329"/>
      <c r="AC638" s="400" t="str">
        <f>CONCATENATE("Cost: ", AB637, " KP")</f>
        <v>Cost: 0 KP</v>
      </c>
      <c r="AD638" s="212"/>
      <c r="AE638" s="212"/>
      <c r="AF638" s="154"/>
      <c r="AG638" s="154"/>
      <c r="AH638" s="154"/>
      <c r="AI638" s="154"/>
      <c r="AJ638" s="329"/>
      <c r="AK638" s="329"/>
      <c r="AL638" s="329"/>
      <c r="AM638" s="406" t="s">
        <v>2176</v>
      </c>
      <c r="AN638" s="37"/>
      <c r="AO638" s="2737" t="s">
        <v>1894</v>
      </c>
      <c r="AP638" s="37"/>
      <c r="AQ638" s="406" t="s">
        <v>1895</v>
      </c>
      <c r="AR638" s="282"/>
      <c r="AS638" s="329"/>
      <c r="AT638" s="329"/>
    </row>
    <row r="639">
      <c r="B639" s="359">
        <f>SUM($T$814)</f>
        <v>0</v>
      </c>
      <c r="C639" s="2585"/>
      <c r="D639" s="2692"/>
      <c r="E639" s="2585"/>
      <c r="F639" s="2585"/>
      <c r="G639" s="2585"/>
      <c r="H639" s="2585"/>
      <c r="I639" s="359">
        <f>SUM(B639,D639:H639, (MIN(ROUNDDOWN(C639/6), 1)), MIN(ROUNDDOWN(C639/15), 1))</f>
        <v>0</v>
      </c>
      <c r="J639" s="329"/>
      <c r="K639" s="329"/>
      <c r="L639" s="329"/>
      <c r="M639" s="329"/>
      <c r="N639" s="329"/>
      <c r="O639" s="329"/>
      <c r="P639" s="329"/>
      <c r="Q639" s="329"/>
      <c r="R639" s="329"/>
      <c r="S639" s="329"/>
      <c r="T639" s="329"/>
      <c r="U639" s="635" t="s">
        <v>1010</v>
      </c>
      <c r="V639" s="154" t="s">
        <v>2478</v>
      </c>
      <c r="W639" s="1055" t="s">
        <v>9491</v>
      </c>
      <c r="X639" s="154"/>
      <c r="Y639" s="154"/>
      <c r="Z639" s="154"/>
      <c r="AA639" s="329"/>
      <c r="AB639" s="329"/>
      <c r="AC639" s="279" t="s">
        <v>1862</v>
      </c>
      <c r="AD639" s="207" t="s">
        <v>1533</v>
      </c>
      <c r="AE639" s="170"/>
      <c r="AF639" s="170"/>
      <c r="AG639" s="209" t="s">
        <v>1304</v>
      </c>
      <c r="AH639" s="209" t="s">
        <v>1195</v>
      </c>
      <c r="AI639" s="209" t="s">
        <v>1196</v>
      </c>
      <c r="AJ639" s="329"/>
      <c r="AK639" s="329"/>
      <c r="AL639" s="329"/>
      <c r="AM639" s="404" t="s">
        <v>2628</v>
      </c>
      <c r="AN639" s="37"/>
      <c r="AO639" s="406" t="s">
        <v>2724</v>
      </c>
      <c r="AP639" s="37"/>
      <c r="AQ639" s="2738" t="s">
        <v>9492</v>
      </c>
      <c r="AR639" s="37"/>
      <c r="AS639" s="329"/>
      <c r="AT639" s="329"/>
    </row>
    <row r="640">
      <c r="A640" s="329"/>
      <c r="B640" s="329"/>
      <c r="C640" s="780"/>
      <c r="D640" s="780"/>
      <c r="E640" s="780"/>
      <c r="F640" s="780"/>
      <c r="G640" s="780"/>
      <c r="H640" s="780"/>
      <c r="I640" s="329"/>
      <c r="J640" s="329"/>
      <c r="K640" s="411" t="s">
        <v>1904</v>
      </c>
      <c r="L640" s="412"/>
      <c r="M640" s="412"/>
      <c r="N640" s="412"/>
      <c r="O640" s="413"/>
      <c r="P640" s="413"/>
      <c r="Q640" s="413"/>
      <c r="R640" s="329"/>
      <c r="S640" s="329"/>
      <c r="T640" s="329"/>
      <c r="U640" s="635" t="s">
        <v>1018</v>
      </c>
      <c r="V640" s="154" t="s">
        <v>2338</v>
      </c>
      <c r="W640" s="154"/>
      <c r="X640" s="154"/>
      <c r="Y640" s="154"/>
      <c r="Z640" s="154"/>
      <c r="AA640" s="329"/>
      <c r="AB640" s="954">
        <f>(AC640 * (AC640 + 1)) / 2</f>
        <v>0</v>
      </c>
      <c r="AC640" s="955">
        <v>0.0</v>
      </c>
      <c r="AD640" s="1318" t="s">
        <v>9696</v>
      </c>
      <c r="AE640" s="212"/>
      <c r="AF640" s="212"/>
      <c r="AG640" s="212"/>
      <c r="AH640" s="212"/>
      <c r="AI640" s="212"/>
      <c r="AJ640" s="329"/>
      <c r="AK640" s="329"/>
      <c r="AL640" s="329"/>
      <c r="AM640" s="329"/>
      <c r="AN640" s="329"/>
      <c r="AO640" s="329"/>
      <c r="AP640" s="329"/>
      <c r="AQ640" s="329"/>
      <c r="AR640" s="329"/>
      <c r="AS640" s="329"/>
      <c r="AT640" s="329"/>
    </row>
    <row r="641">
      <c r="A641" s="329"/>
      <c r="B641" s="345" t="s">
        <v>1822</v>
      </c>
      <c r="C641" s="2739" t="s">
        <v>1906</v>
      </c>
      <c r="D641" s="2739" t="s">
        <v>1907</v>
      </c>
      <c r="E641" s="2739" t="s">
        <v>1908</v>
      </c>
      <c r="F641" s="2739" t="s">
        <v>1909</v>
      </c>
      <c r="G641" s="2739" t="s">
        <v>1910</v>
      </c>
      <c r="H641" s="2739" t="s">
        <v>800</v>
      </c>
      <c r="I641" s="345" t="s">
        <v>1826</v>
      </c>
      <c r="J641" s="329"/>
      <c r="K641" s="329" t="str">
        <f>IFERROR(__xludf.DUMMYFUNCTION("REGEXREPLACE(O640, ""\D+"", """")"),"")</f>
        <v/>
      </c>
      <c r="L641" s="170"/>
      <c r="M641" s="170"/>
      <c r="N641" s="170"/>
      <c r="O641" s="170"/>
      <c r="P641" s="170"/>
      <c r="Q641" s="170"/>
      <c r="R641" s="329"/>
      <c r="S641" s="329"/>
      <c r="T641" s="279" t="s">
        <v>1889</v>
      </c>
      <c r="U641" s="2661" t="s">
        <v>9478</v>
      </c>
      <c r="V641" s="657"/>
      <c r="W641" s="575" t="s">
        <v>9479</v>
      </c>
      <c r="X641" s="254"/>
      <c r="Y641" s="235"/>
      <c r="Z641" s="235"/>
      <c r="AA641" s="329"/>
      <c r="AB641" s="329"/>
      <c r="AC641" s="400" t="str">
        <f>CONCATENATE("Cost: ", AB640, " KP")</f>
        <v>Cost: 0 KP</v>
      </c>
      <c r="AD641" s="2740" t="s">
        <v>9697</v>
      </c>
      <c r="AE641" s="212"/>
      <c r="AF641" s="212"/>
      <c r="AG641" s="154"/>
      <c r="AH641" s="154"/>
      <c r="AI641" s="154"/>
      <c r="AJ641" s="329"/>
      <c r="AK641" s="329"/>
      <c r="AL641" s="329"/>
      <c r="AM641" s="279" t="s">
        <v>1914</v>
      </c>
      <c r="AN641" s="170"/>
      <c r="AO641" s="329"/>
      <c r="AP641" s="329"/>
      <c r="AQ641" s="329"/>
      <c r="AR641" s="329"/>
      <c r="AS641" s="329"/>
      <c r="AT641" s="329"/>
    </row>
    <row r="642">
      <c r="A642" s="345" t="s">
        <v>51</v>
      </c>
      <c r="B642" s="359">
        <f>SUM($U$814)</f>
        <v>0</v>
      </c>
      <c r="C642" s="2600"/>
      <c r="D642" s="2600"/>
      <c r="E642" s="931">
        <f>SUM(ROUNDDOWN(I635/5))</f>
        <v>1</v>
      </c>
      <c r="F642" s="2600"/>
      <c r="G642" s="2584">
        <v>3.0</v>
      </c>
      <c r="H642" s="2585"/>
      <c r="I642" s="359">
        <f t="shared" ref="I642:I646" si="82">SUM(B642:H642)</f>
        <v>4</v>
      </c>
      <c r="J642" s="329"/>
      <c r="K642" s="329"/>
      <c r="L642" s="170"/>
      <c r="M642" s="170"/>
      <c r="N642" s="170"/>
      <c r="O642" s="170"/>
      <c r="P642" s="170"/>
      <c r="Q642" s="170"/>
      <c r="R642" s="329"/>
      <c r="S642" s="329"/>
      <c r="T642" s="329"/>
      <c r="U642" s="635" t="s">
        <v>1010</v>
      </c>
      <c r="V642" s="154" t="s">
        <v>3194</v>
      </c>
      <c r="W642" s="154" t="s">
        <v>9121</v>
      </c>
      <c r="X642" s="605" t="s">
        <v>9494</v>
      </c>
      <c r="Y642" s="1055" t="s">
        <v>9495</v>
      </c>
      <c r="Z642" s="154"/>
      <c r="AA642" s="329"/>
      <c r="AB642" s="329"/>
      <c r="AC642" s="411" t="s">
        <v>1904</v>
      </c>
      <c r="AD642" s="412"/>
      <c r="AE642" s="412"/>
      <c r="AF642" s="412"/>
      <c r="AG642" s="412"/>
      <c r="AH642" s="413"/>
      <c r="AI642" s="413"/>
      <c r="AJ642" s="329"/>
      <c r="AK642" s="329"/>
      <c r="AL642" s="329"/>
      <c r="AM642" s="2602" t="s">
        <v>2687</v>
      </c>
      <c r="AS642" s="329"/>
      <c r="AT642" s="329"/>
    </row>
    <row r="643">
      <c r="A643" s="345" t="s">
        <v>52</v>
      </c>
      <c r="B643" s="359">
        <f>SUM($V$814)</f>
        <v>0</v>
      </c>
      <c r="C643" s="2600"/>
      <c r="D643" s="949">
        <f>SUM(ROUNDDOWN(I634/3))</f>
        <v>0</v>
      </c>
      <c r="E643" s="2613">
        <f>SUM(I635)</f>
        <v>7</v>
      </c>
      <c r="F643" s="2600"/>
      <c r="G643" s="2649">
        <v>7.0</v>
      </c>
      <c r="H643" s="2585"/>
      <c r="I643" s="359">
        <f t="shared" si="82"/>
        <v>14</v>
      </c>
      <c r="J643" s="329"/>
      <c r="K643" s="329"/>
      <c r="L643" s="329"/>
      <c r="M643" s="329"/>
      <c r="N643" s="329"/>
      <c r="O643" s="329"/>
      <c r="P643" s="329"/>
      <c r="Q643" s="329"/>
      <c r="R643" s="329"/>
      <c r="S643" s="329"/>
      <c r="T643" s="329"/>
      <c r="U643" s="635" t="s">
        <v>1018</v>
      </c>
      <c r="V643" s="154" t="s">
        <v>2888</v>
      </c>
      <c r="W643" s="154"/>
      <c r="X643" s="154"/>
      <c r="Y643" s="154"/>
      <c r="Z643" s="154"/>
      <c r="AA643" s="329"/>
      <c r="AB643" s="954">
        <f>(AC643 * (AC643 + 1)) / 2</f>
        <v>0</v>
      </c>
      <c r="AC643" s="955">
        <v>0.0</v>
      </c>
      <c r="AD643" s="170"/>
      <c r="AE643" s="170"/>
      <c r="AF643" s="170"/>
      <c r="AG643" s="170"/>
      <c r="AH643" s="170"/>
      <c r="AI643" s="170"/>
      <c r="AJ643" s="329"/>
      <c r="AK643" s="329"/>
      <c r="AL643" s="329"/>
      <c r="AS643" s="329"/>
      <c r="AT643" s="329"/>
    </row>
    <row r="644">
      <c r="A644" s="345" t="s">
        <v>54</v>
      </c>
      <c r="B644" s="359">
        <f>SUM($W$814)</f>
        <v>0</v>
      </c>
      <c r="C644" s="2613">
        <f>SUM(I633)</f>
        <v>11</v>
      </c>
      <c r="D644" s="2600"/>
      <c r="E644" s="2600"/>
      <c r="F644" s="2600"/>
      <c r="G644" s="2585"/>
      <c r="H644" s="2585"/>
      <c r="I644" s="359">
        <f t="shared" si="82"/>
        <v>11</v>
      </c>
      <c r="J644" s="329"/>
      <c r="K644" s="411" t="s">
        <v>1904</v>
      </c>
      <c r="L644" s="412"/>
      <c r="M644" s="412"/>
      <c r="N644" s="412"/>
      <c r="O644" s="413"/>
      <c r="P644" s="413"/>
      <c r="Q644" s="413"/>
      <c r="R644" s="329"/>
      <c r="S644" s="329"/>
      <c r="T644" s="329"/>
      <c r="U644" s="329"/>
      <c r="V644" s="329"/>
      <c r="W644" s="329"/>
      <c r="X644" s="329"/>
      <c r="Y644" s="329"/>
      <c r="Z644" s="329"/>
      <c r="AA644" s="329"/>
      <c r="AB644" s="329"/>
      <c r="AC644" s="400" t="str">
        <f>CONCATENATE("Cost: ", AB643, " KP")</f>
        <v>Cost: 0 KP</v>
      </c>
      <c r="AD644" s="170"/>
      <c r="AE644" s="170"/>
      <c r="AF644" s="170"/>
      <c r="AG644" s="170"/>
      <c r="AH644" s="170"/>
      <c r="AI644" s="170"/>
      <c r="AJ644" s="329"/>
      <c r="AK644" s="329"/>
      <c r="AL644" s="329"/>
      <c r="AS644" s="329"/>
      <c r="AT644" s="329"/>
    </row>
    <row r="645">
      <c r="A645" s="345" t="s">
        <v>53</v>
      </c>
      <c r="B645" s="359">
        <f>SUM($X$814)</f>
        <v>0</v>
      </c>
      <c r="C645" s="2707">
        <f>SUM(ROUNDDOWN(I633/2))</f>
        <v>5</v>
      </c>
      <c r="D645" s="2600"/>
      <c r="E645" s="2613">
        <f>SUM(I635)</f>
        <v>7</v>
      </c>
      <c r="F645" s="2600"/>
      <c r="G645" s="2584">
        <v>3.0</v>
      </c>
      <c r="H645" s="2585"/>
      <c r="I645" s="359">
        <f t="shared" si="82"/>
        <v>15</v>
      </c>
      <c r="J645" s="329"/>
      <c r="K645" s="329" t="str">
        <f>IFERROR(__xludf.DUMMYFUNCTION("REGEXREPLACE(O644, ""\D+"", """")"),"")</f>
        <v/>
      </c>
      <c r="L645" s="170"/>
      <c r="M645" s="170"/>
      <c r="N645" s="170"/>
      <c r="O645" s="170"/>
      <c r="P645" s="170"/>
      <c r="Q645" s="170"/>
      <c r="R645" s="329"/>
      <c r="S645" s="329"/>
      <c r="T645" s="279" t="s">
        <v>1922</v>
      </c>
      <c r="U645" s="2693" t="s">
        <v>9496</v>
      </c>
      <c r="V645" s="170"/>
      <c r="W645" s="170"/>
      <c r="X645" s="170"/>
      <c r="Y645" s="577" t="s">
        <v>534</v>
      </c>
      <c r="Z645" s="345" t="s">
        <v>535</v>
      </c>
      <c r="AA645" s="329"/>
      <c r="AB645" s="329"/>
      <c r="AC645" s="411" t="s">
        <v>1904</v>
      </c>
      <c r="AD645" s="412"/>
      <c r="AE645" s="412"/>
      <c r="AF645" s="412"/>
      <c r="AG645" s="412"/>
      <c r="AH645" s="413"/>
      <c r="AI645" s="413"/>
      <c r="AJ645" s="329"/>
      <c r="AK645" s="329"/>
      <c r="AL645" s="329"/>
      <c r="AS645" s="329"/>
      <c r="AT645" s="329"/>
    </row>
    <row r="646">
      <c r="A646" s="345" t="s">
        <v>55</v>
      </c>
      <c r="B646" s="359">
        <f>SUM($Y$814)</f>
        <v>0</v>
      </c>
      <c r="C646" s="2613">
        <f>SUM(I633)</f>
        <v>11</v>
      </c>
      <c r="D646" s="2600"/>
      <c r="E646" s="2600"/>
      <c r="F646" s="2603">
        <f>SUM(ROUNDDOWN(I638/3))</f>
        <v>1</v>
      </c>
      <c r="G646" s="2584">
        <v>3.0</v>
      </c>
      <c r="H646" s="2585"/>
      <c r="I646" s="359">
        <f t="shared" si="82"/>
        <v>15</v>
      </c>
      <c r="J646" s="329"/>
      <c r="K646" s="329"/>
      <c r="L646" s="170"/>
      <c r="M646" s="170"/>
      <c r="N646" s="170"/>
      <c r="O646" s="170"/>
      <c r="P646" s="170"/>
      <c r="Q646" s="170"/>
      <c r="R646" s="329"/>
      <c r="S646" s="329"/>
      <c r="T646" s="329"/>
      <c r="U646" s="224" t="s">
        <v>9497</v>
      </c>
      <c r="V646" s="212"/>
      <c r="W646" s="212"/>
      <c r="X646" s="212"/>
      <c r="Y646" s="212"/>
      <c r="Z646" s="212"/>
      <c r="AA646" s="329"/>
      <c r="AB646" s="954">
        <f>(AC646 * (AC646 + 1)) / 2</f>
        <v>0</v>
      </c>
      <c r="AC646" s="955">
        <v>0.0</v>
      </c>
      <c r="AD646" s="170"/>
      <c r="AE646" s="170"/>
      <c r="AF646" s="170"/>
      <c r="AG646" s="170"/>
      <c r="AH646" s="170"/>
      <c r="AI646" s="170"/>
      <c r="AJ646" s="329"/>
      <c r="AK646" s="329"/>
      <c r="AL646" s="329"/>
      <c r="AS646" s="329"/>
      <c r="AT646" s="329"/>
    </row>
    <row r="647">
      <c r="A647" s="329"/>
      <c r="B647" s="329"/>
      <c r="C647" s="329"/>
      <c r="D647" s="329"/>
      <c r="E647" s="329"/>
      <c r="F647" s="329"/>
      <c r="G647" s="329"/>
      <c r="H647" s="329"/>
      <c r="I647" s="329"/>
      <c r="J647" s="329"/>
      <c r="K647" s="329"/>
      <c r="L647" s="329"/>
      <c r="M647" s="329"/>
      <c r="N647" s="329"/>
      <c r="O647" s="329"/>
      <c r="P647" s="329"/>
      <c r="Q647" s="329"/>
      <c r="R647" s="329"/>
      <c r="S647" s="329"/>
      <c r="T647" s="329"/>
      <c r="U647" s="211" t="s">
        <v>9498</v>
      </c>
      <c r="V647" s="212"/>
      <c r="W647" s="212"/>
      <c r="X647" s="212"/>
      <c r="Y647" s="212"/>
      <c r="Z647" s="154"/>
      <c r="AA647" s="329" t="s">
        <v>556</v>
      </c>
      <c r="AB647" s="329"/>
      <c r="AC647" s="400" t="str">
        <f>CONCATENATE("Cost: ", AB646, " KP")</f>
        <v>Cost: 0 KP</v>
      </c>
      <c r="AD647" s="170"/>
      <c r="AE647" s="170"/>
      <c r="AF647" s="170"/>
      <c r="AG647" s="170"/>
      <c r="AH647" s="170"/>
      <c r="AI647" s="170"/>
      <c r="AJ647" s="329"/>
      <c r="AK647" s="329"/>
      <c r="AL647" s="329"/>
      <c r="AM647" s="329"/>
      <c r="AN647" s="329"/>
      <c r="AO647" s="329"/>
      <c r="AP647" s="329"/>
      <c r="AQ647" s="329"/>
      <c r="AR647" s="329"/>
      <c r="AS647" s="329"/>
      <c r="AT647" s="329"/>
    </row>
    <row r="648">
      <c r="A648" s="37"/>
      <c r="B648" s="2728" t="s">
        <v>1926</v>
      </c>
      <c r="C648" s="329"/>
      <c r="D648" s="329"/>
      <c r="E648" s="329"/>
      <c r="F648" s="329"/>
      <c r="G648" s="329"/>
      <c r="H648" s="329"/>
      <c r="I648" s="329"/>
      <c r="J648" s="37"/>
      <c r="K648" s="329"/>
      <c r="L648" s="329"/>
      <c r="M648" s="329"/>
      <c r="N648" s="329"/>
      <c r="O648" s="329"/>
      <c r="P648" s="329"/>
      <c r="Q648" s="329"/>
      <c r="R648" s="329"/>
      <c r="S648" s="37"/>
      <c r="T648" s="329"/>
      <c r="U648" s="329"/>
      <c r="V648" s="329"/>
      <c r="W648" s="329"/>
      <c r="X648" s="329"/>
      <c r="Y648" s="329"/>
      <c r="Z648" s="329"/>
      <c r="AA648" s="329"/>
      <c r="AB648" s="37"/>
      <c r="AC648" s="329"/>
      <c r="AD648" s="329"/>
      <c r="AE648" s="329"/>
      <c r="AF648" s="329"/>
      <c r="AG648" s="329"/>
      <c r="AH648" s="329"/>
      <c r="AI648" s="329"/>
      <c r="AJ648" s="329"/>
      <c r="AK648" s="37"/>
      <c r="AL648" s="329"/>
      <c r="AM648" s="329"/>
      <c r="AN648" s="329"/>
      <c r="AO648" s="329"/>
      <c r="AP648" s="329"/>
      <c r="AQ648" s="329"/>
      <c r="AR648" s="329"/>
      <c r="AS648" s="329"/>
      <c r="AT648" s="37"/>
    </row>
    <row r="649">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c r="A652" s="37"/>
      <c r="B652" s="329"/>
      <c r="C652" s="329"/>
      <c r="D652" s="329"/>
      <c r="E652" s="329"/>
      <c r="F652" s="329"/>
      <c r="G652" s="330" t="s">
        <v>1811</v>
      </c>
      <c r="H652" s="330" t="s">
        <v>1812</v>
      </c>
      <c r="I652" s="329"/>
      <c r="J652" s="37"/>
      <c r="K652" s="329"/>
      <c r="L652" s="329"/>
      <c r="M652" s="329"/>
      <c r="N652" s="329"/>
      <c r="O652" s="329"/>
      <c r="P652" s="329"/>
      <c r="Q652" s="329"/>
      <c r="R652" s="329"/>
      <c r="S652" s="37"/>
      <c r="T652" s="329"/>
      <c r="U652" s="329"/>
      <c r="V652" s="329"/>
      <c r="W652" s="329"/>
      <c r="X652" s="329"/>
      <c r="Y652" s="329"/>
      <c r="Z652" s="329"/>
      <c r="AA652" s="329"/>
      <c r="AB652" s="37"/>
      <c r="AC652" s="329"/>
      <c r="AD652" s="329"/>
      <c r="AE652" s="329"/>
      <c r="AF652" s="329"/>
      <c r="AG652" s="329"/>
      <c r="AH652" s="329"/>
      <c r="AI652" s="329"/>
      <c r="AJ652" s="329"/>
      <c r="AK652" s="37"/>
      <c r="AL652" s="329"/>
      <c r="AM652" s="329"/>
      <c r="AN652" s="329"/>
      <c r="AO652" s="329"/>
      <c r="AP652" s="329"/>
      <c r="AQ652" s="329"/>
      <c r="AR652" s="329"/>
      <c r="AS652" s="329"/>
      <c r="AT652" s="37"/>
    </row>
    <row r="653">
      <c r="A653" s="329"/>
      <c r="B653" s="329"/>
      <c r="C653" s="1019" t="s">
        <v>4095</v>
      </c>
      <c r="D653" s="333"/>
      <c r="E653" s="329"/>
      <c r="F653" s="334" t="s">
        <v>1814</v>
      </c>
      <c r="G653" s="334">
        <f>MINUS(H653,SUM(C656:C665) + SUM(K655+K659+K663+AB660+AB663+AB666+AB669+AB672))</f>
        <v>-61</v>
      </c>
      <c r="H653" s="334">
        <f>SUM($A$788)</f>
        <v>0</v>
      </c>
      <c r="I653" s="329"/>
      <c r="J653" s="329"/>
      <c r="K653" s="329"/>
      <c r="L653" s="329"/>
      <c r="M653" s="329"/>
      <c r="N653" s="329"/>
      <c r="O653" s="329"/>
      <c r="P653" s="329"/>
      <c r="Q653" s="329"/>
      <c r="R653" s="329"/>
      <c r="S653" s="329"/>
      <c r="T653" s="329"/>
      <c r="U653" s="329"/>
      <c r="V653" s="329"/>
      <c r="W653" s="329"/>
      <c r="X653" s="329"/>
      <c r="Y653" s="329"/>
      <c r="Z653" s="329"/>
      <c r="AA653" s="329"/>
      <c r="AB653" s="329"/>
      <c r="AC653" s="329"/>
      <c r="AD653" s="329"/>
      <c r="AE653" s="329"/>
      <c r="AF653" s="329"/>
      <c r="AG653" s="329"/>
      <c r="AH653" s="329"/>
      <c r="AI653" s="329"/>
      <c r="AJ653" s="329"/>
      <c r="AK653" s="329"/>
      <c r="AL653" s="329"/>
      <c r="AM653" s="329"/>
      <c r="AN653" s="329"/>
      <c r="AO653" s="329"/>
      <c r="AP653" s="329"/>
      <c r="AQ653" s="329"/>
      <c r="AR653" s="329"/>
      <c r="AS653" s="329"/>
      <c r="AT653" s="329"/>
    </row>
    <row r="654">
      <c r="A654" s="329"/>
      <c r="B654" s="329"/>
      <c r="C654" s="329"/>
      <c r="D654" s="329"/>
      <c r="E654" s="329"/>
      <c r="F654" s="329"/>
      <c r="G654" s="329"/>
      <c r="H654" s="329"/>
      <c r="I654" s="329"/>
      <c r="J654" s="329"/>
      <c r="K654" s="279" t="s">
        <v>1815</v>
      </c>
      <c r="L654" s="218" t="s">
        <v>2216</v>
      </c>
      <c r="M654" s="170"/>
      <c r="N654" s="170"/>
      <c r="O654" s="235"/>
      <c r="P654" s="235"/>
      <c r="Q654" s="235"/>
      <c r="R654" s="329"/>
      <c r="S654" s="329"/>
      <c r="T654" s="279" t="s">
        <v>1816</v>
      </c>
      <c r="U654" s="2741" t="s">
        <v>9698</v>
      </c>
      <c r="V654" s="594"/>
      <c r="W654" s="575" t="s">
        <v>9699</v>
      </c>
      <c r="X654" s="254"/>
      <c r="Y654" s="254"/>
      <c r="Z654" s="235"/>
      <c r="AA654" s="329"/>
      <c r="AB654" s="329"/>
      <c r="AC654" s="279" t="s">
        <v>294</v>
      </c>
      <c r="AD654" s="2742" t="s">
        <v>9700</v>
      </c>
      <c r="AE654" s="170"/>
      <c r="AF654" s="1047" t="s">
        <v>9701</v>
      </c>
      <c r="AG654" s="254"/>
      <c r="AH654" s="254"/>
      <c r="AI654" s="254"/>
      <c r="AJ654" s="1084"/>
      <c r="AK654" s="1084"/>
      <c r="AL654" s="329"/>
      <c r="AM654" s="220" t="s">
        <v>1821</v>
      </c>
      <c r="AN654" s="170"/>
      <c r="AO654" s="329"/>
      <c r="AP654" s="329"/>
      <c r="AQ654" s="329"/>
      <c r="AR654" s="329"/>
      <c r="AS654" s="329"/>
      <c r="AT654" s="329"/>
    </row>
    <row r="655">
      <c r="A655" s="329"/>
      <c r="B655" s="345" t="s">
        <v>1822</v>
      </c>
      <c r="C655" s="345" t="s">
        <v>1823</v>
      </c>
      <c r="D655" s="345" t="s">
        <v>1824</v>
      </c>
      <c r="E655" s="345" t="s">
        <v>1825</v>
      </c>
      <c r="F655" s="345" t="s">
        <v>1066</v>
      </c>
      <c r="G655" s="345" t="s">
        <v>1120</v>
      </c>
      <c r="H655" s="345" t="s">
        <v>800</v>
      </c>
      <c r="I655" s="345" t="s">
        <v>1826</v>
      </c>
      <c r="J655" s="329"/>
      <c r="K655" s="780" t="str">
        <f>IFERROR(__xludf.DUMMYFUNCTION("REGEXREPLACE(O654, ""\D+"", """")"),"")</f>
        <v/>
      </c>
      <c r="L655" s="154"/>
      <c r="M655" s="154"/>
      <c r="N655" s="154"/>
      <c r="O655" s="154"/>
      <c r="P655" s="154"/>
      <c r="Q655" s="154"/>
      <c r="R655" s="329"/>
      <c r="S655" s="329"/>
      <c r="T655" s="329"/>
      <c r="U655" s="224" t="s">
        <v>9702</v>
      </c>
      <c r="V655" s="212"/>
      <c r="W655" s="212"/>
      <c r="X655" s="212"/>
      <c r="Y655" s="212"/>
      <c r="Z655" s="212"/>
      <c r="AA655" s="329" t="s">
        <v>556</v>
      </c>
      <c r="AB655" s="329"/>
      <c r="AC655" s="329"/>
      <c r="AD655" s="211" t="s">
        <v>9703</v>
      </c>
      <c r="AE655" s="212"/>
      <c r="AF655" s="212"/>
      <c r="AG655" s="212"/>
      <c r="AH655" s="212"/>
      <c r="AI655" s="154"/>
      <c r="AJ655" s="329"/>
      <c r="AK655" s="329"/>
      <c r="AL655" s="329"/>
      <c r="AM655" s="37"/>
      <c r="AN655" s="37"/>
      <c r="AO655" s="37"/>
      <c r="AP655" s="37"/>
      <c r="AQ655" s="37"/>
      <c r="AR655" s="37"/>
      <c r="AS655" s="329"/>
      <c r="AT655" s="329"/>
    </row>
    <row r="656">
      <c r="A656" s="329"/>
      <c r="B656" s="359">
        <f>SUM($B$788)</f>
        <v>0</v>
      </c>
      <c r="C656" s="2617">
        <v>12.0</v>
      </c>
      <c r="D656" s="2585"/>
      <c r="E656" s="2589">
        <v>4.0</v>
      </c>
      <c r="F656" s="2585"/>
      <c r="G656" s="2743">
        <v>-4.0</v>
      </c>
      <c r="H656" s="2585"/>
      <c r="I656" s="359">
        <f>SUM(B656,C656*2,D656:H656) - IF(C656 &gt; $Z1069, MINUS(C656, $Z1069), 0)</f>
        <v>12</v>
      </c>
      <c r="J656" s="329"/>
      <c r="K656" s="329"/>
      <c r="L656" s="154"/>
      <c r="M656" s="154"/>
      <c r="N656" s="154"/>
      <c r="O656" s="154"/>
      <c r="P656" s="154"/>
      <c r="Q656" s="154"/>
      <c r="R656" s="329"/>
      <c r="S656" s="329"/>
      <c r="T656" s="329"/>
      <c r="U656" s="952" t="s">
        <v>9704</v>
      </c>
      <c r="V656" s="345" t="s">
        <v>862</v>
      </c>
      <c r="W656" s="345" t="s">
        <v>868</v>
      </c>
      <c r="X656" s="345" t="s">
        <v>869</v>
      </c>
      <c r="Y656" s="345" t="s">
        <v>865</v>
      </c>
      <c r="Z656" s="345" t="s">
        <v>866</v>
      </c>
      <c r="AA656" s="329"/>
      <c r="AB656" s="329"/>
      <c r="AC656" s="329"/>
      <c r="AD656" s="224" t="s">
        <v>9705</v>
      </c>
      <c r="AE656" s="212"/>
      <c r="AF656" s="212"/>
      <c r="AG656" s="212"/>
      <c r="AH656" s="212"/>
      <c r="AI656" s="154"/>
      <c r="AJ656" s="329"/>
      <c r="AK656" s="329"/>
      <c r="AL656" s="329"/>
      <c r="AM656" s="37"/>
      <c r="AN656" s="763"/>
      <c r="AO656" s="763"/>
      <c r="AP656" s="37"/>
      <c r="AQ656" s="37"/>
      <c r="AR656" s="37"/>
      <c r="AS656" s="329"/>
      <c r="AT656" s="329"/>
    </row>
    <row r="657">
      <c r="B657" s="359">
        <f>SUM($C$788)</f>
        <v>0</v>
      </c>
      <c r="C657" s="2593">
        <v>1.0</v>
      </c>
      <c r="D657" s="2604">
        <v>6.0</v>
      </c>
      <c r="E657" s="2604">
        <v>6.0</v>
      </c>
      <c r="F657" s="2589">
        <v>4.0</v>
      </c>
      <c r="G657" s="2585"/>
      <c r="H657" s="2585"/>
      <c r="I657" s="359">
        <f>SUM(B657,C657*2,D657:H657) - IF(C657 &gt; $Z1069, MINUS(C657, $Z1069), 0)</f>
        <v>17</v>
      </c>
      <c r="J657" s="329"/>
      <c r="K657" s="329"/>
      <c r="L657" s="329"/>
      <c r="M657" s="329"/>
      <c r="N657" s="329"/>
      <c r="O657" s="329"/>
      <c r="P657" s="329"/>
      <c r="Q657" s="329"/>
      <c r="R657" s="329"/>
      <c r="S657" s="329"/>
      <c r="T657" s="329"/>
      <c r="U657" s="329"/>
      <c r="V657" s="329"/>
      <c r="W657" s="329"/>
      <c r="X657" s="329"/>
      <c r="Y657" s="329"/>
      <c r="Z657" s="329"/>
      <c r="AA657" s="329"/>
      <c r="AB657" s="329"/>
      <c r="AC657" s="329"/>
      <c r="AD657" s="2624" t="s">
        <v>9706</v>
      </c>
      <c r="AE657" s="170"/>
      <c r="AF657" s="170"/>
      <c r="AG657" s="170"/>
      <c r="AH657" s="170"/>
      <c r="AI657" s="345" t="s">
        <v>535</v>
      </c>
      <c r="AJ657" s="329"/>
      <c r="AK657" s="329"/>
      <c r="AL657" s="329"/>
      <c r="AM657" s="37"/>
      <c r="AN657" s="763"/>
      <c r="AO657" s="763"/>
      <c r="AP657" s="37"/>
      <c r="AQ657" s="37"/>
      <c r="AR657" s="37"/>
      <c r="AS657" s="329"/>
      <c r="AT657" s="329"/>
    </row>
    <row r="658">
      <c r="B658" s="359">
        <f>SUM($D$788)</f>
        <v>0</v>
      </c>
      <c r="C658" s="2589">
        <v>4.0</v>
      </c>
      <c r="D658" s="2585"/>
      <c r="E658" s="2585"/>
      <c r="F658" s="2743">
        <v>-4.0</v>
      </c>
      <c r="G658" s="2585"/>
      <c r="H658" s="2585"/>
      <c r="I658" s="359">
        <f>SUM(B658:H658) - IF(C658 &gt; $Z1069, ROUNDUP(MINUS(C658, $Z1069)/2), 0)</f>
        <v>-2</v>
      </c>
      <c r="J658" s="329"/>
      <c r="K658" s="279" t="s">
        <v>1815</v>
      </c>
      <c r="L658" s="218" t="s">
        <v>2216</v>
      </c>
      <c r="M658" s="170"/>
      <c r="N658" s="170"/>
      <c r="O658" s="235"/>
      <c r="P658" s="235"/>
      <c r="Q658" s="235"/>
      <c r="R658" s="329"/>
      <c r="S658" s="329"/>
      <c r="T658" s="279" t="s">
        <v>1855</v>
      </c>
      <c r="U658" s="822" t="s">
        <v>9707</v>
      </c>
      <c r="V658" s="594"/>
      <c r="W658" s="575" t="s">
        <v>9708</v>
      </c>
      <c r="X658" s="254"/>
      <c r="Y658" s="254"/>
      <c r="Z658" s="235"/>
      <c r="AA658" s="329"/>
      <c r="AB658" s="329"/>
      <c r="AC658" s="2744" t="s">
        <v>9709</v>
      </c>
      <c r="AD658" s="2659" t="s">
        <v>9710</v>
      </c>
      <c r="AE658" s="1084"/>
      <c r="AF658" s="1084"/>
      <c r="AG658" s="1084"/>
      <c r="AH658" s="329"/>
      <c r="AI658" s="329"/>
      <c r="AJ658" s="329"/>
      <c r="AK658" s="329"/>
      <c r="AL658" s="329"/>
      <c r="AM658" s="37"/>
      <c r="AN658" s="763"/>
      <c r="AO658" s="763"/>
      <c r="AP658" s="37"/>
      <c r="AQ658" s="37"/>
      <c r="AR658" s="37"/>
      <c r="AS658" s="329"/>
      <c r="AT658" s="329"/>
    </row>
    <row r="659">
      <c r="B659" s="359">
        <f>SUM($E$788)</f>
        <v>0</v>
      </c>
      <c r="C659" s="2585"/>
      <c r="D659" s="2585"/>
      <c r="E659" s="2585"/>
      <c r="F659" s="2585"/>
      <c r="G659" s="2585"/>
      <c r="H659" s="2585"/>
      <c r="I659" s="359">
        <f>SUM(B659:H659) - IF(C659 &gt; $Z1069, ROUNDUP(MINUS(C659, $Z1069)/2), 0)</f>
        <v>0</v>
      </c>
      <c r="J659" s="329"/>
      <c r="K659" s="780" t="str">
        <f>IFERROR(__xludf.DUMMYFUNCTION("REGEXREPLACE(O658, ""\D+"", """")"),"")</f>
        <v/>
      </c>
      <c r="L659" s="154"/>
      <c r="M659" s="154"/>
      <c r="N659" s="154"/>
      <c r="O659" s="154"/>
      <c r="P659" s="154"/>
      <c r="Q659" s="154"/>
      <c r="R659" s="329"/>
      <c r="S659" s="329"/>
      <c r="T659" s="329"/>
      <c r="U659" s="385" t="s">
        <v>1010</v>
      </c>
      <c r="V659" s="154" t="s">
        <v>1014</v>
      </c>
      <c r="W659" s="154" t="s">
        <v>1060</v>
      </c>
      <c r="X659" s="154" t="s">
        <v>1030</v>
      </c>
      <c r="Y659" s="605" t="s">
        <v>9711</v>
      </c>
      <c r="Z659" s="610" t="s">
        <v>1034</v>
      </c>
      <c r="AA659" s="329"/>
      <c r="AB659" s="329"/>
      <c r="AC659" s="279" t="s">
        <v>1862</v>
      </c>
      <c r="AD659" s="2745" t="s">
        <v>1352</v>
      </c>
      <c r="AE659" s="170"/>
      <c r="AF659" s="170"/>
      <c r="AG659" s="222" t="s">
        <v>9712</v>
      </c>
      <c r="AH659" s="209" t="s">
        <v>1195</v>
      </c>
      <c r="AI659" s="209" t="s">
        <v>1196</v>
      </c>
      <c r="AJ659" s="329"/>
      <c r="AK659" s="329"/>
      <c r="AL659" s="329"/>
      <c r="AM659" s="37"/>
      <c r="AN659" s="37"/>
      <c r="AO659" s="37"/>
      <c r="AP659" s="37"/>
      <c r="AQ659" s="37"/>
      <c r="AR659" s="37"/>
      <c r="AS659" s="329"/>
      <c r="AT659" s="329"/>
    </row>
    <row r="660">
      <c r="B660" s="359">
        <f>SUM($F$788)</f>
        <v>0</v>
      </c>
      <c r="C660" s="2626">
        <v>9.0</v>
      </c>
      <c r="D660" s="2584">
        <v>3.0</v>
      </c>
      <c r="E660" s="2589">
        <v>4.0</v>
      </c>
      <c r="F660" s="2589">
        <v>4.0</v>
      </c>
      <c r="G660" s="2586">
        <v>2.0</v>
      </c>
      <c r="H660" s="2585"/>
      <c r="I660" s="359">
        <f>SUM(B660:H660) - IF(C660 &gt; $Z1069, ROUNDUP(MINUS(C660, $Z1069)/2), 0)</f>
        <v>17</v>
      </c>
      <c r="J660" s="329"/>
      <c r="K660" s="329"/>
      <c r="L660" s="154"/>
      <c r="M660" s="154"/>
      <c r="N660" s="154"/>
      <c r="O660" s="154"/>
      <c r="P660" s="154"/>
      <c r="Q660" s="154"/>
      <c r="R660" s="329"/>
      <c r="S660" s="329"/>
      <c r="T660" s="329"/>
      <c r="U660" s="385" t="s">
        <v>1018</v>
      </c>
      <c r="V660" s="154" t="s">
        <v>2231</v>
      </c>
      <c r="W660" s="154" t="s">
        <v>2399</v>
      </c>
      <c r="X660" s="154" t="s">
        <v>2492</v>
      </c>
      <c r="Y660" s="610" t="s">
        <v>1884</v>
      </c>
      <c r="Z660" s="610" t="s">
        <v>2935</v>
      </c>
      <c r="AA660" s="329"/>
      <c r="AB660" s="954">
        <f>(AC660 * (AC660 + 1)) / 2</f>
        <v>1</v>
      </c>
      <c r="AC660" s="2746">
        <v>1.0</v>
      </c>
      <c r="AD660" s="211" t="s">
        <v>1355</v>
      </c>
      <c r="AE660" s="212"/>
      <c r="AF660" s="212"/>
      <c r="AG660" s="212"/>
      <c r="AH660" s="212"/>
      <c r="AI660" s="154"/>
      <c r="AJ660" s="329"/>
      <c r="AK660" s="329"/>
      <c r="AL660" s="329"/>
      <c r="AM660" s="37"/>
      <c r="AN660" s="37"/>
      <c r="AO660" s="37"/>
      <c r="AP660" s="37"/>
      <c r="AQ660" s="37"/>
      <c r="AR660" s="37"/>
      <c r="AS660" s="329"/>
      <c r="AT660" s="329"/>
    </row>
    <row r="661">
      <c r="B661" s="359">
        <f>SUM($G$788)</f>
        <v>0</v>
      </c>
      <c r="C661" s="2626">
        <v>9.0</v>
      </c>
      <c r="D661" s="2585"/>
      <c r="E661" s="2585"/>
      <c r="F661" s="2585"/>
      <c r="G661" s="2593">
        <v>1.0</v>
      </c>
      <c r="H661" s="2585"/>
      <c r="I661" s="359">
        <f>SUM(B661:H661) - IF(C661 &gt; $Z1069, ROUNDUP(MINUS(C661, $Z1069)/2), 0)</f>
        <v>5</v>
      </c>
      <c r="J661" s="329"/>
      <c r="K661" s="329"/>
      <c r="L661" s="329"/>
      <c r="M661" s="329"/>
      <c r="N661" s="329"/>
      <c r="O661" s="329"/>
      <c r="P661" s="329"/>
      <c r="Q661" s="329"/>
      <c r="R661" s="329"/>
      <c r="S661" s="329"/>
      <c r="T661" s="279" t="s">
        <v>1872</v>
      </c>
      <c r="U661" s="2682" t="s">
        <v>9713</v>
      </c>
      <c r="V661" s="657"/>
      <c r="W661" s="2747" t="s">
        <v>9714</v>
      </c>
      <c r="X661" s="254"/>
      <c r="Y661" s="254"/>
      <c r="Z661" s="235"/>
      <c r="AA661" s="329"/>
      <c r="AB661" s="329"/>
      <c r="AC661" s="2748" t="str">
        <f>CONCATENATE("Cost: ", AB660, " KP")</f>
        <v>Cost: 1 KP</v>
      </c>
      <c r="AD661" s="224" t="s">
        <v>9715</v>
      </c>
      <c r="AE661" s="212"/>
      <c r="AF661" s="212"/>
      <c r="AG661" s="212"/>
      <c r="AH661" s="212"/>
      <c r="AI661" s="212"/>
      <c r="AJ661" s="329"/>
      <c r="AK661" s="329"/>
      <c r="AL661" s="329"/>
      <c r="AM661" s="329"/>
      <c r="AN661" s="329"/>
      <c r="AO661" s="329"/>
      <c r="AP661" s="329"/>
      <c r="AQ661" s="329"/>
      <c r="AR661" s="329"/>
      <c r="AS661" s="329"/>
      <c r="AT661" s="329"/>
    </row>
    <row r="662">
      <c r="B662" s="359">
        <f>SUM($H$788)</f>
        <v>0</v>
      </c>
      <c r="C662" s="2593">
        <v>1.0</v>
      </c>
      <c r="D662" s="2651">
        <v>-2.0</v>
      </c>
      <c r="E662" s="2609">
        <v>-1.0</v>
      </c>
      <c r="F662" s="2589">
        <v>4.0</v>
      </c>
      <c r="G662" s="2585"/>
      <c r="H662" s="2585"/>
      <c r="I662" s="359">
        <f>SUM(B662:H662) - IF(C662 &gt; $Z1069, ROUNDUP(MINUS(C662, $Z1069)/2), 0)</f>
        <v>1</v>
      </c>
      <c r="J662" s="329"/>
      <c r="K662" s="279" t="s">
        <v>1815</v>
      </c>
      <c r="L662" s="218" t="s">
        <v>2216</v>
      </c>
      <c r="M662" s="170"/>
      <c r="N662" s="170"/>
      <c r="O662" s="235"/>
      <c r="P662" s="235"/>
      <c r="Q662" s="235"/>
      <c r="R662" s="329"/>
      <c r="S662" s="329"/>
      <c r="T662" s="329"/>
      <c r="U662" s="635" t="s">
        <v>1010</v>
      </c>
      <c r="V662" s="154" t="s">
        <v>1057</v>
      </c>
      <c r="W662" s="154" t="s">
        <v>1030</v>
      </c>
      <c r="X662" s="154" t="s">
        <v>1043</v>
      </c>
      <c r="Y662" s="605" t="s">
        <v>9716</v>
      </c>
      <c r="Z662" s="610" t="s">
        <v>9717</v>
      </c>
      <c r="AA662" s="329"/>
      <c r="AB662" s="329"/>
      <c r="AC662" s="279" t="s">
        <v>1862</v>
      </c>
      <c r="AD662" s="460" t="s">
        <v>1361</v>
      </c>
      <c r="AE662" s="170"/>
      <c r="AF662" s="170"/>
      <c r="AG662" s="222" t="s">
        <v>9718</v>
      </c>
      <c r="AH662" s="209" t="s">
        <v>1195</v>
      </c>
      <c r="AI662" s="209" t="s">
        <v>1196</v>
      </c>
      <c r="AJ662" s="329"/>
      <c r="AK662" s="329"/>
      <c r="AL662" s="329"/>
      <c r="AM662" s="279" t="s">
        <v>1879</v>
      </c>
      <c r="AN662" s="170"/>
      <c r="AO662" s="329"/>
      <c r="AP662" s="329"/>
      <c r="AQ662" s="329"/>
      <c r="AR662" s="329"/>
      <c r="AS662" s="329"/>
      <c r="AT662" s="329"/>
    </row>
    <row r="663">
      <c r="B663" s="359">
        <f>SUM($I$788)</f>
        <v>0</v>
      </c>
      <c r="C663" s="2617">
        <v>12.0</v>
      </c>
      <c r="D663" s="2585"/>
      <c r="E663" s="2585"/>
      <c r="F663" s="2585"/>
      <c r="G663" s="2585"/>
      <c r="H663" s="2585"/>
      <c r="I663" s="359">
        <f>SUM(B663:H663) - IF(C663 &gt; $Z1069, ROUNDUP(MINUS(C663, $Z1069)/2), 0)</f>
        <v>6</v>
      </c>
      <c r="J663" s="329"/>
      <c r="K663" s="780" t="str">
        <f>IFERROR(__xludf.DUMMYFUNCTION("REGEXREPLACE(O662, ""\D+"", """")"),"")</f>
        <v/>
      </c>
      <c r="L663" s="154"/>
      <c r="M663" s="154"/>
      <c r="N663" s="154"/>
      <c r="O663" s="154"/>
      <c r="P663" s="154"/>
      <c r="Q663" s="154"/>
      <c r="R663" s="329"/>
      <c r="S663" s="329"/>
      <c r="T663" s="329"/>
      <c r="U663" s="635" t="s">
        <v>1018</v>
      </c>
      <c r="V663" s="154" t="s">
        <v>2276</v>
      </c>
      <c r="W663" s="154" t="s">
        <v>2276</v>
      </c>
      <c r="X663" s="610" t="s">
        <v>9719</v>
      </c>
      <c r="Y663" s="154"/>
      <c r="Z663" s="154"/>
      <c r="AA663" s="329"/>
      <c r="AB663" s="954">
        <f>(AC663 * (AC663 + 1)) / 2</f>
        <v>0</v>
      </c>
      <c r="AC663" s="955">
        <v>0.0</v>
      </c>
      <c r="AD663" s="1318" t="s">
        <v>9720</v>
      </c>
      <c r="AE663" s="212"/>
      <c r="AF663" s="212"/>
      <c r="AG663" s="212"/>
      <c r="AH663" s="212"/>
      <c r="AI663" s="154"/>
      <c r="AJ663" s="329"/>
      <c r="AK663" s="329"/>
      <c r="AL663" s="329"/>
      <c r="AM663" s="404" t="s">
        <v>9721</v>
      </c>
      <c r="AN663" s="37"/>
      <c r="AO663" s="406" t="s">
        <v>2390</v>
      </c>
      <c r="AP663" s="37"/>
      <c r="AQ663" s="404" t="s">
        <v>1888</v>
      </c>
      <c r="AR663" s="37"/>
      <c r="AS663" s="329"/>
      <c r="AT663" s="329"/>
    </row>
    <row r="664">
      <c r="B664" s="359">
        <f>SUM($J$788)</f>
        <v>0</v>
      </c>
      <c r="C664" s="2617">
        <v>12.0</v>
      </c>
      <c r="D664" s="2585"/>
      <c r="E664" s="2585"/>
      <c r="F664" s="2585"/>
      <c r="G664" s="2585"/>
      <c r="H664" s="2585"/>
      <c r="I664" s="359">
        <f>SUM(B664:H664) - IF(C664 &gt; $Z1069, ROUNDUP(MINUS(C664, $Z1069)/2), 0)</f>
        <v>6</v>
      </c>
      <c r="J664" s="329"/>
      <c r="K664" s="329"/>
      <c r="L664" s="154"/>
      <c r="M664" s="154"/>
      <c r="N664" s="154"/>
      <c r="O664" s="154"/>
      <c r="P664" s="154"/>
      <c r="Q664" s="154"/>
      <c r="R664" s="329"/>
      <c r="S664" s="329"/>
      <c r="T664" s="279" t="s">
        <v>1889</v>
      </c>
      <c r="U664" s="1367" t="s">
        <v>9722</v>
      </c>
      <c r="V664" s="657"/>
      <c r="W664" s="658" t="s">
        <v>9723</v>
      </c>
      <c r="X664" s="254"/>
      <c r="Y664" s="254"/>
      <c r="Z664" s="254"/>
      <c r="AA664" s="329"/>
      <c r="AB664" s="329"/>
      <c r="AC664" s="400" t="str">
        <f>CONCATENATE("Cost: ", AB663, " KP")</f>
        <v>Cost: 0 KP</v>
      </c>
      <c r="AD664" s="224" t="s">
        <v>9724</v>
      </c>
      <c r="AE664" s="212"/>
      <c r="AF664" s="212"/>
      <c r="AG664" s="212"/>
      <c r="AH664" s="154"/>
      <c r="AI664" s="154"/>
      <c r="AJ664" s="329"/>
      <c r="AK664" s="329"/>
      <c r="AL664" s="329"/>
      <c r="AM664" s="406" t="s">
        <v>2627</v>
      </c>
      <c r="AN664" s="37"/>
      <c r="AO664" s="405" t="s">
        <v>1894</v>
      </c>
      <c r="AP664" s="37"/>
      <c r="AQ664" s="406" t="s">
        <v>1895</v>
      </c>
      <c r="AR664" s="37"/>
      <c r="AS664" s="329"/>
      <c r="AT664" s="329"/>
    </row>
    <row r="665">
      <c r="B665" s="359">
        <f>SUM($T$788)</f>
        <v>0</v>
      </c>
      <c r="C665" s="2585"/>
      <c r="D665" s="2585"/>
      <c r="E665" s="2585"/>
      <c r="F665" s="2585"/>
      <c r="G665" s="2585"/>
      <c r="H665" s="2585"/>
      <c r="I665" s="359">
        <f>SUM(B665,D665:H665, (MIN(ROUNDDOWN(C665/6), 1)), MIN(ROUNDDOWN(C665/15), 1))</f>
        <v>0</v>
      </c>
      <c r="J665" s="329"/>
      <c r="K665" s="329"/>
      <c r="L665" s="329"/>
      <c r="M665" s="329"/>
      <c r="N665" s="329"/>
      <c r="O665" s="329"/>
      <c r="P665" s="329"/>
      <c r="Q665" s="329"/>
      <c r="R665" s="329"/>
      <c r="S665" s="329"/>
      <c r="T665" s="329"/>
      <c r="U665" s="635" t="s">
        <v>1010</v>
      </c>
      <c r="V665" s="154" t="s">
        <v>1959</v>
      </c>
      <c r="W665" s="605" t="s">
        <v>9725</v>
      </c>
      <c r="X665" s="610" t="s">
        <v>9726</v>
      </c>
      <c r="Y665" s="573" t="s">
        <v>1171</v>
      </c>
      <c r="Z665" s="154"/>
      <c r="AA665" s="329"/>
      <c r="AB665" s="329"/>
      <c r="AC665" s="279" t="s">
        <v>1862</v>
      </c>
      <c r="AD665" s="2668" t="s">
        <v>9727</v>
      </c>
      <c r="AE665" s="170"/>
      <c r="AF665" s="170"/>
      <c r="AG665" s="222" t="s">
        <v>9728</v>
      </c>
      <c r="AH665" s="209" t="s">
        <v>1195</v>
      </c>
      <c r="AI665" s="209" t="s">
        <v>1196</v>
      </c>
      <c r="AJ665" s="329"/>
      <c r="AK665" s="329"/>
      <c r="AL665" s="329"/>
      <c r="AM665" s="404" t="s">
        <v>3189</v>
      </c>
      <c r="AN665" s="37"/>
      <c r="AO665" s="406" t="s">
        <v>2898</v>
      </c>
      <c r="AP665" s="37"/>
      <c r="AQ665" s="258" t="s">
        <v>2682</v>
      </c>
      <c r="AR665" s="37"/>
      <c r="AS665" s="329"/>
      <c r="AT665" s="329"/>
    </row>
    <row r="666">
      <c r="A666" s="329"/>
      <c r="B666" s="329"/>
      <c r="C666" s="329"/>
      <c r="D666" s="329"/>
      <c r="E666" s="329"/>
      <c r="F666" s="329"/>
      <c r="G666" s="329"/>
      <c r="H666" s="329"/>
      <c r="I666" s="329"/>
      <c r="J666" s="329"/>
      <c r="K666" s="411" t="s">
        <v>1904</v>
      </c>
      <c r="L666" s="412"/>
      <c r="M666" s="412"/>
      <c r="N666" s="412"/>
      <c r="O666" s="413"/>
      <c r="P666" s="413"/>
      <c r="Q666" s="413"/>
      <c r="R666" s="329"/>
      <c r="S666" s="329"/>
      <c r="T666" s="329"/>
      <c r="U666" s="635" t="s">
        <v>1018</v>
      </c>
      <c r="V666" s="154" t="s">
        <v>2004</v>
      </c>
      <c r="W666" s="154" t="s">
        <v>1164</v>
      </c>
      <c r="X666" s="610" t="s">
        <v>2471</v>
      </c>
      <c r="Y666" s="610" t="s">
        <v>2733</v>
      </c>
      <c r="Z666" s="154"/>
      <c r="AA666" s="329"/>
      <c r="AB666" s="954">
        <f>(AC666 * (AC666 + 1)) / 2</f>
        <v>0</v>
      </c>
      <c r="AC666" s="955">
        <v>0.0</v>
      </c>
      <c r="AD666" s="224" t="s">
        <v>9729</v>
      </c>
      <c r="AE666" s="212"/>
      <c r="AF666" s="212"/>
      <c r="AG666" s="212"/>
      <c r="AH666" s="212"/>
      <c r="AI666" s="212"/>
      <c r="AJ666" s="329"/>
      <c r="AK666" s="329"/>
      <c r="AL666" s="329"/>
      <c r="AM666" s="329"/>
      <c r="AN666" s="329"/>
      <c r="AO666" s="329"/>
      <c r="AP666" s="329"/>
      <c r="AQ666" s="329"/>
      <c r="AR666" s="329"/>
      <c r="AS666" s="329"/>
      <c r="AT666" s="329"/>
    </row>
    <row r="667">
      <c r="A667" s="329"/>
      <c r="B667" s="345" t="s">
        <v>1822</v>
      </c>
      <c r="C667" s="345" t="s">
        <v>1906</v>
      </c>
      <c r="D667" s="345" t="s">
        <v>1907</v>
      </c>
      <c r="E667" s="345" t="s">
        <v>1908</v>
      </c>
      <c r="F667" s="345" t="s">
        <v>1909</v>
      </c>
      <c r="G667" s="345" t="s">
        <v>1910</v>
      </c>
      <c r="H667" s="345" t="s">
        <v>800</v>
      </c>
      <c r="I667" s="345" t="s">
        <v>1826</v>
      </c>
      <c r="J667" s="329"/>
      <c r="K667" s="780" t="str">
        <f>IFERROR(__xludf.DUMMYFUNCTION("REGEXREPLACE(O666, ""\D+"", """")"),"")</f>
        <v/>
      </c>
      <c r="L667" s="170"/>
      <c r="M667" s="170"/>
      <c r="N667" s="170"/>
      <c r="O667" s="170"/>
      <c r="P667" s="170"/>
      <c r="Q667" s="170"/>
      <c r="R667" s="329"/>
      <c r="S667" s="329"/>
      <c r="T667" s="279" t="s">
        <v>1889</v>
      </c>
      <c r="U667" s="1399" t="s">
        <v>9730</v>
      </c>
      <c r="V667" s="594"/>
      <c r="W667" s="658" t="s">
        <v>9731</v>
      </c>
      <c r="X667" s="254"/>
      <c r="Y667" s="254"/>
      <c r="Z667" s="235"/>
      <c r="AA667" s="329"/>
      <c r="AB667" s="329"/>
      <c r="AC667" s="400" t="str">
        <f>CONCATENATE("Cost: ", AB666, " KP")</f>
        <v>Cost: 0 KP</v>
      </c>
      <c r="AD667" s="224" t="s">
        <v>9732</v>
      </c>
      <c r="AE667" s="212"/>
      <c r="AF667" s="212"/>
      <c r="AG667" s="212"/>
      <c r="AH667" s="212"/>
      <c r="AI667" s="2749" t="s">
        <v>1619</v>
      </c>
      <c r="AJ667" s="329"/>
      <c r="AK667" s="329"/>
      <c r="AL667" s="329"/>
      <c r="AM667" s="279" t="s">
        <v>1914</v>
      </c>
      <c r="AN667" s="170"/>
      <c r="AO667" s="329"/>
      <c r="AP667" s="329"/>
      <c r="AQ667" s="329"/>
      <c r="AR667" s="329"/>
      <c r="AS667" s="329"/>
      <c r="AT667" s="329"/>
    </row>
    <row r="668">
      <c r="A668" s="345" t="s">
        <v>51</v>
      </c>
      <c r="B668" s="359">
        <f>SUM($U$788)</f>
        <v>0</v>
      </c>
      <c r="C668" s="2600"/>
      <c r="D668" s="2600"/>
      <c r="E668" s="931">
        <f>SUM(ROUNDDOWN(I661/5))</f>
        <v>1</v>
      </c>
      <c r="F668" s="2600"/>
      <c r="G668" s="2585"/>
      <c r="H668" s="2585"/>
      <c r="I668" s="359">
        <f t="shared" ref="I668:I672" si="83">SUM(B668:H668)</f>
        <v>1</v>
      </c>
      <c r="J668" s="329"/>
      <c r="K668" s="329"/>
      <c r="L668" s="170"/>
      <c r="M668" s="170"/>
      <c r="N668" s="170"/>
      <c r="O668" s="170"/>
      <c r="P668" s="170"/>
      <c r="Q668" s="170"/>
      <c r="R668" s="329"/>
      <c r="S668" s="329"/>
      <c r="T668" s="329"/>
      <c r="U668" s="635" t="s">
        <v>1010</v>
      </c>
      <c r="V668" s="154" t="s">
        <v>1074</v>
      </c>
      <c r="W668" s="605" t="s">
        <v>9733</v>
      </c>
      <c r="X668" s="605" t="s">
        <v>9734</v>
      </c>
      <c r="Y668" s="610" t="s">
        <v>6319</v>
      </c>
      <c r="Z668" s="154"/>
      <c r="AA668" s="329"/>
      <c r="AB668" s="329"/>
      <c r="AC668" s="279" t="s">
        <v>1862</v>
      </c>
      <c r="AD668" s="279" t="s">
        <v>1660</v>
      </c>
      <c r="AE668" s="170"/>
      <c r="AF668" s="170"/>
      <c r="AG668" s="222" t="s">
        <v>9735</v>
      </c>
      <c r="AH668" s="209" t="s">
        <v>1195</v>
      </c>
      <c r="AI668" s="222" t="s">
        <v>1196</v>
      </c>
      <c r="AJ668" s="329"/>
      <c r="AK668" s="329"/>
      <c r="AL668" s="329"/>
      <c r="AM668" s="2602" t="s">
        <v>2687</v>
      </c>
      <c r="AS668" s="329"/>
      <c r="AT668" s="329"/>
    </row>
    <row r="669">
      <c r="A669" s="345" t="s">
        <v>52</v>
      </c>
      <c r="B669" s="359">
        <f>SUM($V$788)</f>
        <v>0</v>
      </c>
      <c r="C669" s="2600"/>
      <c r="D669" s="2614">
        <f>SUM(ROUNDDOWN(I660/3))</f>
        <v>5</v>
      </c>
      <c r="E669" s="2613">
        <f>SUM(I661)</f>
        <v>5</v>
      </c>
      <c r="F669" s="2600"/>
      <c r="G669" s="2610">
        <v>5.0</v>
      </c>
      <c r="H669" s="2585"/>
      <c r="I669" s="359">
        <f t="shared" si="83"/>
        <v>15</v>
      </c>
      <c r="J669" s="329"/>
      <c r="K669" s="329"/>
      <c r="L669" s="329"/>
      <c r="M669" s="329"/>
      <c r="N669" s="329"/>
      <c r="O669" s="329"/>
      <c r="P669" s="329"/>
      <c r="Q669" s="329"/>
      <c r="R669" s="329"/>
      <c r="S669" s="329"/>
      <c r="T669" s="329"/>
      <c r="U669" s="635" t="s">
        <v>1018</v>
      </c>
      <c r="V669" s="154" t="s">
        <v>2231</v>
      </c>
      <c r="W669" s="154" t="s">
        <v>2004</v>
      </c>
      <c r="X669" s="610" t="s">
        <v>2221</v>
      </c>
      <c r="Y669" s="154"/>
      <c r="Z669" s="154"/>
      <c r="AA669" s="329"/>
      <c r="AB669" s="954">
        <f>(AC669 * (AC669 + 1)) / 2</f>
        <v>0</v>
      </c>
      <c r="AC669" s="955">
        <v>0.0</v>
      </c>
      <c r="AD669" s="224" t="s">
        <v>9736</v>
      </c>
      <c r="AE669" s="212"/>
      <c r="AF669" s="212"/>
      <c r="AG669" s="212"/>
      <c r="AH669" s="212"/>
      <c r="AI669" s="154"/>
      <c r="AJ669" s="329"/>
      <c r="AK669" s="329"/>
      <c r="AL669" s="329"/>
      <c r="AS669" s="329"/>
      <c r="AT669" s="329"/>
    </row>
    <row r="670">
      <c r="A670" s="345" t="s">
        <v>54</v>
      </c>
      <c r="B670" s="359">
        <f>SUM($W$788)</f>
        <v>0</v>
      </c>
      <c r="C670" s="949">
        <f>SUM(I659)</f>
        <v>0</v>
      </c>
      <c r="D670" s="2600"/>
      <c r="E670" s="2600"/>
      <c r="F670" s="2600"/>
      <c r="G670" s="2585"/>
      <c r="H670" s="2585"/>
      <c r="I670" s="359">
        <f t="shared" si="83"/>
        <v>0</v>
      </c>
      <c r="J670" s="329"/>
      <c r="K670" s="411" t="s">
        <v>1904</v>
      </c>
      <c r="L670" s="412"/>
      <c r="M670" s="412"/>
      <c r="N670" s="412"/>
      <c r="O670" s="413"/>
      <c r="P670" s="413"/>
      <c r="Q670" s="413"/>
      <c r="R670" s="329"/>
      <c r="S670" s="329"/>
      <c r="T670" s="329"/>
      <c r="U670" s="329"/>
      <c r="V670" s="329"/>
      <c r="W670" s="329"/>
      <c r="X670" s="329"/>
      <c r="Y670" s="329"/>
      <c r="Z670" s="329"/>
      <c r="AA670" s="329"/>
      <c r="AB670" s="329"/>
      <c r="AC670" s="400" t="str">
        <f>CONCATENATE("Cost: ", AB669, " KP")</f>
        <v>Cost: 0 KP</v>
      </c>
      <c r="AD670" s="211" t="s">
        <v>1664</v>
      </c>
      <c r="AE670" s="154"/>
      <c r="AF670" s="154"/>
      <c r="AG670" s="154"/>
      <c r="AH670" s="154"/>
      <c r="AI670" s="301" t="s">
        <v>1665</v>
      </c>
      <c r="AJ670" s="329"/>
      <c r="AK670" s="329"/>
      <c r="AL670" s="329"/>
      <c r="AS670" s="329"/>
      <c r="AT670" s="329"/>
    </row>
    <row r="671">
      <c r="A671" s="345" t="s">
        <v>53</v>
      </c>
      <c r="B671" s="359">
        <f>SUM($X$788)</f>
        <v>0</v>
      </c>
      <c r="C671" s="949">
        <f>SUM(ROUNDDOWN(I659/2))</f>
        <v>0</v>
      </c>
      <c r="D671" s="2600"/>
      <c r="E671" s="2613">
        <f>SUM(I661)</f>
        <v>5</v>
      </c>
      <c r="F671" s="2600"/>
      <c r="G671" s="2586">
        <v>2.0</v>
      </c>
      <c r="H671" s="2585"/>
      <c r="I671" s="359">
        <f t="shared" si="83"/>
        <v>7</v>
      </c>
      <c r="J671" s="329"/>
      <c r="K671" s="780" t="str">
        <f>IFERROR(__xludf.DUMMYFUNCTION("REGEXREPLACE(O670, ""\D+"", """")"),"")</f>
        <v/>
      </c>
      <c r="L671" s="170"/>
      <c r="M671" s="170"/>
      <c r="N671" s="170"/>
      <c r="O671" s="170"/>
      <c r="P671" s="170"/>
      <c r="Q671" s="170"/>
      <c r="R671" s="329"/>
      <c r="S671" s="329"/>
      <c r="T671" s="279" t="s">
        <v>1922</v>
      </c>
      <c r="U671" s="2750" t="s">
        <v>9737</v>
      </c>
      <c r="V671" s="170"/>
      <c r="W671" s="170"/>
      <c r="X671" s="170"/>
      <c r="Y671" s="2751" t="s">
        <v>567</v>
      </c>
      <c r="Z671" s="345" t="s">
        <v>535</v>
      </c>
      <c r="AA671" s="329"/>
      <c r="AB671" s="329"/>
      <c r="AC671" s="279" t="s">
        <v>1862</v>
      </c>
      <c r="AD671" s="218" t="s">
        <v>1386</v>
      </c>
      <c r="AE671" s="170"/>
      <c r="AF671" s="170"/>
      <c r="AG671" s="222" t="s">
        <v>9738</v>
      </c>
      <c r="AH671" s="209" t="s">
        <v>1195</v>
      </c>
      <c r="AI671" s="209" t="s">
        <v>1196</v>
      </c>
      <c r="AJ671" s="329"/>
      <c r="AK671" s="329"/>
      <c r="AL671" s="329"/>
      <c r="AS671" s="329"/>
      <c r="AT671" s="329"/>
    </row>
    <row r="672">
      <c r="A672" s="345" t="s">
        <v>55</v>
      </c>
      <c r="B672" s="359">
        <f>SUM($Y$788)</f>
        <v>0</v>
      </c>
      <c r="C672" s="949">
        <f>SUM(I659)</f>
        <v>0</v>
      </c>
      <c r="D672" s="2600"/>
      <c r="E672" s="2600"/>
      <c r="F672" s="2654">
        <f>SUM(ROUNDDOWN(I664/3))</f>
        <v>2</v>
      </c>
      <c r="G672" s="2585"/>
      <c r="H672" s="2585"/>
      <c r="I672" s="359">
        <f t="shared" si="83"/>
        <v>2</v>
      </c>
      <c r="J672" s="329"/>
      <c r="K672" s="329"/>
      <c r="L672" s="170"/>
      <c r="M672" s="170"/>
      <c r="N672" s="170"/>
      <c r="O672" s="170"/>
      <c r="P672" s="170"/>
      <c r="Q672" s="170"/>
      <c r="R672" s="329"/>
      <c r="S672" s="329"/>
      <c r="T672" s="329"/>
      <c r="U672" s="211" t="s">
        <v>9739</v>
      </c>
      <c r="V672" s="212"/>
      <c r="W672" s="212"/>
      <c r="X672" s="212"/>
      <c r="Y672" s="212"/>
      <c r="Z672" s="154"/>
      <c r="AA672" s="329"/>
      <c r="AB672" s="954">
        <f>(AC672 * (AC672 + 1)) / 2</f>
        <v>0</v>
      </c>
      <c r="AC672" s="955">
        <v>0.0</v>
      </c>
      <c r="AD672" s="224" t="s">
        <v>9740</v>
      </c>
      <c r="AE672" s="212"/>
      <c r="AF672" s="212"/>
      <c r="AG672" s="212"/>
      <c r="AH672" s="154"/>
      <c r="AI672" s="154"/>
      <c r="AJ672" s="329"/>
      <c r="AK672" s="329"/>
      <c r="AL672" s="329"/>
      <c r="AS672" s="329"/>
      <c r="AT672" s="329"/>
    </row>
    <row r="673">
      <c r="A673" s="329"/>
      <c r="B673" s="329"/>
      <c r="C673" s="329"/>
      <c r="D673" s="329"/>
      <c r="E673" s="329"/>
      <c r="F673" s="329"/>
      <c r="G673" s="2752">
        <v>2.0</v>
      </c>
      <c r="H673" s="329"/>
      <c r="I673" s="329"/>
      <c r="J673" s="329"/>
      <c r="K673" s="329"/>
      <c r="L673" s="329"/>
      <c r="M673" s="329"/>
      <c r="N673" s="329"/>
      <c r="O673" s="329"/>
      <c r="P673" s="329"/>
      <c r="Q673" s="329"/>
      <c r="R673" s="329"/>
      <c r="S673" s="329"/>
      <c r="T673" s="329"/>
      <c r="U673" s="225" t="s">
        <v>9741</v>
      </c>
      <c r="V673" s="212"/>
      <c r="W673" s="2749" t="s">
        <v>9742</v>
      </c>
      <c r="X673" s="301" t="s">
        <v>9743</v>
      </c>
      <c r="Y673" s="301" t="s">
        <v>9744</v>
      </c>
      <c r="Z673" s="301" t="s">
        <v>1583</v>
      </c>
      <c r="AA673" s="329"/>
      <c r="AB673" s="329"/>
      <c r="AC673" s="400" t="str">
        <f>CONCATENATE("Cost: ", AB672, " KP")</f>
        <v>Cost: 0 KP</v>
      </c>
      <c r="AD673" s="224" t="s">
        <v>9745</v>
      </c>
      <c r="AE673" s="212"/>
      <c r="AF673" s="212"/>
      <c r="AG673" s="212"/>
      <c r="AH673" s="212"/>
      <c r="AI673" s="154"/>
      <c r="AJ673" s="329"/>
      <c r="AK673" s="329"/>
      <c r="AL673" s="329"/>
      <c r="AM673" s="329"/>
      <c r="AN673" s="329"/>
      <c r="AO673" s="329"/>
      <c r="AP673" s="329"/>
      <c r="AQ673" s="329"/>
      <c r="AR673" s="329"/>
      <c r="AS673" s="329"/>
      <c r="AT673" s="329"/>
    </row>
    <row r="674">
      <c r="A674" s="37"/>
      <c r="B674" s="2728" t="s">
        <v>1926</v>
      </c>
      <c r="C674" s="329"/>
      <c r="D674" s="329"/>
      <c r="E674" s="329"/>
      <c r="F674" s="329"/>
      <c r="G674" s="329"/>
      <c r="H674" s="329"/>
      <c r="I674" s="329"/>
      <c r="J674" s="37"/>
      <c r="K674" s="329"/>
      <c r="L674" s="329"/>
      <c r="M674" s="329"/>
      <c r="N674" s="329"/>
      <c r="O674" s="329"/>
      <c r="P674" s="329"/>
      <c r="Q674" s="329"/>
      <c r="R674" s="329"/>
      <c r="S674" s="37"/>
      <c r="T674" s="329"/>
      <c r="U674" s="329"/>
      <c r="V674" s="329"/>
      <c r="W674" s="329"/>
      <c r="X674" s="329"/>
      <c r="Y674" s="329"/>
      <c r="Z674" s="329"/>
      <c r="AA674" s="329"/>
      <c r="AB674" s="37"/>
      <c r="AC674" s="329"/>
      <c r="AD674" s="329"/>
      <c r="AE674" s="329"/>
      <c r="AF674" s="329"/>
      <c r="AG674" s="329"/>
      <c r="AH674" s="329"/>
      <c r="AI674" s="329"/>
      <c r="AJ674" s="329"/>
      <c r="AK674" s="37"/>
      <c r="AL674" s="329"/>
      <c r="AM674" s="329"/>
      <c r="AN674" s="329"/>
      <c r="AO674" s="329"/>
      <c r="AP674" s="329"/>
      <c r="AQ674" s="329"/>
      <c r="AR674" s="329"/>
      <c r="AS674" s="329"/>
      <c r="AT674" s="37"/>
    </row>
    <row r="67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c r="A678" s="37"/>
      <c r="B678" s="329"/>
      <c r="C678" s="329"/>
      <c r="D678" s="329"/>
      <c r="E678" s="329"/>
      <c r="F678" s="329"/>
      <c r="G678" s="330" t="s">
        <v>1811</v>
      </c>
      <c r="H678" s="330" t="s">
        <v>1812</v>
      </c>
      <c r="I678" s="329"/>
      <c r="J678" s="37"/>
      <c r="K678" s="329"/>
      <c r="L678" s="329"/>
      <c r="M678" s="329"/>
      <c r="N678" s="329"/>
      <c r="O678" s="329"/>
      <c r="P678" s="329"/>
      <c r="Q678" s="329"/>
      <c r="R678" s="329"/>
      <c r="S678" s="37"/>
      <c r="T678" s="329"/>
      <c r="U678" s="329"/>
      <c r="V678" s="329"/>
      <c r="W678" s="329"/>
      <c r="X678" s="329"/>
      <c r="Y678" s="329"/>
      <c r="Z678" s="329"/>
      <c r="AA678" s="329"/>
      <c r="AB678" s="37"/>
      <c r="AC678" s="329"/>
      <c r="AD678" s="329"/>
      <c r="AE678" s="329"/>
      <c r="AF678" s="329"/>
      <c r="AG678" s="329"/>
      <c r="AH678" s="329"/>
      <c r="AI678" s="329"/>
      <c r="AJ678" s="329"/>
      <c r="AK678" s="37"/>
      <c r="AL678" s="329"/>
      <c r="AM678" s="329"/>
      <c r="AN678" s="329"/>
      <c r="AO678" s="329"/>
      <c r="AP678" s="329"/>
      <c r="AQ678" s="329"/>
      <c r="AR678" s="329"/>
      <c r="AS678" s="329"/>
      <c r="AT678" s="37"/>
    </row>
    <row r="679">
      <c r="A679" s="329"/>
      <c r="B679" s="329"/>
      <c r="C679" s="332" t="s">
        <v>1786</v>
      </c>
      <c r="D679" s="333"/>
      <c r="E679" s="329"/>
      <c r="F679" s="334" t="s">
        <v>1814</v>
      </c>
      <c r="G679" s="334">
        <f>MINUS(H679,SUM(C682:C691) + SUM(K681+K685+K689+AB686+AB689+AB692+AB695+AB698))</f>
        <v>-84</v>
      </c>
      <c r="H679" s="334">
        <f>SUM($A$798)</f>
        <v>0</v>
      </c>
      <c r="I679" s="329"/>
      <c r="J679" s="329"/>
      <c r="K679" s="329"/>
      <c r="L679" s="329"/>
      <c r="M679" s="329"/>
      <c r="N679" s="329"/>
      <c r="O679" s="329"/>
      <c r="P679" s="329"/>
      <c r="Q679" s="329"/>
      <c r="R679" s="329"/>
      <c r="S679" s="329"/>
      <c r="T679" s="329"/>
      <c r="U679" s="329"/>
      <c r="V679" s="329"/>
      <c r="W679" s="329"/>
      <c r="X679" s="329"/>
      <c r="Y679" s="329"/>
      <c r="Z679" s="329"/>
      <c r="AA679" s="329"/>
      <c r="AB679" s="329"/>
      <c r="AC679" s="329"/>
      <c r="AD679" s="329"/>
      <c r="AE679" s="329"/>
      <c r="AF679" s="329"/>
      <c r="AG679" s="329"/>
      <c r="AH679" s="329"/>
      <c r="AI679" s="329"/>
      <c r="AJ679" s="329"/>
      <c r="AK679" s="329"/>
      <c r="AL679" s="329"/>
      <c r="AM679" s="329"/>
      <c r="AN679" s="329"/>
      <c r="AO679" s="329"/>
      <c r="AP679" s="329"/>
      <c r="AQ679" s="329"/>
      <c r="AR679" s="329"/>
      <c r="AS679" s="329"/>
      <c r="AT679" s="329"/>
    </row>
    <row r="680">
      <c r="A680" s="329"/>
      <c r="B680" s="329"/>
      <c r="C680" s="329"/>
      <c r="D680" s="329"/>
      <c r="E680" s="329"/>
      <c r="F680" s="329"/>
      <c r="G680" s="329"/>
      <c r="H680" s="329"/>
      <c r="I680" s="329"/>
      <c r="J680" s="329"/>
      <c r="K680" s="274" t="s">
        <v>1815</v>
      </c>
      <c r="L680" s="290" t="s">
        <v>592</v>
      </c>
      <c r="M680" s="192"/>
      <c r="N680" s="192"/>
      <c r="O680" s="337" t="s">
        <v>585</v>
      </c>
      <c r="P680" s="632" t="s">
        <v>580</v>
      </c>
      <c r="Q680" s="337" t="s">
        <v>593</v>
      </c>
      <c r="R680" s="329"/>
      <c r="S680" s="329"/>
      <c r="T680" s="279" t="s">
        <v>1816</v>
      </c>
      <c r="U680" s="824" t="s">
        <v>9746</v>
      </c>
      <c r="V680" s="817"/>
      <c r="W680" s="432" t="s">
        <v>3318</v>
      </c>
      <c r="X680" s="342"/>
      <c r="Y680" s="342"/>
      <c r="Z680" s="342"/>
      <c r="AA680" s="329"/>
      <c r="AB680" s="329"/>
      <c r="AC680" s="483" t="s">
        <v>294</v>
      </c>
      <c r="AD680" s="2753" t="s">
        <v>9747</v>
      </c>
      <c r="AE680" s="485"/>
      <c r="AF680" s="2754" t="s">
        <v>9748</v>
      </c>
      <c r="AG680" s="485"/>
      <c r="AH680" s="485"/>
      <c r="AI680" s="485"/>
      <c r="AJ680" s="329"/>
      <c r="AK680" s="329"/>
      <c r="AL680" s="329"/>
      <c r="AM680" s="227" t="s">
        <v>1821</v>
      </c>
      <c r="AN680" s="170"/>
      <c r="AO680" s="329"/>
      <c r="AP680" s="329"/>
      <c r="AQ680" s="329"/>
      <c r="AR680" s="329"/>
      <c r="AS680" s="329"/>
      <c r="AT680" s="329"/>
    </row>
    <row r="681">
      <c r="A681" s="329"/>
      <c r="B681" s="345" t="s">
        <v>1822</v>
      </c>
      <c r="C681" s="345" t="s">
        <v>1823</v>
      </c>
      <c r="D681" s="345" t="s">
        <v>1824</v>
      </c>
      <c r="E681" s="345" t="s">
        <v>1825</v>
      </c>
      <c r="F681" s="345" t="s">
        <v>1066</v>
      </c>
      <c r="G681" s="345" t="s">
        <v>1120</v>
      </c>
      <c r="H681" s="345" t="s">
        <v>800</v>
      </c>
      <c r="I681" s="345" t="s">
        <v>1826</v>
      </c>
      <c r="J681" s="329"/>
      <c r="K681" s="346" t="str">
        <f>IFERROR(__xludf.DUMMYFUNCTION("REGEXREPLACE(O680, ""\D+"", """")"),"3")</f>
        <v>3</v>
      </c>
      <c r="L681" s="180" t="s">
        <v>596</v>
      </c>
      <c r="M681" s="181"/>
      <c r="N681" s="181"/>
      <c r="O681" s="183"/>
      <c r="P681" s="181"/>
      <c r="Q681" s="183"/>
      <c r="R681" s="329"/>
      <c r="S681" s="329"/>
      <c r="T681" s="329"/>
      <c r="U681" s="228" t="s">
        <v>9749</v>
      </c>
      <c r="V681" s="181"/>
      <c r="W681" s="181"/>
      <c r="X681" s="181"/>
      <c r="Y681" s="181"/>
      <c r="Z681" s="1048" t="s">
        <v>3323</v>
      </c>
      <c r="AA681" s="349" t="s">
        <v>556</v>
      </c>
      <c r="AB681" s="329"/>
      <c r="AC681" s="373"/>
      <c r="AD681" s="2755" t="s">
        <v>9750</v>
      </c>
      <c r="AE681" s="487"/>
      <c r="AF681" s="487"/>
      <c r="AG681" s="487"/>
      <c r="AH681" s="487"/>
      <c r="AI681" s="488"/>
      <c r="AJ681" s="349" t="s">
        <v>556</v>
      </c>
      <c r="AK681" s="329"/>
      <c r="AL681" s="329"/>
      <c r="AM681" s="437" t="s">
        <v>1935</v>
      </c>
      <c r="AN681" s="489" t="s">
        <v>2028</v>
      </c>
      <c r="AO681" s="376" t="s">
        <v>1853</v>
      </c>
      <c r="AP681" s="490" t="s">
        <v>2029</v>
      </c>
      <c r="AQ681" s="491" t="s">
        <v>2030</v>
      </c>
      <c r="AR681" s="367" t="s">
        <v>1844</v>
      </c>
      <c r="AS681" s="329"/>
      <c r="AT681" s="329"/>
    </row>
    <row r="682">
      <c r="A682" s="358"/>
      <c r="B682" s="359">
        <f>SUM($B$798)</f>
        <v>0</v>
      </c>
      <c r="C682" s="360">
        <v>9.0</v>
      </c>
      <c r="D682" s="360"/>
      <c r="E682" s="361"/>
      <c r="F682" s="360"/>
      <c r="G682" s="360"/>
      <c r="H682" s="360">
        <v>3.0</v>
      </c>
      <c r="I682" s="359">
        <f t="shared" ref="I682:I683" si="84">SUM(B682,C682*2,D682:H682) - IF(C682 &gt; $Z$798 + 1, MINUS(C682, $Z$798 + 1), 0)</f>
        <v>13</v>
      </c>
      <c r="J682" s="329"/>
      <c r="K682" s="329"/>
      <c r="L682" s="180" t="s">
        <v>598</v>
      </c>
      <c r="M682" s="181"/>
      <c r="N682" s="181"/>
      <c r="O682" s="181"/>
      <c r="P682" s="181"/>
      <c r="Q682" s="181"/>
      <c r="R682" s="329"/>
      <c r="S682" s="329"/>
      <c r="T682" s="329"/>
      <c r="U682" s="566" t="s">
        <v>9751</v>
      </c>
      <c r="V682" s="345" t="s">
        <v>922</v>
      </c>
      <c r="W682" s="345" t="s">
        <v>868</v>
      </c>
      <c r="X682" s="743" t="s">
        <v>869</v>
      </c>
      <c r="Y682" s="345" t="s">
        <v>884</v>
      </c>
      <c r="Z682" s="345" t="s">
        <v>866</v>
      </c>
      <c r="AA682" s="329"/>
      <c r="AB682" s="329"/>
      <c r="AC682" s="373"/>
      <c r="AD682" s="486" t="s">
        <v>9752</v>
      </c>
      <c r="AE682" s="487"/>
      <c r="AF682" s="487"/>
      <c r="AG682" s="487"/>
      <c r="AH682" s="487"/>
      <c r="AI682" s="487"/>
      <c r="AJ682" s="329"/>
      <c r="AK682" s="329"/>
      <c r="AL682" s="329"/>
      <c r="AM682" s="492" t="s">
        <v>9753</v>
      </c>
      <c r="AN682" s="493" t="s">
        <v>2032</v>
      </c>
      <c r="AO682" s="497" t="s">
        <v>2039</v>
      </c>
      <c r="AP682" s="368" t="s">
        <v>1845</v>
      </c>
      <c r="AQ682" s="369" t="s">
        <v>1846</v>
      </c>
      <c r="AR682" s="498" t="s">
        <v>2040</v>
      </c>
      <c r="AS682" s="329"/>
      <c r="AT682" s="329"/>
    </row>
    <row r="683">
      <c r="B683" s="359">
        <f>SUM($C$798)</f>
        <v>0</v>
      </c>
      <c r="C683" s="360">
        <v>14.0</v>
      </c>
      <c r="D683" s="360"/>
      <c r="E683" s="360">
        <v>3.0</v>
      </c>
      <c r="F683" s="360"/>
      <c r="G683" s="360">
        <v>6.0</v>
      </c>
      <c r="H683" s="361"/>
      <c r="I683" s="359">
        <f t="shared" si="84"/>
        <v>24</v>
      </c>
      <c r="J683" s="329"/>
      <c r="K683" s="329"/>
      <c r="L683" s="373"/>
      <c r="M683" s="373"/>
      <c r="N683" s="373"/>
      <c r="O683" s="373"/>
      <c r="P683" s="373"/>
      <c r="Q683" s="373"/>
      <c r="R683" s="329"/>
      <c r="S683" s="329"/>
      <c r="T683" s="329"/>
      <c r="U683" s="329"/>
      <c r="V683" s="329"/>
      <c r="W683" s="329"/>
      <c r="X683" s="329"/>
      <c r="Y683" s="329"/>
      <c r="Z683" s="329"/>
      <c r="AA683" s="329"/>
      <c r="AB683" s="329"/>
      <c r="AC683" s="373" t="s">
        <v>2043</v>
      </c>
      <c r="AD683" s="2756" t="s">
        <v>1952</v>
      </c>
      <c r="AE683" s="502"/>
      <c r="AF683" s="502"/>
      <c r="AG683" s="502"/>
      <c r="AH683" s="502"/>
      <c r="AI683" s="503" t="s">
        <v>535</v>
      </c>
      <c r="AJ683" s="329"/>
      <c r="AK683" s="329"/>
      <c r="AL683" s="329"/>
      <c r="AM683" s="370" t="s">
        <v>1847</v>
      </c>
      <c r="AN683" s="438" t="s">
        <v>1936</v>
      </c>
      <c r="AO683" s="455"/>
      <c r="AP683" s="37"/>
      <c r="AQ683" s="37"/>
      <c r="AS683" s="329"/>
      <c r="AT683" s="329"/>
    </row>
    <row r="684">
      <c r="B684" s="359">
        <f>SUM($D$798)</f>
        <v>0</v>
      </c>
      <c r="C684" s="360">
        <v>3.0</v>
      </c>
      <c r="D684" s="360"/>
      <c r="E684" s="361"/>
      <c r="F684" s="360">
        <v>5.0</v>
      </c>
      <c r="G684" s="361"/>
      <c r="H684" s="361"/>
      <c r="I684" s="359">
        <f t="shared" ref="I684:I687" si="85">SUM(B684:H684) - IF(C684 &gt; $Z$798 + 1, ROUNDUP(MINUS(C684, $Z$798 + 1)/2), 0)</f>
        <v>7</v>
      </c>
      <c r="J684" s="329"/>
      <c r="K684" s="274" t="s">
        <v>1815</v>
      </c>
      <c r="L684" s="289" t="s">
        <v>786</v>
      </c>
      <c r="M684" s="192"/>
      <c r="N684" s="192"/>
      <c r="O684" s="337" t="s">
        <v>625</v>
      </c>
      <c r="P684" s="745" t="s">
        <v>748</v>
      </c>
      <c r="Q684" s="337" t="s">
        <v>593</v>
      </c>
      <c r="R684" s="329"/>
      <c r="S684" s="329"/>
      <c r="T684" s="279" t="s">
        <v>1855</v>
      </c>
      <c r="U684" s="896" t="s">
        <v>9754</v>
      </c>
      <c r="V684" s="819"/>
      <c r="W684" s="2757" t="s">
        <v>9755</v>
      </c>
      <c r="X684" s="342"/>
      <c r="Y684" s="342"/>
      <c r="Z684" s="342"/>
      <c r="AA684" s="349" t="s">
        <v>556</v>
      </c>
      <c r="AB684" s="329"/>
      <c r="AC684" s="2758" t="s">
        <v>9756</v>
      </c>
      <c r="AD684" s="329"/>
      <c r="AE684" s="329"/>
      <c r="AF684" s="329"/>
      <c r="AG684" s="329"/>
      <c r="AH684" s="329"/>
      <c r="AI684" s="329"/>
      <c r="AJ684" s="329"/>
      <c r="AK684" s="329"/>
      <c r="AL684" s="329"/>
      <c r="AM684" s="37"/>
      <c r="AN684" s="37"/>
      <c r="AO684" s="455"/>
      <c r="AP684" s="37"/>
      <c r="AQ684" s="37"/>
      <c r="AR684" s="37"/>
      <c r="AS684" s="329"/>
      <c r="AT684" s="329"/>
    </row>
    <row r="685">
      <c r="B685" s="359">
        <f>SUM($E$798)</f>
        <v>1</v>
      </c>
      <c r="C685" s="360">
        <v>14.0</v>
      </c>
      <c r="D685" s="360">
        <v>1.0</v>
      </c>
      <c r="E685" s="360">
        <v>4.0</v>
      </c>
      <c r="F685" s="360">
        <v>5.0</v>
      </c>
      <c r="G685" s="360"/>
      <c r="H685" s="361"/>
      <c r="I685" s="359">
        <f t="shared" si="85"/>
        <v>18</v>
      </c>
      <c r="J685" s="329"/>
      <c r="K685" s="346" t="str">
        <f>IFERROR(__xludf.DUMMYFUNCTION("REGEXREPLACE(O684, ""\D+"", """")"),"5")</f>
        <v>5</v>
      </c>
      <c r="L685" s="180" t="s">
        <v>788</v>
      </c>
      <c r="M685" s="181"/>
      <c r="N685" s="181"/>
      <c r="O685" s="183"/>
      <c r="P685" s="181"/>
      <c r="Q685" s="183"/>
      <c r="R685" s="349"/>
      <c r="S685" s="329"/>
      <c r="T685" s="329"/>
      <c r="U685" s="588" t="s">
        <v>1010</v>
      </c>
      <c r="V685" s="181" t="s">
        <v>1126</v>
      </c>
      <c r="W685" s="190" t="s">
        <v>1031</v>
      </c>
      <c r="X685" s="181" t="s">
        <v>1030</v>
      </c>
      <c r="Y685" s="386" t="s">
        <v>9369</v>
      </c>
      <c r="Z685" s="387" t="s">
        <v>1034</v>
      </c>
      <c r="AA685" s="329"/>
      <c r="AB685" s="329"/>
      <c r="AC685" s="279" t="s">
        <v>1862</v>
      </c>
      <c r="AD685" s="279" t="s">
        <v>9757</v>
      </c>
      <c r="AE685" s="192"/>
      <c r="AF685" s="192"/>
      <c r="AG685" s="284" t="s">
        <v>9758</v>
      </c>
      <c r="AH685" s="178" t="s">
        <v>1195</v>
      </c>
      <c r="AI685" s="178" t="s">
        <v>1196</v>
      </c>
      <c r="AJ685" s="329"/>
      <c r="AK685" s="329"/>
      <c r="AL685" s="329"/>
      <c r="AM685" s="511" t="s">
        <v>1964</v>
      </c>
      <c r="AN685" s="512" t="s">
        <v>1966</v>
      </c>
      <c r="AO685" s="37"/>
      <c r="AP685" s="37"/>
      <c r="AQ685" s="37"/>
      <c r="AR685" s="37"/>
      <c r="AS685" s="329"/>
      <c r="AT685" s="329"/>
    </row>
    <row r="686">
      <c r="B686" s="359">
        <f>SUM($F$798)</f>
        <v>0</v>
      </c>
      <c r="C686" s="360">
        <v>14.0</v>
      </c>
      <c r="D686" s="360">
        <v>1.0</v>
      </c>
      <c r="E686" s="360">
        <v>3.0</v>
      </c>
      <c r="F686" s="360">
        <v>5.0</v>
      </c>
      <c r="G686" s="360">
        <v>1.0</v>
      </c>
      <c r="H686" s="361"/>
      <c r="I686" s="359">
        <f t="shared" si="85"/>
        <v>17</v>
      </c>
      <c r="J686" s="329"/>
      <c r="K686" s="329"/>
      <c r="L686" s="180" t="s">
        <v>9759</v>
      </c>
      <c r="M686" s="181"/>
      <c r="N686" s="181"/>
      <c r="O686" s="181"/>
      <c r="P686" s="181"/>
      <c r="Q686" s="181"/>
      <c r="R686" s="329"/>
      <c r="S686" s="329"/>
      <c r="T686" s="329"/>
      <c r="U686" s="588" t="s">
        <v>1018</v>
      </c>
      <c r="V686" s="181" t="s">
        <v>1109</v>
      </c>
      <c r="W686" s="183" t="s">
        <v>2049</v>
      </c>
      <c r="X686" s="190" t="s">
        <v>2888</v>
      </c>
      <c r="Y686" s="476" t="s">
        <v>2471</v>
      </c>
      <c r="Z686" s="181"/>
      <c r="AA686" s="329"/>
      <c r="AB686" s="390">
        <f>(AC686 * (AC686 + 1)) / 2</f>
        <v>0</v>
      </c>
      <c r="AC686" s="391">
        <v>0.0</v>
      </c>
      <c r="AD686" s="228" t="s">
        <v>9760</v>
      </c>
      <c r="AE686" s="181"/>
      <c r="AF686" s="181"/>
      <c r="AG686" s="181"/>
      <c r="AH686" s="181"/>
      <c r="AI686" s="181"/>
      <c r="AJ686" s="329"/>
      <c r="AK686" s="329"/>
      <c r="AL686" s="329"/>
      <c r="AM686" s="340" t="s">
        <v>2052</v>
      </c>
      <c r="AN686" s="514" t="s">
        <v>2053</v>
      </c>
      <c r="AP686" s="37"/>
      <c r="AQ686" s="37"/>
      <c r="AR686" s="37"/>
      <c r="AS686" s="329"/>
      <c r="AT686" s="329"/>
    </row>
    <row r="687">
      <c r="B687" s="359">
        <f>SUM($G$798)</f>
        <v>0</v>
      </c>
      <c r="C687" s="360">
        <v>4.0</v>
      </c>
      <c r="D687" s="360">
        <v>1.0</v>
      </c>
      <c r="E687" s="361"/>
      <c r="F687" s="360"/>
      <c r="G687" s="360"/>
      <c r="H687" s="360"/>
      <c r="I687" s="359">
        <f t="shared" si="85"/>
        <v>3</v>
      </c>
      <c r="J687" s="329"/>
      <c r="K687" s="329"/>
      <c r="L687" s="373"/>
      <c r="M687" s="373"/>
      <c r="N687" s="373"/>
      <c r="O687" s="373"/>
      <c r="P687" s="373"/>
      <c r="Q687" s="373"/>
      <c r="R687" s="329"/>
      <c r="S687" s="329"/>
      <c r="T687" s="279" t="s">
        <v>1872</v>
      </c>
      <c r="U687" s="1381" t="s">
        <v>7062</v>
      </c>
      <c r="V687" s="2500"/>
      <c r="W687" s="233" t="s">
        <v>7063</v>
      </c>
      <c r="X687" s="234"/>
      <c r="Y687" s="235"/>
      <c r="Z687" s="235"/>
      <c r="AA687" s="373"/>
      <c r="AB687" s="388"/>
      <c r="AC687" s="400" t="str">
        <f>CONCATENATE("Cost: ", AB686, " KP")</f>
        <v>Cost: 0 KP</v>
      </c>
      <c r="AD687" s="347" t="s">
        <v>9761</v>
      </c>
      <c r="AE687" s="181"/>
      <c r="AF687" s="181"/>
      <c r="AG687" s="181"/>
      <c r="AH687" s="181"/>
      <c r="AI687" s="181"/>
      <c r="AJ687" s="349" t="s">
        <v>556</v>
      </c>
      <c r="AK687" s="329"/>
      <c r="AL687" s="329"/>
      <c r="AM687" s="329"/>
      <c r="AN687" s="329"/>
      <c r="AO687" s="329"/>
      <c r="AP687" s="329"/>
      <c r="AQ687" s="329"/>
      <c r="AR687" s="329"/>
      <c r="AS687" s="329"/>
      <c r="AT687" s="329"/>
    </row>
    <row r="688">
      <c r="B688" s="359">
        <f>SUM($H$798)</f>
        <v>0</v>
      </c>
      <c r="C688" s="360">
        <v>2.0</v>
      </c>
      <c r="D688" s="360">
        <v>-1.0</v>
      </c>
      <c r="E688" s="360">
        <v>-1.0</v>
      </c>
      <c r="F688" s="360"/>
      <c r="G688" s="360"/>
      <c r="H688" s="361"/>
      <c r="I688" s="2759">
        <f t="shared" ref="I688:I689" si="86">ROUNDDOWN((SUM(B688:H688) - IF(C688 &gt; $Z$798 + 1, ROUNDUP(MINUS(C688, $Z$798 + 1)/2), 0)) / 2)</f>
        <v>0</v>
      </c>
      <c r="J688" s="2760" t="s">
        <v>9762</v>
      </c>
      <c r="K688" s="274" t="s">
        <v>1815</v>
      </c>
      <c r="L688" s="290" t="s">
        <v>695</v>
      </c>
      <c r="M688" s="192"/>
      <c r="N688" s="192"/>
      <c r="O688" s="337" t="s">
        <v>582</v>
      </c>
      <c r="P688" s="338" t="s">
        <v>694</v>
      </c>
      <c r="Q688" s="337" t="s">
        <v>583</v>
      </c>
      <c r="R688" s="329"/>
      <c r="S688" s="329"/>
      <c r="T688" s="329"/>
      <c r="U688" s="259" t="s">
        <v>1010</v>
      </c>
      <c r="V688" s="153" t="s">
        <v>2208</v>
      </c>
      <c r="W688" s="153" t="s">
        <v>1088</v>
      </c>
      <c r="X688" s="153" t="s">
        <v>1087</v>
      </c>
      <c r="Y688" s="153" t="s">
        <v>1860</v>
      </c>
      <c r="Z688" s="260" t="s">
        <v>7064</v>
      </c>
      <c r="AA688" s="373"/>
      <c r="AB688" s="329"/>
      <c r="AC688" s="279" t="s">
        <v>1862</v>
      </c>
      <c r="AD688" s="296" t="s">
        <v>9763</v>
      </c>
      <c r="AE688" s="192"/>
      <c r="AF688" s="2761" t="s">
        <v>9764</v>
      </c>
      <c r="AG688" s="337" t="s">
        <v>1336</v>
      </c>
      <c r="AH688" s="337" t="s">
        <v>1195</v>
      </c>
      <c r="AI688" s="222" t="s">
        <v>1196</v>
      </c>
      <c r="AJ688" s="329"/>
      <c r="AK688" s="329"/>
      <c r="AL688" s="329"/>
      <c r="AM688" s="279" t="s">
        <v>1879</v>
      </c>
      <c r="AN688" s="170"/>
      <c r="AO688" s="329"/>
      <c r="AP688" s="329"/>
      <c r="AQ688" s="329"/>
      <c r="AR688" s="329"/>
      <c r="AS688" s="329"/>
      <c r="AT688" s="329"/>
    </row>
    <row r="689">
      <c r="B689" s="359">
        <f>SUM($I$798)</f>
        <v>1</v>
      </c>
      <c r="C689" s="360"/>
      <c r="D689" s="360"/>
      <c r="E689" s="361"/>
      <c r="F689" s="360"/>
      <c r="G689" s="360"/>
      <c r="H689" s="361"/>
      <c r="I689" s="2759">
        <f t="shared" si="86"/>
        <v>0</v>
      </c>
      <c r="J689" s="2760" t="s">
        <v>9762</v>
      </c>
      <c r="K689" s="346" t="str">
        <f>IFERROR(__xludf.DUMMYFUNCTION("REGEXREPLACE(O688, ""\D+"", """")"),"2")</f>
        <v>2</v>
      </c>
      <c r="L689" s="180" t="s">
        <v>697</v>
      </c>
      <c r="M689" s="181"/>
      <c r="N689" s="181"/>
      <c r="O689" s="183"/>
      <c r="P689" s="181"/>
      <c r="Q689" s="183"/>
      <c r="R689" s="329"/>
      <c r="S689" s="329"/>
      <c r="T689" s="329"/>
      <c r="U689" s="259" t="s">
        <v>1018</v>
      </c>
      <c r="V689" s="153" t="s">
        <v>6794</v>
      </c>
      <c r="W689" s="153" t="s">
        <v>2982</v>
      </c>
      <c r="X689" s="260" t="s">
        <v>3142</v>
      </c>
      <c r="Y689" s="260" t="s">
        <v>2137</v>
      </c>
      <c r="Z689" s="260" t="s">
        <v>1866</v>
      </c>
      <c r="AA689" s="373"/>
      <c r="AB689" s="390">
        <f>(AC689 * (AC689 + 1)) / 2</f>
        <v>0</v>
      </c>
      <c r="AC689" s="391">
        <v>0.0</v>
      </c>
      <c r="AD689" s="347" t="s">
        <v>9765</v>
      </c>
      <c r="AE689" s="181"/>
      <c r="AF689" s="181"/>
      <c r="AG689" s="183"/>
      <c r="AH689" s="181"/>
      <c r="AI689" s="183"/>
      <c r="AJ689" s="329"/>
      <c r="AK689" s="329"/>
      <c r="AL689" s="329"/>
      <c r="AM689" s="304" t="s">
        <v>1886</v>
      </c>
      <c r="AN689" s="37"/>
      <c r="AO689" s="130" t="s">
        <v>9766</v>
      </c>
      <c r="AP689" s="37"/>
      <c r="AQ689" s="304" t="s">
        <v>2060</v>
      </c>
      <c r="AR689" s="37"/>
      <c r="AS689" s="329"/>
      <c r="AT689" s="329"/>
    </row>
    <row r="690">
      <c r="B690" s="359">
        <f>SUM($J$798)</f>
        <v>0</v>
      </c>
      <c r="C690" s="360">
        <v>8.0</v>
      </c>
      <c r="D690" s="360">
        <v>1.0</v>
      </c>
      <c r="E690" s="360"/>
      <c r="F690" s="360">
        <v>5.0</v>
      </c>
      <c r="G690" s="360"/>
      <c r="H690" s="360">
        <v>1.0</v>
      </c>
      <c r="I690" s="359">
        <f>SUM(B690:H690) - IF(C690 &gt; $Z$798 + 1, ROUNDUP(MINUS(C690, $Z$798 + 1)/2), 0)</f>
        <v>11</v>
      </c>
      <c r="J690" s="329"/>
      <c r="K690" s="329"/>
      <c r="L690" s="180" t="s">
        <v>3339</v>
      </c>
      <c r="M690" s="181"/>
      <c r="N690" s="181"/>
      <c r="O690" s="181"/>
      <c r="P690" s="181"/>
      <c r="Q690" s="181"/>
      <c r="R690" s="329"/>
      <c r="S690" s="329"/>
      <c r="T690" s="279" t="s">
        <v>1889</v>
      </c>
      <c r="U690" s="2762" t="s">
        <v>9215</v>
      </c>
      <c r="V690" s="819"/>
      <c r="W690" s="519" t="s">
        <v>9216</v>
      </c>
      <c r="X690" s="341"/>
      <c r="Y690" s="342"/>
      <c r="Z690" s="342"/>
      <c r="AA690" s="520"/>
      <c r="AB690" s="388"/>
      <c r="AC690" s="400" t="str">
        <f>CONCATENATE("Cost: ", AB689, " KP")</f>
        <v>Cost: 0 KP</v>
      </c>
      <c r="AD690" s="347" t="s">
        <v>9767</v>
      </c>
      <c r="AE690" s="181"/>
      <c r="AF690" s="181"/>
      <c r="AG690" s="181"/>
      <c r="AH690" s="181"/>
      <c r="AI690" s="181"/>
      <c r="AJ690" s="349" t="s">
        <v>556</v>
      </c>
      <c r="AK690" s="329"/>
      <c r="AL690" s="329"/>
      <c r="AM690" s="130" t="s">
        <v>2064</v>
      </c>
      <c r="AN690" s="37"/>
      <c r="AO690" s="472" t="s">
        <v>2065</v>
      </c>
      <c r="AP690" s="37"/>
      <c r="AQ690" s="130" t="s">
        <v>2066</v>
      </c>
      <c r="AR690" s="37"/>
      <c r="AS690" s="329"/>
      <c r="AT690" s="329"/>
    </row>
    <row r="691">
      <c r="B691" s="359">
        <f>SUM($T$798)</f>
        <v>0</v>
      </c>
      <c r="C691" s="360">
        <v>6.0</v>
      </c>
      <c r="D691" s="361"/>
      <c r="E691" s="361"/>
      <c r="F691" s="361"/>
      <c r="G691" s="360"/>
      <c r="H691" s="361"/>
      <c r="I691" s="359">
        <f>SUM(B691,D691:H691, (MIN(ROUNDDOWN(C691/6), 1)), MIN(ROUNDDOWN(C691/15), 1))</f>
        <v>1</v>
      </c>
      <c r="J691" s="329"/>
      <c r="K691" s="329"/>
      <c r="L691" s="329"/>
      <c r="M691" s="329"/>
      <c r="N691" s="329"/>
      <c r="O691" s="329"/>
      <c r="P691" s="329"/>
      <c r="Q691" s="329"/>
      <c r="R691" s="329"/>
      <c r="S691" s="329"/>
      <c r="T691" s="329"/>
      <c r="U691" s="420" t="s">
        <v>1010</v>
      </c>
      <c r="V691" s="524" t="s">
        <v>9218</v>
      </c>
      <c r="W691" s="183"/>
      <c r="X691" s="183"/>
      <c r="Y691" s="183"/>
      <c r="Z691" s="183"/>
      <c r="AA691" s="373"/>
      <c r="AB691" s="329"/>
      <c r="AC691" s="279" t="s">
        <v>1862</v>
      </c>
      <c r="AD691" s="274" t="s">
        <v>1601</v>
      </c>
      <c r="AE691" s="170"/>
      <c r="AF691" s="170"/>
      <c r="AG691" s="275" t="s">
        <v>1304</v>
      </c>
      <c r="AH691" s="171" t="s">
        <v>1195</v>
      </c>
      <c r="AI691" s="222" t="s">
        <v>1196</v>
      </c>
      <c r="AJ691" s="329"/>
      <c r="AK691" s="329"/>
      <c r="AL691" s="329"/>
      <c r="AM691" s="304" t="s">
        <v>9768</v>
      </c>
      <c r="AN691" s="37"/>
      <c r="AO691" s="130" t="s">
        <v>2288</v>
      </c>
      <c r="AP691" s="37"/>
      <c r="AQ691" s="109" t="s">
        <v>2070</v>
      </c>
      <c r="AR691" s="37"/>
      <c r="AS691" s="329"/>
      <c r="AT691" s="329"/>
    </row>
    <row r="692">
      <c r="A692" s="329"/>
      <c r="B692" s="329"/>
      <c r="C692" s="329"/>
      <c r="D692" s="329"/>
      <c r="E692" s="329"/>
      <c r="F692" s="329"/>
      <c r="G692" s="329"/>
      <c r="H692" s="329"/>
      <c r="I692" s="329"/>
      <c r="J692" s="329"/>
      <c r="K692" s="411" t="s">
        <v>1904</v>
      </c>
      <c r="L692" s="412"/>
      <c r="M692" s="412"/>
      <c r="N692" s="412"/>
      <c r="O692" s="413"/>
      <c r="P692" s="413"/>
      <c r="Q692" s="413"/>
      <c r="R692" s="329"/>
      <c r="S692" s="329"/>
      <c r="T692" s="329"/>
      <c r="U692" s="420" t="s">
        <v>1018</v>
      </c>
      <c r="V692" s="421" t="s">
        <v>1035</v>
      </c>
      <c r="W692" s="425" t="s">
        <v>2772</v>
      </c>
      <c r="X692" s="181"/>
      <c r="Y692" s="181"/>
      <c r="Z692" s="181"/>
      <c r="AA692" s="373"/>
      <c r="AB692" s="390">
        <f>(AC692 * (AC692 + 1)) / 2</f>
        <v>0</v>
      </c>
      <c r="AC692" s="391">
        <v>0.0</v>
      </c>
      <c r="AD692" s="153" t="s">
        <v>9769</v>
      </c>
      <c r="AE692" s="154"/>
      <c r="AF692" s="154"/>
      <c r="AG692" s="154"/>
      <c r="AH692" s="153"/>
      <c r="AI692" s="173"/>
      <c r="AJ692" s="329"/>
      <c r="AK692" s="329"/>
      <c r="AL692" s="329"/>
      <c r="AM692" s="329"/>
      <c r="AN692" s="329"/>
      <c r="AO692" s="329"/>
      <c r="AP692" s="329"/>
      <c r="AQ692" s="329"/>
      <c r="AR692" s="329"/>
      <c r="AS692" s="329"/>
      <c r="AT692" s="329"/>
    </row>
    <row r="693">
      <c r="A693" s="329"/>
      <c r="B693" s="345" t="s">
        <v>1822</v>
      </c>
      <c r="C693" s="345" t="s">
        <v>1906</v>
      </c>
      <c r="D693" s="345" t="s">
        <v>1907</v>
      </c>
      <c r="E693" s="345" t="s">
        <v>1908</v>
      </c>
      <c r="F693" s="345" t="s">
        <v>1909</v>
      </c>
      <c r="G693" s="345" t="s">
        <v>1910</v>
      </c>
      <c r="H693" s="345" t="s">
        <v>800</v>
      </c>
      <c r="I693" s="345" t="s">
        <v>1826</v>
      </c>
      <c r="J693" s="329"/>
      <c r="K693" s="346" t="str">
        <f>IFERROR(__xludf.DUMMYFUNCTION("REGEXREPLACE(O692, ""\D+"", """")"),"")</f>
        <v/>
      </c>
      <c r="L693" s="170"/>
      <c r="M693" s="170"/>
      <c r="N693" s="170"/>
      <c r="O693" s="170"/>
      <c r="P693" s="170"/>
      <c r="Q693" s="170"/>
      <c r="R693" s="329"/>
      <c r="S693" s="329"/>
      <c r="T693" s="279" t="s">
        <v>1889</v>
      </c>
      <c r="U693" s="2763" t="s">
        <v>9770</v>
      </c>
      <c r="V693" s="2764"/>
      <c r="W693" s="432" t="s">
        <v>9771</v>
      </c>
      <c r="X693" s="341"/>
      <c r="Y693" s="341"/>
      <c r="Z693" s="341"/>
      <c r="AA693" s="920" t="s">
        <v>2903</v>
      </c>
      <c r="AB693" s="388"/>
      <c r="AC693" s="400" t="str">
        <f>CONCATENATE("Cost: ", AB692, " KP")</f>
        <v>Cost: 0 KP</v>
      </c>
      <c r="AD693" s="153" t="s">
        <v>9772</v>
      </c>
      <c r="AE693" s="154"/>
      <c r="AF693" s="154"/>
      <c r="AG693" s="154"/>
      <c r="AH693" s="154"/>
      <c r="AI693" s="154"/>
      <c r="AJ693" s="349" t="s">
        <v>556</v>
      </c>
      <c r="AK693" s="329"/>
      <c r="AL693" s="329"/>
      <c r="AM693" s="279" t="s">
        <v>1914</v>
      </c>
      <c r="AN693" s="170"/>
      <c r="AO693" s="329"/>
      <c r="AP693" s="329"/>
      <c r="AQ693" s="329"/>
      <c r="AR693" s="329"/>
      <c r="AS693" s="329"/>
      <c r="AT693" s="329"/>
    </row>
    <row r="694">
      <c r="A694" s="345" t="s">
        <v>51</v>
      </c>
      <c r="B694" s="359">
        <f>SUM($U$798)</f>
        <v>0</v>
      </c>
      <c r="C694" s="418"/>
      <c r="D694" s="418"/>
      <c r="E694" s="419">
        <f>SUM(ROUNDDOWN(I687/5))</f>
        <v>0</v>
      </c>
      <c r="F694" s="418"/>
      <c r="G694" s="360">
        <v>3.0</v>
      </c>
      <c r="H694" s="361"/>
      <c r="I694" s="359">
        <f t="shared" ref="I694:I698" si="87">SUM(B694:H694)</f>
        <v>3</v>
      </c>
      <c r="J694" s="329"/>
      <c r="K694" s="329"/>
      <c r="L694" s="170"/>
      <c r="M694" s="170"/>
      <c r="N694" s="170"/>
      <c r="O694" s="170"/>
      <c r="P694" s="170"/>
      <c r="Q694" s="170"/>
      <c r="R694" s="329"/>
      <c r="S694" s="329"/>
      <c r="T694" s="329"/>
      <c r="U694" s="517" t="s">
        <v>1010</v>
      </c>
      <c r="V694" s="414" t="s">
        <v>1060</v>
      </c>
      <c r="W694" s="414" t="s">
        <v>1061</v>
      </c>
      <c r="X694" s="414" t="s">
        <v>1115</v>
      </c>
      <c r="Y694" s="518" t="s">
        <v>9773</v>
      </c>
      <c r="Z694" s="183"/>
      <c r="AA694" s="1035" t="s">
        <v>3302</v>
      </c>
      <c r="AB694" s="329"/>
      <c r="AC694" s="279" t="s">
        <v>1862</v>
      </c>
      <c r="AD694" s="283" t="s">
        <v>9774</v>
      </c>
      <c r="AE694" s="192"/>
      <c r="AF694" s="192"/>
      <c r="AG694" s="275" t="s">
        <v>9775</v>
      </c>
      <c r="AH694" s="171" t="s">
        <v>1195</v>
      </c>
      <c r="AI694" s="222" t="s">
        <v>1196</v>
      </c>
      <c r="AJ694" s="329"/>
      <c r="AK694" s="329"/>
      <c r="AL694" s="329"/>
      <c r="AM694" s="423" t="s">
        <v>9776</v>
      </c>
      <c r="AS694" s="329"/>
      <c r="AT694" s="329"/>
    </row>
    <row r="695">
      <c r="A695" s="345" t="s">
        <v>52</v>
      </c>
      <c r="B695" s="359">
        <f>SUM($V$798)</f>
        <v>0</v>
      </c>
      <c r="C695" s="418"/>
      <c r="D695" s="419">
        <f>SUM(ROUNDDOWN(I686/3))</f>
        <v>5</v>
      </c>
      <c r="E695" s="419">
        <f>SUM(I687)</f>
        <v>3</v>
      </c>
      <c r="F695" s="418"/>
      <c r="G695" s="360">
        <v>8.0</v>
      </c>
      <c r="H695" s="361"/>
      <c r="I695" s="359">
        <f t="shared" si="87"/>
        <v>16</v>
      </c>
      <c r="J695" s="329"/>
      <c r="K695" s="329"/>
      <c r="L695" s="329"/>
      <c r="M695" s="329"/>
      <c r="N695" s="329"/>
      <c r="O695" s="329"/>
      <c r="P695" s="329"/>
      <c r="Q695" s="329"/>
      <c r="R695" s="329"/>
      <c r="S695" s="329"/>
      <c r="T695" s="329"/>
      <c r="U695" s="517" t="s">
        <v>1018</v>
      </c>
      <c r="V695" s="414" t="s">
        <v>1063</v>
      </c>
      <c r="W695" s="183" t="s">
        <v>1035</v>
      </c>
      <c r="X695" s="415" t="s">
        <v>1153</v>
      </c>
      <c r="Y695" s="183"/>
      <c r="Z695" s="183"/>
      <c r="AA695" s="1036" t="s">
        <v>3305</v>
      </c>
      <c r="AB695" s="390">
        <f>(AC695 * (AC695 + 1)) / 2</f>
        <v>0</v>
      </c>
      <c r="AC695" s="391">
        <v>0.0</v>
      </c>
      <c r="AD695" s="228" t="s">
        <v>9777</v>
      </c>
      <c r="AE695" s="181"/>
      <c r="AF695" s="181"/>
      <c r="AG695" s="181"/>
      <c r="AH695" s="181"/>
      <c r="AI695" s="181"/>
      <c r="AJ695" s="329"/>
      <c r="AK695" s="329"/>
      <c r="AL695" s="329"/>
      <c r="AS695" s="329"/>
      <c r="AT695" s="329"/>
    </row>
    <row r="696">
      <c r="A696" s="345" t="s">
        <v>54</v>
      </c>
      <c r="B696" s="359">
        <f>SUM($W$798)</f>
        <v>0</v>
      </c>
      <c r="C696" s="419">
        <f>SUM(I685)</f>
        <v>18</v>
      </c>
      <c r="D696" s="418"/>
      <c r="E696" s="418"/>
      <c r="F696" s="418"/>
      <c r="G696" s="361"/>
      <c r="H696" s="361"/>
      <c r="I696" s="359">
        <f t="shared" si="87"/>
        <v>18</v>
      </c>
      <c r="J696" s="329"/>
      <c r="K696" s="411" t="s">
        <v>1904</v>
      </c>
      <c r="L696" s="412"/>
      <c r="M696" s="412"/>
      <c r="N696" s="412"/>
      <c r="O696" s="413"/>
      <c r="P696" s="413"/>
      <c r="Q696" s="413"/>
      <c r="R696" s="329"/>
      <c r="S696" s="329"/>
      <c r="T696" s="329"/>
      <c r="U696" s="329"/>
      <c r="V696" s="329"/>
      <c r="W696" s="329"/>
      <c r="X696" s="329"/>
      <c r="Y696" s="329"/>
      <c r="Z696" s="329"/>
      <c r="AA696" s="329"/>
      <c r="AB696" s="388"/>
      <c r="AC696" s="400" t="str">
        <f>CONCATENATE("Cost: ", AB695, " KP")</f>
        <v>Cost: 0 KP</v>
      </c>
      <c r="AD696" s="185" t="s">
        <v>9778</v>
      </c>
      <c r="AE696" s="181"/>
      <c r="AF696" s="181"/>
      <c r="AG696" s="181"/>
      <c r="AH696" s="181"/>
      <c r="AI696" s="181"/>
      <c r="AJ696" s="349" t="s">
        <v>556</v>
      </c>
      <c r="AK696" s="329"/>
      <c r="AL696" s="329"/>
      <c r="AS696" s="329"/>
      <c r="AT696" s="329"/>
    </row>
    <row r="697">
      <c r="A697" s="345" t="s">
        <v>53</v>
      </c>
      <c r="B697" s="359">
        <f>SUM($X$798)</f>
        <v>0</v>
      </c>
      <c r="C697" s="419">
        <f>SUM(ROUNDDOWN(I685/2))</f>
        <v>9</v>
      </c>
      <c r="D697" s="418"/>
      <c r="E697" s="419">
        <f>SUM(I687)</f>
        <v>3</v>
      </c>
      <c r="F697" s="418"/>
      <c r="G697" s="360">
        <v>2.0</v>
      </c>
      <c r="H697" s="361"/>
      <c r="I697" s="359">
        <f t="shared" si="87"/>
        <v>14</v>
      </c>
      <c r="J697" s="329"/>
      <c r="K697" s="346" t="str">
        <f>IFERROR(__xludf.DUMMYFUNCTION("REGEXREPLACE(O696, ""\D+"", """")"),"")</f>
        <v/>
      </c>
      <c r="L697" s="170"/>
      <c r="M697" s="170"/>
      <c r="N697" s="170"/>
      <c r="O697" s="170"/>
      <c r="P697" s="170"/>
      <c r="Q697" s="170"/>
      <c r="R697" s="329"/>
      <c r="S697" s="329"/>
      <c r="T697" s="526" t="s">
        <v>1922</v>
      </c>
      <c r="U697" s="2765" t="s">
        <v>9779</v>
      </c>
      <c r="V697" s="528"/>
      <c r="W697" s="528"/>
      <c r="X697" s="528"/>
      <c r="Y697" s="529" t="s">
        <v>568</v>
      </c>
      <c r="Z697" s="530" t="s">
        <v>535</v>
      </c>
      <c r="AA697" s="329"/>
      <c r="AB697" s="329"/>
      <c r="AC697" s="411" t="s">
        <v>1904</v>
      </c>
      <c r="AD697" s="412"/>
      <c r="AE697" s="412"/>
      <c r="AF697" s="412"/>
      <c r="AG697" s="412"/>
      <c r="AH697" s="413"/>
      <c r="AI697" s="413"/>
      <c r="AJ697" s="329"/>
      <c r="AK697" s="329"/>
      <c r="AL697" s="329"/>
      <c r="AS697" s="329"/>
      <c r="AT697" s="329"/>
    </row>
    <row r="698">
      <c r="A698" s="345" t="s">
        <v>55</v>
      </c>
      <c r="B698" s="359">
        <f>SUM($Y$798)</f>
        <v>0</v>
      </c>
      <c r="C698" s="419">
        <f>SUM(I685)</f>
        <v>18</v>
      </c>
      <c r="D698" s="418"/>
      <c r="E698" s="418"/>
      <c r="F698" s="419">
        <f>SUM(ROUNDDOWN(I690/3))</f>
        <v>3</v>
      </c>
      <c r="G698" s="361"/>
      <c r="H698" s="361"/>
      <c r="I698" s="359">
        <f t="shared" si="87"/>
        <v>21</v>
      </c>
      <c r="J698" s="329"/>
      <c r="K698" s="329"/>
      <c r="L698" s="170"/>
      <c r="M698" s="170"/>
      <c r="N698" s="170"/>
      <c r="O698" s="170"/>
      <c r="P698" s="170"/>
      <c r="Q698" s="170"/>
      <c r="R698" s="329"/>
      <c r="S698" s="329"/>
      <c r="T698" s="520"/>
      <c r="U698" s="531" t="s">
        <v>9780</v>
      </c>
      <c r="V698" s="532"/>
      <c r="W698" s="532"/>
      <c r="X698" s="532"/>
      <c r="Y698" s="532"/>
      <c r="Z698" s="533"/>
      <c r="AA698" s="329"/>
      <c r="AB698" s="390">
        <f>(AC698 * (AC698 + 1)) / 2</f>
        <v>0</v>
      </c>
      <c r="AC698" s="391">
        <v>0.0</v>
      </c>
      <c r="AD698" s="170"/>
      <c r="AE698" s="170"/>
      <c r="AF698" s="170"/>
      <c r="AG698" s="170"/>
      <c r="AH698" s="170"/>
      <c r="AI698" s="170"/>
      <c r="AJ698" s="329"/>
      <c r="AK698" s="329"/>
      <c r="AL698" s="329"/>
      <c r="AS698" s="329"/>
      <c r="AT698" s="329"/>
    </row>
    <row r="699">
      <c r="A699" s="329"/>
      <c r="B699" s="329"/>
      <c r="C699" s="329"/>
      <c r="D699" s="329"/>
      <c r="E699" s="329"/>
      <c r="F699" s="329"/>
      <c r="G699" s="329"/>
      <c r="H699" s="329"/>
      <c r="I699" s="329"/>
      <c r="J699" s="329"/>
      <c r="K699" s="329"/>
      <c r="L699" s="329"/>
      <c r="M699" s="329"/>
      <c r="N699" s="329"/>
      <c r="O699" s="329"/>
      <c r="P699" s="329"/>
      <c r="Q699" s="329"/>
      <c r="R699" s="329"/>
      <c r="S699" s="329"/>
      <c r="T699" s="373"/>
      <c r="U699" s="2766" t="s">
        <v>9781</v>
      </c>
      <c r="V699" s="533"/>
      <c r="W699" s="533"/>
      <c r="X699" s="533"/>
      <c r="Y699" s="533"/>
      <c r="Z699" s="2767" t="s">
        <v>1583</v>
      </c>
      <c r="AA699" s="349" t="s">
        <v>556</v>
      </c>
      <c r="AB699" s="388"/>
      <c r="AC699" s="400" t="str">
        <f>CONCATENATE("Cost: ", AB698, " KP")</f>
        <v>Cost: 0 KP</v>
      </c>
      <c r="AD699" s="170"/>
      <c r="AE699" s="170"/>
      <c r="AF699" s="170"/>
      <c r="AG699" s="170"/>
      <c r="AH699" s="170"/>
      <c r="AI699" s="170"/>
      <c r="AJ699" s="329"/>
      <c r="AK699" s="329"/>
      <c r="AL699" s="329"/>
      <c r="AM699" s="329"/>
      <c r="AN699" s="329"/>
      <c r="AO699" s="329"/>
      <c r="AP699" s="329"/>
      <c r="AQ699" s="329"/>
      <c r="AR699" s="329"/>
      <c r="AS699" s="329"/>
      <c r="AT699" s="329"/>
    </row>
    <row r="700">
      <c r="A700" s="37"/>
      <c r="B700" s="430" t="s">
        <v>1926</v>
      </c>
      <c r="C700" s="329"/>
      <c r="D700" s="329"/>
      <c r="E700" s="329"/>
      <c r="F700" s="329"/>
      <c r="G700" s="329"/>
      <c r="H700" s="329"/>
      <c r="I700" s="329"/>
      <c r="J700" s="37"/>
      <c r="K700" s="329"/>
      <c r="L700" s="329"/>
      <c r="M700" s="329"/>
      <c r="N700" s="329"/>
      <c r="O700" s="329"/>
      <c r="P700" s="329"/>
      <c r="Q700" s="329"/>
      <c r="R700" s="329"/>
      <c r="S700" s="37"/>
      <c r="T700" s="329"/>
      <c r="U700" s="329"/>
      <c r="V700" s="329"/>
      <c r="W700" s="329"/>
      <c r="X700" s="329"/>
      <c r="Y700" s="329"/>
      <c r="Z700" s="329"/>
      <c r="AA700" s="329"/>
      <c r="AC700" s="388"/>
      <c r="AD700" s="388"/>
      <c r="AE700" s="388"/>
      <c r="AF700" s="388"/>
      <c r="AG700" s="388"/>
      <c r="AH700" s="388"/>
      <c r="AI700" s="388"/>
      <c r="AJ700" s="388"/>
      <c r="AK700" s="37"/>
      <c r="AL700" s="329"/>
      <c r="AM700" s="329"/>
      <c r="AN700" s="329"/>
      <c r="AO700" s="329"/>
      <c r="AP700" s="329"/>
      <c r="AQ700" s="329"/>
      <c r="AR700" s="329"/>
      <c r="AS700" s="329"/>
      <c r="AT700" s="37"/>
    </row>
    <row r="704">
      <c r="A704" s="308"/>
      <c r="B704" s="559"/>
      <c r="C704" s="559"/>
      <c r="D704" s="559"/>
      <c r="E704" s="559"/>
      <c r="F704" s="559"/>
      <c r="G704" s="330" t="s">
        <v>1811</v>
      </c>
      <c r="H704" s="330" t="s">
        <v>1812</v>
      </c>
      <c r="I704" s="559"/>
      <c r="J704" s="308"/>
      <c r="K704" s="559"/>
      <c r="L704" s="559"/>
      <c r="M704" s="559"/>
      <c r="N704" s="559"/>
      <c r="O704" s="559"/>
      <c r="P704" s="559"/>
      <c r="Q704" s="559"/>
      <c r="R704" s="559"/>
      <c r="S704" s="308"/>
      <c r="T704" s="559"/>
      <c r="U704" s="559"/>
      <c r="V704" s="559"/>
      <c r="W704" s="559"/>
      <c r="X704" s="559"/>
      <c r="Y704" s="559"/>
      <c r="Z704" s="559"/>
      <c r="AA704" s="559"/>
      <c r="AB704" s="308"/>
      <c r="AC704" s="559"/>
      <c r="AD704" s="559"/>
      <c r="AE704" s="559"/>
      <c r="AF704" s="559"/>
      <c r="AG704" s="559"/>
      <c r="AH704" s="559"/>
      <c r="AI704" s="559"/>
      <c r="AJ704" s="559"/>
      <c r="AK704" s="308"/>
      <c r="AL704" s="559"/>
      <c r="AM704" s="559"/>
      <c r="AN704" s="559"/>
      <c r="AO704" s="559"/>
      <c r="AP704" s="559"/>
      <c r="AQ704" s="559"/>
      <c r="AR704" s="559"/>
      <c r="AS704" s="559"/>
      <c r="AT704" s="308"/>
    </row>
    <row r="705">
      <c r="A705" s="559"/>
      <c r="B705" s="559"/>
      <c r="C705" s="1019" t="s">
        <v>9782</v>
      </c>
      <c r="D705" s="833"/>
      <c r="E705" s="559" t="s">
        <v>556</v>
      </c>
      <c r="F705" s="334" t="s">
        <v>1814</v>
      </c>
      <c r="G705" s="334">
        <f>MINUS(H705,SUM(C708:C717) + SUM(K707+K711+K715+AB712+AB715+AB718+AB721+AB724))</f>
        <v>-79</v>
      </c>
      <c r="H705" s="334">
        <f>SUM($A$798)</f>
        <v>0</v>
      </c>
      <c r="I705" s="559"/>
      <c r="J705" s="559"/>
      <c r="K705" s="559"/>
      <c r="L705" s="559"/>
      <c r="M705" s="559"/>
      <c r="N705" s="559"/>
      <c r="O705" s="559"/>
      <c r="P705" s="559"/>
      <c r="Q705" s="559"/>
      <c r="R705" s="559"/>
      <c r="S705" s="559"/>
      <c r="T705" s="559"/>
      <c r="U705" s="559"/>
      <c r="V705" s="559"/>
      <c r="W705" s="559"/>
      <c r="X705" s="559"/>
      <c r="Y705" s="559"/>
      <c r="Z705" s="559"/>
      <c r="AA705" s="559"/>
      <c r="AB705" s="559"/>
      <c r="AC705" s="559"/>
      <c r="AD705" s="559"/>
      <c r="AE705" s="559"/>
      <c r="AF705" s="559"/>
      <c r="AG705" s="559"/>
      <c r="AH705" s="559"/>
      <c r="AI705" s="559"/>
      <c r="AJ705" s="559"/>
      <c r="AK705" s="559"/>
      <c r="AL705" s="559"/>
      <c r="AM705" s="559"/>
      <c r="AN705" s="559"/>
      <c r="AO705" s="559"/>
      <c r="AP705" s="559"/>
      <c r="AQ705" s="559"/>
      <c r="AR705" s="559"/>
      <c r="AS705" s="559"/>
      <c r="AT705" s="559"/>
    </row>
    <row r="706">
      <c r="A706" s="559"/>
      <c r="B706" s="559"/>
      <c r="C706" s="559"/>
      <c r="D706" s="559"/>
      <c r="E706" s="559"/>
      <c r="F706" s="559"/>
      <c r="G706" s="559"/>
      <c r="H706" s="559"/>
      <c r="I706" s="559"/>
      <c r="J706" s="559"/>
      <c r="K706" s="279" t="s">
        <v>1815</v>
      </c>
      <c r="L706" s="283" t="s">
        <v>695</v>
      </c>
      <c r="M706" s="221"/>
      <c r="N706" s="221"/>
      <c r="O706" s="222" t="s">
        <v>582</v>
      </c>
      <c r="P706" s="2768" t="s">
        <v>694</v>
      </c>
      <c r="Q706" s="222" t="s">
        <v>593</v>
      </c>
      <c r="R706" s="559"/>
      <c r="S706" s="559"/>
      <c r="T706" s="279" t="s">
        <v>1816</v>
      </c>
      <c r="U706" s="2449" t="s">
        <v>6238</v>
      </c>
      <c r="V706" s="817"/>
      <c r="W706" s="696" t="s">
        <v>6239</v>
      </c>
      <c r="X706" s="342"/>
      <c r="Y706" s="342"/>
      <c r="Z706" s="342"/>
      <c r="AA706" s="559"/>
      <c r="AB706" s="559"/>
      <c r="AC706" s="279" t="s">
        <v>294</v>
      </c>
      <c r="AD706" s="2769" t="s">
        <v>9783</v>
      </c>
      <c r="AE706" s="773"/>
      <c r="AF706" s="814" t="s">
        <v>9784</v>
      </c>
      <c r="AG706" s="562"/>
      <c r="AH706" s="562"/>
      <c r="AI706" s="562"/>
      <c r="AJ706" s="559"/>
      <c r="AK706" s="559"/>
      <c r="AL706" s="559"/>
      <c r="AM706" s="283" t="s">
        <v>1821</v>
      </c>
      <c r="AN706" s="221"/>
      <c r="AO706" s="559"/>
      <c r="AP706" s="559"/>
      <c r="AQ706" s="559"/>
      <c r="AR706" s="559"/>
      <c r="AS706" s="559"/>
      <c r="AT706" s="559"/>
    </row>
    <row r="707">
      <c r="A707" s="559"/>
      <c r="B707" s="345" t="s">
        <v>1822</v>
      </c>
      <c r="C707" s="345" t="s">
        <v>1823</v>
      </c>
      <c r="D707" s="345" t="s">
        <v>1824</v>
      </c>
      <c r="E707" s="345" t="s">
        <v>1825</v>
      </c>
      <c r="F707" s="345" t="s">
        <v>1066</v>
      </c>
      <c r="G707" s="345" t="s">
        <v>1120</v>
      </c>
      <c r="H707" s="345" t="s">
        <v>800</v>
      </c>
      <c r="I707" s="345" t="s">
        <v>1826</v>
      </c>
      <c r="J707" s="559"/>
      <c r="K707" s="835" t="str">
        <f>IFERROR(__xludf.DUMMYFUNCTION("REGEXREPLACE(O706, ""\D+"", """")"),"2")</f>
        <v>2</v>
      </c>
      <c r="L707" s="229" t="s">
        <v>697</v>
      </c>
      <c r="M707" s="226"/>
      <c r="N707" s="226"/>
      <c r="O707" s="226"/>
      <c r="P707" s="226"/>
      <c r="Q707" s="226"/>
      <c r="R707" s="559"/>
      <c r="S707" s="559"/>
      <c r="T707" s="559"/>
      <c r="U707" s="180" t="s">
        <v>6240</v>
      </c>
      <c r="V707" s="181"/>
      <c r="W707" s="181"/>
      <c r="X707" s="181"/>
      <c r="Y707" s="181"/>
      <c r="Z707" s="318" t="s">
        <v>6241</v>
      </c>
      <c r="AA707" s="559" t="s">
        <v>556</v>
      </c>
      <c r="AB707" s="559"/>
      <c r="AC707" s="559"/>
      <c r="AD707" s="228" t="s">
        <v>9785</v>
      </c>
      <c r="AE707" s="226"/>
      <c r="AF707" s="226"/>
      <c r="AG707" s="226"/>
      <c r="AH707" s="226"/>
      <c r="AI707" s="226"/>
      <c r="AJ707" s="559"/>
      <c r="AK707" s="559"/>
      <c r="AL707" s="559"/>
      <c r="AM707" s="843" t="s">
        <v>1846</v>
      </c>
      <c r="AN707" s="2687" t="s">
        <v>1844</v>
      </c>
      <c r="AO707" s="2770" t="s">
        <v>1845</v>
      </c>
      <c r="AP707" s="844" t="s">
        <v>1847</v>
      </c>
      <c r="AQ707" s="308"/>
      <c r="AR707" s="308"/>
      <c r="AS707" s="559"/>
      <c r="AT707" s="559"/>
    </row>
    <row r="708">
      <c r="A708" s="358"/>
      <c r="B708" s="359">
        <f>SUM($B$798)</f>
        <v>0</v>
      </c>
      <c r="C708" s="847">
        <v>6.0</v>
      </c>
      <c r="D708" s="841"/>
      <c r="E708" s="847"/>
      <c r="F708" s="841"/>
      <c r="G708" s="841"/>
      <c r="H708" s="841"/>
      <c r="I708" s="359">
        <f t="shared" ref="I708:I709" si="88">SUM(B708,C708*2,D708:H708) - IF(C708 &gt; $Z$798, MINUS(C708, $Z$798), 0)</f>
        <v>6</v>
      </c>
      <c r="J708" s="559"/>
      <c r="K708" s="559"/>
      <c r="L708" s="229" t="s">
        <v>3339</v>
      </c>
      <c r="M708" s="226"/>
      <c r="N708" s="226"/>
      <c r="O708" s="226"/>
      <c r="P708" s="226"/>
      <c r="Q708" s="226"/>
      <c r="R708" s="559"/>
      <c r="S708" s="559"/>
      <c r="T708" s="559"/>
      <c r="U708" s="706" t="s">
        <v>9786</v>
      </c>
      <c r="V708" s="708" t="s">
        <v>2255</v>
      </c>
      <c r="W708" s="708" t="s">
        <v>868</v>
      </c>
      <c r="X708" s="2464" t="s">
        <v>1840</v>
      </c>
      <c r="Y708" s="708" t="s">
        <v>969</v>
      </c>
      <c r="Z708" s="708" t="s">
        <v>866</v>
      </c>
      <c r="AA708" s="559"/>
      <c r="AB708" s="559"/>
      <c r="AC708" s="559"/>
      <c r="AD708" s="228" t="s">
        <v>9787</v>
      </c>
      <c r="AE708" s="226"/>
      <c r="AF708" s="226"/>
      <c r="AG708" s="226"/>
      <c r="AH708" s="226"/>
      <c r="AI708" s="226"/>
      <c r="AJ708" s="559" t="s">
        <v>556</v>
      </c>
      <c r="AK708" s="559"/>
      <c r="AL708" s="559"/>
      <c r="AM708" s="308"/>
      <c r="AN708" s="848"/>
      <c r="AO708" s="848"/>
      <c r="AP708" s="308"/>
      <c r="AQ708" s="308"/>
      <c r="AR708" s="308"/>
      <c r="AS708" s="559"/>
      <c r="AT708" s="559"/>
    </row>
    <row r="709">
      <c r="B709" s="359">
        <f>SUM($C$798)</f>
        <v>0</v>
      </c>
      <c r="C709" s="847">
        <v>10.0</v>
      </c>
      <c r="D709" s="846">
        <v>8.0</v>
      </c>
      <c r="E709" s="846">
        <v>5.0</v>
      </c>
      <c r="F709" s="841"/>
      <c r="G709" s="841"/>
      <c r="H709" s="841"/>
      <c r="I709" s="359">
        <f t="shared" si="88"/>
        <v>23</v>
      </c>
      <c r="J709" s="559"/>
      <c r="K709" s="559"/>
      <c r="L709" s="559"/>
      <c r="M709" s="559"/>
      <c r="N709" s="559"/>
      <c r="O709" s="559"/>
      <c r="P709" s="559"/>
      <c r="Q709" s="559"/>
      <c r="R709" s="559"/>
      <c r="S709" s="559"/>
      <c r="T709" s="559"/>
      <c r="U709" s="559"/>
      <c r="V709" s="559"/>
      <c r="W709" s="559"/>
      <c r="X709" s="559"/>
      <c r="Y709" s="559"/>
      <c r="Z709" s="559"/>
      <c r="AA709" s="559"/>
      <c r="AB709" s="559"/>
      <c r="AC709" s="559"/>
      <c r="AD709" s="279" t="s">
        <v>1952</v>
      </c>
      <c r="AE709" s="221"/>
      <c r="AF709" s="221"/>
      <c r="AG709" s="221"/>
      <c r="AH709" s="221"/>
      <c r="AI709" s="345" t="s">
        <v>535</v>
      </c>
      <c r="AJ709" s="559"/>
      <c r="AK709" s="559"/>
      <c r="AL709" s="559"/>
      <c r="AM709" s="308"/>
      <c r="AN709" s="848"/>
      <c r="AO709" s="848"/>
      <c r="AP709" s="308"/>
      <c r="AQ709" s="308"/>
      <c r="AR709" s="308"/>
      <c r="AS709" s="559"/>
      <c r="AT709" s="559"/>
    </row>
    <row r="710">
      <c r="B710" s="359">
        <f>SUM($D$798)</f>
        <v>0</v>
      </c>
      <c r="C710" s="847">
        <v>13.0</v>
      </c>
      <c r="D710" s="847"/>
      <c r="E710" s="847"/>
      <c r="F710" s="840">
        <v>5.0</v>
      </c>
      <c r="G710" s="841"/>
      <c r="H710" s="841"/>
      <c r="I710" s="359">
        <f t="shared" ref="I710:I716" si="89">SUM(B710:H710) - IF(C710 &gt; $Z$798, ROUNDUP(MINUS(C710, $Z$798)/2), 0)</f>
        <v>11</v>
      </c>
      <c r="J710" s="559"/>
      <c r="K710" s="279" t="s">
        <v>1815</v>
      </c>
      <c r="L710" s="279" t="s">
        <v>2116</v>
      </c>
      <c r="M710" s="221"/>
      <c r="N710" s="221"/>
      <c r="O710" s="222" t="s">
        <v>582</v>
      </c>
      <c r="P710" s="2768" t="s">
        <v>694</v>
      </c>
      <c r="Q710" s="222" t="s">
        <v>593</v>
      </c>
      <c r="R710" s="559"/>
      <c r="S710" s="559"/>
      <c r="T710" s="279" t="s">
        <v>1855</v>
      </c>
      <c r="U710" s="824" t="s">
        <v>9199</v>
      </c>
      <c r="V710" s="817"/>
      <c r="W710" s="382" t="s">
        <v>9200</v>
      </c>
      <c r="X710" s="342"/>
      <c r="Y710" s="342"/>
      <c r="Z710" s="342"/>
      <c r="AA710" s="559"/>
      <c r="AB710" s="559"/>
      <c r="AC710" s="746" t="s">
        <v>2516</v>
      </c>
      <c r="AD710" s="2771" t="s">
        <v>9788</v>
      </c>
      <c r="AE710" s="559"/>
      <c r="AF710" s="559"/>
      <c r="AG710" s="559"/>
      <c r="AH710" s="559"/>
      <c r="AI710" s="559"/>
      <c r="AJ710" s="559"/>
      <c r="AK710" s="559"/>
      <c r="AL710" s="559"/>
      <c r="AM710" s="308"/>
      <c r="AN710" s="848"/>
      <c r="AO710" s="848"/>
      <c r="AP710" s="308"/>
      <c r="AQ710" s="308"/>
      <c r="AR710" s="308"/>
      <c r="AS710" s="559"/>
      <c r="AT710" s="559"/>
    </row>
    <row r="711">
      <c r="B711" s="359">
        <f>SUM($E$798)</f>
        <v>1</v>
      </c>
      <c r="C711" s="846">
        <v>4.0</v>
      </c>
      <c r="D711" s="841"/>
      <c r="E711" s="841"/>
      <c r="F711" s="847">
        <v>-2.0</v>
      </c>
      <c r="G711" s="841"/>
      <c r="H711" s="841"/>
      <c r="I711" s="359">
        <f t="shared" si="89"/>
        <v>1</v>
      </c>
      <c r="J711" s="559"/>
      <c r="K711" s="835" t="str">
        <f>IFERROR(__xludf.DUMMYFUNCTION("REGEXREPLACE(O710, ""\D+"", """")"),"2")</f>
        <v>2</v>
      </c>
      <c r="L711" s="229" t="s">
        <v>697</v>
      </c>
      <c r="M711" s="226"/>
      <c r="N711" s="226"/>
      <c r="O711" s="226"/>
      <c r="P711" s="226"/>
      <c r="Q711" s="226"/>
      <c r="R711" s="559"/>
      <c r="S711" s="559"/>
      <c r="T711" s="559"/>
      <c r="U711" s="385" t="s">
        <v>1010</v>
      </c>
      <c r="V711" s="226" t="s">
        <v>1072</v>
      </c>
      <c r="W711" s="226" t="s">
        <v>1087</v>
      </c>
      <c r="X711" s="226" t="s">
        <v>1127</v>
      </c>
      <c r="Y711" s="408" t="s">
        <v>9201</v>
      </c>
      <c r="Z711" s="226"/>
      <c r="AA711" s="559"/>
      <c r="AB711" s="559"/>
      <c r="AC711" s="279" t="s">
        <v>1862</v>
      </c>
      <c r="AD711" s="283" t="s">
        <v>9789</v>
      </c>
      <c r="AE711" s="221"/>
      <c r="AF711" s="221"/>
      <c r="AG711" s="222" t="s">
        <v>1194</v>
      </c>
      <c r="AH711" s="222" t="s">
        <v>1195</v>
      </c>
      <c r="AI711" s="222" t="s">
        <v>1196</v>
      </c>
      <c r="AJ711" s="559"/>
      <c r="AK711" s="559"/>
      <c r="AL711" s="559"/>
      <c r="AM711" s="308"/>
      <c r="AN711" s="308"/>
      <c r="AO711" s="308"/>
      <c r="AP711" s="308"/>
      <c r="AQ711" s="308"/>
      <c r="AR711" s="308"/>
      <c r="AS711" s="559"/>
      <c r="AT711" s="559"/>
    </row>
    <row r="712">
      <c r="B712" s="359">
        <f>SUM($F$798)</f>
        <v>0</v>
      </c>
      <c r="C712" s="847">
        <v>14.0</v>
      </c>
      <c r="D712" s="847"/>
      <c r="E712" s="846">
        <v>5.0</v>
      </c>
      <c r="F712" s="840">
        <v>5.0</v>
      </c>
      <c r="G712" s="847">
        <v>2.0</v>
      </c>
      <c r="H712" s="841"/>
      <c r="I712" s="359">
        <f t="shared" si="89"/>
        <v>19</v>
      </c>
      <c r="J712" s="559"/>
      <c r="K712" s="559"/>
      <c r="L712" s="229" t="s">
        <v>2125</v>
      </c>
      <c r="M712" s="226"/>
      <c r="N712" s="226"/>
      <c r="O712" s="226"/>
      <c r="P712" s="226"/>
      <c r="Q712" s="226"/>
      <c r="R712" s="559"/>
      <c r="S712" s="559"/>
      <c r="T712" s="559"/>
      <c r="U712" s="385" t="s">
        <v>1018</v>
      </c>
      <c r="V712" s="2641" t="s">
        <v>1134</v>
      </c>
      <c r="W712" s="2641" t="s">
        <v>3312</v>
      </c>
      <c r="X712" s="226" t="s">
        <v>9202</v>
      </c>
      <c r="Y712" s="264" t="s">
        <v>2471</v>
      </c>
      <c r="Z712" s="573" t="s">
        <v>2772</v>
      </c>
      <c r="AA712" s="559"/>
      <c r="AB712" s="849">
        <f>(AC712 * (AC712 + 1)) / 2</f>
        <v>3</v>
      </c>
      <c r="AC712" s="2772">
        <v>2.0</v>
      </c>
      <c r="AD712" s="228" t="s">
        <v>9790</v>
      </c>
      <c r="AE712" s="226"/>
      <c r="AF712" s="226"/>
      <c r="AG712" s="226"/>
      <c r="AH712" s="226"/>
      <c r="AI712" s="226"/>
      <c r="AJ712" s="559"/>
      <c r="AK712" s="559"/>
      <c r="AL712" s="559"/>
      <c r="AM712" s="308"/>
      <c r="AN712" s="308"/>
      <c r="AO712" s="308"/>
      <c r="AP712" s="308"/>
      <c r="AQ712" s="308"/>
      <c r="AR712" s="308"/>
      <c r="AS712" s="559"/>
      <c r="AT712" s="559"/>
    </row>
    <row r="713">
      <c r="B713" s="359">
        <f>SUM($G$798)</f>
        <v>0</v>
      </c>
      <c r="C713" s="847">
        <v>6.0</v>
      </c>
      <c r="D713" s="841"/>
      <c r="E713" s="841"/>
      <c r="F713" s="841"/>
      <c r="G713" s="841"/>
      <c r="H713" s="841"/>
      <c r="I713" s="359">
        <f t="shared" si="89"/>
        <v>3</v>
      </c>
      <c r="J713" s="559"/>
      <c r="K713" s="559"/>
      <c r="L713" s="559"/>
      <c r="M713" s="559"/>
      <c r="N713" s="559"/>
      <c r="O713" s="559"/>
      <c r="P713" s="559"/>
      <c r="Q713" s="559"/>
      <c r="R713" s="559"/>
      <c r="S713" s="559"/>
      <c r="T713" s="279" t="s">
        <v>1872</v>
      </c>
      <c r="U713" s="747" t="s">
        <v>9791</v>
      </c>
      <c r="V713" s="398"/>
      <c r="W713" s="882" t="s">
        <v>9792</v>
      </c>
      <c r="X713" s="342"/>
      <c r="Y713" s="342"/>
      <c r="Z713" s="342"/>
      <c r="AA713" s="559"/>
      <c r="AB713" s="559"/>
      <c r="AC713" s="400" t="str">
        <f>CONCATENATE("Cost: ", AB712, " KP")</f>
        <v>Cost: 3 KP</v>
      </c>
      <c r="AD713" s="226" t="s">
        <v>1202</v>
      </c>
      <c r="AE713" s="226"/>
      <c r="AF713" s="226"/>
      <c r="AG713" s="226"/>
      <c r="AH713" s="226"/>
      <c r="AI713" s="226"/>
      <c r="AJ713" s="559"/>
      <c r="AK713" s="559"/>
      <c r="AL713" s="559"/>
      <c r="AM713" s="559"/>
      <c r="AN713" s="559"/>
      <c r="AO713" s="559"/>
      <c r="AP713" s="559"/>
      <c r="AQ713" s="559"/>
      <c r="AR713" s="559"/>
      <c r="AS713" s="559"/>
      <c r="AT713" s="559"/>
    </row>
    <row r="714">
      <c r="B714" s="359">
        <f>SUM($H$798)</f>
        <v>0</v>
      </c>
      <c r="C714" s="841"/>
      <c r="D714" s="841"/>
      <c r="E714" s="847"/>
      <c r="F714" s="841"/>
      <c r="G714" s="847">
        <v>-2.0</v>
      </c>
      <c r="H714" s="841"/>
      <c r="I714" s="359">
        <f t="shared" si="89"/>
        <v>-2</v>
      </c>
      <c r="J714" s="559"/>
      <c r="K714" s="279" t="s">
        <v>1815</v>
      </c>
      <c r="L714" s="506" t="s">
        <v>2216</v>
      </c>
      <c r="M714" s="221"/>
      <c r="N714" s="221"/>
      <c r="O714" s="562"/>
      <c r="P714" s="562"/>
      <c r="Q714" s="562"/>
      <c r="R714" s="559"/>
      <c r="S714" s="559"/>
      <c r="T714" s="559"/>
      <c r="U714" s="588" t="s">
        <v>1010</v>
      </c>
      <c r="V714" s="181" t="s">
        <v>1876</v>
      </c>
      <c r="W714" s="2773" t="s">
        <v>9207</v>
      </c>
      <c r="X714" s="386" t="s">
        <v>9208</v>
      </c>
      <c r="Y714" s="2774" t="s">
        <v>2077</v>
      </c>
      <c r="Z714" s="386" t="s">
        <v>2076</v>
      </c>
      <c r="AA714" s="559"/>
      <c r="AB714" s="559"/>
      <c r="AC714" s="279" t="s">
        <v>1862</v>
      </c>
      <c r="AD714" s="279" t="s">
        <v>9793</v>
      </c>
      <c r="AE714" s="221"/>
      <c r="AF714" s="221"/>
      <c r="AG714" s="222" t="s">
        <v>1278</v>
      </c>
      <c r="AH714" s="222" t="s">
        <v>1195</v>
      </c>
      <c r="AI714" s="222" t="s">
        <v>1196</v>
      </c>
      <c r="AJ714" s="559"/>
      <c r="AK714" s="559"/>
      <c r="AL714" s="559"/>
      <c r="AM714" s="279" t="s">
        <v>1879</v>
      </c>
      <c r="AN714" s="221"/>
      <c r="AO714" s="559"/>
      <c r="AP714" s="559"/>
      <c r="AQ714" s="559"/>
      <c r="AR714" s="559"/>
      <c r="AS714" s="559"/>
      <c r="AT714" s="559"/>
    </row>
    <row r="715">
      <c r="B715" s="359">
        <f>SUM($I$798)</f>
        <v>1</v>
      </c>
      <c r="C715" s="847">
        <v>4.0</v>
      </c>
      <c r="D715" s="841"/>
      <c r="E715" s="841"/>
      <c r="F715" s="840">
        <v>3.0</v>
      </c>
      <c r="G715" s="841"/>
      <c r="H715" s="841"/>
      <c r="I715" s="359">
        <f t="shared" si="89"/>
        <v>6</v>
      </c>
      <c r="J715" s="559"/>
      <c r="K715" s="835" t="str">
        <f>IFERROR(__xludf.DUMMYFUNCTION("REGEXREPLACE(O714, ""\D+"", """")"),"")</f>
        <v/>
      </c>
      <c r="L715" s="226"/>
      <c r="M715" s="226"/>
      <c r="N715" s="226"/>
      <c r="O715" s="226"/>
      <c r="P715" s="226"/>
      <c r="Q715" s="226"/>
      <c r="R715" s="559"/>
      <c r="S715" s="559"/>
      <c r="T715" s="559"/>
      <c r="U715" s="588" t="s">
        <v>1018</v>
      </c>
      <c r="V715" s="181" t="s">
        <v>1109</v>
      </c>
      <c r="W715" s="2643" t="s">
        <v>1134</v>
      </c>
      <c r="X715" s="2643" t="s">
        <v>2121</v>
      </c>
      <c r="Y715" s="387" t="s">
        <v>2471</v>
      </c>
      <c r="Z715" s="387" t="s">
        <v>9794</v>
      </c>
      <c r="AA715" s="559"/>
      <c r="AB715" s="849">
        <f>(AC715 * (AC715 + 1)) / 2</f>
        <v>0</v>
      </c>
      <c r="AC715" s="804">
        <v>0.0</v>
      </c>
      <c r="AD715" s="228" t="s">
        <v>9795</v>
      </c>
      <c r="AE715" s="226"/>
      <c r="AF715" s="226"/>
      <c r="AG715" s="226"/>
      <c r="AH715" s="226"/>
      <c r="AI715" s="226"/>
      <c r="AJ715" s="559"/>
      <c r="AK715" s="559"/>
      <c r="AL715" s="559"/>
      <c r="AM715" s="851" t="s">
        <v>9143</v>
      </c>
      <c r="AN715" s="308"/>
      <c r="AO715" s="854" t="s">
        <v>9796</v>
      </c>
      <c r="AP715" s="308"/>
      <c r="AQ715" s="851" t="s">
        <v>1888</v>
      </c>
      <c r="AR715" s="308"/>
      <c r="AS715" s="559"/>
      <c r="AT715" s="559"/>
    </row>
    <row r="716">
      <c r="B716" s="359">
        <f>SUM($J$798)</f>
        <v>0</v>
      </c>
      <c r="C716" s="847">
        <v>9.0</v>
      </c>
      <c r="D716" s="847"/>
      <c r="E716" s="841"/>
      <c r="F716" s="847">
        <v>2.0</v>
      </c>
      <c r="G716" s="841"/>
      <c r="H716" s="841"/>
      <c r="I716" s="359">
        <f t="shared" si="89"/>
        <v>6</v>
      </c>
      <c r="J716" s="559"/>
      <c r="K716" s="559"/>
      <c r="L716" s="226"/>
      <c r="M716" s="226"/>
      <c r="N716" s="226"/>
      <c r="O716" s="226"/>
      <c r="P716" s="226"/>
      <c r="Q716" s="226"/>
      <c r="R716" s="559"/>
      <c r="S716" s="559"/>
      <c r="T716" s="279" t="s">
        <v>1889</v>
      </c>
      <c r="U716" s="2775" t="s">
        <v>9797</v>
      </c>
      <c r="V716" s="823"/>
      <c r="W716" s="382" t="s">
        <v>9798</v>
      </c>
      <c r="X716" s="562"/>
      <c r="Y716" s="562"/>
      <c r="Z716" s="562"/>
      <c r="AA716" s="559"/>
      <c r="AB716" s="559"/>
      <c r="AC716" s="400" t="str">
        <f>CONCATENATE("Cost: ", AB715, " KP")</f>
        <v>Cost: 0 KP</v>
      </c>
      <c r="AD716" s="228" t="s">
        <v>9799</v>
      </c>
      <c r="AE716" s="226"/>
      <c r="AF716" s="226"/>
      <c r="AG716" s="226"/>
      <c r="AH716" s="226"/>
      <c r="AI716" s="226"/>
      <c r="AJ716" s="559"/>
      <c r="AK716" s="559"/>
      <c r="AL716" s="559"/>
      <c r="AM716" s="854" t="s">
        <v>2176</v>
      </c>
      <c r="AN716" s="308"/>
      <c r="AO716" s="405" t="s">
        <v>1894</v>
      </c>
      <c r="AP716" s="308"/>
      <c r="AQ716" s="854" t="s">
        <v>1895</v>
      </c>
      <c r="AR716" s="308"/>
      <c r="AS716" s="559"/>
      <c r="AT716" s="559"/>
    </row>
    <row r="717">
      <c r="B717" s="359">
        <f>SUM($T$798)</f>
        <v>0</v>
      </c>
      <c r="C717" s="847">
        <v>6.0</v>
      </c>
      <c r="D717" s="841"/>
      <c r="E717" s="841"/>
      <c r="F717" s="841"/>
      <c r="G717" s="841"/>
      <c r="H717" s="841"/>
      <c r="I717" s="359">
        <f>SUM(B717,D717:H717, (MIN(ROUNDDOWN(C717/6), 1)), MIN(ROUNDDOWN(C717/15), 1))</f>
        <v>1</v>
      </c>
      <c r="J717" s="559"/>
      <c r="K717" s="559"/>
      <c r="L717" s="559"/>
      <c r="M717" s="559"/>
      <c r="N717" s="559"/>
      <c r="O717" s="559"/>
      <c r="P717" s="559"/>
      <c r="Q717" s="559"/>
      <c r="R717" s="559"/>
      <c r="S717" s="559"/>
      <c r="T717" s="559"/>
      <c r="U717" s="385" t="s">
        <v>1010</v>
      </c>
      <c r="V717" s="226" t="s">
        <v>1158</v>
      </c>
      <c r="W717" s="589" t="s">
        <v>9800</v>
      </c>
      <c r="X717" s="589" t="s">
        <v>9801</v>
      </c>
      <c r="Y717" s="226"/>
      <c r="Z717" s="226"/>
      <c r="AA717" s="559"/>
      <c r="AB717" s="559"/>
      <c r="AC717" s="279" t="s">
        <v>1862</v>
      </c>
      <c r="AD717" s="279" t="s">
        <v>1631</v>
      </c>
      <c r="AE717" s="221"/>
      <c r="AF717" s="221"/>
      <c r="AG717" s="222" t="s">
        <v>1334</v>
      </c>
      <c r="AH717" s="222" t="s">
        <v>1195</v>
      </c>
      <c r="AI717" s="222" t="s">
        <v>1196</v>
      </c>
      <c r="AJ717" s="559"/>
      <c r="AK717" s="559"/>
      <c r="AL717" s="559"/>
      <c r="AM717" s="855" t="s">
        <v>9516</v>
      </c>
      <c r="AN717" s="308"/>
      <c r="AO717" s="854" t="s">
        <v>2182</v>
      </c>
      <c r="AP717" s="308"/>
      <c r="AQ717" s="1016" t="s">
        <v>9802</v>
      </c>
      <c r="AR717" s="308"/>
      <c r="AS717" s="559"/>
      <c r="AT717" s="559"/>
    </row>
    <row r="718">
      <c r="A718" s="559"/>
      <c r="B718" s="329"/>
      <c r="C718" s="559"/>
      <c r="D718" s="559"/>
      <c r="E718" s="559"/>
      <c r="F718" s="559"/>
      <c r="G718" s="559"/>
      <c r="H718" s="559"/>
      <c r="I718" s="329"/>
      <c r="J718" s="559"/>
      <c r="K718" s="411" t="s">
        <v>1904</v>
      </c>
      <c r="L718" s="770"/>
      <c r="M718" s="770"/>
      <c r="N718" s="770"/>
      <c r="O718" s="773"/>
      <c r="P718" s="773"/>
      <c r="Q718" s="773"/>
      <c r="R718" s="559"/>
      <c r="S718" s="559"/>
      <c r="T718" s="559"/>
      <c r="U718" s="385" t="s">
        <v>1018</v>
      </c>
      <c r="V718" s="226" t="s">
        <v>2057</v>
      </c>
      <c r="W718" s="226" t="s">
        <v>2231</v>
      </c>
      <c r="X718" s="226"/>
      <c r="Y718" s="226"/>
      <c r="Z718" s="226"/>
      <c r="AA718" s="559"/>
      <c r="AB718" s="849">
        <f>(AC718 * (AC718 + 1)) / 2</f>
        <v>0</v>
      </c>
      <c r="AC718" s="804">
        <v>0.0</v>
      </c>
      <c r="AD718" s="228" t="s">
        <v>9803</v>
      </c>
      <c r="AE718" s="226"/>
      <c r="AF718" s="226"/>
      <c r="AG718" s="226"/>
      <c r="AH718" s="226"/>
      <c r="AI718" s="226"/>
      <c r="AJ718" s="559"/>
      <c r="AK718" s="559"/>
      <c r="AL718" s="559"/>
      <c r="AM718" s="559"/>
      <c r="AN718" s="559"/>
      <c r="AO718" s="1010" t="s">
        <v>9804</v>
      </c>
      <c r="AP718" s="559"/>
      <c r="AQ718" s="329"/>
      <c r="AR718" s="559"/>
      <c r="AS718" s="559"/>
      <c r="AT718" s="559"/>
    </row>
    <row r="719">
      <c r="A719" s="559"/>
      <c r="B719" s="345" t="s">
        <v>1822</v>
      </c>
      <c r="C719" s="345" t="s">
        <v>1906</v>
      </c>
      <c r="D719" s="345" t="s">
        <v>1907</v>
      </c>
      <c r="E719" s="345" t="s">
        <v>1908</v>
      </c>
      <c r="F719" s="345" t="s">
        <v>1909</v>
      </c>
      <c r="G719" s="345" t="s">
        <v>1910</v>
      </c>
      <c r="H719" s="345" t="s">
        <v>800</v>
      </c>
      <c r="I719" s="345" t="s">
        <v>1826</v>
      </c>
      <c r="J719" s="559"/>
      <c r="K719" s="835" t="str">
        <f>IFERROR(__xludf.DUMMYFUNCTION("REGEXREPLACE(O718, ""\D+"", """")"),"")</f>
        <v/>
      </c>
      <c r="L719" s="221"/>
      <c r="M719" s="221"/>
      <c r="N719" s="221"/>
      <c r="O719" s="221"/>
      <c r="P719" s="221"/>
      <c r="Q719" s="221"/>
      <c r="R719" s="559"/>
      <c r="S719" s="559"/>
      <c r="T719" s="279" t="s">
        <v>1889</v>
      </c>
      <c r="U719" s="818" t="s">
        <v>9805</v>
      </c>
      <c r="V719" s="823"/>
      <c r="W719" s="382" t="s">
        <v>9806</v>
      </c>
      <c r="X719" s="562"/>
      <c r="Y719" s="562"/>
      <c r="Z719" s="562"/>
      <c r="AA719" s="559"/>
      <c r="AB719" s="559"/>
      <c r="AC719" s="400" t="str">
        <f>CONCATENATE("Cost: ", AB718, " KP")</f>
        <v>Cost: 0 KP</v>
      </c>
      <c r="AD719" s="228" t="s">
        <v>9807</v>
      </c>
      <c r="AE719" s="226"/>
      <c r="AF719" s="226"/>
      <c r="AG719" s="226"/>
      <c r="AH719" s="226"/>
      <c r="AI719" s="226"/>
      <c r="AJ719" s="559"/>
      <c r="AK719" s="559"/>
      <c r="AL719" s="559"/>
      <c r="AM719" s="279" t="s">
        <v>1914</v>
      </c>
      <c r="AN719" s="221"/>
      <c r="AO719" s="559"/>
      <c r="AP719" s="559"/>
      <c r="AQ719" s="559"/>
      <c r="AR719" s="559"/>
      <c r="AS719" s="559"/>
      <c r="AT719" s="559"/>
    </row>
    <row r="720">
      <c r="A720" s="345" t="s">
        <v>51</v>
      </c>
      <c r="B720" s="359">
        <f>SUM($U$798)</f>
        <v>0</v>
      </c>
      <c r="C720" s="770"/>
      <c r="D720" s="770"/>
      <c r="E720" s="2700">
        <f>SUM(ROUNDDOWN(I713/5))</f>
        <v>0</v>
      </c>
      <c r="F720" s="770"/>
      <c r="G720" s="841"/>
      <c r="H720" s="841"/>
      <c r="I720" s="359">
        <f t="shared" ref="I720:I724" si="90">SUM(B720:H720)</f>
        <v>0</v>
      </c>
      <c r="J720" s="559"/>
      <c r="K720" s="559"/>
      <c r="L720" s="221"/>
      <c r="M720" s="221"/>
      <c r="N720" s="221"/>
      <c r="O720" s="221"/>
      <c r="P720" s="221"/>
      <c r="Q720" s="221"/>
      <c r="R720" s="559"/>
      <c r="S720" s="559"/>
      <c r="T720" s="559"/>
      <c r="U720" s="385" t="s">
        <v>1010</v>
      </c>
      <c r="V720" s="226" t="s">
        <v>1959</v>
      </c>
      <c r="W720" s="226" t="s">
        <v>1897</v>
      </c>
      <c r="X720" s="589" t="s">
        <v>9808</v>
      </c>
      <c r="Y720" s="573" t="s">
        <v>1105</v>
      </c>
      <c r="Z720" s="226"/>
      <c r="AA720" s="559"/>
      <c r="AB720" s="559"/>
      <c r="AC720" s="279" t="s">
        <v>1862</v>
      </c>
      <c r="AD720" s="770"/>
      <c r="AE720" s="770"/>
      <c r="AF720" s="770"/>
      <c r="AG720" s="770"/>
      <c r="AH720" s="773"/>
      <c r="AI720" s="773"/>
      <c r="AJ720" s="559"/>
      <c r="AK720" s="559"/>
      <c r="AL720" s="559"/>
      <c r="AM720" s="2602" t="s">
        <v>2687</v>
      </c>
      <c r="AS720" s="559"/>
      <c r="AT720" s="559"/>
    </row>
    <row r="721">
      <c r="A721" s="345" t="s">
        <v>52</v>
      </c>
      <c r="B721" s="359">
        <f>SUM($V$798)</f>
        <v>0</v>
      </c>
      <c r="C721" s="770"/>
      <c r="D721" s="863">
        <f>SUM(ROUNDDOWN(I712/3))</f>
        <v>6</v>
      </c>
      <c r="E721" s="863">
        <f>SUM(I713)</f>
        <v>3</v>
      </c>
      <c r="F721" s="770"/>
      <c r="G721" s="840">
        <v>6.0</v>
      </c>
      <c r="H721" s="841"/>
      <c r="I721" s="359">
        <f t="shared" si="90"/>
        <v>15</v>
      </c>
      <c r="J721" s="559"/>
      <c r="K721" s="559"/>
      <c r="L721" s="559"/>
      <c r="M721" s="559"/>
      <c r="N721" s="559"/>
      <c r="O721" s="559"/>
      <c r="P721" s="559"/>
      <c r="Q721" s="559"/>
      <c r="R721" s="559"/>
      <c r="S721" s="559"/>
      <c r="T721" s="559"/>
      <c r="U721" s="385" t="s">
        <v>1018</v>
      </c>
      <c r="V721" s="226" t="s">
        <v>1980</v>
      </c>
      <c r="W721" s="573" t="s">
        <v>2471</v>
      </c>
      <c r="X721" s="573" t="s">
        <v>1883</v>
      </c>
      <c r="Y721" s="573" t="s">
        <v>9809</v>
      </c>
      <c r="Z721" s="226"/>
      <c r="AA721" s="559"/>
      <c r="AB721" s="849">
        <f>(AC721 * (AC721 + 1)) / 2</f>
        <v>0</v>
      </c>
      <c r="AC721" s="804">
        <v>0.0</v>
      </c>
      <c r="AD721" s="221"/>
      <c r="AE721" s="221"/>
      <c r="AF721" s="221"/>
      <c r="AG721" s="221"/>
      <c r="AH721" s="221"/>
      <c r="AI721" s="221"/>
      <c r="AJ721" s="559"/>
      <c r="AK721" s="559"/>
      <c r="AL721" s="559"/>
      <c r="AS721" s="559"/>
      <c r="AT721" s="559"/>
    </row>
    <row r="722">
      <c r="A722" s="345" t="s">
        <v>54</v>
      </c>
      <c r="B722" s="359">
        <f>SUM($W$798)</f>
        <v>0</v>
      </c>
      <c r="C722" s="2776">
        <f>SUM(I711)</f>
        <v>1</v>
      </c>
      <c r="D722" s="770"/>
      <c r="E722" s="770"/>
      <c r="F722" s="770"/>
      <c r="G722" s="841"/>
      <c r="H722" s="841"/>
      <c r="I722" s="359">
        <f t="shared" si="90"/>
        <v>1</v>
      </c>
      <c r="J722" s="559"/>
      <c r="K722" s="411" t="s">
        <v>1904</v>
      </c>
      <c r="L722" s="770"/>
      <c r="M722" s="770"/>
      <c r="N722" s="770"/>
      <c r="O722" s="773"/>
      <c r="P722" s="773"/>
      <c r="Q722" s="773"/>
      <c r="R722" s="559"/>
      <c r="S722" s="559"/>
      <c r="T722" s="559"/>
      <c r="U722" s="559"/>
      <c r="V722" s="559"/>
      <c r="W722" s="559"/>
      <c r="X722" s="559"/>
      <c r="Y722" s="559"/>
      <c r="Z722" s="559"/>
      <c r="AA722" s="559"/>
      <c r="AB722" s="559"/>
      <c r="AC722" s="400" t="str">
        <f>CONCATENATE("Cost: ", AB721, " KP")</f>
        <v>Cost: 0 KP</v>
      </c>
      <c r="AD722" s="221"/>
      <c r="AE722" s="221"/>
      <c r="AF722" s="221"/>
      <c r="AG722" s="221"/>
      <c r="AH722" s="221"/>
      <c r="AI722" s="221"/>
      <c r="AJ722" s="559"/>
      <c r="AK722" s="559"/>
      <c r="AL722" s="559"/>
      <c r="AS722" s="559"/>
      <c r="AT722" s="559"/>
    </row>
    <row r="723">
      <c r="A723" s="345" t="s">
        <v>53</v>
      </c>
      <c r="B723" s="359">
        <f>SUM($X$798)</f>
        <v>0</v>
      </c>
      <c r="C723" s="2777">
        <f>SUM(ROUNDDOWN(I711/2))</f>
        <v>0</v>
      </c>
      <c r="D723" s="770"/>
      <c r="E723" s="863">
        <f>SUM(I713)</f>
        <v>3</v>
      </c>
      <c r="F723" s="770"/>
      <c r="G723" s="840">
        <v>3.0</v>
      </c>
      <c r="H723" s="841"/>
      <c r="I723" s="359">
        <f t="shared" si="90"/>
        <v>6</v>
      </c>
      <c r="J723" s="559"/>
      <c r="K723" s="835" t="str">
        <f>IFERROR(__xludf.DUMMYFUNCTION("REGEXREPLACE(O722, ""\D+"", """")"),"")</f>
        <v/>
      </c>
      <c r="L723" s="221"/>
      <c r="M723" s="221"/>
      <c r="N723" s="221"/>
      <c r="O723" s="221"/>
      <c r="P723" s="221"/>
      <c r="Q723" s="221"/>
      <c r="R723" s="559"/>
      <c r="S723" s="559"/>
      <c r="T723" s="279" t="s">
        <v>1922</v>
      </c>
      <c r="U723" s="2769" t="s">
        <v>9810</v>
      </c>
      <c r="V723" s="773"/>
      <c r="W723" s="221"/>
      <c r="X723" s="221"/>
      <c r="Y723" s="345" t="s">
        <v>567</v>
      </c>
      <c r="Z723" s="345" t="s">
        <v>535</v>
      </c>
      <c r="AA723" s="559"/>
      <c r="AB723" s="559"/>
      <c r="AC723" s="411" t="s">
        <v>1904</v>
      </c>
      <c r="AD723" s="770"/>
      <c r="AE723" s="770"/>
      <c r="AF723" s="770"/>
      <c r="AG723" s="770"/>
      <c r="AH723" s="773"/>
      <c r="AI723" s="773"/>
      <c r="AJ723" s="559"/>
      <c r="AK723" s="559"/>
      <c r="AL723" s="559"/>
      <c r="AS723" s="559"/>
      <c r="AT723" s="559"/>
    </row>
    <row r="724">
      <c r="A724" s="345" t="s">
        <v>55</v>
      </c>
      <c r="B724" s="359">
        <f>SUM($Y$798)</f>
        <v>0</v>
      </c>
      <c r="C724" s="2776">
        <f>SUM(I711)</f>
        <v>1</v>
      </c>
      <c r="D724" s="770"/>
      <c r="E724" s="770"/>
      <c r="F724" s="858">
        <f>SUM(ROUNDDOWN(I716/3))</f>
        <v>2</v>
      </c>
      <c r="G724" s="841"/>
      <c r="H724" s="841"/>
      <c r="I724" s="359">
        <f t="shared" si="90"/>
        <v>3</v>
      </c>
      <c r="J724" s="559"/>
      <c r="K724" s="559"/>
      <c r="L724" s="221"/>
      <c r="M724" s="221"/>
      <c r="N724" s="221"/>
      <c r="O724" s="221"/>
      <c r="P724" s="221"/>
      <c r="Q724" s="221"/>
      <c r="R724" s="559"/>
      <c r="S724" s="559"/>
      <c r="T724" s="559"/>
      <c r="U724" s="228" t="s">
        <v>9811</v>
      </c>
      <c r="V724" s="226"/>
      <c r="W724" s="226"/>
      <c r="X724" s="226"/>
      <c r="Y724" s="226"/>
      <c r="Z724" s="226"/>
      <c r="AA724" s="559"/>
      <c r="AB724" s="849">
        <f>(AC724 * (AC724 + 1)) / 2</f>
        <v>0</v>
      </c>
      <c r="AC724" s="804">
        <v>0.0</v>
      </c>
      <c r="AD724" s="221"/>
      <c r="AE724" s="221"/>
      <c r="AF724" s="221"/>
      <c r="AG724" s="221"/>
      <c r="AH724" s="221"/>
      <c r="AI724" s="221"/>
      <c r="AJ724" s="559"/>
      <c r="AK724" s="559"/>
      <c r="AL724" s="559"/>
      <c r="AS724" s="559"/>
      <c r="AT724" s="559"/>
    </row>
    <row r="725">
      <c r="A725" s="559"/>
      <c r="B725" s="559"/>
      <c r="C725" s="559"/>
      <c r="D725" s="559"/>
      <c r="E725" s="559"/>
      <c r="F725" s="559"/>
      <c r="G725" s="559"/>
      <c r="H725" s="559"/>
      <c r="I725" s="559"/>
      <c r="J725" s="559"/>
      <c r="K725" s="559"/>
      <c r="L725" s="559"/>
      <c r="M725" s="559"/>
      <c r="N725" s="559"/>
      <c r="O725" s="559"/>
      <c r="P725" s="559"/>
      <c r="Q725" s="559"/>
      <c r="R725" s="559"/>
      <c r="S725" s="559"/>
      <c r="T725" s="559"/>
      <c r="U725" s="2643" t="s">
        <v>9812</v>
      </c>
      <c r="V725" s="226"/>
      <c r="W725" s="226"/>
      <c r="X725" s="226"/>
      <c r="Y725" s="226"/>
      <c r="Z725" s="226"/>
      <c r="AA725" s="559"/>
      <c r="AB725" s="559"/>
      <c r="AC725" s="400" t="str">
        <f>CONCATENATE("Cost: ", AB724, " KP")</f>
        <v>Cost: 0 KP</v>
      </c>
      <c r="AD725" s="221"/>
      <c r="AE725" s="221"/>
      <c r="AF725" s="221"/>
      <c r="AG725" s="221"/>
      <c r="AH725" s="221"/>
      <c r="AI725" s="221"/>
      <c r="AJ725" s="559"/>
      <c r="AK725" s="559"/>
      <c r="AL725" s="559"/>
      <c r="AM725" s="559"/>
      <c r="AN725" s="559"/>
      <c r="AO725" s="559"/>
      <c r="AP725" s="559"/>
      <c r="AQ725" s="559"/>
      <c r="AR725" s="559"/>
      <c r="AS725" s="559"/>
      <c r="AT725" s="559"/>
    </row>
    <row r="726">
      <c r="A726" s="308"/>
      <c r="B726" s="2778" t="s">
        <v>1926</v>
      </c>
      <c r="C726" s="559"/>
      <c r="D726" s="559"/>
      <c r="E726" s="559"/>
      <c r="F726" s="559"/>
      <c r="G726" s="559"/>
      <c r="H726" s="559"/>
      <c r="I726" s="559"/>
      <c r="J726" s="308"/>
      <c r="K726" s="559"/>
      <c r="L726" s="559"/>
      <c r="M726" s="559"/>
      <c r="N726" s="559"/>
      <c r="O726" s="559"/>
      <c r="P726" s="559"/>
      <c r="Q726" s="559"/>
      <c r="R726" s="559"/>
      <c r="S726" s="308"/>
      <c r="T726" s="559"/>
      <c r="U726" s="559"/>
      <c r="V726" s="559"/>
      <c r="W726" s="559"/>
      <c r="X726" s="559"/>
      <c r="Y726" s="559"/>
      <c r="Z726" s="559"/>
      <c r="AA726" s="559"/>
      <c r="AB726" s="308"/>
      <c r="AC726" s="559"/>
      <c r="AD726" s="559"/>
      <c r="AE726" s="559"/>
      <c r="AF726" s="559"/>
      <c r="AG726" s="559"/>
      <c r="AH726" s="559"/>
      <c r="AI726" s="559"/>
      <c r="AJ726" s="559"/>
      <c r="AK726" s="308"/>
      <c r="AL726" s="559"/>
      <c r="AM726" s="559"/>
      <c r="AN726" s="559"/>
      <c r="AO726" s="559"/>
      <c r="AP726" s="559"/>
      <c r="AQ726" s="559"/>
      <c r="AR726" s="559"/>
      <c r="AS726" s="559"/>
      <c r="AT726" s="308"/>
    </row>
    <row r="730">
      <c r="A730" s="37"/>
      <c r="B730" s="329"/>
      <c r="C730" s="329"/>
      <c r="D730" s="329"/>
      <c r="E730" s="329"/>
      <c r="F730" s="329"/>
      <c r="G730" s="330" t="s">
        <v>1811</v>
      </c>
      <c r="H730" s="330" t="s">
        <v>1812</v>
      </c>
      <c r="I730" s="329"/>
      <c r="J730" s="37"/>
      <c r="K730" s="329"/>
      <c r="L730" s="329"/>
      <c r="M730" s="329"/>
      <c r="N730" s="329"/>
      <c r="O730" s="329"/>
      <c r="P730" s="329"/>
      <c r="Q730" s="329"/>
      <c r="R730" s="329"/>
      <c r="S730" s="37"/>
      <c r="T730" s="329"/>
      <c r="U730" s="329"/>
      <c r="V730" s="329"/>
      <c r="W730" s="329"/>
      <c r="X730" s="329"/>
      <c r="Y730" s="329"/>
      <c r="Z730" s="329"/>
      <c r="AA730" s="329"/>
      <c r="AB730" s="37"/>
      <c r="AC730" s="329"/>
      <c r="AD730" s="329"/>
      <c r="AE730" s="329"/>
      <c r="AF730" s="329"/>
      <c r="AG730" s="329"/>
      <c r="AH730" s="329"/>
      <c r="AI730" s="329"/>
      <c r="AJ730" s="329"/>
      <c r="AK730" s="37"/>
      <c r="AL730" s="329"/>
      <c r="AM730" s="329"/>
      <c r="AN730" s="329"/>
      <c r="AO730" s="329"/>
      <c r="AP730" s="329"/>
      <c r="AQ730" s="329"/>
      <c r="AR730" s="329"/>
      <c r="AS730" s="329"/>
      <c r="AT730" s="37"/>
    </row>
    <row r="731">
      <c r="A731" s="329"/>
      <c r="B731" s="329"/>
      <c r="C731" s="332" t="s">
        <v>4107</v>
      </c>
      <c r="D731" s="333"/>
      <c r="E731" s="329"/>
      <c r="F731" s="334" t="s">
        <v>1814</v>
      </c>
      <c r="G731" s="334">
        <f>MINUS(H731,SUM(C734:C743) + SUM(K733+K737+K741+AB738+AB741+AB744+AB747+AB750))</f>
        <v>-77</v>
      </c>
      <c r="H731" s="334">
        <f>SUM($A$798)</f>
        <v>0</v>
      </c>
      <c r="I731" s="329"/>
      <c r="J731" s="329"/>
      <c r="K731" s="329"/>
      <c r="L731" s="329"/>
      <c r="M731" s="329"/>
      <c r="N731" s="329"/>
      <c r="O731" s="329"/>
      <c r="P731" s="329"/>
      <c r="Q731" s="329"/>
      <c r="R731" s="329"/>
      <c r="S731" s="329"/>
      <c r="T731" s="329"/>
      <c r="U731" s="329"/>
      <c r="V731" s="329"/>
      <c r="W731" s="329"/>
      <c r="X731" s="329"/>
      <c r="Y731" s="329"/>
      <c r="Z731" s="329"/>
      <c r="AA731" s="329"/>
      <c r="AB731" s="329"/>
      <c r="AC731" s="329"/>
      <c r="AD731" s="329"/>
      <c r="AE731" s="329"/>
      <c r="AF731" s="329"/>
      <c r="AG731" s="329"/>
      <c r="AH731" s="329"/>
      <c r="AI731" s="329"/>
      <c r="AJ731" s="329"/>
      <c r="AK731" s="329"/>
      <c r="AL731" s="329"/>
      <c r="AM731" s="329"/>
      <c r="AN731" s="329"/>
      <c r="AO731" s="329"/>
      <c r="AP731" s="329"/>
      <c r="AQ731" s="329"/>
      <c r="AR731" s="329"/>
      <c r="AS731" s="329"/>
      <c r="AT731" s="329"/>
    </row>
    <row r="732">
      <c r="A732" s="329"/>
      <c r="B732" s="329"/>
      <c r="C732" s="329"/>
      <c r="D732" s="329"/>
      <c r="E732" s="329"/>
      <c r="F732" s="329"/>
      <c r="G732" s="329"/>
      <c r="H732" s="329"/>
      <c r="I732" s="329"/>
      <c r="J732" s="329"/>
      <c r="K732" s="274" t="s">
        <v>1815</v>
      </c>
      <c r="L732" s="289" t="s">
        <v>618</v>
      </c>
      <c r="M732" s="192"/>
      <c r="N732" s="192"/>
      <c r="O732" s="337" t="s">
        <v>603</v>
      </c>
      <c r="P732" s="632" t="s">
        <v>580</v>
      </c>
      <c r="Q732" s="337" t="s">
        <v>593</v>
      </c>
      <c r="R732" s="329"/>
      <c r="S732" s="329"/>
      <c r="T732" s="279" t="s">
        <v>1816</v>
      </c>
      <c r="U732" s="816" t="s">
        <v>9813</v>
      </c>
      <c r="V732" s="817"/>
      <c r="W732" s="382" t="s">
        <v>9814</v>
      </c>
      <c r="X732" s="342"/>
      <c r="Y732" s="342"/>
      <c r="Z732" s="342"/>
      <c r="AA732" s="329"/>
      <c r="AB732" s="329"/>
      <c r="AC732" s="279" t="s">
        <v>294</v>
      </c>
      <c r="AD732" s="283" t="s">
        <v>9815</v>
      </c>
      <c r="AE732" s="192"/>
      <c r="AF732" s="814" t="s">
        <v>9816</v>
      </c>
      <c r="AG732" s="342"/>
      <c r="AH732" s="342"/>
      <c r="AI732" s="342"/>
      <c r="AJ732" s="329"/>
      <c r="AK732" s="329"/>
      <c r="AL732" s="329"/>
      <c r="AM732" s="227" t="s">
        <v>1821</v>
      </c>
      <c r="AN732" s="170"/>
      <c r="AO732" s="329"/>
      <c r="AP732" s="329"/>
      <c r="AQ732" s="329"/>
      <c r="AR732" s="329"/>
      <c r="AS732" s="329"/>
      <c r="AT732" s="329"/>
    </row>
    <row r="733">
      <c r="A733" s="329"/>
      <c r="B733" s="345" t="s">
        <v>1822</v>
      </c>
      <c r="C733" s="345" t="s">
        <v>1823</v>
      </c>
      <c r="D733" s="345" t="s">
        <v>1824</v>
      </c>
      <c r="E733" s="345" t="s">
        <v>1825</v>
      </c>
      <c r="F733" s="345" t="s">
        <v>1066</v>
      </c>
      <c r="G733" s="345" t="s">
        <v>1120</v>
      </c>
      <c r="H733" s="345" t="s">
        <v>800</v>
      </c>
      <c r="I733" s="345" t="s">
        <v>1826</v>
      </c>
      <c r="J733" s="329"/>
      <c r="K733" s="346" t="str">
        <f>IFERROR(__xludf.DUMMYFUNCTION("REGEXREPLACE(O732, ""\D+"", """")"),"4")</f>
        <v>4</v>
      </c>
      <c r="L733" s="180" t="s">
        <v>620</v>
      </c>
      <c r="M733" s="181"/>
      <c r="N733" s="181"/>
      <c r="O733" s="183"/>
      <c r="P733" s="181"/>
      <c r="Q733" s="183"/>
      <c r="R733" s="329"/>
      <c r="S733" s="329"/>
      <c r="T733" s="329"/>
      <c r="U733" s="228" t="s">
        <v>9817</v>
      </c>
      <c r="V733" s="181"/>
      <c r="W733" s="181"/>
      <c r="X733" s="181"/>
      <c r="Y733" s="181"/>
      <c r="Z733" s="181"/>
      <c r="AA733" s="349" t="s">
        <v>556</v>
      </c>
      <c r="AB733" s="329"/>
      <c r="AC733" s="329"/>
      <c r="AD733" s="229" t="s">
        <v>9818</v>
      </c>
      <c r="AE733" s="181"/>
      <c r="AF733" s="181"/>
      <c r="AG733" s="181"/>
      <c r="AH733" s="181"/>
      <c r="AI733" s="181"/>
      <c r="AJ733" s="349" t="s">
        <v>556</v>
      </c>
      <c r="AK733" s="329"/>
      <c r="AL733" s="329"/>
      <c r="AM733" s="492" t="s">
        <v>9819</v>
      </c>
      <c r="AO733" s="37"/>
      <c r="AP733" s="37"/>
      <c r="AQ733" s="37"/>
      <c r="AR733" s="37"/>
      <c r="AS733" s="329"/>
      <c r="AT733" s="329"/>
    </row>
    <row r="734">
      <c r="A734" s="358"/>
      <c r="B734" s="359">
        <f>SUM($B$798)</f>
        <v>0</v>
      </c>
      <c r="C734" s="360">
        <v>10.0</v>
      </c>
      <c r="D734" s="361"/>
      <c r="E734" s="360">
        <v>-5.0</v>
      </c>
      <c r="F734" s="361"/>
      <c r="G734" s="361"/>
      <c r="H734" s="361"/>
      <c r="I734" s="359">
        <f t="shared" ref="I734:I735" si="91">SUM(B734,C734*2,D734:H734) - IF(C734 &gt; $Z$798, MINUS(C734, $Z$798), 0)</f>
        <v>5</v>
      </c>
      <c r="J734" s="329"/>
      <c r="K734" s="329"/>
      <c r="L734" s="181"/>
      <c r="M734" s="181"/>
      <c r="N734" s="181"/>
      <c r="O734" s="181"/>
      <c r="P734" s="181"/>
      <c r="Q734" s="181"/>
      <c r="R734" s="329"/>
      <c r="S734" s="329"/>
      <c r="T734" s="329"/>
      <c r="U734" s="362" t="s">
        <v>9820</v>
      </c>
      <c r="V734" s="345" t="s">
        <v>904</v>
      </c>
      <c r="W734" s="345" t="s">
        <v>863</v>
      </c>
      <c r="X734" s="345" t="s">
        <v>864</v>
      </c>
      <c r="Y734" s="363" t="s">
        <v>870</v>
      </c>
      <c r="Z734" s="345" t="s">
        <v>866</v>
      </c>
      <c r="AA734" s="329"/>
      <c r="AB734" s="329"/>
      <c r="AC734" s="329"/>
      <c r="AD734" s="574" t="s">
        <v>9821</v>
      </c>
      <c r="AE734" s="181"/>
      <c r="AF734" s="181"/>
      <c r="AG734" s="181"/>
      <c r="AH734" s="181"/>
      <c r="AI734" s="181"/>
      <c r="AJ734" s="349" t="s">
        <v>556</v>
      </c>
      <c r="AK734" s="329"/>
      <c r="AL734" s="329"/>
      <c r="AM734" s="37"/>
      <c r="AN734" s="455"/>
      <c r="AO734" s="455"/>
      <c r="AP734" s="37"/>
      <c r="AQ734" s="37"/>
      <c r="AR734" s="37"/>
      <c r="AS734" s="329"/>
      <c r="AT734" s="329"/>
    </row>
    <row r="735">
      <c r="B735" s="359">
        <f>SUM($C$798)</f>
        <v>0</v>
      </c>
      <c r="C735" s="360">
        <v>10.0</v>
      </c>
      <c r="D735" s="361"/>
      <c r="E735" s="361"/>
      <c r="F735" s="361"/>
      <c r="G735" s="361"/>
      <c r="H735" s="361"/>
      <c r="I735" s="359">
        <f t="shared" si="91"/>
        <v>10</v>
      </c>
      <c r="J735" s="329"/>
      <c r="K735" s="329"/>
      <c r="L735" s="329"/>
      <c r="M735" s="329"/>
      <c r="N735" s="329"/>
      <c r="O735" s="329"/>
      <c r="P735" s="329"/>
      <c r="Q735" s="329"/>
      <c r="R735" s="329"/>
      <c r="S735" s="329"/>
      <c r="T735" s="329"/>
      <c r="U735" s="373"/>
      <c r="V735" s="373"/>
      <c r="W735" s="373"/>
      <c r="X735" s="373"/>
      <c r="Y735" s="373"/>
      <c r="Z735" s="373"/>
      <c r="AA735" s="329"/>
      <c r="AB735" s="329"/>
      <c r="AC735" s="329"/>
      <c r="AD735" s="569" t="s">
        <v>9822</v>
      </c>
      <c r="AE735" s="192"/>
      <c r="AF735" s="192"/>
      <c r="AG735" s="192"/>
      <c r="AH735" s="192"/>
      <c r="AI735" s="345" t="s">
        <v>535</v>
      </c>
      <c r="AJ735" s="329"/>
      <c r="AK735" s="329"/>
      <c r="AL735" s="329"/>
      <c r="AM735" s="37"/>
      <c r="AN735" s="455"/>
      <c r="AO735" s="455"/>
      <c r="AP735" s="37"/>
      <c r="AQ735" s="37"/>
      <c r="AR735" s="37"/>
      <c r="AS735" s="329"/>
      <c r="AT735" s="329"/>
    </row>
    <row r="736">
      <c r="B736" s="359">
        <f>SUM($D$798)</f>
        <v>0</v>
      </c>
      <c r="C736" s="360">
        <v>14.0</v>
      </c>
      <c r="D736" s="360">
        <v>1.0</v>
      </c>
      <c r="E736" s="360">
        <v>3.0</v>
      </c>
      <c r="F736" s="360">
        <v>3.0</v>
      </c>
      <c r="G736" s="361"/>
      <c r="H736" s="361"/>
      <c r="I736" s="359">
        <f t="shared" ref="I736:I742" si="92">SUM(B736:H736) - IF(C736 &gt; $Z$798, ROUNDUP(MINUS(C736, $Z$798)/2), 0)</f>
        <v>14</v>
      </c>
      <c r="J736" s="329"/>
      <c r="K736" s="274" t="s">
        <v>1815</v>
      </c>
      <c r="L736" s="169" t="s">
        <v>2216</v>
      </c>
      <c r="M736" s="170"/>
      <c r="N736" s="170"/>
      <c r="O736" s="171"/>
      <c r="P736" s="217"/>
      <c r="Q736" s="171"/>
      <c r="R736" s="329"/>
      <c r="S736" s="329"/>
      <c r="T736" s="279" t="s">
        <v>1855</v>
      </c>
      <c r="U736" s="2775" t="s">
        <v>9823</v>
      </c>
      <c r="V736" s="819"/>
      <c r="W736" s="382" t="s">
        <v>9824</v>
      </c>
      <c r="X736" s="342"/>
      <c r="Y736" s="342"/>
      <c r="Z736" s="342"/>
      <c r="AA736" s="329"/>
      <c r="AB736" s="329"/>
      <c r="AC736" s="329"/>
      <c r="AD736" s="329"/>
      <c r="AE736" s="329"/>
      <c r="AF736" s="329"/>
      <c r="AG736" s="329"/>
      <c r="AH736" s="329"/>
      <c r="AI736" s="329"/>
      <c r="AJ736" s="329"/>
      <c r="AK736" s="329"/>
      <c r="AL736" s="329"/>
      <c r="AM736" s="37"/>
      <c r="AN736" s="455"/>
      <c r="AO736" s="455"/>
      <c r="AP736" s="37"/>
      <c r="AQ736" s="37"/>
      <c r="AR736" s="37"/>
      <c r="AS736" s="329"/>
      <c r="AT736" s="329"/>
    </row>
    <row r="737">
      <c r="B737" s="359">
        <f>SUM($E$798)</f>
        <v>1</v>
      </c>
      <c r="C737" s="360">
        <v>14.0</v>
      </c>
      <c r="D737" s="360">
        <v>2.0</v>
      </c>
      <c r="E737" s="360">
        <v>4.0</v>
      </c>
      <c r="F737" s="361"/>
      <c r="G737" s="361"/>
      <c r="H737" s="361"/>
      <c r="I737" s="359">
        <f t="shared" si="92"/>
        <v>14</v>
      </c>
      <c r="J737" s="329"/>
      <c r="K737" s="346" t="str">
        <f>IFERROR(__xludf.DUMMYFUNCTION("REGEXREPLACE(O736, ""\D+"", """")"),"")</f>
        <v/>
      </c>
      <c r="L737" s="154"/>
      <c r="M737" s="154"/>
      <c r="N737" s="154"/>
      <c r="O737" s="173"/>
      <c r="P737" s="154"/>
      <c r="Q737" s="173"/>
      <c r="R737" s="349"/>
      <c r="S737" s="329"/>
      <c r="T737" s="329"/>
      <c r="U737" s="385" t="s">
        <v>1010</v>
      </c>
      <c r="V737" s="401" t="s">
        <v>3105</v>
      </c>
      <c r="W737" s="401" t="s">
        <v>3336</v>
      </c>
      <c r="X737" s="181" t="s">
        <v>1012</v>
      </c>
      <c r="Y737" s="402" t="s">
        <v>9825</v>
      </c>
      <c r="Z737" s="403" t="s">
        <v>6833</v>
      </c>
      <c r="AA737" s="329"/>
      <c r="AB737" s="388"/>
      <c r="AC737" s="279" t="s">
        <v>1862</v>
      </c>
      <c r="AD737" s="279" t="s">
        <v>1512</v>
      </c>
      <c r="AE737" s="192"/>
      <c r="AF737" s="192"/>
      <c r="AG737" s="222" t="s">
        <v>1194</v>
      </c>
      <c r="AH737" s="222" t="s">
        <v>1195</v>
      </c>
      <c r="AI737" s="222" t="s">
        <v>1196</v>
      </c>
      <c r="AJ737" s="329"/>
      <c r="AK737" s="329"/>
      <c r="AL737" s="329"/>
      <c r="AM737" s="37"/>
      <c r="AN737" s="37"/>
      <c r="AO737" s="37"/>
      <c r="AP737" s="37"/>
      <c r="AQ737" s="37"/>
      <c r="AR737" s="37"/>
      <c r="AS737" s="329"/>
      <c r="AT737" s="329"/>
    </row>
    <row r="738">
      <c r="B738" s="359">
        <f>SUM($F$798)</f>
        <v>0</v>
      </c>
      <c r="C738" s="361"/>
      <c r="D738" s="361"/>
      <c r="E738" s="361"/>
      <c r="F738" s="361"/>
      <c r="G738" s="361"/>
      <c r="H738" s="361"/>
      <c r="I738" s="359">
        <f t="shared" si="92"/>
        <v>0</v>
      </c>
      <c r="J738" s="329"/>
      <c r="K738" s="329"/>
      <c r="L738" s="154"/>
      <c r="M738" s="154"/>
      <c r="N738" s="154"/>
      <c r="O738" s="154"/>
      <c r="P738" s="154"/>
      <c r="Q738" s="154"/>
      <c r="R738" s="329"/>
      <c r="S738" s="329"/>
      <c r="T738" s="329"/>
      <c r="U738" s="385" t="s">
        <v>1018</v>
      </c>
      <c r="V738" s="401" t="s">
        <v>2688</v>
      </c>
      <c r="W738" s="401" t="s">
        <v>1134</v>
      </c>
      <c r="X738" s="2779" t="s">
        <v>1080</v>
      </c>
      <c r="Y738" s="403" t="s">
        <v>2267</v>
      </c>
      <c r="Z738" s="181"/>
      <c r="AA738" s="329"/>
      <c r="AB738" s="390">
        <f>(AC738 * (AC738 + 1)) / 2</f>
        <v>0</v>
      </c>
      <c r="AC738" s="391">
        <v>0.0</v>
      </c>
      <c r="AD738" s="229" t="s">
        <v>1514</v>
      </c>
      <c r="AE738" s="181"/>
      <c r="AF738" s="181"/>
      <c r="AG738" s="181"/>
      <c r="AH738" s="181"/>
      <c r="AI738" s="181"/>
      <c r="AJ738" s="329"/>
      <c r="AK738" s="329"/>
      <c r="AL738" s="329"/>
      <c r="AM738" s="37"/>
      <c r="AN738" s="37"/>
      <c r="AO738" s="37"/>
      <c r="AP738" s="37"/>
      <c r="AQ738" s="37"/>
      <c r="AR738" s="37"/>
      <c r="AS738" s="329"/>
      <c r="AT738" s="329"/>
    </row>
    <row r="739">
      <c r="B739" s="359">
        <f>SUM($G$798)</f>
        <v>0</v>
      </c>
      <c r="C739" s="360">
        <v>12.0</v>
      </c>
      <c r="D739" s="360">
        <v>1.0</v>
      </c>
      <c r="E739" s="361"/>
      <c r="F739" s="361"/>
      <c r="G739" s="360">
        <v>2.0</v>
      </c>
      <c r="H739" s="361"/>
      <c r="I739" s="359">
        <f t="shared" si="92"/>
        <v>9</v>
      </c>
      <c r="J739" s="329"/>
      <c r="K739" s="329"/>
      <c r="L739" s="329"/>
      <c r="M739" s="329"/>
      <c r="N739" s="329"/>
      <c r="O739" s="329"/>
      <c r="P739" s="329"/>
      <c r="Q739" s="329"/>
      <c r="R739" s="329"/>
      <c r="S739" s="329"/>
      <c r="T739" s="279" t="s">
        <v>1872</v>
      </c>
      <c r="U739" s="2780" t="s">
        <v>9826</v>
      </c>
      <c r="V739" s="819"/>
      <c r="W739" s="382" t="s">
        <v>9827</v>
      </c>
      <c r="X739" s="342"/>
      <c r="Y739" s="342"/>
      <c r="Z739" s="342"/>
      <c r="AA739" s="329"/>
      <c r="AB739" s="388"/>
      <c r="AC739" s="400" t="str">
        <f>CONCATENATE("Cost: ", AB738, " KP")</f>
        <v>Cost: 0 KP</v>
      </c>
      <c r="AD739" s="181" t="s">
        <v>1516</v>
      </c>
      <c r="AE739" s="2781" t="s">
        <v>9828</v>
      </c>
      <c r="AF739" s="523" t="s">
        <v>9829</v>
      </c>
      <c r="AG739" s="181"/>
      <c r="AH739" s="181"/>
      <c r="AI739" s="181"/>
      <c r="AJ739" s="329"/>
      <c r="AK739" s="329"/>
      <c r="AL739" s="329"/>
      <c r="AM739" s="329"/>
      <c r="AN739" s="329"/>
      <c r="AO739" s="329"/>
      <c r="AP739" s="329"/>
      <c r="AQ739" s="329"/>
      <c r="AR739" s="329"/>
      <c r="AS739" s="329"/>
      <c r="AT739" s="329"/>
    </row>
    <row r="740">
      <c r="B740" s="359">
        <f>SUM($H$798)</f>
        <v>0</v>
      </c>
      <c r="C740" s="361"/>
      <c r="D740" s="361"/>
      <c r="E740" s="361"/>
      <c r="F740" s="360">
        <v>2.0</v>
      </c>
      <c r="G740" s="361"/>
      <c r="H740" s="361"/>
      <c r="I740" s="359">
        <f t="shared" si="92"/>
        <v>2</v>
      </c>
      <c r="J740" s="329"/>
      <c r="K740" s="274" t="s">
        <v>1815</v>
      </c>
      <c r="L740" s="169" t="s">
        <v>2216</v>
      </c>
      <c r="M740" s="170"/>
      <c r="N740" s="170"/>
      <c r="O740" s="171"/>
      <c r="P740" s="217"/>
      <c r="Q740" s="171"/>
      <c r="R740" s="329"/>
      <c r="S740" s="329"/>
      <c r="T740" s="329"/>
      <c r="U740" s="385" t="s">
        <v>1010</v>
      </c>
      <c r="V740" s="181" t="s">
        <v>3105</v>
      </c>
      <c r="W740" s="181" t="s">
        <v>1075</v>
      </c>
      <c r="X740" s="181" t="s">
        <v>1076</v>
      </c>
      <c r="Y740" s="554" t="s">
        <v>9830</v>
      </c>
      <c r="Z740" s="402" t="s">
        <v>3345</v>
      </c>
      <c r="AA740" s="329"/>
      <c r="AB740" s="388"/>
      <c r="AC740" s="279" t="s">
        <v>1862</v>
      </c>
      <c r="AD740" s="191" t="s">
        <v>1556</v>
      </c>
      <c r="AE740" s="192"/>
      <c r="AF740" s="192"/>
      <c r="AG740" s="275" t="s">
        <v>9831</v>
      </c>
      <c r="AH740" s="178" t="s">
        <v>1195</v>
      </c>
      <c r="AI740" s="178" t="s">
        <v>1196</v>
      </c>
      <c r="AJ740" s="329"/>
      <c r="AK740" s="329"/>
      <c r="AL740" s="329"/>
      <c r="AM740" s="279" t="s">
        <v>1879</v>
      </c>
      <c r="AN740" s="170"/>
      <c r="AO740" s="329"/>
      <c r="AP740" s="329"/>
      <c r="AQ740" s="329"/>
      <c r="AR740" s="329"/>
      <c r="AS740" s="329"/>
      <c r="AT740" s="329"/>
    </row>
    <row r="741">
      <c r="B741" s="359">
        <f>SUM($I$798)</f>
        <v>1</v>
      </c>
      <c r="C741" s="361"/>
      <c r="D741" s="361"/>
      <c r="E741" s="361"/>
      <c r="F741" s="361"/>
      <c r="G741" s="361"/>
      <c r="H741" s="361"/>
      <c r="I741" s="359">
        <f t="shared" si="92"/>
        <v>1</v>
      </c>
      <c r="J741" s="329"/>
      <c r="K741" s="346" t="str">
        <f>IFERROR(__xludf.DUMMYFUNCTION("REGEXREPLACE(O740, ""\D+"", """")"),"")</f>
        <v/>
      </c>
      <c r="L741" s="154"/>
      <c r="M741" s="154"/>
      <c r="N741" s="154"/>
      <c r="O741" s="173"/>
      <c r="P741" s="154"/>
      <c r="Q741" s="173"/>
      <c r="R741" s="329"/>
      <c r="S741" s="329"/>
      <c r="T741" s="329"/>
      <c r="U741" s="385" t="s">
        <v>1018</v>
      </c>
      <c r="V741" s="181" t="s">
        <v>2338</v>
      </c>
      <c r="W741" s="181" t="s">
        <v>2004</v>
      </c>
      <c r="X741" s="181" t="s">
        <v>1164</v>
      </c>
      <c r="Y741" s="403" t="s">
        <v>2221</v>
      </c>
      <c r="Z741" s="403" t="s">
        <v>2935</v>
      </c>
      <c r="AA741" s="329"/>
      <c r="AB741" s="390">
        <f>(AC741 * (AC741 + 1)) / 2</f>
        <v>0</v>
      </c>
      <c r="AC741" s="391">
        <v>0.0</v>
      </c>
      <c r="AD741" s="229" t="s">
        <v>9832</v>
      </c>
      <c r="AE741" s="181"/>
      <c r="AF741" s="181"/>
      <c r="AG741" s="181"/>
      <c r="AH741" s="181"/>
      <c r="AI741" s="181"/>
      <c r="AJ741" s="329"/>
      <c r="AK741" s="329"/>
      <c r="AL741" s="329"/>
      <c r="AM741" s="304" t="s">
        <v>9833</v>
      </c>
      <c r="AN741" s="37"/>
      <c r="AO741" s="130" t="s">
        <v>9834</v>
      </c>
      <c r="AP741" s="37"/>
      <c r="AQ741" s="404" t="s">
        <v>1888</v>
      </c>
      <c r="AR741" s="37"/>
      <c r="AS741" s="329"/>
      <c r="AT741" s="329"/>
    </row>
    <row r="742">
      <c r="B742" s="359">
        <f>SUM($J$798)</f>
        <v>0</v>
      </c>
      <c r="C742" s="360">
        <v>7.0</v>
      </c>
      <c r="D742" s="361"/>
      <c r="E742" s="361"/>
      <c r="F742" s="360">
        <v>2.0</v>
      </c>
      <c r="G742" s="360">
        <v>1.0</v>
      </c>
      <c r="H742" s="361"/>
      <c r="I742" s="359">
        <f t="shared" si="92"/>
        <v>6</v>
      </c>
      <c r="J742" s="329"/>
      <c r="K742" s="329"/>
      <c r="L742" s="154"/>
      <c r="M742" s="154"/>
      <c r="N742" s="154"/>
      <c r="O742" s="154"/>
      <c r="P742" s="154"/>
      <c r="Q742" s="154"/>
      <c r="R742" s="329"/>
      <c r="S742" s="329"/>
      <c r="T742" s="279" t="s">
        <v>1889</v>
      </c>
      <c r="U742" s="816" t="s">
        <v>9835</v>
      </c>
      <c r="V742" s="817"/>
      <c r="W742" s="509" t="s">
        <v>9836</v>
      </c>
      <c r="X742" s="342"/>
      <c r="Y742" s="342"/>
      <c r="Z742" s="342"/>
      <c r="AA742" s="329"/>
      <c r="AB742" s="388"/>
      <c r="AC742" s="400" t="str">
        <f>CONCATENATE("Cost: ", AB741, " KP")</f>
        <v>Cost: 0 KP</v>
      </c>
      <c r="AD742" s="229" t="s">
        <v>9837</v>
      </c>
      <c r="AE742" s="181"/>
      <c r="AF742" s="181"/>
      <c r="AG742" s="181"/>
      <c r="AH742" s="181"/>
      <c r="AI742" s="181"/>
      <c r="AJ742" s="329"/>
      <c r="AK742" s="329"/>
      <c r="AL742" s="329"/>
      <c r="AM742" s="406" t="s">
        <v>2627</v>
      </c>
      <c r="AN742" s="37"/>
      <c r="AO742" s="405" t="s">
        <v>1894</v>
      </c>
      <c r="AP742" s="37"/>
      <c r="AQ742" s="406" t="s">
        <v>1895</v>
      </c>
      <c r="AR742" s="37"/>
      <c r="AS742" s="329"/>
      <c r="AT742" s="329"/>
    </row>
    <row r="743">
      <c r="B743" s="359">
        <f>SUM($T$798)</f>
        <v>0</v>
      </c>
      <c r="C743" s="360">
        <v>6.0</v>
      </c>
      <c r="D743" s="361"/>
      <c r="E743" s="361"/>
      <c r="F743" s="361"/>
      <c r="G743" s="361"/>
      <c r="H743" s="361"/>
      <c r="I743" s="359">
        <f>SUM(B743,D743:H743, (MIN(ROUNDDOWN(C743/6), 1)), MIN(ROUNDDOWN(C743/15), 1))</f>
        <v>1</v>
      </c>
      <c r="J743" s="329"/>
      <c r="K743" s="329"/>
      <c r="L743" s="329"/>
      <c r="M743" s="329"/>
      <c r="N743" s="329"/>
      <c r="O743" s="329"/>
      <c r="P743" s="329"/>
      <c r="Q743" s="329"/>
      <c r="R743" s="329"/>
      <c r="S743" s="329"/>
      <c r="T743" s="329"/>
      <c r="U743" s="510" t="s">
        <v>1010</v>
      </c>
      <c r="V743" s="181" t="s">
        <v>2130</v>
      </c>
      <c r="W743" s="402" t="s">
        <v>9838</v>
      </c>
      <c r="X743" s="573" t="s">
        <v>1171</v>
      </c>
      <c r="Y743" s="181"/>
      <c r="Z743" s="181"/>
      <c r="AA743" s="329"/>
      <c r="AB743" s="388"/>
      <c r="AC743" s="279" t="s">
        <v>1862</v>
      </c>
      <c r="AD743" s="230" t="s">
        <v>1213</v>
      </c>
      <c r="AE743" s="192"/>
      <c r="AF743" s="192"/>
      <c r="AG743" s="178" t="s">
        <v>1214</v>
      </c>
      <c r="AH743" s="178" t="s">
        <v>1195</v>
      </c>
      <c r="AI743" s="178" t="s">
        <v>1196</v>
      </c>
      <c r="AJ743" s="329"/>
      <c r="AK743" s="329"/>
      <c r="AL743" s="329"/>
      <c r="AM743" s="304" t="s">
        <v>2995</v>
      </c>
      <c r="AN743" s="37"/>
      <c r="AO743" s="130" t="s">
        <v>2724</v>
      </c>
      <c r="AP743" s="37"/>
      <c r="AQ743" s="258" t="s">
        <v>2682</v>
      </c>
      <c r="AR743" s="37"/>
      <c r="AS743" s="329"/>
      <c r="AT743" s="329"/>
    </row>
    <row r="744">
      <c r="A744" s="329"/>
      <c r="B744" s="329"/>
      <c r="C744" s="329"/>
      <c r="D744" s="329"/>
      <c r="E744" s="329"/>
      <c r="F744" s="329"/>
      <c r="G744" s="329"/>
      <c r="H744" s="329"/>
      <c r="I744" s="329"/>
      <c r="J744" s="329"/>
      <c r="K744" s="411" t="s">
        <v>1904</v>
      </c>
      <c r="L744" s="412"/>
      <c r="M744" s="412"/>
      <c r="N744" s="412"/>
      <c r="O744" s="413"/>
      <c r="P744" s="413"/>
      <c r="Q744" s="413"/>
      <c r="R744" s="329"/>
      <c r="S744" s="329"/>
      <c r="T744" s="329"/>
      <c r="U744" s="510" t="s">
        <v>1018</v>
      </c>
      <c r="V744" s="181" t="s">
        <v>2276</v>
      </c>
      <c r="W744" s="181"/>
      <c r="X744" s="181"/>
      <c r="Y744" s="181"/>
      <c r="Z744" s="181"/>
      <c r="AA744" s="329"/>
      <c r="AB744" s="390">
        <f>(AC744 * (AC744 + 1)) / 2</f>
        <v>0</v>
      </c>
      <c r="AC744" s="391">
        <v>0.0</v>
      </c>
      <c r="AD744" s="229" t="s">
        <v>9839</v>
      </c>
      <c r="AE744" s="181"/>
      <c r="AF744" s="181"/>
      <c r="AG744" s="181"/>
      <c r="AH744" s="181"/>
      <c r="AI744" s="181"/>
      <c r="AJ744" s="329"/>
      <c r="AK744" s="329"/>
      <c r="AL744" s="329"/>
      <c r="AM744" s="329"/>
      <c r="AN744" s="329"/>
      <c r="AO744" s="329"/>
      <c r="AP744" s="329"/>
      <c r="AQ744" s="329"/>
      <c r="AR744" s="329"/>
      <c r="AS744" s="329"/>
      <c r="AT744" s="329"/>
    </row>
    <row r="745">
      <c r="A745" s="329"/>
      <c r="B745" s="345" t="s">
        <v>1822</v>
      </c>
      <c r="C745" s="345" t="s">
        <v>1906</v>
      </c>
      <c r="D745" s="345" t="s">
        <v>1907</v>
      </c>
      <c r="E745" s="345" t="s">
        <v>1908</v>
      </c>
      <c r="F745" s="345" t="s">
        <v>1909</v>
      </c>
      <c r="G745" s="345" t="s">
        <v>1910</v>
      </c>
      <c r="H745" s="345" t="s">
        <v>800</v>
      </c>
      <c r="I745" s="345" t="s">
        <v>1826</v>
      </c>
      <c r="J745" s="329"/>
      <c r="K745" s="346" t="str">
        <f>IFERROR(__xludf.DUMMYFUNCTION("REGEXREPLACE(O744, ""\D+"", """")"),"")</f>
        <v/>
      </c>
      <c r="L745" s="170"/>
      <c r="M745" s="170"/>
      <c r="N745" s="170"/>
      <c r="O745" s="170"/>
      <c r="P745" s="170"/>
      <c r="Q745" s="170"/>
      <c r="R745" s="329"/>
      <c r="S745" s="329"/>
      <c r="T745" s="279" t="s">
        <v>1889</v>
      </c>
      <c r="U745" s="897" t="s">
        <v>2850</v>
      </c>
      <c r="V745" s="819"/>
      <c r="W745" s="509" t="s">
        <v>2851</v>
      </c>
      <c r="X745" s="342"/>
      <c r="Y745" s="342"/>
      <c r="Z745" s="342"/>
      <c r="AA745" s="329"/>
      <c r="AB745" s="329"/>
      <c r="AC745" s="400" t="str">
        <f>CONCATENATE("Cost: ", AB744, " KP")</f>
        <v>Cost: 0 KP</v>
      </c>
      <c r="AD745" s="229" t="s">
        <v>9840</v>
      </c>
      <c r="AE745" s="181"/>
      <c r="AF745" s="181"/>
      <c r="AG745" s="181"/>
      <c r="AH745" s="181"/>
      <c r="AI745" s="181"/>
      <c r="AJ745" s="329"/>
      <c r="AK745" s="329"/>
      <c r="AL745" s="329"/>
      <c r="AM745" s="279" t="s">
        <v>1914</v>
      </c>
      <c r="AN745" s="170"/>
      <c r="AO745" s="329"/>
      <c r="AP745" s="329"/>
      <c r="AQ745" s="329"/>
      <c r="AR745" s="329"/>
      <c r="AS745" s="329"/>
      <c r="AT745" s="329"/>
    </row>
    <row r="746">
      <c r="A746" s="345" t="s">
        <v>51</v>
      </c>
      <c r="B746" s="359">
        <f>SUM($U$798)</f>
        <v>0</v>
      </c>
      <c r="C746" s="418"/>
      <c r="D746" s="418"/>
      <c r="E746" s="419">
        <f>SUM(ROUNDDOWN(I739/5))</f>
        <v>1</v>
      </c>
      <c r="F746" s="418"/>
      <c r="G746" s="360">
        <v>4.0</v>
      </c>
      <c r="H746" s="361"/>
      <c r="I746" s="359">
        <f t="shared" ref="I746:I750" si="93">SUM(B746:H746)</f>
        <v>5</v>
      </c>
      <c r="J746" s="329"/>
      <c r="K746" s="329"/>
      <c r="L746" s="170"/>
      <c r="M746" s="170"/>
      <c r="N746" s="170"/>
      <c r="O746" s="170"/>
      <c r="P746" s="170"/>
      <c r="Q746" s="170"/>
      <c r="R746" s="329"/>
      <c r="S746" s="329"/>
      <c r="T746" s="329"/>
      <c r="U746" s="510" t="s">
        <v>1010</v>
      </c>
      <c r="V746" s="181" t="s">
        <v>2226</v>
      </c>
      <c r="W746" s="402" t="s">
        <v>2853</v>
      </c>
      <c r="X746" s="181"/>
      <c r="Y746" s="181"/>
      <c r="Z746" s="181"/>
      <c r="AA746" s="329"/>
      <c r="AB746" s="329"/>
      <c r="AC746" s="411" t="s">
        <v>1904</v>
      </c>
      <c r="AD746" s="412"/>
      <c r="AE746" s="412"/>
      <c r="AF746" s="412"/>
      <c r="AG746" s="412"/>
      <c r="AH746" s="413"/>
      <c r="AI746" s="413"/>
      <c r="AJ746" s="329"/>
      <c r="AK746" s="329"/>
      <c r="AL746" s="329"/>
      <c r="AM746" s="423" t="s">
        <v>2854</v>
      </c>
      <c r="AS746" s="329"/>
      <c r="AT746" s="329"/>
    </row>
    <row r="747">
      <c r="A747" s="345" t="s">
        <v>52</v>
      </c>
      <c r="B747" s="359">
        <f>SUM($V$798)</f>
        <v>0</v>
      </c>
      <c r="C747" s="418"/>
      <c r="D747" s="419">
        <f>SUM(ROUNDDOWN(I738/3))</f>
        <v>0</v>
      </c>
      <c r="E747" s="419">
        <f>SUM(I739)</f>
        <v>9</v>
      </c>
      <c r="F747" s="418"/>
      <c r="G747" s="360">
        <v>5.0</v>
      </c>
      <c r="H747" s="361"/>
      <c r="I747" s="359">
        <f t="shared" si="93"/>
        <v>14</v>
      </c>
      <c r="J747" s="329"/>
      <c r="K747" s="329"/>
      <c r="L747" s="329"/>
      <c r="M747" s="329"/>
      <c r="N747" s="329"/>
      <c r="O747" s="329"/>
      <c r="P747" s="329"/>
      <c r="Q747" s="329"/>
      <c r="R747" s="329"/>
      <c r="S747" s="329"/>
      <c r="T747" s="329"/>
      <c r="U747" s="510" t="s">
        <v>1018</v>
      </c>
      <c r="V747" s="401" t="s">
        <v>2712</v>
      </c>
      <c r="W747" s="403" t="s">
        <v>1094</v>
      </c>
      <c r="X747" s="181"/>
      <c r="Y747" s="181"/>
      <c r="Z747" s="181"/>
      <c r="AA747" s="329"/>
      <c r="AB747" s="390">
        <f>(AC747 * (AC747 + 1)) / 2</f>
        <v>0</v>
      </c>
      <c r="AC747" s="391">
        <v>0.0</v>
      </c>
      <c r="AD747" s="170"/>
      <c r="AE747" s="170"/>
      <c r="AF747" s="170"/>
      <c r="AG747" s="170"/>
      <c r="AH747" s="170"/>
      <c r="AI747" s="170"/>
      <c r="AJ747" s="329"/>
      <c r="AK747" s="329"/>
      <c r="AL747" s="329"/>
      <c r="AS747" s="329"/>
      <c r="AT747" s="329"/>
    </row>
    <row r="748">
      <c r="A748" s="345" t="s">
        <v>54</v>
      </c>
      <c r="B748" s="359">
        <f>SUM($W$798)</f>
        <v>0</v>
      </c>
      <c r="C748" s="419">
        <f>SUM(I737)</f>
        <v>14</v>
      </c>
      <c r="D748" s="418"/>
      <c r="E748" s="418"/>
      <c r="F748" s="418"/>
      <c r="G748" s="361"/>
      <c r="H748" s="361"/>
      <c r="I748" s="359">
        <f t="shared" si="93"/>
        <v>14</v>
      </c>
      <c r="J748" s="329"/>
      <c r="K748" s="411" t="s">
        <v>1904</v>
      </c>
      <c r="L748" s="412"/>
      <c r="M748" s="412"/>
      <c r="N748" s="412"/>
      <c r="O748" s="413"/>
      <c r="P748" s="413"/>
      <c r="Q748" s="413"/>
      <c r="R748" s="329"/>
      <c r="S748" s="329"/>
      <c r="T748" s="329"/>
      <c r="U748" s="329"/>
      <c r="V748" s="329"/>
      <c r="W748" s="329"/>
      <c r="X748" s="329"/>
      <c r="Y748" s="329"/>
      <c r="Z748" s="329"/>
      <c r="AA748" s="329"/>
      <c r="AB748" s="388"/>
      <c r="AC748" s="400" t="str">
        <f>CONCATENATE("Cost: ", AB747, " KP")</f>
        <v>Cost: 0 KP</v>
      </c>
      <c r="AD748" s="170"/>
      <c r="AE748" s="170"/>
      <c r="AF748" s="170"/>
      <c r="AG748" s="170"/>
      <c r="AH748" s="170"/>
      <c r="AI748" s="170"/>
      <c r="AJ748" s="329"/>
      <c r="AK748" s="329"/>
      <c r="AL748" s="329"/>
      <c r="AS748" s="329"/>
      <c r="AT748" s="329"/>
    </row>
    <row r="749">
      <c r="A749" s="345" t="s">
        <v>53</v>
      </c>
      <c r="B749" s="359">
        <f>SUM($X$798)</f>
        <v>0</v>
      </c>
      <c r="C749" s="419">
        <f>SUM(ROUNDDOWN(I737/2))</f>
        <v>7</v>
      </c>
      <c r="D749" s="418"/>
      <c r="E749" s="419">
        <f>SUM(I739)</f>
        <v>9</v>
      </c>
      <c r="F749" s="418"/>
      <c r="G749" s="360">
        <v>5.0</v>
      </c>
      <c r="H749" s="361"/>
      <c r="I749" s="359">
        <f t="shared" si="93"/>
        <v>21</v>
      </c>
      <c r="J749" s="329"/>
      <c r="K749" s="346" t="str">
        <f>IFERROR(__xludf.DUMMYFUNCTION("REGEXREPLACE(O748, ""\D+"", """")"),"")</f>
        <v/>
      </c>
      <c r="L749" s="170"/>
      <c r="M749" s="170"/>
      <c r="N749" s="170"/>
      <c r="O749" s="170"/>
      <c r="P749" s="170"/>
      <c r="Q749" s="170"/>
      <c r="R749" s="329"/>
      <c r="S749" s="329"/>
      <c r="T749" s="279" t="s">
        <v>1922</v>
      </c>
      <c r="U749" s="620" t="s">
        <v>9841</v>
      </c>
      <c r="V749" s="192"/>
      <c r="W749" s="192"/>
      <c r="X749" s="192"/>
      <c r="Y749" s="2782" t="s">
        <v>567</v>
      </c>
      <c r="Z749" s="345" t="s">
        <v>535</v>
      </c>
      <c r="AA749" s="329"/>
      <c r="AB749" s="329"/>
      <c r="AC749" s="411" t="s">
        <v>1904</v>
      </c>
      <c r="AD749" s="412"/>
      <c r="AE749" s="412"/>
      <c r="AF749" s="412"/>
      <c r="AG749" s="412"/>
      <c r="AH749" s="413"/>
      <c r="AI749" s="413"/>
      <c r="AJ749" s="329"/>
      <c r="AK749" s="329"/>
      <c r="AL749" s="329"/>
      <c r="AS749" s="329"/>
      <c r="AT749" s="329"/>
    </row>
    <row r="750">
      <c r="A750" s="345" t="s">
        <v>55</v>
      </c>
      <c r="B750" s="359">
        <f>SUM($Y$798)</f>
        <v>0</v>
      </c>
      <c r="C750" s="419">
        <f>SUM(I737)</f>
        <v>14</v>
      </c>
      <c r="D750" s="418"/>
      <c r="E750" s="418"/>
      <c r="F750" s="419">
        <f>SUM(ROUNDDOWN(I742/3))</f>
        <v>2</v>
      </c>
      <c r="G750" s="361"/>
      <c r="H750" s="361"/>
      <c r="I750" s="359">
        <f t="shared" si="93"/>
        <v>16</v>
      </c>
      <c r="J750" s="329"/>
      <c r="K750" s="329"/>
      <c r="L750" s="170"/>
      <c r="M750" s="170"/>
      <c r="N750" s="170"/>
      <c r="O750" s="170"/>
      <c r="P750" s="170"/>
      <c r="Q750" s="170"/>
      <c r="R750" s="329"/>
      <c r="S750" s="329"/>
      <c r="T750" s="329"/>
      <c r="U750" s="180" t="s">
        <v>9842</v>
      </c>
      <c r="V750" s="181"/>
      <c r="W750" s="181"/>
      <c r="X750" s="181"/>
      <c r="Y750" s="181"/>
      <c r="Z750" s="181"/>
      <c r="AA750" s="329"/>
      <c r="AB750" s="390">
        <f>(AC750 * (AC750 + 1)) / 2</f>
        <v>0</v>
      </c>
      <c r="AC750" s="391">
        <v>0.0</v>
      </c>
      <c r="AD750" s="170"/>
      <c r="AE750" s="170"/>
      <c r="AF750" s="170"/>
      <c r="AG750" s="170"/>
      <c r="AH750" s="170"/>
      <c r="AI750" s="170"/>
      <c r="AJ750" s="329"/>
      <c r="AK750" s="329"/>
      <c r="AL750" s="329"/>
      <c r="AS750" s="329"/>
      <c r="AT750" s="329"/>
    </row>
    <row r="751">
      <c r="A751" s="329"/>
      <c r="B751" s="329"/>
      <c r="C751" s="329"/>
      <c r="D751" s="329"/>
      <c r="E751" s="329"/>
      <c r="F751" s="329"/>
      <c r="G751" s="329"/>
      <c r="H751" s="329"/>
      <c r="I751" s="329"/>
      <c r="J751" s="329"/>
      <c r="K751" s="329"/>
      <c r="L751" s="329"/>
      <c r="M751" s="329"/>
      <c r="N751" s="329"/>
      <c r="O751" s="329"/>
      <c r="P751" s="329"/>
      <c r="Q751" s="329"/>
      <c r="R751" s="329"/>
      <c r="S751" s="329"/>
      <c r="T751" s="329"/>
      <c r="U751" s="574" t="s">
        <v>9843</v>
      </c>
      <c r="V751" s="181"/>
      <c r="W751" s="181"/>
      <c r="X751" s="181"/>
      <c r="Y751" s="426" t="s">
        <v>9844</v>
      </c>
      <c r="Z751" s="426" t="s">
        <v>3452</v>
      </c>
      <c r="AA751" s="329"/>
      <c r="AB751" s="329"/>
      <c r="AC751" s="400" t="str">
        <f>CONCATENATE("Cost: ", AB750, " KP")</f>
        <v>Cost: 0 KP</v>
      </c>
      <c r="AD751" s="170"/>
      <c r="AE751" s="170"/>
      <c r="AF751" s="170"/>
      <c r="AG751" s="170"/>
      <c r="AH751" s="170"/>
      <c r="AI751" s="170"/>
      <c r="AJ751" s="329"/>
      <c r="AK751" s="329"/>
      <c r="AL751" s="329"/>
      <c r="AM751" s="329"/>
      <c r="AN751" s="329"/>
      <c r="AO751" s="329"/>
      <c r="AP751" s="329"/>
      <c r="AQ751" s="329"/>
      <c r="AR751" s="329"/>
      <c r="AS751" s="329"/>
      <c r="AT751" s="329"/>
    </row>
    <row r="752">
      <c r="A752" s="37"/>
      <c r="B752" s="865" t="s">
        <v>1926</v>
      </c>
      <c r="C752" s="329"/>
      <c r="D752" s="329"/>
      <c r="E752" s="329"/>
      <c r="F752" s="329"/>
      <c r="G752" s="329"/>
      <c r="H752" s="329"/>
      <c r="I752" s="329"/>
      <c r="J752" s="37"/>
      <c r="K752" s="329"/>
      <c r="L752" s="329"/>
      <c r="M752" s="329"/>
      <c r="N752" s="329"/>
      <c r="O752" s="329"/>
      <c r="P752" s="329"/>
      <c r="Q752" s="329"/>
      <c r="R752" s="329"/>
      <c r="S752" s="37"/>
      <c r="T752" s="329"/>
      <c r="U752" s="329"/>
      <c r="V752" s="329"/>
      <c r="W752" s="329"/>
      <c r="X752" s="329"/>
      <c r="Y752" s="329"/>
      <c r="Z752" s="329"/>
      <c r="AA752" s="329"/>
      <c r="AB752" s="37"/>
      <c r="AC752" s="329"/>
      <c r="AD752" s="329"/>
      <c r="AE752" s="329"/>
      <c r="AF752" s="329"/>
      <c r="AG752" s="329"/>
      <c r="AH752" s="329"/>
      <c r="AI752" s="329"/>
      <c r="AJ752" s="329"/>
      <c r="AK752" s="37"/>
      <c r="AL752" s="329"/>
      <c r="AM752" s="329"/>
      <c r="AN752" s="329"/>
      <c r="AO752" s="329"/>
      <c r="AP752" s="329"/>
      <c r="AQ752" s="329"/>
      <c r="AR752" s="329"/>
      <c r="AS752" s="329"/>
      <c r="AT752" s="37"/>
    </row>
    <row r="756">
      <c r="A756" s="37"/>
      <c r="B756" s="329"/>
      <c r="C756" s="329"/>
      <c r="D756" s="329"/>
      <c r="E756" s="329"/>
      <c r="F756" s="329"/>
      <c r="G756" s="330" t="s">
        <v>1811</v>
      </c>
      <c r="H756" s="330" t="s">
        <v>1812</v>
      </c>
      <c r="I756" s="331" t="s">
        <v>1813</v>
      </c>
      <c r="J756" s="329"/>
      <c r="K756" s="329"/>
      <c r="L756" s="329"/>
      <c r="M756" s="329"/>
      <c r="N756" s="329"/>
      <c r="O756" s="329"/>
      <c r="P756" s="329"/>
      <c r="Q756" s="329"/>
      <c r="R756" s="329"/>
      <c r="S756" s="37"/>
      <c r="T756" s="329"/>
      <c r="U756" s="329"/>
      <c r="V756" s="329"/>
      <c r="W756" s="329"/>
      <c r="X756" s="329"/>
      <c r="Y756" s="329"/>
      <c r="Z756" s="329"/>
      <c r="AA756" s="329"/>
      <c r="AB756" s="37"/>
      <c r="AC756" s="329"/>
      <c r="AD756" s="329"/>
      <c r="AE756" s="329"/>
      <c r="AF756" s="329"/>
      <c r="AG756" s="329"/>
      <c r="AH756" s="329"/>
      <c r="AI756" s="329"/>
      <c r="AJ756" s="329"/>
      <c r="AK756" s="37"/>
      <c r="AL756" s="329"/>
      <c r="AM756" s="329"/>
      <c r="AN756" s="329"/>
      <c r="AO756" s="329"/>
      <c r="AP756" s="329"/>
      <c r="AQ756" s="329"/>
      <c r="AR756" s="329"/>
      <c r="AS756" s="329"/>
      <c r="AT756" s="37"/>
    </row>
    <row r="757">
      <c r="A757" s="329"/>
      <c r="B757" s="329"/>
      <c r="C757" s="332" t="s">
        <v>1806</v>
      </c>
      <c r="D757" s="333"/>
      <c r="E757" s="329"/>
      <c r="F757" s="334" t="s">
        <v>1814</v>
      </c>
      <c r="G757" s="334">
        <f>MINUS(H757,SUM(C760:C769) + SUM(K759+K763+K767+AB764+AB767+AB770+AB773+AB776))</f>
        <v>13</v>
      </c>
      <c r="H757" s="2783">
        <v>92.0</v>
      </c>
      <c r="I757" s="986">
        <v>14.0</v>
      </c>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329"/>
      <c r="AF757" s="329"/>
      <c r="AG757" s="329"/>
      <c r="AH757" s="329"/>
      <c r="AI757" s="329"/>
      <c r="AJ757" s="329"/>
      <c r="AK757" s="329"/>
      <c r="AL757" s="329"/>
      <c r="AM757" s="329"/>
      <c r="AN757" s="329"/>
      <c r="AO757" s="329"/>
      <c r="AP757" s="329"/>
      <c r="AQ757" s="329"/>
      <c r="AR757" s="329"/>
      <c r="AS757" s="329"/>
      <c r="AT757" s="329"/>
    </row>
    <row r="758">
      <c r="A758" s="329"/>
      <c r="B758" s="329"/>
      <c r="C758" s="329"/>
      <c r="D758" s="329"/>
      <c r="E758" s="329"/>
      <c r="F758" s="329"/>
      <c r="G758" s="329"/>
      <c r="H758" s="329"/>
      <c r="I758" s="329"/>
      <c r="J758" s="329"/>
      <c r="K758" s="274" t="s">
        <v>1815</v>
      </c>
      <c r="L758" s="289" t="s">
        <v>581</v>
      </c>
      <c r="M758" s="192"/>
      <c r="N758" s="192"/>
      <c r="O758" s="337" t="s">
        <v>582</v>
      </c>
      <c r="P758" s="632" t="s">
        <v>580</v>
      </c>
      <c r="Q758" s="337" t="s">
        <v>583</v>
      </c>
      <c r="R758" s="329"/>
      <c r="S758" s="329"/>
      <c r="T758" s="279" t="s">
        <v>1816</v>
      </c>
      <c r="U758" s="818" t="s">
        <v>9845</v>
      </c>
      <c r="V758" s="819"/>
      <c r="W758" s="382" t="s">
        <v>9846</v>
      </c>
      <c r="X758" s="342"/>
      <c r="Y758" s="342"/>
      <c r="Z758" s="342"/>
      <c r="AA758" s="329"/>
      <c r="AB758" s="329"/>
      <c r="AC758" s="279" t="s">
        <v>294</v>
      </c>
      <c r="AD758" s="460" t="s">
        <v>9847</v>
      </c>
      <c r="AE758" s="192"/>
      <c r="AF758" s="814" t="s">
        <v>3048</v>
      </c>
      <c r="AG758" s="342"/>
      <c r="AH758" s="342"/>
      <c r="AI758" s="342"/>
      <c r="AJ758" s="329"/>
      <c r="AK758" s="329"/>
      <c r="AL758" s="329"/>
      <c r="AM758" s="227" t="s">
        <v>1821</v>
      </c>
      <c r="AN758" s="170"/>
      <c r="AO758" s="329"/>
      <c r="AP758" s="329"/>
      <c r="AQ758" s="329"/>
      <c r="AR758" s="329"/>
      <c r="AS758" s="329"/>
      <c r="AT758" s="329"/>
    </row>
    <row r="759">
      <c r="A759" s="329"/>
      <c r="B759" s="345" t="s">
        <v>1822</v>
      </c>
      <c r="C759" s="345" t="s">
        <v>1823</v>
      </c>
      <c r="D759" s="345" t="s">
        <v>1824</v>
      </c>
      <c r="E759" s="345" t="s">
        <v>1825</v>
      </c>
      <c r="F759" s="345" t="s">
        <v>1066</v>
      </c>
      <c r="G759" s="345" t="s">
        <v>1120</v>
      </c>
      <c r="H759" s="345" t="s">
        <v>800</v>
      </c>
      <c r="I759" s="345" t="s">
        <v>1826</v>
      </c>
      <c r="J759" s="329"/>
      <c r="K759" s="346" t="str">
        <f>IFERROR(__xludf.DUMMYFUNCTION("REGEXREPLACE(O758, ""\D+"", """")"),"2")</f>
        <v>2</v>
      </c>
      <c r="L759" s="180" t="s">
        <v>586</v>
      </c>
      <c r="M759" s="181"/>
      <c r="N759" s="181"/>
      <c r="O759" s="183"/>
      <c r="P759" s="181"/>
      <c r="Q759" s="183"/>
      <c r="R759" s="329"/>
      <c r="S759" s="329"/>
      <c r="T759" s="329"/>
      <c r="U759" s="347" t="s">
        <v>9848</v>
      </c>
      <c r="V759" s="181"/>
      <c r="W759" s="181"/>
      <c r="X759" s="181"/>
      <c r="Y759" s="181"/>
      <c r="Z759" s="181"/>
      <c r="AA759" s="329"/>
      <c r="AB759" s="329"/>
      <c r="AC759" s="329"/>
      <c r="AD759" s="228" t="s">
        <v>9849</v>
      </c>
      <c r="AE759" s="181"/>
      <c r="AF759" s="181"/>
      <c r="AG759" s="181"/>
      <c r="AH759" s="181"/>
      <c r="AI759" s="181"/>
      <c r="AJ759" s="329"/>
      <c r="AK759" s="329"/>
      <c r="AL759" s="329"/>
      <c r="AM759" s="437" t="s">
        <v>1935</v>
      </c>
      <c r="AN759" s="438" t="s">
        <v>1936</v>
      </c>
      <c r="AO759" s="37"/>
      <c r="AP759" s="37"/>
      <c r="AQ759" s="37"/>
      <c r="AR759" s="37"/>
      <c r="AS759" s="329"/>
      <c r="AT759" s="329"/>
    </row>
    <row r="760">
      <c r="A760" s="358"/>
      <c r="B760" s="359">
        <v>35.0</v>
      </c>
      <c r="C760" s="360">
        <v>15.0</v>
      </c>
      <c r="D760" s="361"/>
      <c r="E760" s="360">
        <v>5.0</v>
      </c>
      <c r="F760" s="360">
        <v>6.0</v>
      </c>
      <c r="G760" s="360">
        <v>-4.0</v>
      </c>
      <c r="H760" s="361"/>
      <c r="I760" s="359">
        <f>SUM(B760,C760*2,D760:H760) - IF(C760 &gt; I757, MINUS(C760, I757), 0)</f>
        <v>71</v>
      </c>
      <c r="J760" s="329"/>
      <c r="K760" s="329"/>
      <c r="L760" s="185" t="s">
        <v>9850</v>
      </c>
      <c r="M760" s="181"/>
      <c r="N760" s="181"/>
      <c r="O760" s="181"/>
      <c r="P760" s="181"/>
      <c r="Q760" s="181"/>
      <c r="R760" s="329"/>
      <c r="S760" s="329"/>
      <c r="T760" s="329"/>
      <c r="U760" s="566" t="s">
        <v>9851</v>
      </c>
      <c r="V760" s="345" t="s">
        <v>904</v>
      </c>
      <c r="W760" s="345" t="s">
        <v>868</v>
      </c>
      <c r="X760" s="345" t="s">
        <v>869</v>
      </c>
      <c r="Y760" s="363" t="s">
        <v>870</v>
      </c>
      <c r="Z760" s="345" t="s">
        <v>866</v>
      </c>
      <c r="AA760" s="329"/>
      <c r="AB760" s="329"/>
      <c r="AC760" s="329"/>
      <c r="AD760" s="185" t="s">
        <v>9852</v>
      </c>
      <c r="AE760" s="181"/>
      <c r="AF760" s="181"/>
      <c r="AG760" s="181"/>
      <c r="AH760" s="181"/>
      <c r="AI760" s="181"/>
      <c r="AJ760" s="329"/>
      <c r="AK760" s="329"/>
      <c r="AL760" s="329"/>
      <c r="AM760" s="37"/>
      <c r="AN760" s="455"/>
      <c r="AO760" s="455"/>
      <c r="AP760" s="37"/>
      <c r="AQ760" s="37"/>
      <c r="AR760" s="37"/>
      <c r="AS760" s="329"/>
      <c r="AT760" s="329"/>
    </row>
    <row r="761">
      <c r="B761" s="359">
        <v>36.0</v>
      </c>
      <c r="C761" s="360">
        <v>8.0</v>
      </c>
      <c r="D761" s="361"/>
      <c r="E761" s="361"/>
      <c r="F761" s="361"/>
      <c r="G761" s="360"/>
      <c r="H761" s="361"/>
      <c r="I761" s="359">
        <f>SUM(B761,C761*2,D761:H761) - IF(C761 &gt; I757, MINUS(C761, I757), 0)</f>
        <v>52</v>
      </c>
      <c r="J761" s="329"/>
      <c r="K761" s="329"/>
      <c r="L761" s="329"/>
      <c r="M761" s="329"/>
      <c r="N761" s="329"/>
      <c r="O761" s="329"/>
      <c r="P761" s="329"/>
      <c r="Q761" s="329"/>
      <c r="R761" s="329"/>
      <c r="S761" s="329"/>
      <c r="T761" s="329"/>
      <c r="U761" s="329"/>
      <c r="V761" s="329"/>
      <c r="W761" s="329"/>
      <c r="X761" s="329"/>
      <c r="Y761" s="329"/>
      <c r="Z761" s="329"/>
      <c r="AA761" s="329"/>
      <c r="AB761" s="329"/>
      <c r="AC761" s="329"/>
      <c r="AD761" s="474" t="s">
        <v>9853</v>
      </c>
      <c r="AE761" s="192"/>
      <c r="AF761" s="192"/>
      <c r="AG761" s="192"/>
      <c r="AH761" s="192"/>
      <c r="AI761" s="345" t="s">
        <v>535</v>
      </c>
      <c r="AJ761" s="329"/>
      <c r="AK761" s="329"/>
      <c r="AL761" s="329"/>
      <c r="AM761" s="37"/>
      <c r="AN761" s="455"/>
      <c r="AO761" s="455"/>
      <c r="AP761" s="37"/>
      <c r="AQ761" s="37"/>
      <c r="AR761" s="37"/>
      <c r="AS761" s="329"/>
      <c r="AT761" s="329"/>
    </row>
    <row r="762">
      <c r="B762" s="359">
        <v>0.0</v>
      </c>
      <c r="C762" s="360">
        <v>11.0</v>
      </c>
      <c r="D762" s="361"/>
      <c r="E762" s="360">
        <v>3.0</v>
      </c>
      <c r="F762" s="360">
        <v>2.0</v>
      </c>
      <c r="G762" s="361"/>
      <c r="H762" s="361"/>
      <c r="I762" s="359">
        <f>SUM(B762:H762) - IF(C762 &gt; I757, ROUNDUP(MINUS(C762, I757)/2), 0)</f>
        <v>16</v>
      </c>
      <c r="J762" s="329"/>
      <c r="K762" s="274" t="s">
        <v>1815</v>
      </c>
      <c r="L762" s="169" t="s">
        <v>2216</v>
      </c>
      <c r="M762" s="170"/>
      <c r="N762" s="170"/>
      <c r="O762" s="171"/>
      <c r="P762" s="217"/>
      <c r="Q762" s="171"/>
      <c r="R762" s="329"/>
      <c r="S762" s="329"/>
      <c r="T762" s="279" t="s">
        <v>1855</v>
      </c>
      <c r="U762" s="896" t="s">
        <v>6345</v>
      </c>
      <c r="V762" s="819"/>
      <c r="W762" s="696" t="s">
        <v>6346</v>
      </c>
      <c r="X762" s="342"/>
      <c r="Y762" s="342"/>
      <c r="Z762" s="342"/>
      <c r="AA762" s="329"/>
      <c r="AB762" s="329"/>
      <c r="AC762" s="329"/>
      <c r="AD762" s="329"/>
      <c r="AE762" s="329"/>
      <c r="AF762" s="329"/>
      <c r="AG762" s="329"/>
      <c r="AH762" s="329"/>
      <c r="AI762" s="329"/>
      <c r="AJ762" s="329"/>
      <c r="AK762" s="329"/>
      <c r="AL762" s="329"/>
      <c r="AM762" s="37"/>
      <c r="AN762" s="455"/>
      <c r="AO762" s="455"/>
      <c r="AP762" s="37"/>
      <c r="AQ762" s="37"/>
      <c r="AR762" s="37"/>
      <c r="AS762" s="329"/>
      <c r="AT762" s="329"/>
    </row>
    <row r="763">
      <c r="B763" s="359">
        <v>0.0</v>
      </c>
      <c r="C763" s="360">
        <v>3.0</v>
      </c>
      <c r="D763" s="361"/>
      <c r="E763" s="361"/>
      <c r="F763" s="360">
        <v>-2.0</v>
      </c>
      <c r="G763" s="361"/>
      <c r="H763" s="361"/>
      <c r="I763" s="359">
        <f>SUM(B763:H763) - IF(C763 &gt; I757, ROUNDUP(MINUS(C763, I757)/2), 0)</f>
        <v>1</v>
      </c>
      <c r="J763" s="329"/>
      <c r="K763" s="346" t="str">
        <f>IFERROR(__xludf.DUMMYFUNCTION("REGEXREPLACE(O762, ""\D+"", """")"),"")</f>
        <v/>
      </c>
      <c r="L763" s="154"/>
      <c r="M763" s="154"/>
      <c r="N763" s="154"/>
      <c r="O763" s="173"/>
      <c r="P763" s="154"/>
      <c r="Q763" s="173"/>
      <c r="R763" s="349"/>
      <c r="S763" s="329"/>
      <c r="T763" s="329"/>
      <c r="U763" s="588" t="s">
        <v>1010</v>
      </c>
      <c r="V763" s="181" t="s">
        <v>1072</v>
      </c>
      <c r="W763" s="181" t="s">
        <v>3105</v>
      </c>
      <c r="X763" s="181" t="s">
        <v>1058</v>
      </c>
      <c r="Y763" s="386" t="s">
        <v>6347</v>
      </c>
      <c r="Z763" s="181"/>
      <c r="AA763" s="329"/>
      <c r="AB763" s="388"/>
      <c r="AC763" s="279" t="s">
        <v>1862</v>
      </c>
      <c r="AD763" s="230" t="s">
        <v>1303</v>
      </c>
      <c r="AE763" s="192"/>
      <c r="AF763" s="192"/>
      <c r="AG763" s="178" t="s">
        <v>1304</v>
      </c>
      <c r="AH763" s="178" t="s">
        <v>1195</v>
      </c>
      <c r="AI763" s="178" t="s">
        <v>1196</v>
      </c>
      <c r="AJ763" s="329"/>
      <c r="AK763" s="329"/>
      <c r="AL763" s="329"/>
      <c r="AM763" s="728" t="s">
        <v>1966</v>
      </c>
      <c r="AN763" s="37"/>
      <c r="AO763" s="37"/>
      <c r="AP763" s="37"/>
      <c r="AQ763" s="37"/>
      <c r="AR763" s="37"/>
      <c r="AS763" s="329"/>
      <c r="AT763" s="329"/>
    </row>
    <row r="764">
      <c r="B764" s="359">
        <v>0.0</v>
      </c>
      <c r="C764" s="360">
        <v>11.0</v>
      </c>
      <c r="D764" s="361"/>
      <c r="E764" s="361"/>
      <c r="F764" s="361"/>
      <c r="G764" s="361"/>
      <c r="H764" s="361"/>
      <c r="I764" s="359">
        <f>SUM(B764:H764) - IF(C764 &gt; I757, ROUNDUP(MINUS(C764, I757)/2), 0)</f>
        <v>11</v>
      </c>
      <c r="J764" s="329"/>
      <c r="K764" s="329"/>
      <c r="L764" s="154"/>
      <c r="M764" s="154"/>
      <c r="N764" s="154"/>
      <c r="O764" s="154"/>
      <c r="P764" s="154"/>
      <c r="Q764" s="154"/>
      <c r="R764" s="329"/>
      <c r="S764" s="329"/>
      <c r="T764" s="329"/>
      <c r="U764" s="588" t="s">
        <v>1018</v>
      </c>
      <c r="V764" s="190" t="s">
        <v>1880</v>
      </c>
      <c r="W764" s="190" t="s">
        <v>1143</v>
      </c>
      <c r="X764" s="190" t="s">
        <v>2339</v>
      </c>
      <c r="Y764" s="476" t="s">
        <v>2935</v>
      </c>
      <c r="Z764" s="181"/>
      <c r="AA764" s="329"/>
      <c r="AB764" s="390">
        <f>(AC764 * (AC764 + 1)) / 2</f>
        <v>0</v>
      </c>
      <c r="AC764" s="391">
        <v>0.0</v>
      </c>
      <c r="AD764" s="185" t="s">
        <v>9854</v>
      </c>
      <c r="AE764" s="181"/>
      <c r="AF764" s="181"/>
      <c r="AG764" s="181"/>
      <c r="AH764" s="181"/>
      <c r="AI764" s="181"/>
      <c r="AJ764" s="329"/>
      <c r="AK764" s="329"/>
      <c r="AL764" s="329"/>
      <c r="AM764" s="466" t="s">
        <v>3059</v>
      </c>
      <c r="AN764" s="37"/>
      <c r="AO764" s="37"/>
      <c r="AP764" s="37"/>
      <c r="AQ764" s="37"/>
      <c r="AR764" s="37"/>
      <c r="AS764" s="329"/>
      <c r="AT764" s="329"/>
    </row>
    <row r="765">
      <c r="B765" s="359">
        <v>0.0</v>
      </c>
      <c r="C765" s="360">
        <v>3.0</v>
      </c>
      <c r="D765" s="361"/>
      <c r="E765" s="361"/>
      <c r="F765" s="361"/>
      <c r="G765" s="360">
        <v>1.0</v>
      </c>
      <c r="H765" s="361"/>
      <c r="I765" s="359">
        <f>SUM(B765:H765) - IF(C765 &gt; I757, ROUNDUP(MINUS(C765, I757)/2), 0)</f>
        <v>4</v>
      </c>
      <c r="J765" s="329"/>
      <c r="K765" s="329"/>
      <c r="L765" s="329"/>
      <c r="M765" s="329"/>
      <c r="N765" s="329"/>
      <c r="O765" s="329"/>
      <c r="P765" s="329"/>
      <c r="Q765" s="329"/>
      <c r="R765" s="329"/>
      <c r="S765" s="329"/>
      <c r="T765" s="279" t="s">
        <v>1872</v>
      </c>
      <c r="U765" s="818" t="s">
        <v>2835</v>
      </c>
      <c r="V765" s="819"/>
      <c r="W765" s="382" t="s">
        <v>2836</v>
      </c>
      <c r="X765" s="342"/>
      <c r="Y765" s="342"/>
      <c r="Z765" s="342"/>
      <c r="AA765" s="329"/>
      <c r="AB765" s="388"/>
      <c r="AC765" s="400" t="str">
        <f>CONCATENATE("Cost: ", AB764, " KP")</f>
        <v>Cost: 0 KP</v>
      </c>
      <c r="AD765" s="185" t="s">
        <v>9855</v>
      </c>
      <c r="AE765" s="181"/>
      <c r="AF765" s="181"/>
      <c r="AG765" s="181"/>
      <c r="AH765" s="181"/>
      <c r="AI765" s="181"/>
      <c r="AJ765" s="329"/>
      <c r="AK765" s="329"/>
      <c r="AL765" s="329"/>
      <c r="AM765" s="329"/>
      <c r="AN765" s="329"/>
      <c r="AO765" s="329"/>
      <c r="AP765" s="329"/>
      <c r="AQ765" s="329"/>
      <c r="AR765" s="329"/>
      <c r="AS765" s="329"/>
      <c r="AT765" s="329"/>
    </row>
    <row r="766">
      <c r="B766" s="359">
        <v>0.0</v>
      </c>
      <c r="C766" s="360">
        <v>9.0</v>
      </c>
      <c r="D766" s="361"/>
      <c r="E766" s="360">
        <v>3.0</v>
      </c>
      <c r="F766" s="360">
        <v>6.0</v>
      </c>
      <c r="G766" s="361"/>
      <c r="H766" s="361"/>
      <c r="I766" s="359">
        <f>SUM(B766:H766) - IF(C766 &gt; I757, ROUNDUP(MINUS(C766, I757)/2), 0)</f>
        <v>18</v>
      </c>
      <c r="J766" s="329"/>
      <c r="K766" s="274" t="s">
        <v>1815</v>
      </c>
      <c r="L766" s="169" t="s">
        <v>2216</v>
      </c>
      <c r="M766" s="170"/>
      <c r="N766" s="170"/>
      <c r="O766" s="171"/>
      <c r="P766" s="217"/>
      <c r="Q766" s="171"/>
      <c r="R766" s="329"/>
      <c r="S766" s="329"/>
      <c r="T766" s="329"/>
      <c r="U766" s="385" t="s">
        <v>1010</v>
      </c>
      <c r="V766" s="181" t="s">
        <v>1116</v>
      </c>
      <c r="W766" s="181" t="s">
        <v>1073</v>
      </c>
      <c r="X766" s="181" t="s">
        <v>2837</v>
      </c>
      <c r="Y766" s="386" t="s">
        <v>2838</v>
      </c>
      <c r="Z766" s="387" t="s">
        <v>2706</v>
      </c>
      <c r="AA766" s="329"/>
      <c r="AB766" s="388"/>
      <c r="AC766" s="279" t="s">
        <v>1862</v>
      </c>
      <c r="AD766" s="1031" t="s">
        <v>9856</v>
      </c>
      <c r="AE766" s="192"/>
      <c r="AF766" s="192"/>
      <c r="AG766" s="178" t="s">
        <v>1194</v>
      </c>
      <c r="AH766" s="178" t="s">
        <v>1195</v>
      </c>
      <c r="AI766" s="178" t="s">
        <v>1196</v>
      </c>
      <c r="AJ766" s="329"/>
      <c r="AK766" s="329"/>
      <c r="AL766" s="329"/>
      <c r="AM766" s="279" t="s">
        <v>1879</v>
      </c>
      <c r="AN766" s="170"/>
      <c r="AO766" s="329"/>
      <c r="AP766" s="329"/>
      <c r="AQ766" s="329"/>
      <c r="AR766" s="329"/>
      <c r="AS766" s="329"/>
      <c r="AT766" s="329"/>
    </row>
    <row r="767">
      <c r="B767" s="359">
        <v>0.0</v>
      </c>
      <c r="C767" s="361"/>
      <c r="D767" s="361"/>
      <c r="E767" s="361"/>
      <c r="F767" s="361"/>
      <c r="G767" s="361"/>
      <c r="H767" s="361"/>
      <c r="I767" s="359">
        <f>SUM(B767:H767) - IF(C767 &gt; I757, ROUNDUP(MINUS(C767, I757)/2), 0)</f>
        <v>0</v>
      </c>
      <c r="J767" s="329"/>
      <c r="K767" s="346" t="str">
        <f>IFERROR(__xludf.DUMMYFUNCTION("REGEXREPLACE(O766, ""\D+"", """")"),"")</f>
        <v/>
      </c>
      <c r="L767" s="154"/>
      <c r="M767" s="154"/>
      <c r="N767" s="154"/>
      <c r="O767" s="173"/>
      <c r="P767" s="154"/>
      <c r="Q767" s="173"/>
      <c r="R767" s="329"/>
      <c r="S767" s="329"/>
      <c r="T767" s="329"/>
      <c r="U767" s="385" t="s">
        <v>1018</v>
      </c>
      <c r="V767" s="190" t="s">
        <v>1143</v>
      </c>
      <c r="W767" s="190" t="s">
        <v>2231</v>
      </c>
      <c r="X767" s="181" t="s">
        <v>2839</v>
      </c>
      <c r="Y767" s="387" t="s">
        <v>2840</v>
      </c>
      <c r="Z767" s="387" t="s">
        <v>2801</v>
      </c>
      <c r="AA767" s="329"/>
      <c r="AB767" s="390">
        <f>(AC767 * (AC767 + 1)) / 2</f>
        <v>0</v>
      </c>
      <c r="AC767" s="391">
        <v>0.0</v>
      </c>
      <c r="AD767" s="185" t="s">
        <v>9857</v>
      </c>
      <c r="AE767" s="181"/>
      <c r="AF767" s="181"/>
      <c r="AG767" s="181"/>
      <c r="AH767" s="181"/>
      <c r="AI767" s="181"/>
      <c r="AJ767" s="329"/>
      <c r="AK767" s="329"/>
      <c r="AL767" s="329"/>
      <c r="AM767" s="851" t="s">
        <v>1886</v>
      </c>
      <c r="AN767" s="193"/>
      <c r="AO767" s="883" t="s">
        <v>2390</v>
      </c>
      <c r="AP767" s="193"/>
      <c r="AQ767" s="851" t="s">
        <v>3351</v>
      </c>
      <c r="AR767" s="37"/>
      <c r="AS767" s="329"/>
      <c r="AT767" s="329"/>
    </row>
    <row r="768">
      <c r="B768" s="359">
        <v>0.0</v>
      </c>
      <c r="C768" s="360">
        <v>11.0</v>
      </c>
      <c r="D768" s="361"/>
      <c r="E768" s="361"/>
      <c r="F768" s="361"/>
      <c r="G768" s="361"/>
      <c r="H768" s="361"/>
      <c r="I768" s="359">
        <f>SUM(B768:H768) - IF(C768 &gt; I757, ROUNDUP(MINUS(C768, I757)/2), 0)</f>
        <v>11</v>
      </c>
      <c r="J768" s="329"/>
      <c r="K768" s="329"/>
      <c r="L768" s="154"/>
      <c r="M768" s="154"/>
      <c r="N768" s="154"/>
      <c r="O768" s="154"/>
      <c r="P768" s="154"/>
      <c r="Q768" s="154"/>
      <c r="R768" s="329"/>
      <c r="S768" s="329"/>
      <c r="T768" s="279" t="s">
        <v>1889</v>
      </c>
      <c r="U768" s="1387" t="s">
        <v>9730</v>
      </c>
      <c r="V768" s="819"/>
      <c r="W768" s="696" t="s">
        <v>9731</v>
      </c>
      <c r="X768" s="342"/>
      <c r="Y768" s="342"/>
      <c r="Z768" s="342"/>
      <c r="AA768" s="329"/>
      <c r="AB768" s="388"/>
      <c r="AC768" s="400" t="str">
        <f>CONCATENATE("Cost: ", AB767, " KP")</f>
        <v>Cost: 0 KP</v>
      </c>
      <c r="AD768" s="181" t="s">
        <v>1202</v>
      </c>
      <c r="AE768" s="181"/>
      <c r="AF768" s="181"/>
      <c r="AG768" s="181"/>
      <c r="AH768" s="181"/>
      <c r="AI768" s="181"/>
      <c r="AJ768" s="329"/>
      <c r="AK768" s="329"/>
      <c r="AL768" s="329"/>
      <c r="AM768" s="883" t="s">
        <v>2176</v>
      </c>
      <c r="AN768" s="193"/>
      <c r="AO768" s="405" t="s">
        <v>1894</v>
      </c>
      <c r="AP768" s="193"/>
      <c r="AQ768" s="883" t="s">
        <v>1895</v>
      </c>
      <c r="AR768" s="37"/>
      <c r="AS768" s="329"/>
      <c r="AT768" s="329"/>
    </row>
    <row r="769">
      <c r="B769" s="359">
        <v>4.0</v>
      </c>
      <c r="C769" s="360">
        <v>6.0</v>
      </c>
      <c r="D769" s="361"/>
      <c r="E769" s="361"/>
      <c r="F769" s="361"/>
      <c r="G769" s="361"/>
      <c r="H769" s="361"/>
      <c r="I769" s="359">
        <f>SUM(B769,D769:H769, (MIN(ROUNDDOWN(C769/6), 1)), MIN(ROUNDDOWN(C769/15), 1))</f>
        <v>5</v>
      </c>
      <c r="J769" s="329"/>
      <c r="K769" s="329"/>
      <c r="L769" s="329"/>
      <c r="M769" s="329"/>
      <c r="N769" s="329"/>
      <c r="O769" s="329"/>
      <c r="P769" s="329"/>
      <c r="Q769" s="329"/>
      <c r="R769" s="329"/>
      <c r="S769" s="329"/>
      <c r="T769" s="329"/>
      <c r="U769" s="588" t="s">
        <v>1010</v>
      </c>
      <c r="V769" s="181" t="s">
        <v>1074</v>
      </c>
      <c r="W769" s="386" t="s">
        <v>9733</v>
      </c>
      <c r="X769" s="386" t="s">
        <v>9734</v>
      </c>
      <c r="Y769" s="387" t="s">
        <v>6319</v>
      </c>
      <c r="Z769" s="181"/>
      <c r="AA769" s="329"/>
      <c r="AB769" s="388"/>
      <c r="AC769" s="279" t="s">
        <v>1862</v>
      </c>
      <c r="AD769" s="289" t="s">
        <v>1204</v>
      </c>
      <c r="AE769" s="192"/>
      <c r="AF769" s="192"/>
      <c r="AG769" s="196" t="s">
        <v>9858</v>
      </c>
      <c r="AH769" s="178" t="s">
        <v>1195</v>
      </c>
      <c r="AI769" s="178" t="s">
        <v>1196</v>
      </c>
      <c r="AJ769" s="329"/>
      <c r="AK769" s="329"/>
      <c r="AL769" s="329"/>
      <c r="AM769" s="851" t="s">
        <v>9644</v>
      </c>
      <c r="AN769" s="193"/>
      <c r="AO769" s="883" t="s">
        <v>2898</v>
      </c>
      <c r="AP769" s="193"/>
      <c r="AQ769" s="995" t="s">
        <v>3034</v>
      </c>
      <c r="AR769" s="37"/>
      <c r="AS769" s="329"/>
      <c r="AT769" s="329"/>
    </row>
    <row r="770">
      <c r="A770" s="329"/>
      <c r="B770" s="329"/>
      <c r="C770" s="329"/>
      <c r="D770" s="329"/>
      <c r="E770" s="329"/>
      <c r="F770" s="329"/>
      <c r="G770" s="329"/>
      <c r="H770" s="329"/>
      <c r="I770" s="329"/>
      <c r="J770" s="329"/>
      <c r="K770" s="411" t="s">
        <v>1904</v>
      </c>
      <c r="L770" s="412"/>
      <c r="M770" s="412"/>
      <c r="N770" s="412"/>
      <c r="O770" s="413"/>
      <c r="P770" s="413"/>
      <c r="Q770" s="413"/>
      <c r="R770" s="329"/>
      <c r="S770" s="329"/>
      <c r="T770" s="329"/>
      <c r="U770" s="588" t="s">
        <v>1018</v>
      </c>
      <c r="V770" s="181" t="s">
        <v>2231</v>
      </c>
      <c r="W770" s="181" t="s">
        <v>2004</v>
      </c>
      <c r="X770" s="387" t="s">
        <v>2221</v>
      </c>
      <c r="Y770" s="181"/>
      <c r="Z770" s="181"/>
      <c r="AA770" s="329"/>
      <c r="AB770" s="390">
        <f>(AC770 * (AC770 + 1)) / 2</f>
        <v>0</v>
      </c>
      <c r="AC770" s="391">
        <v>0.0</v>
      </c>
      <c r="AD770" s="185" t="s">
        <v>9859</v>
      </c>
      <c r="AE770" s="181"/>
      <c r="AF770" s="181"/>
      <c r="AG770" s="181"/>
      <c r="AH770" s="181"/>
      <c r="AI770" s="181"/>
      <c r="AJ770" s="329"/>
      <c r="AK770" s="329"/>
      <c r="AL770" s="329"/>
      <c r="AM770" s="329"/>
      <c r="AN770" s="329"/>
      <c r="AO770" s="329"/>
      <c r="AP770" s="329"/>
      <c r="AQ770" s="329"/>
      <c r="AR770" s="329"/>
      <c r="AS770" s="329"/>
      <c r="AT770" s="329"/>
    </row>
    <row r="771">
      <c r="A771" s="329"/>
      <c r="B771" s="345" t="s">
        <v>1822</v>
      </c>
      <c r="C771" s="345" t="s">
        <v>1906</v>
      </c>
      <c r="D771" s="345" t="s">
        <v>1907</v>
      </c>
      <c r="E771" s="345" t="s">
        <v>1908</v>
      </c>
      <c r="F771" s="345" t="s">
        <v>1909</v>
      </c>
      <c r="G771" s="345" t="s">
        <v>1910</v>
      </c>
      <c r="H771" s="345" t="s">
        <v>800</v>
      </c>
      <c r="I771" s="345" t="s">
        <v>1826</v>
      </c>
      <c r="J771" s="329"/>
      <c r="K771" s="346" t="str">
        <f>IFERROR(__xludf.DUMMYFUNCTION("REGEXREPLACE(O770, ""\D+"", """")"),"")</f>
        <v/>
      </c>
      <c r="L771" s="170"/>
      <c r="M771" s="170"/>
      <c r="N771" s="170"/>
      <c r="O771" s="170"/>
      <c r="P771" s="170"/>
      <c r="Q771" s="170"/>
      <c r="R771" s="329"/>
      <c r="S771" s="329"/>
      <c r="T771" s="279" t="s">
        <v>1889</v>
      </c>
      <c r="U771" s="816" t="s">
        <v>9860</v>
      </c>
      <c r="V771" s="817"/>
      <c r="W771" s="547" t="s">
        <v>9861</v>
      </c>
      <c r="X771" s="342"/>
      <c r="Y771" s="342"/>
      <c r="Z771" s="342"/>
      <c r="AA771" s="329"/>
      <c r="AB771" s="329"/>
      <c r="AC771" s="400" t="str">
        <f>CONCATENATE("Cost: ", AB770, " KP")</f>
        <v>Cost: 0 KP</v>
      </c>
      <c r="AD771" s="190" t="s">
        <v>9862</v>
      </c>
      <c r="AE771" s="181"/>
      <c r="AF771" s="181"/>
      <c r="AG771" s="181"/>
      <c r="AH771" s="181"/>
      <c r="AI771" s="181"/>
      <c r="AJ771" s="329"/>
      <c r="AK771" s="329"/>
      <c r="AL771" s="329"/>
      <c r="AM771" s="279" t="s">
        <v>1914</v>
      </c>
      <c r="AN771" s="170"/>
      <c r="AO771" s="329"/>
      <c r="AP771" s="329"/>
      <c r="AQ771" s="329"/>
      <c r="AR771" s="329"/>
      <c r="AS771" s="329"/>
      <c r="AT771" s="329"/>
    </row>
    <row r="772">
      <c r="A772" s="345" t="s">
        <v>51</v>
      </c>
      <c r="B772" s="359">
        <v>5.0</v>
      </c>
      <c r="C772" s="418"/>
      <c r="D772" s="418"/>
      <c r="E772" s="419">
        <f>SUM(ROUNDDOWN(I765/5))</f>
        <v>0</v>
      </c>
      <c r="F772" s="418"/>
      <c r="G772" s="361"/>
      <c r="H772" s="361"/>
      <c r="I772" s="359">
        <f t="shared" ref="I772:I776" si="94">SUM(B772:H772)</f>
        <v>5</v>
      </c>
      <c r="J772" s="329"/>
      <c r="K772" s="329"/>
      <c r="L772" s="170"/>
      <c r="M772" s="170"/>
      <c r="N772" s="170"/>
      <c r="O772" s="170"/>
      <c r="P772" s="170"/>
      <c r="Q772" s="170"/>
      <c r="R772" s="329"/>
      <c r="S772" s="329"/>
      <c r="T772" s="329"/>
      <c r="U772" s="385" t="s">
        <v>1010</v>
      </c>
      <c r="V772" s="226" t="s">
        <v>1114</v>
      </c>
      <c r="W772" s="589" t="s">
        <v>9863</v>
      </c>
      <c r="X772" s="2784" t="s">
        <v>9864</v>
      </c>
      <c r="Y772" s="226"/>
      <c r="Z772" s="226"/>
      <c r="AA772" s="329"/>
      <c r="AB772" s="329"/>
      <c r="AC772" s="411" t="s">
        <v>1904</v>
      </c>
      <c r="AD772" s="412"/>
      <c r="AE772" s="412"/>
      <c r="AF772" s="412"/>
      <c r="AG772" s="412"/>
      <c r="AH772" s="413"/>
      <c r="AI772" s="413"/>
      <c r="AJ772" s="329"/>
      <c r="AK772" s="329"/>
      <c r="AL772" s="329"/>
      <c r="AM772" s="423" t="s">
        <v>2854</v>
      </c>
      <c r="AS772" s="329"/>
      <c r="AT772" s="329"/>
    </row>
    <row r="773">
      <c r="A773" s="345" t="s">
        <v>52</v>
      </c>
      <c r="B773" s="359">
        <v>6.0</v>
      </c>
      <c r="C773" s="418"/>
      <c r="D773" s="419">
        <f>SUM(ROUNDDOWN(I764/3))</f>
        <v>3</v>
      </c>
      <c r="E773" s="419">
        <f>SUM(I765)</f>
        <v>4</v>
      </c>
      <c r="F773" s="418"/>
      <c r="G773" s="360">
        <v>5.0</v>
      </c>
      <c r="H773" s="361"/>
      <c r="I773" s="359">
        <f t="shared" si="94"/>
        <v>18</v>
      </c>
      <c r="J773" s="329"/>
      <c r="K773" s="329"/>
      <c r="L773" s="329"/>
      <c r="M773" s="329"/>
      <c r="N773" s="329"/>
      <c r="O773" s="329"/>
      <c r="P773" s="329"/>
      <c r="Q773" s="329"/>
      <c r="R773" s="329"/>
      <c r="S773" s="329"/>
      <c r="T773" s="329"/>
      <c r="U773" s="385" t="s">
        <v>1018</v>
      </c>
      <c r="V773" s="226" t="s">
        <v>2122</v>
      </c>
      <c r="W773" s="226"/>
      <c r="X773" s="226"/>
      <c r="Y773" s="226"/>
      <c r="Z773" s="226"/>
      <c r="AA773" s="329"/>
      <c r="AB773" s="390">
        <f>(AC773 * (AC773 + 1)) / 2</f>
        <v>0</v>
      </c>
      <c r="AC773" s="391">
        <v>0.0</v>
      </c>
      <c r="AD773" s="170"/>
      <c r="AE773" s="170"/>
      <c r="AF773" s="170"/>
      <c r="AG773" s="170"/>
      <c r="AH773" s="170"/>
      <c r="AI773" s="170"/>
      <c r="AJ773" s="329"/>
      <c r="AK773" s="329"/>
      <c r="AL773" s="329"/>
      <c r="AS773" s="329"/>
      <c r="AT773" s="329"/>
    </row>
    <row r="774">
      <c r="A774" s="345" t="s">
        <v>54</v>
      </c>
      <c r="B774" s="359">
        <v>2.0</v>
      </c>
      <c r="C774" s="419">
        <f>SUM(I763)</f>
        <v>1</v>
      </c>
      <c r="D774" s="418"/>
      <c r="E774" s="418"/>
      <c r="F774" s="418"/>
      <c r="G774" s="361"/>
      <c r="H774" s="361"/>
      <c r="I774" s="359">
        <f t="shared" si="94"/>
        <v>3</v>
      </c>
      <c r="J774" s="329"/>
      <c r="K774" s="411" t="s">
        <v>1904</v>
      </c>
      <c r="L774" s="412"/>
      <c r="M774" s="412"/>
      <c r="N774" s="412"/>
      <c r="O774" s="413"/>
      <c r="P774" s="413"/>
      <c r="Q774" s="413"/>
      <c r="R774" s="329"/>
      <c r="S774" s="329"/>
      <c r="T774" s="329"/>
      <c r="U774" s="329"/>
      <c r="V774" s="329"/>
      <c r="W774" s="329"/>
      <c r="X774" s="329"/>
      <c r="Y774" s="329"/>
      <c r="Z774" s="329"/>
      <c r="AA774" s="329"/>
      <c r="AB774" s="388"/>
      <c r="AC774" s="400" t="str">
        <f>CONCATENATE("Cost: ", AB773, " KP")</f>
        <v>Cost: 0 KP</v>
      </c>
      <c r="AD774" s="170"/>
      <c r="AE774" s="170"/>
      <c r="AF774" s="170"/>
      <c r="AG774" s="170"/>
      <c r="AH774" s="170"/>
      <c r="AI774" s="170"/>
      <c r="AJ774" s="329"/>
      <c r="AK774" s="329"/>
      <c r="AL774" s="329"/>
      <c r="AS774" s="329"/>
      <c r="AT774" s="329"/>
    </row>
    <row r="775">
      <c r="A775" s="345" t="s">
        <v>53</v>
      </c>
      <c r="B775" s="359">
        <v>0.0</v>
      </c>
      <c r="C775" s="419">
        <f>SUM(ROUNDDOWN(I763/2))</f>
        <v>0</v>
      </c>
      <c r="D775" s="418"/>
      <c r="E775" s="419">
        <f>SUM(I765)</f>
        <v>4</v>
      </c>
      <c r="F775" s="418"/>
      <c r="G775" s="360">
        <v>2.0</v>
      </c>
      <c r="H775" s="361"/>
      <c r="I775" s="359">
        <f t="shared" si="94"/>
        <v>6</v>
      </c>
      <c r="J775" s="329"/>
      <c r="K775" s="346" t="str">
        <f>IFERROR(__xludf.DUMMYFUNCTION("REGEXREPLACE(O774, ""\D+"", """")"),"")</f>
        <v/>
      </c>
      <c r="L775" s="170"/>
      <c r="M775" s="170"/>
      <c r="N775" s="170"/>
      <c r="O775" s="170"/>
      <c r="P775" s="170"/>
      <c r="Q775" s="170"/>
      <c r="R775" s="329"/>
      <c r="S775" s="329"/>
      <c r="T775" s="279" t="s">
        <v>1922</v>
      </c>
      <c r="U775" s="2785" t="s">
        <v>9865</v>
      </c>
      <c r="V775" s="192"/>
      <c r="W775" s="192"/>
      <c r="X775" s="192"/>
      <c r="Y775" s="2786" t="s">
        <v>567</v>
      </c>
      <c r="Z775" s="345" t="s">
        <v>535</v>
      </c>
      <c r="AA775" s="329"/>
      <c r="AB775" s="329"/>
      <c r="AC775" s="411" t="s">
        <v>1904</v>
      </c>
      <c r="AD775" s="412"/>
      <c r="AE775" s="412"/>
      <c r="AF775" s="412"/>
      <c r="AG775" s="412"/>
      <c r="AH775" s="413"/>
      <c r="AI775" s="413"/>
      <c r="AJ775" s="329"/>
      <c r="AK775" s="329"/>
      <c r="AL775" s="329"/>
      <c r="AS775" s="329"/>
      <c r="AT775" s="329"/>
    </row>
    <row r="776">
      <c r="A776" s="345" t="s">
        <v>55</v>
      </c>
      <c r="B776" s="359">
        <v>14.0</v>
      </c>
      <c r="C776" s="419">
        <f>SUM(I763)</f>
        <v>1</v>
      </c>
      <c r="D776" s="418"/>
      <c r="E776" s="418"/>
      <c r="F776" s="419">
        <f>SUM(ROUNDDOWN(I768/3))</f>
        <v>3</v>
      </c>
      <c r="G776" s="361"/>
      <c r="H776" s="361"/>
      <c r="I776" s="359">
        <f t="shared" si="94"/>
        <v>18</v>
      </c>
      <c r="J776" s="329"/>
      <c r="K776" s="329"/>
      <c r="L776" s="170"/>
      <c r="M776" s="170"/>
      <c r="N776" s="170"/>
      <c r="O776" s="170"/>
      <c r="P776" s="170"/>
      <c r="Q776" s="170"/>
      <c r="R776" s="329"/>
      <c r="S776" s="329"/>
      <c r="T776" s="329"/>
      <c r="U776" s="228" t="s">
        <v>9866</v>
      </c>
      <c r="V776" s="181"/>
      <c r="W776" s="181"/>
      <c r="X776" s="181"/>
      <c r="Y776" s="181"/>
      <c r="Z776" s="181"/>
      <c r="AA776" s="329"/>
      <c r="AB776" s="390">
        <f>(AC776 * (AC776 + 1)) / 2</f>
        <v>0</v>
      </c>
      <c r="AC776" s="391">
        <v>0.0</v>
      </c>
      <c r="AD776" s="170"/>
      <c r="AE776" s="170"/>
      <c r="AF776" s="170"/>
      <c r="AG776" s="170"/>
      <c r="AH776" s="170"/>
      <c r="AI776" s="170"/>
      <c r="AJ776" s="329"/>
      <c r="AK776" s="329"/>
      <c r="AL776" s="329"/>
      <c r="AS776" s="329"/>
      <c r="AT776" s="329"/>
    </row>
    <row r="777">
      <c r="A777" s="329"/>
      <c r="B777" s="329"/>
      <c r="C777" s="329"/>
      <c r="D777" s="329"/>
      <c r="E777" s="329"/>
      <c r="F777" s="329"/>
      <c r="G777" s="329"/>
      <c r="H777" s="329"/>
      <c r="I777" s="329"/>
      <c r="J777" s="329"/>
      <c r="K777" s="329"/>
      <c r="L777" s="329"/>
      <c r="M777" s="329"/>
      <c r="N777" s="329"/>
      <c r="O777" s="329"/>
      <c r="P777" s="329"/>
      <c r="Q777" s="329"/>
      <c r="R777" s="329"/>
      <c r="S777" s="329"/>
      <c r="T777" s="329"/>
      <c r="U777" s="190" t="s">
        <v>9867</v>
      </c>
      <c r="V777" s="181"/>
      <c r="W777" s="181"/>
      <c r="X777" s="181"/>
      <c r="Y777" s="181"/>
      <c r="Z777" s="181"/>
      <c r="AA777" s="329"/>
      <c r="AB777" s="329"/>
      <c r="AC777" s="400" t="str">
        <f>CONCATENATE("Cost: ", AB776, " KP")</f>
        <v>Cost: 0 KP</v>
      </c>
      <c r="AD777" s="170"/>
      <c r="AE777" s="170"/>
      <c r="AF777" s="170"/>
      <c r="AG777" s="170"/>
      <c r="AH777" s="170"/>
      <c r="AI777" s="170"/>
      <c r="AJ777" s="329"/>
      <c r="AK777" s="329"/>
      <c r="AL777" s="329"/>
      <c r="AM777" s="329"/>
      <c r="AN777" s="329"/>
      <c r="AO777" s="329"/>
      <c r="AP777" s="329"/>
      <c r="AQ777" s="329"/>
      <c r="AR777" s="329"/>
      <c r="AS777" s="329"/>
      <c r="AT777" s="329"/>
    </row>
    <row r="778">
      <c r="A778" s="37"/>
      <c r="B778" s="865" t="s">
        <v>1926</v>
      </c>
      <c r="C778" s="329"/>
      <c r="D778" s="329"/>
      <c r="E778" s="329"/>
      <c r="F778" s="329"/>
      <c r="G778" s="329"/>
      <c r="H778" s="329"/>
      <c r="I778" s="329"/>
      <c r="J778" s="37"/>
      <c r="K778" s="329"/>
      <c r="L778" s="329"/>
      <c r="M778" s="329"/>
      <c r="N778" s="329"/>
      <c r="O778" s="329"/>
      <c r="P778" s="329"/>
      <c r="Q778" s="329"/>
      <c r="R778" s="329"/>
      <c r="S778" s="37"/>
      <c r="T778" s="329"/>
      <c r="U778" s="329"/>
      <c r="V778" s="329"/>
      <c r="W778" s="329"/>
      <c r="X778" s="329"/>
      <c r="Y778" s="329"/>
      <c r="Z778" s="329"/>
      <c r="AA778" s="329"/>
      <c r="AB778" s="37"/>
      <c r="AC778" s="329"/>
      <c r="AD778" s="329"/>
      <c r="AE778" s="329"/>
      <c r="AF778" s="329"/>
      <c r="AG778" s="329"/>
      <c r="AH778" s="329"/>
      <c r="AI778" s="329"/>
      <c r="AJ778" s="329"/>
      <c r="AK778" s="37"/>
      <c r="AL778" s="329"/>
      <c r="AM778" s="329"/>
      <c r="AN778" s="329"/>
      <c r="AO778" s="329"/>
      <c r="AP778" s="329"/>
      <c r="AQ778" s="329"/>
      <c r="AR778" s="329"/>
      <c r="AS778" s="329"/>
      <c r="AT778" s="37"/>
    </row>
    <row r="782">
      <c r="A782" s="37"/>
      <c r="B782" s="329"/>
      <c r="C782" s="329"/>
      <c r="D782" s="329"/>
      <c r="E782" s="329"/>
      <c r="F782" s="329"/>
      <c r="G782" s="330" t="s">
        <v>1811</v>
      </c>
      <c r="H782" s="330" t="s">
        <v>1812</v>
      </c>
      <c r="I782" s="329"/>
      <c r="J782" s="37"/>
      <c r="K782" s="329"/>
      <c r="L782" s="329"/>
      <c r="M782" s="329"/>
      <c r="N782" s="329"/>
      <c r="O782" s="329"/>
      <c r="P782" s="329"/>
      <c r="Q782" s="329"/>
      <c r="R782" s="329"/>
      <c r="S782" s="37"/>
      <c r="T782" s="329"/>
      <c r="U782" s="329"/>
      <c r="V782" s="329"/>
      <c r="W782" s="329"/>
      <c r="X782" s="329"/>
      <c r="Y782" s="329"/>
      <c r="Z782" s="329"/>
      <c r="AA782" s="329"/>
      <c r="AB782" s="37"/>
      <c r="AC782" s="329"/>
      <c r="AD782" s="329"/>
      <c r="AE782" s="329"/>
      <c r="AF782" s="329"/>
      <c r="AG782" s="329"/>
      <c r="AH782" s="329"/>
      <c r="AI782" s="329"/>
      <c r="AJ782" s="329"/>
      <c r="AK782" s="37"/>
      <c r="AL782" s="329"/>
      <c r="AM782" s="329"/>
      <c r="AN782" s="329"/>
      <c r="AO782" s="329"/>
      <c r="AP782" s="329"/>
      <c r="AQ782" s="329"/>
      <c r="AR782" s="329"/>
      <c r="AS782" s="329"/>
      <c r="AT782" s="37"/>
    </row>
    <row r="783">
      <c r="A783" s="329"/>
      <c r="B783" s="329"/>
      <c r="C783" s="332" t="s">
        <v>9868</v>
      </c>
      <c r="D783" s="333"/>
      <c r="E783" s="329"/>
      <c r="F783" s="334" t="s">
        <v>1814</v>
      </c>
      <c r="G783" s="334">
        <f>MINUS(H783,SUM(C786:C795) + SUM(K785+K789+K793+AB790+AB793+AB796+AB799+AB802))</f>
        <v>-79</v>
      </c>
      <c r="H783" s="334">
        <f>SUM($A$982)</f>
        <v>0</v>
      </c>
      <c r="I783" s="329"/>
      <c r="J783" s="329"/>
      <c r="K783" s="329"/>
      <c r="L783" s="329"/>
      <c r="M783" s="329"/>
      <c r="N783" s="329"/>
      <c r="O783" s="329"/>
      <c r="P783" s="329"/>
      <c r="Q783" s="329"/>
      <c r="R783" s="329"/>
      <c r="S783" s="329"/>
      <c r="T783" s="329"/>
      <c r="U783" s="329"/>
      <c r="V783" s="329"/>
      <c r="W783" s="329"/>
      <c r="X783" s="329"/>
      <c r="Y783" s="329"/>
      <c r="Z783" s="329"/>
      <c r="AA783" s="329"/>
      <c r="AB783" s="329"/>
      <c r="AC783" s="329"/>
      <c r="AD783" s="329"/>
      <c r="AE783" s="329"/>
      <c r="AF783" s="329"/>
      <c r="AG783" s="329"/>
      <c r="AH783" s="329"/>
      <c r="AI783" s="329"/>
      <c r="AJ783" s="329"/>
      <c r="AK783" s="329"/>
      <c r="AL783" s="329"/>
      <c r="AM783" s="329"/>
      <c r="AN783" s="329"/>
      <c r="AO783" s="329"/>
      <c r="AP783" s="329"/>
      <c r="AQ783" s="329"/>
      <c r="AR783" s="329"/>
      <c r="AS783" s="329"/>
      <c r="AT783" s="329"/>
    </row>
    <row r="784">
      <c r="A784" s="329"/>
      <c r="B784" s="329"/>
      <c r="C784" s="329"/>
      <c r="D784" s="329"/>
      <c r="E784" s="329"/>
      <c r="F784" s="329"/>
      <c r="G784" s="329"/>
      <c r="H784" s="329"/>
      <c r="I784" s="329"/>
      <c r="J784" s="329"/>
      <c r="K784" s="274" t="s">
        <v>1815</v>
      </c>
      <c r="L784" s="571" t="s">
        <v>649</v>
      </c>
      <c r="M784" s="221"/>
      <c r="N784" s="221"/>
      <c r="O784" s="379" t="s">
        <v>585</v>
      </c>
      <c r="P784" s="2787" t="s">
        <v>640</v>
      </c>
      <c r="Q784" s="379" t="s">
        <v>593</v>
      </c>
      <c r="R784" s="329"/>
      <c r="S784" s="329"/>
      <c r="T784" s="279" t="s">
        <v>1816</v>
      </c>
      <c r="U784" s="593" t="s">
        <v>9869</v>
      </c>
      <c r="V784" s="823"/>
      <c r="W784" s="382" t="s">
        <v>9870</v>
      </c>
      <c r="X784" s="562"/>
      <c r="Y784" s="562"/>
      <c r="Z784" s="562"/>
      <c r="AA784" s="329"/>
      <c r="AB784" s="329"/>
      <c r="AC784" s="279" t="s">
        <v>294</v>
      </c>
      <c r="AD784" s="2788" t="s">
        <v>9871</v>
      </c>
      <c r="AE784" s="170"/>
      <c r="AF784" s="740" t="s">
        <v>1758</v>
      </c>
      <c r="AG784" s="235"/>
      <c r="AH784" s="235"/>
      <c r="AI784" s="235"/>
      <c r="AJ784" s="329"/>
      <c r="AK784" s="329"/>
      <c r="AL784" s="329"/>
      <c r="AM784" s="227" t="s">
        <v>1821</v>
      </c>
      <c r="AN784" s="170"/>
      <c r="AO784" s="329"/>
      <c r="AP784" s="329"/>
      <c r="AQ784" s="329"/>
      <c r="AR784" s="329"/>
      <c r="AS784" s="329"/>
      <c r="AT784" s="329"/>
    </row>
    <row r="785">
      <c r="A785" s="329"/>
      <c r="B785" s="345" t="s">
        <v>1822</v>
      </c>
      <c r="C785" s="345" t="s">
        <v>1823</v>
      </c>
      <c r="D785" s="345" t="s">
        <v>1824</v>
      </c>
      <c r="E785" s="345" t="s">
        <v>1825</v>
      </c>
      <c r="F785" s="345" t="s">
        <v>1066</v>
      </c>
      <c r="G785" s="345" t="s">
        <v>1120</v>
      </c>
      <c r="H785" s="345" t="s">
        <v>800</v>
      </c>
      <c r="I785" s="345" t="s">
        <v>1826</v>
      </c>
      <c r="J785" s="329"/>
      <c r="K785" s="346" t="str">
        <f>IFERROR(__xludf.DUMMYFUNCTION("REGEXREPLACE(O784, ""\D+"", """")"),"3")</f>
        <v>3</v>
      </c>
      <c r="L785" s="287" t="s">
        <v>651</v>
      </c>
      <c r="M785" s="226"/>
      <c r="N785" s="226"/>
      <c r="O785" s="414"/>
      <c r="P785" s="226"/>
      <c r="Q785" s="414"/>
      <c r="R785" s="329"/>
      <c r="S785" s="329"/>
      <c r="T785" s="329"/>
      <c r="U785" s="347" t="s">
        <v>9872</v>
      </c>
      <c r="V785" s="226"/>
      <c r="W785" s="226"/>
      <c r="X785" s="226"/>
      <c r="Y785" s="226"/>
      <c r="Z785" s="226"/>
      <c r="AA785" s="329"/>
      <c r="AB785" s="329"/>
      <c r="AC785" s="329"/>
      <c r="AD785" s="153" t="s">
        <v>9873</v>
      </c>
      <c r="AE785" s="154"/>
      <c r="AF785" s="154"/>
      <c r="AG785" s="154"/>
      <c r="AH785" s="154"/>
      <c r="AI785" s="154"/>
      <c r="AJ785" s="329"/>
      <c r="AK785" s="329"/>
      <c r="AL785" s="329"/>
      <c r="AM785" s="603" t="s">
        <v>3245</v>
      </c>
      <c r="AO785" s="37"/>
      <c r="AP785" s="37"/>
      <c r="AQ785" s="37"/>
      <c r="AR785" s="37"/>
      <c r="AS785" s="329"/>
      <c r="AT785" s="329"/>
    </row>
    <row r="786">
      <c r="A786" s="358"/>
      <c r="B786" s="359">
        <f>SUM($B$982)</f>
        <v>0</v>
      </c>
      <c r="C786" s="360">
        <v>14.0</v>
      </c>
      <c r="D786" s="361"/>
      <c r="E786" s="360">
        <v>5.0</v>
      </c>
      <c r="F786" s="361"/>
      <c r="G786" s="361"/>
      <c r="H786" s="361"/>
      <c r="I786" s="359">
        <f t="shared" ref="I786:I787" si="95">SUM(B786,C786*2,D786:H786) - IF(C786 &gt; $Z$982, MINUS(C786, $Z$982), 0)</f>
        <v>19</v>
      </c>
      <c r="J786" s="329"/>
      <c r="K786" s="329"/>
      <c r="L786" s="226"/>
      <c r="M786" s="226"/>
      <c r="N786" s="226"/>
      <c r="O786" s="226"/>
      <c r="P786" s="226"/>
      <c r="Q786" s="226"/>
      <c r="R786" s="329"/>
      <c r="S786" s="329"/>
      <c r="T786" s="329"/>
      <c r="U786" s="362" t="s">
        <v>9874</v>
      </c>
      <c r="V786" s="345" t="s">
        <v>922</v>
      </c>
      <c r="W786" s="345" t="s">
        <v>925</v>
      </c>
      <c r="X786" s="345" t="s">
        <v>926</v>
      </c>
      <c r="Y786" s="363" t="s">
        <v>884</v>
      </c>
      <c r="Z786" s="345" t="s">
        <v>866</v>
      </c>
      <c r="AA786" s="329"/>
      <c r="AB786" s="329"/>
      <c r="AC786" s="329"/>
      <c r="AD786" s="153" t="s">
        <v>9875</v>
      </c>
      <c r="AE786" s="154"/>
      <c r="AF786" s="154"/>
      <c r="AG786" s="154"/>
      <c r="AH786" s="154"/>
      <c r="AI786" s="154"/>
      <c r="AJ786" s="329"/>
      <c r="AK786" s="329"/>
      <c r="AL786" s="329"/>
      <c r="AM786" s="37"/>
      <c r="AN786" s="455"/>
      <c r="AO786" s="455"/>
      <c r="AP786" s="37"/>
      <c r="AQ786" s="37"/>
      <c r="AR786" s="37"/>
      <c r="AS786" s="329"/>
      <c r="AT786" s="329"/>
    </row>
    <row r="787">
      <c r="B787" s="359">
        <f>SUM($C$982)</f>
        <v>0</v>
      </c>
      <c r="C787" s="360">
        <v>10.0</v>
      </c>
      <c r="D787" s="361"/>
      <c r="E787" s="361"/>
      <c r="F787" s="360">
        <v>4.0</v>
      </c>
      <c r="G787" s="360">
        <v>9.0</v>
      </c>
      <c r="H787" s="361"/>
      <c r="I787" s="359">
        <f t="shared" si="95"/>
        <v>23</v>
      </c>
      <c r="J787" s="329"/>
      <c r="K787" s="329"/>
      <c r="L787" s="559"/>
      <c r="M787" s="559"/>
      <c r="N787" s="559"/>
      <c r="O787" s="559"/>
      <c r="P787" s="559"/>
      <c r="Q787" s="559"/>
      <c r="R787" s="329"/>
      <c r="S787" s="329"/>
      <c r="T787" s="329"/>
      <c r="U787" s="559"/>
      <c r="V787" s="559"/>
      <c r="W787" s="559"/>
      <c r="X787" s="559"/>
      <c r="Y787" s="559"/>
      <c r="Z787" s="559"/>
      <c r="AA787" s="329"/>
      <c r="AB787" s="329"/>
      <c r="AC787" s="329"/>
      <c r="AD787" s="227" t="s">
        <v>9876</v>
      </c>
      <c r="AE787" s="170"/>
      <c r="AF787" s="170"/>
      <c r="AG787" s="170"/>
      <c r="AH787" s="170"/>
      <c r="AI787" s="345" t="s">
        <v>535</v>
      </c>
      <c r="AJ787" s="329"/>
      <c r="AK787" s="329"/>
      <c r="AL787" s="329"/>
      <c r="AM787" s="37"/>
      <c r="AN787" s="455"/>
      <c r="AO787" s="455"/>
      <c r="AP787" s="37"/>
      <c r="AQ787" s="37"/>
      <c r="AR787" s="37"/>
      <c r="AS787" s="329"/>
      <c r="AT787" s="329"/>
    </row>
    <row r="788">
      <c r="B788" s="359">
        <f>SUM($D$982)</f>
        <v>0</v>
      </c>
      <c r="C788" s="361"/>
      <c r="D788" s="361"/>
      <c r="E788" s="361"/>
      <c r="F788" s="361"/>
      <c r="G788" s="361"/>
      <c r="H788" s="361"/>
      <c r="I788" s="359">
        <f t="shared" ref="I788:I794" si="96">SUM(B788:H788) - IF(C788 &gt; $Z$982, ROUNDUP(MINUS(C788, $Z$982)/2), 0)</f>
        <v>0</v>
      </c>
      <c r="J788" s="329"/>
      <c r="K788" s="274" t="s">
        <v>1815</v>
      </c>
      <c r="L788" s="202" t="s">
        <v>9877</v>
      </c>
      <c r="M788" s="192"/>
      <c r="N788" s="192"/>
      <c r="O788" s="337" t="s">
        <v>582</v>
      </c>
      <c r="P788" s="338" t="s">
        <v>694</v>
      </c>
      <c r="Q788" s="337" t="s">
        <v>593</v>
      </c>
      <c r="R788" s="329"/>
      <c r="S788" s="329"/>
      <c r="T788" s="279" t="s">
        <v>1855</v>
      </c>
      <c r="U788" s="2789" t="s">
        <v>9199</v>
      </c>
      <c r="V788" s="811"/>
      <c r="W788" s="382" t="s">
        <v>9200</v>
      </c>
      <c r="X788" s="562"/>
      <c r="Y788" s="562"/>
      <c r="Z788" s="562"/>
      <c r="AA788" s="329"/>
      <c r="AB788" s="329"/>
      <c r="AC788" s="746" t="s">
        <v>3658</v>
      </c>
      <c r="AD788" s="2771" t="s">
        <v>9878</v>
      </c>
      <c r="AE788" s="329"/>
      <c r="AF788" s="329"/>
      <c r="AG788" s="329"/>
      <c r="AH788" s="329"/>
      <c r="AI788" s="329"/>
      <c r="AJ788" s="329"/>
      <c r="AK788" s="329"/>
      <c r="AL788" s="329"/>
      <c r="AM788" s="37"/>
      <c r="AN788" s="455"/>
      <c r="AO788" s="455"/>
      <c r="AP788" s="37"/>
      <c r="AQ788" s="37"/>
      <c r="AR788" s="37"/>
      <c r="AS788" s="329"/>
      <c r="AT788" s="329"/>
    </row>
    <row r="789">
      <c r="B789" s="359">
        <f>SUM($E$982)</f>
        <v>0</v>
      </c>
      <c r="C789" s="361"/>
      <c r="D789" s="361"/>
      <c r="E789" s="361"/>
      <c r="F789" s="361"/>
      <c r="G789" s="361"/>
      <c r="H789" s="361"/>
      <c r="I789" s="359">
        <f t="shared" si="96"/>
        <v>0</v>
      </c>
      <c r="J789" s="329"/>
      <c r="K789" s="346" t="str">
        <f>IFERROR(__xludf.DUMMYFUNCTION("REGEXREPLACE(O788, ""\D+"", """")"),"2")</f>
        <v>2</v>
      </c>
      <c r="L789" s="180" t="s">
        <v>697</v>
      </c>
      <c r="M789" s="181"/>
      <c r="N789" s="181"/>
      <c r="O789" s="183"/>
      <c r="P789" s="181"/>
      <c r="Q789" s="183"/>
      <c r="R789" s="349"/>
      <c r="S789" s="329"/>
      <c r="T789" s="329"/>
      <c r="U789" s="385" t="s">
        <v>1010</v>
      </c>
      <c r="V789" s="226" t="s">
        <v>1072</v>
      </c>
      <c r="W789" s="226" t="s">
        <v>1087</v>
      </c>
      <c r="X789" s="226" t="s">
        <v>1127</v>
      </c>
      <c r="Y789" s="408" t="s">
        <v>9201</v>
      </c>
      <c r="Z789" s="226"/>
      <c r="AA789" s="329"/>
      <c r="AB789" s="388"/>
      <c r="AC789" s="279" t="s">
        <v>1862</v>
      </c>
      <c r="AD789" s="1031" t="s">
        <v>9879</v>
      </c>
      <c r="AE789" s="192"/>
      <c r="AF789" s="192"/>
      <c r="AG789" s="196" t="s">
        <v>9880</v>
      </c>
      <c r="AH789" s="178" t="s">
        <v>1195</v>
      </c>
      <c r="AI789" s="178" t="s">
        <v>1196</v>
      </c>
      <c r="AJ789" s="329"/>
      <c r="AK789" s="329"/>
      <c r="AL789" s="329"/>
      <c r="AM789" s="37"/>
      <c r="AN789" s="37"/>
      <c r="AO789" s="37"/>
      <c r="AP789" s="37"/>
      <c r="AQ789" s="37"/>
      <c r="AR789" s="37"/>
      <c r="AS789" s="329"/>
      <c r="AT789" s="329"/>
    </row>
    <row r="790">
      <c r="B790" s="359">
        <f>SUM($F$982)</f>
        <v>0</v>
      </c>
      <c r="C790" s="360">
        <v>9.0</v>
      </c>
      <c r="D790" s="360">
        <v>2.0</v>
      </c>
      <c r="E790" s="360">
        <v>5.0</v>
      </c>
      <c r="F790" s="360">
        <v>5.0</v>
      </c>
      <c r="G790" s="360">
        <v>1.0</v>
      </c>
      <c r="H790" s="361"/>
      <c r="I790" s="359">
        <f t="shared" si="96"/>
        <v>17</v>
      </c>
      <c r="J790" s="329"/>
      <c r="K790" s="329"/>
      <c r="L790" s="185" t="s">
        <v>9881</v>
      </c>
      <c r="M790" s="181"/>
      <c r="N790" s="181"/>
      <c r="O790" s="181"/>
      <c r="P790" s="181"/>
      <c r="Q790" s="181"/>
      <c r="R790" s="329"/>
      <c r="S790" s="329"/>
      <c r="T790" s="329"/>
      <c r="U790" s="385" t="s">
        <v>1018</v>
      </c>
      <c r="V790" s="2641" t="s">
        <v>1864</v>
      </c>
      <c r="W790" s="2641" t="s">
        <v>2220</v>
      </c>
      <c r="X790" s="226" t="s">
        <v>9202</v>
      </c>
      <c r="Y790" s="573" t="s">
        <v>1883</v>
      </c>
      <c r="Z790" s="573" t="s">
        <v>2772</v>
      </c>
      <c r="AA790" s="329"/>
      <c r="AB790" s="390">
        <f>(AC790 * (AC790 + 1)) / 2</f>
        <v>0</v>
      </c>
      <c r="AC790" s="391">
        <v>0.0</v>
      </c>
      <c r="AD790" s="185" t="s">
        <v>9882</v>
      </c>
      <c r="AE790" s="181"/>
      <c r="AF790" s="181"/>
      <c r="AG790" s="181"/>
      <c r="AH790" s="181"/>
      <c r="AI790" s="181"/>
      <c r="AJ790" s="329"/>
      <c r="AK790" s="329"/>
      <c r="AL790" s="329"/>
      <c r="AM790" s="37"/>
      <c r="AN790" s="37"/>
      <c r="AO790" s="37"/>
      <c r="AP790" s="37"/>
      <c r="AQ790" s="37"/>
      <c r="AR790" s="37"/>
      <c r="AS790" s="329"/>
      <c r="AT790" s="329"/>
    </row>
    <row r="791">
      <c r="B791" s="359">
        <f>SUM($G$982)</f>
        <v>0</v>
      </c>
      <c r="C791" s="360">
        <v>9.0</v>
      </c>
      <c r="D791" s="360">
        <v>1.0</v>
      </c>
      <c r="E791" s="361"/>
      <c r="F791" s="361"/>
      <c r="G791" s="361"/>
      <c r="H791" s="361"/>
      <c r="I791" s="359">
        <f t="shared" si="96"/>
        <v>5</v>
      </c>
      <c r="J791" s="329"/>
      <c r="K791" s="329"/>
      <c r="L791" s="329"/>
      <c r="M791" s="329"/>
      <c r="N791" s="329"/>
      <c r="O791" s="329"/>
      <c r="P791" s="329"/>
      <c r="Q791" s="329"/>
      <c r="R791" s="329"/>
      <c r="S791" s="329"/>
      <c r="T791" s="279" t="s">
        <v>1872</v>
      </c>
      <c r="U791" s="593" t="s">
        <v>9883</v>
      </c>
      <c r="V791" s="2775"/>
      <c r="W791" s="382" t="s">
        <v>9884</v>
      </c>
      <c r="X791" s="562"/>
      <c r="Y791" s="562"/>
      <c r="Z791" s="562"/>
      <c r="AA791" s="329"/>
      <c r="AB791" s="388"/>
      <c r="AC791" s="400" t="str">
        <f>CONCATENATE("Cost: ", AB790, " KP")</f>
        <v>Cost: 0 KP</v>
      </c>
      <c r="AD791" s="185" t="s">
        <v>1390</v>
      </c>
      <c r="AE791" s="181"/>
      <c r="AF791" s="181"/>
      <c r="AG791" s="181"/>
      <c r="AH791" s="181"/>
      <c r="AI791" s="181"/>
      <c r="AJ791" s="329"/>
      <c r="AK791" s="329"/>
      <c r="AL791" s="329"/>
      <c r="AM791" s="329"/>
      <c r="AN791" s="329"/>
      <c r="AO791" s="329"/>
      <c r="AP791" s="329"/>
      <c r="AQ791" s="329"/>
      <c r="AR791" s="329"/>
      <c r="AS791" s="329"/>
      <c r="AT791" s="329"/>
    </row>
    <row r="792">
      <c r="B792" s="359">
        <f>SUM($H$982)</f>
        <v>0</v>
      </c>
      <c r="C792" s="360">
        <v>2.0</v>
      </c>
      <c r="D792" s="361"/>
      <c r="E792" s="361"/>
      <c r="F792" s="360">
        <v>6.0</v>
      </c>
      <c r="G792" s="361"/>
      <c r="H792" s="361"/>
      <c r="I792" s="359">
        <f t="shared" si="96"/>
        <v>7</v>
      </c>
      <c r="J792" s="329"/>
      <c r="K792" s="274" t="s">
        <v>1815</v>
      </c>
      <c r="L792" s="289" t="s">
        <v>648</v>
      </c>
      <c r="M792" s="192"/>
      <c r="N792" s="192"/>
      <c r="O792" s="337" t="s">
        <v>585</v>
      </c>
      <c r="P792" s="972" t="s">
        <v>640</v>
      </c>
      <c r="Q792" s="337" t="s">
        <v>583</v>
      </c>
      <c r="R792" s="329"/>
      <c r="S792" s="329"/>
      <c r="T792" s="329"/>
      <c r="U792" s="385" t="s">
        <v>1010</v>
      </c>
      <c r="V792" s="226" t="s">
        <v>1057</v>
      </c>
      <c r="W792" s="226" t="s">
        <v>1087</v>
      </c>
      <c r="X792" s="226" t="s">
        <v>2837</v>
      </c>
      <c r="Y792" s="402" t="s">
        <v>9885</v>
      </c>
      <c r="Z792" s="403" t="s">
        <v>1102</v>
      </c>
      <c r="AA792" s="329"/>
      <c r="AB792" s="388"/>
      <c r="AC792" s="279" t="s">
        <v>1862</v>
      </c>
      <c r="AD792" s="296" t="s">
        <v>1622</v>
      </c>
      <c r="AE792" s="192"/>
      <c r="AF792" s="192"/>
      <c r="AG792" s="275" t="s">
        <v>9886</v>
      </c>
      <c r="AH792" s="178" t="s">
        <v>1195</v>
      </c>
      <c r="AI792" s="222" t="s">
        <v>1196</v>
      </c>
      <c r="AJ792" s="329"/>
      <c r="AK792" s="329"/>
      <c r="AL792" s="329"/>
      <c r="AM792" s="279" t="s">
        <v>1879</v>
      </c>
      <c r="AN792" s="170"/>
      <c r="AO792" s="329"/>
      <c r="AP792" s="329"/>
      <c r="AQ792" s="329"/>
      <c r="AR792" s="329"/>
      <c r="AS792" s="329"/>
      <c r="AT792" s="329"/>
    </row>
    <row r="793">
      <c r="B793" s="359">
        <f>SUM($I$982)</f>
        <v>0</v>
      </c>
      <c r="C793" s="360">
        <v>9.0</v>
      </c>
      <c r="D793" s="361"/>
      <c r="E793" s="361"/>
      <c r="F793" s="361"/>
      <c r="G793" s="361"/>
      <c r="H793" s="361"/>
      <c r="I793" s="359">
        <f t="shared" si="96"/>
        <v>4</v>
      </c>
      <c r="J793" s="329"/>
      <c r="K793" s="346" t="str">
        <f>IFERROR(__xludf.DUMMYFUNCTION("REGEXREPLACE(O792, ""\D+"", """")"),"3")</f>
        <v>3</v>
      </c>
      <c r="L793" s="180" t="s">
        <v>9887</v>
      </c>
      <c r="M793" s="181"/>
      <c r="N793" s="181"/>
      <c r="O793" s="183"/>
      <c r="P793" s="181"/>
      <c r="Q793" s="183"/>
      <c r="R793" s="329"/>
      <c r="S793" s="329"/>
      <c r="T793" s="329"/>
      <c r="U793" s="385" t="s">
        <v>1018</v>
      </c>
      <c r="V793" s="226" t="s">
        <v>2712</v>
      </c>
      <c r="W793" s="226" t="s">
        <v>9888</v>
      </c>
      <c r="X793" s="403" t="s">
        <v>2296</v>
      </c>
      <c r="Y793" s="403" t="s">
        <v>2801</v>
      </c>
      <c r="Z793" s="226"/>
      <c r="AA793" s="329"/>
      <c r="AB793" s="390">
        <f>(AC793 * (AC793 + 1)) / 2</f>
        <v>0</v>
      </c>
      <c r="AC793" s="391">
        <v>0.0</v>
      </c>
      <c r="AD793" s="185" t="s">
        <v>9889</v>
      </c>
      <c r="AE793" s="181"/>
      <c r="AF793" s="181"/>
      <c r="AG793" s="181"/>
      <c r="AH793" s="181"/>
      <c r="AI793" s="181"/>
      <c r="AJ793" s="329"/>
      <c r="AK793" s="329"/>
      <c r="AL793" s="329"/>
      <c r="AM793" s="404" t="s">
        <v>3252</v>
      </c>
      <c r="AN793" s="37"/>
      <c r="AO793" s="130" t="s">
        <v>9890</v>
      </c>
      <c r="AP793" s="37"/>
      <c r="AQ793" s="404" t="s">
        <v>1888</v>
      </c>
      <c r="AR793" s="37"/>
      <c r="AS793" s="329"/>
      <c r="AT793" s="329"/>
    </row>
    <row r="794">
      <c r="B794" s="359">
        <f>SUM($J$982)</f>
        <v>0</v>
      </c>
      <c r="C794" s="360">
        <v>12.0</v>
      </c>
      <c r="D794" s="361"/>
      <c r="E794" s="361"/>
      <c r="F794" s="361"/>
      <c r="G794" s="361"/>
      <c r="H794" s="361"/>
      <c r="I794" s="359">
        <f t="shared" si="96"/>
        <v>6</v>
      </c>
      <c r="J794" s="329"/>
      <c r="K794" s="329"/>
      <c r="L794" s="180" t="s">
        <v>652</v>
      </c>
      <c r="M794" s="181"/>
      <c r="N794" s="181"/>
      <c r="O794" s="181"/>
      <c r="P794" s="181"/>
      <c r="Q794" s="181"/>
      <c r="R794" s="329"/>
      <c r="S794" s="329"/>
      <c r="T794" s="279" t="s">
        <v>1889</v>
      </c>
      <c r="U794" s="2789" t="s">
        <v>9770</v>
      </c>
      <c r="V794" s="811"/>
      <c r="W794" s="382" t="s">
        <v>9771</v>
      </c>
      <c r="X794" s="562"/>
      <c r="Y794" s="562"/>
      <c r="Z794" s="562"/>
      <c r="AA794" s="329"/>
      <c r="AB794" s="388"/>
      <c r="AC794" s="400" t="str">
        <f>CONCATENATE("Cost: ", AB793, " KP")</f>
        <v>Cost: 0 KP</v>
      </c>
      <c r="AD794" s="185" t="s">
        <v>9891</v>
      </c>
      <c r="AE794" s="181"/>
      <c r="AF794" s="181"/>
      <c r="AG794" s="181"/>
      <c r="AH794" s="181"/>
      <c r="AI794" s="181"/>
      <c r="AJ794" s="349" t="s">
        <v>556</v>
      </c>
      <c r="AK794" s="329"/>
      <c r="AL794" s="329"/>
      <c r="AM794" s="406" t="s">
        <v>2627</v>
      </c>
      <c r="AN794" s="37"/>
      <c r="AO794" s="405" t="s">
        <v>1894</v>
      </c>
      <c r="AP794" s="37"/>
      <c r="AQ794" s="406" t="s">
        <v>1895</v>
      </c>
      <c r="AR794" s="37"/>
      <c r="AS794" s="329"/>
      <c r="AT794" s="329"/>
    </row>
    <row r="795">
      <c r="B795" s="359">
        <f>SUM($T$982)</f>
        <v>0</v>
      </c>
      <c r="C795" s="360">
        <v>6.0</v>
      </c>
      <c r="D795" s="361"/>
      <c r="E795" s="361"/>
      <c r="F795" s="360">
        <v>-1.0</v>
      </c>
      <c r="G795" s="361"/>
      <c r="H795" s="361"/>
      <c r="I795" s="359">
        <f>SUM(B795,D795:H795, (MIN(ROUNDDOWN(C795/6), 1)), MIN(ROUNDDOWN(C795/15), 1))</f>
        <v>0</v>
      </c>
      <c r="J795" s="329"/>
      <c r="K795" s="329"/>
      <c r="L795" s="329"/>
      <c r="M795" s="329"/>
      <c r="N795" s="329"/>
      <c r="O795" s="329"/>
      <c r="P795" s="329"/>
      <c r="Q795" s="329"/>
      <c r="R795" s="329"/>
      <c r="S795" s="329"/>
      <c r="T795" s="329"/>
      <c r="U795" s="385" t="s">
        <v>1010</v>
      </c>
      <c r="V795" s="226" t="s">
        <v>1060</v>
      </c>
      <c r="W795" s="226" t="s">
        <v>1061</v>
      </c>
      <c r="X795" s="226" t="s">
        <v>1115</v>
      </c>
      <c r="Y795" s="408" t="s">
        <v>9773</v>
      </c>
      <c r="Z795" s="226"/>
      <c r="AA795" s="329"/>
      <c r="AB795" s="388"/>
      <c r="AC795" s="279" t="s">
        <v>1862</v>
      </c>
      <c r="AD795" s="289" t="s">
        <v>1590</v>
      </c>
      <c r="AE795" s="192"/>
      <c r="AF795" s="192"/>
      <c r="AG795" s="196" t="s">
        <v>9892</v>
      </c>
      <c r="AH795" s="178" t="s">
        <v>1195</v>
      </c>
      <c r="AI795" s="178" t="s">
        <v>1196</v>
      </c>
      <c r="AJ795" s="329"/>
      <c r="AK795" s="329"/>
      <c r="AL795" s="329"/>
      <c r="AM795" s="304" t="s">
        <v>2995</v>
      </c>
      <c r="AN795" s="37"/>
      <c r="AO795" s="406" t="s">
        <v>2898</v>
      </c>
      <c r="AP795" s="37"/>
      <c r="AQ795" s="258" t="s">
        <v>2682</v>
      </c>
      <c r="AR795" s="37"/>
      <c r="AS795" s="329"/>
      <c r="AT795" s="329"/>
    </row>
    <row r="796">
      <c r="A796" s="329"/>
      <c r="B796" s="329"/>
      <c r="C796" s="329"/>
      <c r="D796" s="329"/>
      <c r="E796" s="329"/>
      <c r="F796" s="329"/>
      <c r="G796" s="329"/>
      <c r="H796" s="329"/>
      <c r="I796" s="329"/>
      <c r="J796" s="329"/>
      <c r="K796" s="411" t="s">
        <v>1904</v>
      </c>
      <c r="L796" s="412"/>
      <c r="M796" s="412"/>
      <c r="N796" s="412"/>
      <c r="O796" s="413"/>
      <c r="P796" s="413"/>
      <c r="Q796" s="413"/>
      <c r="R796" s="329"/>
      <c r="S796" s="329"/>
      <c r="T796" s="329"/>
      <c r="U796" s="385" t="s">
        <v>1018</v>
      </c>
      <c r="V796" s="226" t="s">
        <v>1063</v>
      </c>
      <c r="W796" s="226" t="s">
        <v>1035</v>
      </c>
      <c r="X796" s="403" t="s">
        <v>1153</v>
      </c>
      <c r="Y796" s="226"/>
      <c r="Z796" s="226"/>
      <c r="AA796" s="329"/>
      <c r="AB796" s="390">
        <f>(AC796 * (AC796 + 1)) / 2</f>
        <v>0</v>
      </c>
      <c r="AC796" s="391">
        <v>0.0</v>
      </c>
      <c r="AD796" s="185" t="s">
        <v>9893</v>
      </c>
      <c r="AE796" s="181"/>
      <c r="AF796" s="181"/>
      <c r="AG796" s="181"/>
      <c r="AH796" s="181"/>
      <c r="AI796" s="181"/>
      <c r="AJ796" s="329"/>
      <c r="AK796" s="329"/>
      <c r="AL796" s="329"/>
      <c r="AM796" s="329"/>
      <c r="AN796" s="329"/>
      <c r="AO796" s="329"/>
      <c r="AP796" s="329"/>
      <c r="AQ796" s="329"/>
      <c r="AR796" s="329"/>
      <c r="AS796" s="329"/>
      <c r="AT796" s="329"/>
    </row>
    <row r="797">
      <c r="A797" s="329"/>
      <c r="B797" s="345" t="s">
        <v>1822</v>
      </c>
      <c r="C797" s="345" t="s">
        <v>1906</v>
      </c>
      <c r="D797" s="345" t="s">
        <v>1907</v>
      </c>
      <c r="E797" s="345" t="s">
        <v>1908</v>
      </c>
      <c r="F797" s="345" t="s">
        <v>1909</v>
      </c>
      <c r="G797" s="345" t="s">
        <v>1910</v>
      </c>
      <c r="H797" s="345" t="s">
        <v>800</v>
      </c>
      <c r="I797" s="345" t="s">
        <v>1826</v>
      </c>
      <c r="J797" s="329"/>
      <c r="K797" s="346" t="str">
        <f>IFERROR(__xludf.DUMMYFUNCTION("REGEXREPLACE(O796, ""\D+"", """")"),"")</f>
        <v/>
      </c>
      <c r="L797" s="170"/>
      <c r="M797" s="170"/>
      <c r="N797" s="170"/>
      <c r="O797" s="170"/>
      <c r="P797" s="170"/>
      <c r="Q797" s="170"/>
      <c r="R797" s="329"/>
      <c r="S797" s="329"/>
      <c r="T797" s="279" t="s">
        <v>1889</v>
      </c>
      <c r="U797" s="2790" t="s">
        <v>1124</v>
      </c>
      <c r="V797" s="2791"/>
      <c r="W797" s="509" t="s">
        <v>1125</v>
      </c>
      <c r="X797" s="562"/>
      <c r="Y797" s="562"/>
      <c r="Z797" s="562"/>
      <c r="AA797" s="329"/>
      <c r="AB797" s="329"/>
      <c r="AC797" s="400" t="str">
        <f>CONCATENATE("Cost: ", AB796, " KP")</f>
        <v>Cost: 0 KP</v>
      </c>
      <c r="AD797" s="185" t="s">
        <v>9894</v>
      </c>
      <c r="AE797" s="181"/>
      <c r="AF797" s="181"/>
      <c r="AG797" s="181"/>
      <c r="AH797" s="181"/>
      <c r="AI797" s="181"/>
      <c r="AJ797" s="349" t="s">
        <v>556</v>
      </c>
      <c r="AK797" s="329"/>
      <c r="AL797" s="329"/>
      <c r="AM797" s="279" t="s">
        <v>1914</v>
      </c>
      <c r="AN797" s="170"/>
      <c r="AO797" s="329"/>
      <c r="AP797" s="329"/>
      <c r="AQ797" s="329"/>
      <c r="AR797" s="329"/>
      <c r="AS797" s="329"/>
      <c r="AT797" s="329"/>
    </row>
    <row r="798">
      <c r="A798" s="345" t="s">
        <v>51</v>
      </c>
      <c r="B798" s="359">
        <f>SUM($U$982)</f>
        <v>0</v>
      </c>
      <c r="C798" s="418"/>
      <c r="D798" s="418"/>
      <c r="E798" s="419">
        <f>SUM(ROUNDDOWN(I791/5))</f>
        <v>1</v>
      </c>
      <c r="F798" s="418"/>
      <c r="G798" s="361"/>
      <c r="H798" s="361"/>
      <c r="I798" s="359">
        <f t="shared" ref="I798:I802" si="97">SUM(B798:H798)</f>
        <v>1</v>
      </c>
      <c r="J798" s="329"/>
      <c r="K798" s="329"/>
      <c r="L798" s="170"/>
      <c r="M798" s="170"/>
      <c r="N798" s="170"/>
      <c r="O798" s="170"/>
      <c r="P798" s="170"/>
      <c r="Q798" s="170"/>
      <c r="R798" s="329"/>
      <c r="S798" s="329"/>
      <c r="T798" s="329"/>
      <c r="U798" s="510" t="s">
        <v>1010</v>
      </c>
      <c r="V798" s="226" t="s">
        <v>1126</v>
      </c>
      <c r="W798" s="226" t="s">
        <v>1127</v>
      </c>
      <c r="X798" s="226"/>
      <c r="Y798" s="226"/>
      <c r="Z798" s="226"/>
      <c r="AA798" s="329"/>
      <c r="AB798" s="329"/>
      <c r="AC798" s="279" t="s">
        <v>1862</v>
      </c>
      <c r="AD798" s="1031" t="s">
        <v>9895</v>
      </c>
      <c r="AE798" s="192"/>
      <c r="AF798" s="192"/>
      <c r="AG798" s="196" t="s">
        <v>9896</v>
      </c>
      <c r="AH798" s="178" t="s">
        <v>1195</v>
      </c>
      <c r="AI798" s="178" t="s">
        <v>1196</v>
      </c>
      <c r="AJ798" s="329"/>
      <c r="AK798" s="329"/>
      <c r="AL798" s="329"/>
      <c r="AM798" s="2792" t="s">
        <v>9897</v>
      </c>
      <c r="AS798" s="329"/>
      <c r="AT798" s="329"/>
    </row>
    <row r="799">
      <c r="A799" s="345" t="s">
        <v>52</v>
      </c>
      <c r="B799" s="359">
        <f>SUM($V$982)</f>
        <v>0</v>
      </c>
      <c r="C799" s="418"/>
      <c r="D799" s="419">
        <f>SUM(ROUNDDOWN(I790/3))</f>
        <v>5</v>
      </c>
      <c r="E799" s="419">
        <f>SUM(I791)</f>
        <v>5</v>
      </c>
      <c r="F799" s="418"/>
      <c r="G799" s="360">
        <v>8.0</v>
      </c>
      <c r="H799" s="361"/>
      <c r="I799" s="359">
        <f t="shared" si="97"/>
        <v>18</v>
      </c>
      <c r="J799" s="329"/>
      <c r="K799" s="329"/>
      <c r="L799" s="329"/>
      <c r="M799" s="329"/>
      <c r="N799" s="329"/>
      <c r="O799" s="329"/>
      <c r="P799" s="329"/>
      <c r="Q799" s="329"/>
      <c r="R799" s="329"/>
      <c r="S799" s="329"/>
      <c r="T799" s="329"/>
      <c r="U799" s="510" t="s">
        <v>1018</v>
      </c>
      <c r="V799" s="226"/>
      <c r="W799" s="226"/>
      <c r="X799" s="226"/>
      <c r="Y799" s="226"/>
      <c r="Z799" s="226"/>
      <c r="AA799" s="329"/>
      <c r="AB799" s="390">
        <f>(AC799 * (AC799 + 1)) / 2</f>
        <v>0</v>
      </c>
      <c r="AC799" s="391">
        <v>0.0</v>
      </c>
      <c r="AD799" s="185" t="s">
        <v>9898</v>
      </c>
      <c r="AE799" s="181"/>
      <c r="AF799" s="181"/>
      <c r="AG799" s="181"/>
      <c r="AH799" s="181"/>
      <c r="AI799" s="181"/>
      <c r="AJ799" s="329"/>
      <c r="AK799" s="329"/>
      <c r="AL799" s="329"/>
      <c r="AS799" s="329"/>
      <c r="AT799" s="329"/>
    </row>
    <row r="800">
      <c r="A800" s="345" t="s">
        <v>54</v>
      </c>
      <c r="B800" s="359">
        <f>SUM($W$982)</f>
        <v>0</v>
      </c>
      <c r="C800" s="419">
        <f>SUM(I789)</f>
        <v>0</v>
      </c>
      <c r="D800" s="418"/>
      <c r="E800" s="418"/>
      <c r="F800" s="418"/>
      <c r="G800" s="361"/>
      <c r="H800" s="361"/>
      <c r="I800" s="359">
        <f t="shared" si="97"/>
        <v>0</v>
      </c>
      <c r="J800" s="329"/>
      <c r="K800" s="411" t="s">
        <v>1904</v>
      </c>
      <c r="L800" s="412"/>
      <c r="M800" s="412"/>
      <c r="N800" s="412"/>
      <c r="O800" s="413"/>
      <c r="P800" s="413"/>
      <c r="Q800" s="413"/>
      <c r="R800" s="329"/>
      <c r="S800" s="329"/>
      <c r="T800" s="329"/>
      <c r="U800" s="329"/>
      <c r="V800" s="329"/>
      <c r="W800" s="329"/>
      <c r="X800" s="329"/>
      <c r="Y800" s="329"/>
      <c r="Z800" s="329"/>
      <c r="AA800" s="329"/>
      <c r="AB800" s="388"/>
      <c r="AC800" s="400" t="str">
        <f>CONCATENATE("Cost: ", AB799, " KP")</f>
        <v>Cost: 0 KP</v>
      </c>
      <c r="AD800" s="181" t="s">
        <v>1202</v>
      </c>
      <c r="AE800" s="181"/>
      <c r="AF800" s="181"/>
      <c r="AG800" s="181"/>
      <c r="AH800" s="181"/>
      <c r="AI800" s="181"/>
      <c r="AJ800" s="329"/>
      <c r="AK800" s="329"/>
      <c r="AL800" s="329"/>
      <c r="AS800" s="329"/>
      <c r="AT800" s="329"/>
    </row>
    <row r="801">
      <c r="A801" s="345" t="s">
        <v>53</v>
      </c>
      <c r="B801" s="359">
        <f>SUM($X$982)</f>
        <v>0</v>
      </c>
      <c r="C801" s="419">
        <f>SUM(ROUNDDOWN(I789/2))</f>
        <v>0</v>
      </c>
      <c r="D801" s="418"/>
      <c r="E801" s="419">
        <f>SUM(I791)</f>
        <v>5</v>
      </c>
      <c r="F801" s="418"/>
      <c r="G801" s="361"/>
      <c r="H801" s="361"/>
      <c r="I801" s="359">
        <f t="shared" si="97"/>
        <v>5</v>
      </c>
      <c r="J801" s="329"/>
      <c r="K801" s="346" t="str">
        <f>IFERROR(__xludf.DUMMYFUNCTION("REGEXREPLACE(O800, ""\D+"", """")"),"")</f>
        <v/>
      </c>
      <c r="L801" s="170"/>
      <c r="M801" s="170"/>
      <c r="N801" s="170"/>
      <c r="O801" s="170"/>
      <c r="P801" s="170"/>
      <c r="Q801" s="170"/>
      <c r="R801" s="329"/>
      <c r="S801" s="329"/>
      <c r="T801" s="279" t="s">
        <v>1922</v>
      </c>
      <c r="U801" s="2788" t="s">
        <v>9899</v>
      </c>
      <c r="V801" s="170"/>
      <c r="W801" s="170"/>
      <c r="X801" s="170"/>
      <c r="Y801" s="2793" t="s">
        <v>567</v>
      </c>
      <c r="Z801" s="345" t="s">
        <v>535</v>
      </c>
      <c r="AA801" s="329"/>
      <c r="AB801" s="329"/>
      <c r="AC801" s="411" t="s">
        <v>1904</v>
      </c>
      <c r="AD801" s="412"/>
      <c r="AE801" s="412"/>
      <c r="AF801" s="412"/>
      <c r="AG801" s="412"/>
      <c r="AH801" s="413"/>
      <c r="AI801" s="413"/>
      <c r="AJ801" s="329"/>
      <c r="AK801" s="329"/>
      <c r="AL801" s="329"/>
      <c r="AS801" s="329"/>
      <c r="AT801" s="329"/>
    </row>
    <row r="802">
      <c r="A802" s="345" t="s">
        <v>55</v>
      </c>
      <c r="B802" s="359">
        <f>SUM($Y$982)</f>
        <v>0</v>
      </c>
      <c r="C802" s="419">
        <f>SUM(I789)</f>
        <v>0</v>
      </c>
      <c r="D802" s="418"/>
      <c r="E802" s="418"/>
      <c r="F802" s="419">
        <f>SUM(ROUNDDOWN(I794/3))</f>
        <v>2</v>
      </c>
      <c r="G802" s="361"/>
      <c r="H802" s="361"/>
      <c r="I802" s="359">
        <f t="shared" si="97"/>
        <v>2</v>
      </c>
      <c r="J802" s="329"/>
      <c r="K802" s="329"/>
      <c r="L802" s="170"/>
      <c r="M802" s="170"/>
      <c r="N802" s="170"/>
      <c r="O802" s="170"/>
      <c r="P802" s="170"/>
      <c r="Q802" s="170"/>
      <c r="R802" s="329"/>
      <c r="S802" s="329"/>
      <c r="T802" s="329"/>
      <c r="U802" s="153" t="s">
        <v>9900</v>
      </c>
      <c r="V802" s="154"/>
      <c r="W802" s="154"/>
      <c r="X802" s="154"/>
      <c r="Y802" s="154"/>
      <c r="Z802" s="154"/>
      <c r="AA802" s="329"/>
      <c r="AB802" s="390">
        <f>(AC802 * (AC802 + 1)) / 2</f>
        <v>0</v>
      </c>
      <c r="AC802" s="391">
        <v>0.0</v>
      </c>
      <c r="AD802" s="170"/>
      <c r="AE802" s="170"/>
      <c r="AF802" s="170"/>
      <c r="AG802" s="170"/>
      <c r="AH802" s="170"/>
      <c r="AI802" s="170"/>
      <c r="AJ802" s="329"/>
      <c r="AK802" s="329"/>
      <c r="AL802" s="329"/>
      <c r="AS802" s="329"/>
      <c r="AT802" s="329"/>
    </row>
    <row r="803">
      <c r="A803" s="329"/>
      <c r="B803" s="329"/>
      <c r="C803" s="329"/>
      <c r="D803" s="329"/>
      <c r="E803" s="329"/>
      <c r="F803" s="329"/>
      <c r="G803" s="329"/>
      <c r="H803" s="329"/>
      <c r="I803" s="329"/>
      <c r="J803" s="329"/>
      <c r="K803" s="329"/>
      <c r="L803" s="329"/>
      <c r="M803" s="329"/>
      <c r="N803" s="329"/>
      <c r="O803" s="329"/>
      <c r="P803" s="329"/>
      <c r="Q803" s="329"/>
      <c r="R803" s="329"/>
      <c r="S803" s="329"/>
      <c r="T803" s="329"/>
      <c r="U803" s="205" t="s">
        <v>9901</v>
      </c>
      <c r="V803" s="205" t="s">
        <v>9902</v>
      </c>
      <c r="W803" s="154"/>
      <c r="X803" s="154"/>
      <c r="Y803" s="154"/>
      <c r="Z803" s="154"/>
      <c r="AA803" s="329"/>
      <c r="AB803" s="329"/>
      <c r="AC803" s="400" t="str">
        <f>CONCATENATE("Cost: ", AB802, " KP")</f>
        <v>Cost: 0 KP</v>
      </c>
      <c r="AD803" s="170"/>
      <c r="AE803" s="170"/>
      <c r="AF803" s="170"/>
      <c r="AG803" s="170"/>
      <c r="AH803" s="170"/>
      <c r="AI803" s="170"/>
      <c r="AJ803" s="329"/>
      <c r="AK803" s="329"/>
      <c r="AL803" s="329"/>
      <c r="AM803" s="329"/>
      <c r="AN803" s="329"/>
      <c r="AO803" s="329"/>
      <c r="AP803" s="329"/>
      <c r="AQ803" s="329"/>
      <c r="AR803" s="329"/>
      <c r="AS803" s="329"/>
      <c r="AT803" s="329"/>
    </row>
    <row r="804">
      <c r="A804" s="37"/>
      <c r="B804" s="865" t="s">
        <v>1926</v>
      </c>
      <c r="C804" s="329"/>
      <c r="D804" s="329"/>
      <c r="E804" s="329"/>
      <c r="F804" s="329"/>
      <c r="G804" s="329"/>
      <c r="H804" s="329"/>
      <c r="I804" s="329"/>
      <c r="J804" s="37"/>
      <c r="K804" s="329"/>
      <c r="L804" s="329"/>
      <c r="M804" s="329"/>
      <c r="N804" s="329"/>
      <c r="O804" s="329"/>
      <c r="P804" s="329"/>
      <c r="Q804" s="329"/>
      <c r="R804" s="329"/>
      <c r="S804" s="37"/>
      <c r="T804" s="329"/>
      <c r="U804" s="329"/>
      <c r="V804" s="329"/>
      <c r="W804" s="329"/>
      <c r="X804" s="329"/>
      <c r="Y804" s="329"/>
      <c r="Z804" s="329"/>
      <c r="AA804" s="329"/>
      <c r="AB804" s="37"/>
      <c r="AC804" s="329"/>
      <c r="AD804" s="329"/>
      <c r="AE804" s="329"/>
      <c r="AF804" s="329"/>
      <c r="AG804" s="329"/>
      <c r="AH804" s="329"/>
      <c r="AI804" s="329"/>
      <c r="AJ804" s="329"/>
      <c r="AK804" s="37"/>
      <c r="AL804" s="329"/>
      <c r="AM804" s="329"/>
      <c r="AN804" s="329"/>
      <c r="AO804" s="329"/>
      <c r="AP804" s="329"/>
      <c r="AQ804" s="329"/>
      <c r="AR804" s="329"/>
      <c r="AS804" s="329"/>
      <c r="AT804" s="37"/>
    </row>
    <row r="808">
      <c r="A808" s="37"/>
      <c r="B808" s="329"/>
      <c r="C808" s="329"/>
      <c r="D808" s="329"/>
      <c r="E808" s="329"/>
      <c r="F808" s="329"/>
      <c r="G808" s="330" t="s">
        <v>1811</v>
      </c>
      <c r="H808" s="330" t="s">
        <v>1812</v>
      </c>
      <c r="I808" s="331" t="s">
        <v>1813</v>
      </c>
      <c r="J808" s="329"/>
      <c r="K808" s="329"/>
      <c r="L808" s="329"/>
      <c r="M808" s="329"/>
      <c r="N808" s="329"/>
      <c r="O808" s="329"/>
      <c r="P808" s="329"/>
      <c r="Q808" s="329"/>
      <c r="R808" s="329"/>
      <c r="S808" s="37"/>
      <c r="T808" s="329"/>
      <c r="U808" s="329"/>
      <c r="V808" s="329"/>
      <c r="W808" s="329"/>
      <c r="X808" s="329"/>
      <c r="Y808" s="329"/>
      <c r="Z808" s="329"/>
      <c r="AA808" s="329"/>
      <c r="AB808" s="37"/>
      <c r="AC808" s="329"/>
      <c r="AD808" s="329"/>
      <c r="AE808" s="329"/>
      <c r="AF808" s="329"/>
      <c r="AG808" s="329"/>
      <c r="AH808" s="329"/>
      <c r="AI808" s="329"/>
      <c r="AJ808" s="329"/>
      <c r="AK808" s="37"/>
      <c r="AL808" s="329"/>
      <c r="AM808" s="329"/>
      <c r="AN808" s="329"/>
      <c r="AO808" s="329"/>
      <c r="AP808" s="329"/>
      <c r="AQ808" s="329"/>
      <c r="AR808" s="329"/>
      <c r="AS808" s="329"/>
      <c r="AT808" s="37"/>
    </row>
    <row r="809">
      <c r="A809" s="329"/>
      <c r="B809" s="329"/>
      <c r="C809" s="332" t="s">
        <v>4119</v>
      </c>
      <c r="D809" s="333"/>
      <c r="E809" s="329"/>
      <c r="F809" s="334" t="s">
        <v>1814</v>
      </c>
      <c r="G809" s="334">
        <f>MINUS(H809,SUM(C812:C821) + SUM(K811+K815+K819+AB816+AB819+AB822+AB825+AB828))</f>
        <v>-85</v>
      </c>
      <c r="H809" s="334">
        <f>SUM($A$978)</f>
        <v>0</v>
      </c>
      <c r="I809" s="737">
        <f>$Z$978+2</f>
        <v>2</v>
      </c>
      <c r="J809" s="329"/>
      <c r="K809" s="329"/>
      <c r="L809" s="329"/>
      <c r="M809" s="329"/>
      <c r="N809" s="329"/>
      <c r="O809" s="329"/>
      <c r="P809" s="329"/>
      <c r="Q809" s="329"/>
      <c r="R809" s="329"/>
      <c r="S809" s="329"/>
      <c r="T809" s="329"/>
      <c r="U809" s="329"/>
      <c r="V809" s="329"/>
      <c r="W809" s="329"/>
      <c r="X809" s="329"/>
      <c r="Y809" s="329"/>
      <c r="Z809" s="329"/>
      <c r="AA809" s="329"/>
      <c r="AB809" s="329"/>
      <c r="AC809" s="329"/>
      <c r="AD809" s="329"/>
      <c r="AE809" s="329"/>
      <c r="AF809" s="329"/>
      <c r="AG809" s="329"/>
      <c r="AH809" s="329"/>
      <c r="AI809" s="329"/>
      <c r="AJ809" s="329"/>
      <c r="AK809" s="329"/>
      <c r="AL809" s="329"/>
      <c r="AM809" s="329"/>
      <c r="AN809" s="329"/>
      <c r="AO809" s="329"/>
      <c r="AP809" s="329"/>
      <c r="AQ809" s="329"/>
      <c r="AR809" s="329"/>
      <c r="AS809" s="329"/>
      <c r="AT809" s="329"/>
    </row>
    <row r="810">
      <c r="A810" s="329"/>
      <c r="B810" s="329"/>
      <c r="C810" s="329"/>
      <c r="D810" s="329"/>
      <c r="E810" s="329"/>
      <c r="F810" s="329"/>
      <c r="G810" s="329"/>
      <c r="H810" s="329"/>
      <c r="I810" s="329"/>
      <c r="J810" s="329"/>
      <c r="K810" s="274" t="s">
        <v>1815</v>
      </c>
      <c r="L810" s="289" t="s">
        <v>801</v>
      </c>
      <c r="M810" s="192"/>
      <c r="N810" s="192"/>
      <c r="O810" s="337" t="s">
        <v>802</v>
      </c>
      <c r="P810" s="785" t="s">
        <v>800</v>
      </c>
      <c r="Q810" s="337" t="s">
        <v>583</v>
      </c>
      <c r="R810" s="329"/>
      <c r="S810" s="329"/>
      <c r="T810" s="279" t="s">
        <v>1816</v>
      </c>
      <c r="U810" s="824" t="s">
        <v>9903</v>
      </c>
      <c r="V810" s="811"/>
      <c r="W810" s="382" t="s">
        <v>9904</v>
      </c>
      <c r="X810" s="562"/>
      <c r="Y810" s="562"/>
      <c r="Z810" s="562"/>
      <c r="AA810" s="329"/>
      <c r="AB810" s="329"/>
      <c r="AC810" s="279" t="s">
        <v>294</v>
      </c>
      <c r="AD810" s="2794" t="s">
        <v>9905</v>
      </c>
      <c r="AE810" s="170"/>
      <c r="AF810" s="1047" t="s">
        <v>9906</v>
      </c>
      <c r="AG810" s="254"/>
      <c r="AH810" s="254"/>
      <c r="AI810" s="235"/>
      <c r="AJ810" s="329"/>
      <c r="AK810" s="329"/>
      <c r="AL810" s="329"/>
      <c r="AM810" s="731" t="s">
        <v>1821</v>
      </c>
      <c r="AN810" s="170"/>
      <c r="AO810" s="329"/>
      <c r="AP810" s="329"/>
      <c r="AQ810" s="329"/>
      <c r="AR810" s="329"/>
      <c r="AS810" s="329"/>
      <c r="AT810" s="329"/>
    </row>
    <row r="811">
      <c r="A811" s="329"/>
      <c r="B811" s="345" t="s">
        <v>1822</v>
      </c>
      <c r="C811" s="345" t="s">
        <v>1823</v>
      </c>
      <c r="D811" s="345" t="s">
        <v>1824</v>
      </c>
      <c r="E811" s="345" t="s">
        <v>1825</v>
      </c>
      <c r="F811" s="345" t="s">
        <v>1066</v>
      </c>
      <c r="G811" s="345" t="s">
        <v>1120</v>
      </c>
      <c r="H811" s="345" t="s">
        <v>800</v>
      </c>
      <c r="I811" s="345" t="s">
        <v>1826</v>
      </c>
      <c r="J811" s="329"/>
      <c r="K811" s="346" t="str">
        <f>IFERROR(__xludf.DUMMYFUNCTION("REGEXREPLACE(O810, ""\D+"", """")"),"1")</f>
        <v>1</v>
      </c>
      <c r="L811" s="180" t="s">
        <v>804</v>
      </c>
      <c r="M811" s="181"/>
      <c r="N811" s="181"/>
      <c r="O811" s="183"/>
      <c r="P811" s="181"/>
      <c r="Q811" s="183"/>
      <c r="R811" s="329"/>
      <c r="S811" s="329"/>
      <c r="T811" s="329"/>
      <c r="U811" s="347" t="s">
        <v>9907</v>
      </c>
      <c r="V811" s="226"/>
      <c r="W811" s="226"/>
      <c r="X811" s="226"/>
      <c r="Y811" s="226"/>
      <c r="Z811" s="226"/>
      <c r="AA811" s="349" t="s">
        <v>556</v>
      </c>
      <c r="AB811" s="329"/>
      <c r="AC811" s="329"/>
      <c r="AD811" s="298" t="s">
        <v>9908</v>
      </c>
      <c r="AE811" s="212"/>
      <c r="AF811" s="212"/>
      <c r="AG811" s="212"/>
      <c r="AH811" s="212"/>
      <c r="AI811" s="154"/>
      <c r="AJ811" s="329"/>
      <c r="AK811" s="329"/>
      <c r="AL811" s="329"/>
      <c r="AM811" s="2795" t="s">
        <v>1844</v>
      </c>
      <c r="AN811" s="370" t="s">
        <v>1847</v>
      </c>
      <c r="AO811" s="37"/>
      <c r="AP811" s="37"/>
      <c r="AQ811" s="37"/>
      <c r="AR811" s="37"/>
      <c r="AS811" s="329"/>
      <c r="AT811" s="329"/>
    </row>
    <row r="812">
      <c r="A812" s="358"/>
      <c r="B812" s="359">
        <f>SUM($B$978)</f>
        <v>0</v>
      </c>
      <c r="C812" s="360">
        <v>16.0</v>
      </c>
      <c r="D812" s="360">
        <v>2.0</v>
      </c>
      <c r="E812" s="360">
        <v>6.0</v>
      </c>
      <c r="F812" s="360"/>
      <c r="G812" s="360"/>
      <c r="H812" s="361"/>
      <c r="I812" s="359">
        <f>SUM(B812,C812*2,D812:H812) - IF(C812 &gt; I809, MINUS(C812, I809), 0)</f>
        <v>26</v>
      </c>
      <c r="J812" s="329"/>
      <c r="K812" s="329"/>
      <c r="L812" s="181"/>
      <c r="M812" s="181"/>
      <c r="N812" s="181"/>
      <c r="O812" s="181"/>
      <c r="P812" s="181"/>
      <c r="Q812" s="181"/>
      <c r="R812" s="329"/>
      <c r="S812" s="329"/>
      <c r="T812" s="329"/>
      <c r="U812" s="566" t="s">
        <v>9909</v>
      </c>
      <c r="V812" s="345" t="s">
        <v>2438</v>
      </c>
      <c r="W812" s="345" t="s">
        <v>925</v>
      </c>
      <c r="X812" s="345" t="s">
        <v>940</v>
      </c>
      <c r="Y812" s="363" t="s">
        <v>980</v>
      </c>
      <c r="Z812" s="345" t="s">
        <v>866</v>
      </c>
      <c r="AA812" s="329"/>
      <c r="AB812" s="329"/>
      <c r="AC812" s="329"/>
      <c r="AD812" s="242" t="s">
        <v>9910</v>
      </c>
      <c r="AE812" s="212"/>
      <c r="AF812" s="212"/>
      <c r="AG812" s="212"/>
      <c r="AH812" s="212"/>
      <c r="AI812" s="154"/>
      <c r="AJ812" s="329"/>
      <c r="AK812" s="329"/>
      <c r="AL812" s="329"/>
      <c r="AM812" s="37"/>
      <c r="AN812" s="763"/>
      <c r="AO812" s="763"/>
      <c r="AP812" s="37"/>
      <c r="AQ812" s="37"/>
      <c r="AR812" s="37"/>
      <c r="AS812" s="329"/>
      <c r="AT812" s="329"/>
    </row>
    <row r="813">
      <c r="B813" s="359">
        <f>SUM($C$978)</f>
        <v>0</v>
      </c>
      <c r="C813" s="360">
        <v>12.0</v>
      </c>
      <c r="D813" s="361"/>
      <c r="E813" s="361"/>
      <c r="F813" s="361"/>
      <c r="G813" s="360"/>
      <c r="H813" s="361"/>
      <c r="I813" s="359">
        <f>SUM(B813,C813*2,D813:H813) - IF(C813 &gt; I809, MINUS(C813, I809), 0)</f>
        <v>14</v>
      </c>
      <c r="J813" s="329"/>
      <c r="K813" s="329"/>
      <c r="L813" s="329"/>
      <c r="M813" s="329"/>
      <c r="N813" s="329"/>
      <c r="O813" s="329"/>
      <c r="P813" s="329"/>
      <c r="Q813" s="329"/>
      <c r="R813" s="329"/>
      <c r="S813" s="329"/>
      <c r="T813" s="329"/>
      <c r="U813" s="559"/>
      <c r="V813" s="559"/>
      <c r="W813" s="559"/>
      <c r="X813" s="559"/>
      <c r="Y813" s="559"/>
      <c r="Z813" s="559"/>
      <c r="AA813" s="329"/>
      <c r="AB813" s="329"/>
      <c r="AC813" s="329"/>
      <c r="AD813" s="227" t="s">
        <v>9911</v>
      </c>
      <c r="AE813" s="170"/>
      <c r="AF813" s="170"/>
      <c r="AG813" s="170"/>
      <c r="AH813" s="170"/>
      <c r="AI813" s="345" t="s">
        <v>535</v>
      </c>
      <c r="AJ813" s="329"/>
      <c r="AK813" s="329"/>
      <c r="AL813" s="329"/>
      <c r="AM813" s="37"/>
      <c r="AN813" s="763"/>
      <c r="AO813" s="763"/>
      <c r="AP813" s="37"/>
      <c r="AQ813" s="37"/>
      <c r="AR813" s="37"/>
      <c r="AS813" s="329"/>
      <c r="AT813" s="329"/>
    </row>
    <row r="814">
      <c r="B814" s="359">
        <f>SUM($D$978)</f>
        <v>0</v>
      </c>
      <c r="C814" s="360">
        <v>14.0</v>
      </c>
      <c r="D814" s="361"/>
      <c r="E814" s="360">
        <v>2.0</v>
      </c>
      <c r="F814" s="360"/>
      <c r="G814" s="361"/>
      <c r="H814" s="361"/>
      <c r="I814" s="359">
        <f>SUM(B814:H814) - IF(C814 &gt; I809, ROUNDUP(MINUS(C814, I809)/2), 0)</f>
        <v>10</v>
      </c>
      <c r="J814" s="329"/>
      <c r="K814" s="274" t="s">
        <v>1815</v>
      </c>
      <c r="L814" s="289" t="s">
        <v>801</v>
      </c>
      <c r="M814" s="192"/>
      <c r="N814" s="192"/>
      <c r="O814" s="337" t="s">
        <v>802</v>
      </c>
      <c r="P814" s="785" t="s">
        <v>800</v>
      </c>
      <c r="Q814" s="337" t="s">
        <v>583</v>
      </c>
      <c r="R814" s="329"/>
      <c r="S814" s="329"/>
      <c r="T814" s="279" t="s">
        <v>1855</v>
      </c>
      <c r="U814" s="2796" t="s">
        <v>9912</v>
      </c>
      <c r="V814" s="823"/>
      <c r="W814" s="382" t="s">
        <v>6327</v>
      </c>
      <c r="X814" s="562"/>
      <c r="Y814" s="562"/>
      <c r="Z814" s="562"/>
      <c r="AA814" s="329"/>
      <c r="AB814" s="329"/>
      <c r="AC814" s="329"/>
      <c r="AD814" s="329"/>
      <c r="AE814" s="329"/>
      <c r="AF814" s="329"/>
      <c r="AG814" s="329"/>
      <c r="AH814" s="329"/>
      <c r="AI814" s="329"/>
      <c r="AJ814" s="329"/>
      <c r="AK814" s="329"/>
      <c r="AL814" s="329"/>
      <c r="AM814" s="37"/>
      <c r="AN814" s="763"/>
      <c r="AO814" s="763"/>
      <c r="AP814" s="37"/>
      <c r="AQ814" s="37"/>
      <c r="AR814" s="37"/>
      <c r="AS814" s="329"/>
      <c r="AT814" s="329"/>
    </row>
    <row r="815">
      <c r="B815" s="359">
        <f>SUM($E$978)</f>
        <v>0</v>
      </c>
      <c r="C815" s="360"/>
      <c r="D815" s="361"/>
      <c r="E815" s="361"/>
      <c r="F815" s="360"/>
      <c r="G815" s="360"/>
      <c r="H815" s="361"/>
      <c r="I815" s="359">
        <f>SUM(B815:H815) - IF(C815 &gt; I809, ROUNDUP(MINUS(C815, I809)/2), 0)</f>
        <v>0</v>
      </c>
      <c r="J815" s="329"/>
      <c r="K815" s="346" t="str">
        <f>IFERROR(__xludf.DUMMYFUNCTION("REGEXREPLACE(O814, ""\D+"", """")"),"1")</f>
        <v>1</v>
      </c>
      <c r="L815" s="180" t="s">
        <v>804</v>
      </c>
      <c r="M815" s="181"/>
      <c r="N815" s="181"/>
      <c r="O815" s="183"/>
      <c r="P815" s="181"/>
      <c r="Q815" s="183"/>
      <c r="R815" s="349"/>
      <c r="S815" s="329"/>
      <c r="T815" s="329"/>
      <c r="U815" s="385" t="s">
        <v>1010</v>
      </c>
      <c r="V815" s="226" t="s">
        <v>1116</v>
      </c>
      <c r="W815" s="414" t="s">
        <v>1073</v>
      </c>
      <c r="X815" s="226" t="s">
        <v>1075</v>
      </c>
      <c r="Y815" s="589" t="s">
        <v>6328</v>
      </c>
      <c r="Z815" s="226"/>
      <c r="AA815" s="329"/>
      <c r="AB815" s="388"/>
      <c r="AC815" s="279" t="s">
        <v>1862</v>
      </c>
      <c r="AD815" s="230" t="s">
        <v>1211</v>
      </c>
      <c r="AE815" s="192"/>
      <c r="AF815" s="192"/>
      <c r="AG815" s="178" t="s">
        <v>1212</v>
      </c>
      <c r="AH815" s="178" t="s">
        <v>1195</v>
      </c>
      <c r="AI815" s="178" t="s">
        <v>1196</v>
      </c>
      <c r="AJ815" s="329"/>
      <c r="AK815" s="329"/>
      <c r="AL815" s="329"/>
      <c r="AM815" s="37"/>
      <c r="AN815" s="37"/>
      <c r="AO815" s="37"/>
      <c r="AP815" s="37"/>
      <c r="AQ815" s="37"/>
      <c r="AR815" s="37"/>
      <c r="AS815" s="329"/>
      <c r="AT815" s="329"/>
    </row>
    <row r="816">
      <c r="B816" s="359">
        <f>SUM($F$978)</f>
        <v>0</v>
      </c>
      <c r="C816" s="360">
        <v>6.0</v>
      </c>
      <c r="D816" s="361"/>
      <c r="E816" s="361"/>
      <c r="F816" s="361"/>
      <c r="G816" s="360"/>
      <c r="H816" s="361"/>
      <c r="I816" s="359">
        <f>SUM(B816:H816) - IF(C816 &gt; I809, ROUNDUP(MINUS(C816, I809)/2), 0)</f>
        <v>4</v>
      </c>
      <c r="J816" s="329"/>
      <c r="K816" s="329"/>
      <c r="L816" s="181"/>
      <c r="M816" s="181"/>
      <c r="N816" s="181"/>
      <c r="O816" s="181"/>
      <c r="P816" s="181"/>
      <c r="Q816" s="181"/>
      <c r="R816" s="329"/>
      <c r="S816" s="329"/>
      <c r="T816" s="329"/>
      <c r="U816" s="385" t="s">
        <v>1018</v>
      </c>
      <c r="V816" s="226" t="s">
        <v>1143</v>
      </c>
      <c r="W816" s="226" t="s">
        <v>1880</v>
      </c>
      <c r="X816" s="265" t="s">
        <v>1119</v>
      </c>
      <c r="Y816" s="226"/>
      <c r="Z816" s="226"/>
      <c r="AA816" s="329"/>
      <c r="AB816" s="390">
        <f>(AC816 * (AC816 + 1)) / 2</f>
        <v>0</v>
      </c>
      <c r="AC816" s="391">
        <v>0.0</v>
      </c>
      <c r="AD816" s="185" t="s">
        <v>9913</v>
      </c>
      <c r="AE816" s="181"/>
      <c r="AF816" s="181"/>
      <c r="AG816" s="181"/>
      <c r="AH816" s="181"/>
      <c r="AI816" s="181"/>
      <c r="AJ816" s="329"/>
      <c r="AK816" s="329"/>
      <c r="AL816" s="329"/>
      <c r="AM816" s="37"/>
      <c r="AN816" s="37"/>
      <c r="AO816" s="37"/>
      <c r="AP816" s="37"/>
      <c r="AQ816" s="37"/>
      <c r="AR816" s="37"/>
      <c r="AS816" s="329"/>
      <c r="AT816" s="329"/>
    </row>
    <row r="817">
      <c r="B817" s="359">
        <f>SUM($G$978)</f>
        <v>0</v>
      </c>
      <c r="C817" s="360">
        <v>16.0</v>
      </c>
      <c r="D817" s="361"/>
      <c r="E817" s="361"/>
      <c r="F817" s="360">
        <v>2.0</v>
      </c>
      <c r="G817" s="360">
        <v>2.0</v>
      </c>
      <c r="H817" s="361"/>
      <c r="I817" s="359">
        <f>SUM(B817:H817) - IF(C817 &gt; I809, ROUNDUP(MINUS(C817, I809)/2), 0)</f>
        <v>13</v>
      </c>
      <c r="J817" s="329"/>
      <c r="K817" s="329"/>
      <c r="L817" s="329"/>
      <c r="M817" s="329"/>
      <c r="N817" s="329"/>
      <c r="O817" s="329"/>
      <c r="P817" s="329"/>
      <c r="Q817" s="329"/>
      <c r="R817" s="329"/>
      <c r="S817" s="329"/>
      <c r="T817" s="279" t="s">
        <v>1872</v>
      </c>
      <c r="U817" s="816" t="s">
        <v>9914</v>
      </c>
      <c r="V817" s="817"/>
      <c r="W817" s="382" t="s">
        <v>9915</v>
      </c>
      <c r="X817" s="342"/>
      <c r="Y817" s="342"/>
      <c r="Z817" s="342"/>
      <c r="AA817" s="329"/>
      <c r="AB817" s="388"/>
      <c r="AC817" s="400" t="str">
        <f>CONCATENATE("Cost: ", AB816, " KP")</f>
        <v>Cost: 0 KP</v>
      </c>
      <c r="AD817" s="185" t="s">
        <v>9916</v>
      </c>
      <c r="AE817" s="181"/>
      <c r="AF817" s="181"/>
      <c r="AG817" s="181"/>
      <c r="AH817" s="181"/>
      <c r="AI817" s="181"/>
      <c r="AJ817" s="329"/>
      <c r="AK817" s="329"/>
      <c r="AL817" s="329"/>
      <c r="AM817" s="329"/>
      <c r="AN817" s="329"/>
      <c r="AO817" s="329"/>
      <c r="AP817" s="329"/>
      <c r="AQ817" s="329"/>
      <c r="AR817" s="329"/>
      <c r="AS817" s="329"/>
      <c r="AT817" s="329"/>
    </row>
    <row r="818">
      <c r="B818" s="359">
        <f>SUM($H$978)</f>
        <v>0</v>
      </c>
      <c r="C818" s="360">
        <v>3.0</v>
      </c>
      <c r="D818" s="360">
        <v>2.0</v>
      </c>
      <c r="E818" s="360">
        <v>2.0</v>
      </c>
      <c r="F818" s="360">
        <v>5.0</v>
      </c>
      <c r="G818" s="361"/>
      <c r="H818" s="361"/>
      <c r="I818" s="359">
        <f>SUM(B818:H818) - IF(C818 &gt; I809, ROUNDUP(MINUS(C818, I809)/2), 0)</f>
        <v>11</v>
      </c>
      <c r="J818" s="329"/>
      <c r="K818" s="274" t="s">
        <v>1815</v>
      </c>
      <c r="L818" s="169" t="s">
        <v>2216</v>
      </c>
      <c r="M818" s="170"/>
      <c r="N818" s="170"/>
      <c r="O818" s="171"/>
      <c r="P818" s="217"/>
      <c r="Q818" s="171"/>
      <c r="R818" s="329"/>
      <c r="S818" s="329"/>
      <c r="T818" s="329"/>
      <c r="U818" s="385" t="s">
        <v>1010</v>
      </c>
      <c r="V818" s="226" t="s">
        <v>2226</v>
      </c>
      <c r="W818" s="226" t="s">
        <v>2959</v>
      </c>
      <c r="X818" s="226" t="s">
        <v>2261</v>
      </c>
      <c r="Y818" s="226" t="s">
        <v>2479</v>
      </c>
      <c r="Z818" s="589" t="s">
        <v>9917</v>
      </c>
      <c r="AA818" s="329"/>
      <c r="AB818" s="388"/>
      <c r="AC818" s="279" t="s">
        <v>1862</v>
      </c>
      <c r="AD818" s="279" t="s">
        <v>1506</v>
      </c>
      <c r="AE818" s="221"/>
      <c r="AF818" s="221"/>
      <c r="AG818" s="222" t="s">
        <v>1212</v>
      </c>
      <c r="AH818" s="222" t="s">
        <v>1195</v>
      </c>
      <c r="AI818" s="222" t="s">
        <v>1196</v>
      </c>
      <c r="AJ818" s="329"/>
      <c r="AK818" s="329"/>
      <c r="AL818" s="329"/>
      <c r="AM818" s="279" t="s">
        <v>1879</v>
      </c>
      <c r="AN818" s="170"/>
      <c r="AO818" s="329"/>
      <c r="AP818" s="329"/>
      <c r="AQ818" s="329"/>
      <c r="AR818" s="329"/>
      <c r="AS818" s="329"/>
      <c r="AT818" s="329"/>
    </row>
    <row r="819">
      <c r="B819" s="359">
        <f>SUM($I$978)</f>
        <v>0</v>
      </c>
      <c r="C819" s="360"/>
      <c r="D819" s="360"/>
      <c r="E819" s="361"/>
      <c r="F819" s="360">
        <v>5.0</v>
      </c>
      <c r="G819" s="361"/>
      <c r="H819" s="361"/>
      <c r="I819" s="359">
        <f>SUM(B819:H819) - IF(C819 &gt; I809, ROUNDUP(MINUS(C819, I809)/2), 0)</f>
        <v>5</v>
      </c>
      <c r="J819" s="329"/>
      <c r="K819" s="346" t="str">
        <f>IFERROR(__xludf.DUMMYFUNCTION("REGEXREPLACE(O818, ""\D+"", """")"),"")</f>
        <v/>
      </c>
      <c r="L819" s="154"/>
      <c r="M819" s="154"/>
      <c r="N819" s="154"/>
      <c r="O819" s="173"/>
      <c r="P819" s="154"/>
      <c r="Q819" s="173"/>
      <c r="R819" s="329"/>
      <c r="S819" s="329"/>
      <c r="T819" s="329"/>
      <c r="U819" s="385" t="s">
        <v>1018</v>
      </c>
      <c r="V819" s="244" t="s">
        <v>2712</v>
      </c>
      <c r="W819" s="244" t="s">
        <v>1022</v>
      </c>
      <c r="X819" s="244" t="s">
        <v>1864</v>
      </c>
      <c r="Y819" s="573" t="s">
        <v>9918</v>
      </c>
      <c r="Z819" s="226"/>
      <c r="AA819" s="329"/>
      <c r="AB819" s="390">
        <f>(AC819 * (AC819 + 1)) / 2</f>
        <v>0</v>
      </c>
      <c r="AC819" s="391">
        <v>0.0</v>
      </c>
      <c r="AD819" s="228" t="s">
        <v>9919</v>
      </c>
      <c r="AE819" s="226"/>
      <c r="AF819" s="226"/>
      <c r="AG819" s="226"/>
      <c r="AH819" s="226"/>
      <c r="AI819" s="226"/>
      <c r="AJ819" s="329"/>
      <c r="AK819" s="329"/>
      <c r="AL819" s="329"/>
      <c r="AM819" s="404" t="s">
        <v>9403</v>
      </c>
      <c r="AN819" s="37"/>
      <c r="AO819" s="406" t="s">
        <v>9294</v>
      </c>
      <c r="AP819" s="37"/>
      <c r="AQ819" s="404" t="s">
        <v>1888</v>
      </c>
      <c r="AR819" s="37"/>
      <c r="AS819" s="329"/>
      <c r="AT819" s="329"/>
    </row>
    <row r="820">
      <c r="B820" s="359">
        <f>SUM($J$978)</f>
        <v>0</v>
      </c>
      <c r="C820" s="360">
        <v>16.0</v>
      </c>
      <c r="D820" s="361"/>
      <c r="E820" s="361"/>
      <c r="F820" s="360"/>
      <c r="G820" s="361"/>
      <c r="H820" s="361"/>
      <c r="I820" s="359">
        <f>SUM(B820:H820) - IF(C820 &gt; I809, ROUNDUP(MINUS(C820, I809)/2), 0)</f>
        <v>9</v>
      </c>
      <c r="J820" s="329"/>
      <c r="K820" s="329"/>
      <c r="L820" s="154"/>
      <c r="M820" s="154"/>
      <c r="N820" s="154"/>
      <c r="O820" s="154"/>
      <c r="P820" s="154"/>
      <c r="Q820" s="154"/>
      <c r="R820" s="329"/>
      <c r="S820" s="329"/>
      <c r="T820" s="279" t="s">
        <v>1889</v>
      </c>
      <c r="U820" s="816" t="s">
        <v>9860</v>
      </c>
      <c r="V820" s="811"/>
      <c r="W820" s="547" t="s">
        <v>9861</v>
      </c>
      <c r="X820" s="562"/>
      <c r="Y820" s="562"/>
      <c r="Z820" s="562"/>
      <c r="AA820" s="329"/>
      <c r="AB820" s="388"/>
      <c r="AC820" s="400" t="str">
        <f>CONCATENATE("Cost: ", AB819, " KP")</f>
        <v>Cost: 0 KP</v>
      </c>
      <c r="AD820" s="244" t="s">
        <v>9920</v>
      </c>
      <c r="AE820" s="226"/>
      <c r="AF820" s="226"/>
      <c r="AG820" s="226"/>
      <c r="AH820" s="226"/>
      <c r="AI820" s="226"/>
      <c r="AJ820" s="329"/>
      <c r="AK820" s="329"/>
      <c r="AL820" s="2797"/>
      <c r="AM820" s="406" t="s">
        <v>2176</v>
      </c>
      <c r="AN820" s="37"/>
      <c r="AO820" s="405" t="s">
        <v>1894</v>
      </c>
      <c r="AP820" s="37"/>
      <c r="AQ820" s="406" t="s">
        <v>1895</v>
      </c>
      <c r="AR820" s="37"/>
      <c r="AS820" s="329"/>
      <c r="AT820" s="329"/>
    </row>
    <row r="821">
      <c r="B821" s="359">
        <f>SUM($T$978)</f>
        <v>0</v>
      </c>
      <c r="C821" s="361"/>
      <c r="D821" s="361"/>
      <c r="E821" s="361"/>
      <c r="F821" s="361"/>
      <c r="G821" s="361"/>
      <c r="H821" s="361"/>
      <c r="I821" s="359">
        <f>SUM(B821,D821:H821, (MIN(ROUNDDOWN(C821/6), 1)), MIN(ROUNDDOWN(C821/15), 1))</f>
        <v>0</v>
      </c>
      <c r="J821" s="329"/>
      <c r="K821" s="329"/>
      <c r="L821" s="329"/>
      <c r="M821" s="329"/>
      <c r="N821" s="329"/>
      <c r="O821" s="329"/>
      <c r="P821" s="329"/>
      <c r="Q821" s="329"/>
      <c r="R821" s="329"/>
      <c r="S821" s="329"/>
      <c r="T821" s="329"/>
      <c r="U821" s="385" t="s">
        <v>1010</v>
      </c>
      <c r="V821" s="226" t="s">
        <v>1114</v>
      </c>
      <c r="W821" s="589" t="s">
        <v>9863</v>
      </c>
      <c r="X821" s="2784" t="s">
        <v>9136</v>
      </c>
      <c r="Y821" s="226"/>
      <c r="Z821" s="226"/>
      <c r="AA821" s="329"/>
      <c r="AB821" s="388"/>
      <c r="AC821" s="279" t="s">
        <v>1862</v>
      </c>
      <c r="AD821" s="506" t="s">
        <v>1446</v>
      </c>
      <c r="AE821" s="221"/>
      <c r="AF821" s="221"/>
      <c r="AG821" s="379" t="s">
        <v>1313</v>
      </c>
      <c r="AH821" s="285" t="s">
        <v>1195</v>
      </c>
      <c r="AI821" s="285" t="s">
        <v>1196</v>
      </c>
      <c r="AJ821" s="329"/>
      <c r="AK821" s="329"/>
      <c r="AL821" s="329"/>
      <c r="AM821" s="304" t="s">
        <v>9644</v>
      </c>
      <c r="AN821" s="37"/>
      <c r="AO821" s="406" t="s">
        <v>2724</v>
      </c>
      <c r="AP821" s="37"/>
      <c r="AQ821" s="109" t="s">
        <v>3540</v>
      </c>
      <c r="AR821" s="37"/>
      <c r="AS821" s="329"/>
      <c r="AT821" s="329"/>
    </row>
    <row r="822">
      <c r="A822" s="329"/>
      <c r="B822" s="329"/>
      <c r="C822" s="329"/>
      <c r="D822" s="329"/>
      <c r="E822" s="329"/>
      <c r="F822" s="329"/>
      <c r="G822" s="329"/>
      <c r="H822" s="329"/>
      <c r="I822" s="329"/>
      <c r="J822" s="329"/>
      <c r="K822" s="411" t="s">
        <v>1904</v>
      </c>
      <c r="L822" s="412"/>
      <c r="M822" s="412"/>
      <c r="N822" s="412"/>
      <c r="O822" s="413"/>
      <c r="P822" s="413"/>
      <c r="Q822" s="413"/>
      <c r="R822" s="329"/>
      <c r="S822" s="329"/>
      <c r="T822" s="329"/>
      <c r="U822" s="385" t="s">
        <v>1018</v>
      </c>
      <c r="V822" s="226" t="s">
        <v>2122</v>
      </c>
      <c r="W822" s="226"/>
      <c r="X822" s="226"/>
      <c r="Y822" s="226"/>
      <c r="Z822" s="226"/>
      <c r="AA822" s="329"/>
      <c r="AB822" s="390">
        <f>(AC822 * (AC822 + 1)) / 2</f>
        <v>0</v>
      </c>
      <c r="AC822" s="391">
        <v>0.0</v>
      </c>
      <c r="AD822" s="286" t="s">
        <v>1448</v>
      </c>
      <c r="AE822" s="226"/>
      <c r="AF822" s="226"/>
      <c r="AG822" s="226"/>
      <c r="AH822" s="226"/>
      <c r="AI822" s="226"/>
      <c r="AJ822" s="329"/>
      <c r="AK822" s="329"/>
      <c r="AL822" s="329"/>
      <c r="AM822" s="329"/>
      <c r="AN822" s="329"/>
      <c r="AO822" s="329"/>
      <c r="AP822" s="329"/>
      <c r="AQ822" s="329"/>
      <c r="AR822" s="329"/>
      <c r="AS822" s="329"/>
      <c r="AT822" s="329"/>
    </row>
    <row r="823">
      <c r="A823" s="329"/>
      <c r="B823" s="345" t="s">
        <v>1822</v>
      </c>
      <c r="C823" s="345" t="s">
        <v>1906</v>
      </c>
      <c r="D823" s="345" t="s">
        <v>1907</v>
      </c>
      <c r="E823" s="345" t="s">
        <v>1908</v>
      </c>
      <c r="F823" s="345" t="s">
        <v>1909</v>
      </c>
      <c r="G823" s="345" t="s">
        <v>1910</v>
      </c>
      <c r="H823" s="345" t="s">
        <v>800</v>
      </c>
      <c r="I823" s="345" t="s">
        <v>1826</v>
      </c>
      <c r="J823" s="329"/>
      <c r="K823" s="346" t="str">
        <f>IFERROR(__xludf.DUMMYFUNCTION("REGEXREPLACE(O822, ""\D+"", """")"),"")</f>
        <v/>
      </c>
      <c r="L823" s="170"/>
      <c r="M823" s="170"/>
      <c r="N823" s="170"/>
      <c r="O823" s="170"/>
      <c r="P823" s="170"/>
      <c r="Q823" s="170"/>
      <c r="R823" s="329"/>
      <c r="S823" s="329"/>
      <c r="T823" s="279" t="s">
        <v>1889</v>
      </c>
      <c r="U823" s="897" t="s">
        <v>2850</v>
      </c>
      <c r="V823" s="823"/>
      <c r="W823" s="509" t="s">
        <v>2851</v>
      </c>
      <c r="X823" s="562"/>
      <c r="Y823" s="562"/>
      <c r="Z823" s="562"/>
      <c r="AA823" s="329"/>
      <c r="AB823" s="329"/>
      <c r="AC823" s="400" t="str">
        <f>CONCATENATE("Cost: ", AB822, " KP")</f>
        <v>Cost: 0 KP</v>
      </c>
      <c r="AD823" s="153" t="s">
        <v>9921</v>
      </c>
      <c r="AE823" s="226"/>
      <c r="AF823" s="226"/>
      <c r="AG823" s="226"/>
      <c r="AH823" s="226"/>
      <c r="AI823" s="226"/>
      <c r="AJ823" s="329"/>
      <c r="AK823" s="329"/>
      <c r="AL823" s="329"/>
      <c r="AM823" s="279" t="s">
        <v>1914</v>
      </c>
      <c r="AN823" s="170"/>
      <c r="AO823" s="329"/>
      <c r="AP823" s="329"/>
      <c r="AQ823" s="329"/>
      <c r="AR823" s="329"/>
      <c r="AS823" s="329"/>
      <c r="AT823" s="329"/>
    </row>
    <row r="824">
      <c r="A824" s="345" t="s">
        <v>51</v>
      </c>
      <c r="B824" s="359">
        <f>SUM($U$978)</f>
        <v>0</v>
      </c>
      <c r="C824" s="418"/>
      <c r="D824" s="418"/>
      <c r="E824" s="419">
        <f>SUM(ROUNDDOWN(I817/5))</f>
        <v>2</v>
      </c>
      <c r="F824" s="418"/>
      <c r="G824" s="361"/>
      <c r="H824" s="361"/>
      <c r="I824" s="359">
        <f t="shared" ref="I824:I828" si="98">SUM(B824:H824)</f>
        <v>2</v>
      </c>
      <c r="J824" s="329"/>
      <c r="K824" s="329"/>
      <c r="L824" s="170"/>
      <c r="M824" s="170"/>
      <c r="N824" s="170"/>
      <c r="O824" s="170"/>
      <c r="P824" s="170"/>
      <c r="Q824" s="170"/>
      <c r="R824" s="329"/>
      <c r="S824" s="329"/>
      <c r="T824" s="329"/>
      <c r="U824" s="510" t="s">
        <v>1010</v>
      </c>
      <c r="V824" s="226" t="s">
        <v>2226</v>
      </c>
      <c r="W824" s="402" t="s">
        <v>2853</v>
      </c>
      <c r="X824" s="414"/>
      <c r="Y824" s="226"/>
      <c r="Z824" s="226"/>
      <c r="AA824" s="329"/>
      <c r="AB824" s="329"/>
      <c r="AC824" s="411" t="s">
        <v>1904</v>
      </c>
      <c r="AD824" s="412"/>
      <c r="AE824" s="412"/>
      <c r="AF824" s="412"/>
      <c r="AG824" s="412"/>
      <c r="AH824" s="413"/>
      <c r="AI824" s="413"/>
      <c r="AJ824" s="329"/>
      <c r="AK824" s="329"/>
      <c r="AL824" s="329"/>
      <c r="AM824" s="1017" t="s">
        <v>2687</v>
      </c>
      <c r="AS824" s="329"/>
      <c r="AT824" s="329"/>
    </row>
    <row r="825">
      <c r="A825" s="345" t="s">
        <v>52</v>
      </c>
      <c r="B825" s="359">
        <f>SUM($V$978)</f>
        <v>0</v>
      </c>
      <c r="C825" s="418"/>
      <c r="D825" s="419">
        <f>SUM(ROUNDDOWN(I816/3))</f>
        <v>1</v>
      </c>
      <c r="E825" s="419">
        <f>SUM(I817)</f>
        <v>13</v>
      </c>
      <c r="F825" s="418"/>
      <c r="G825" s="360">
        <v>4.0</v>
      </c>
      <c r="H825" s="361"/>
      <c r="I825" s="359">
        <f t="shared" si="98"/>
        <v>18</v>
      </c>
      <c r="J825" s="329"/>
      <c r="K825" s="329"/>
      <c r="L825" s="329"/>
      <c r="M825" s="329"/>
      <c r="N825" s="329"/>
      <c r="O825" s="329"/>
      <c r="P825" s="329"/>
      <c r="Q825" s="329"/>
      <c r="R825" s="329"/>
      <c r="S825" s="329"/>
      <c r="T825" s="329"/>
      <c r="U825" s="510" t="s">
        <v>1018</v>
      </c>
      <c r="V825" s="244" t="s">
        <v>2688</v>
      </c>
      <c r="W825" s="403" t="s">
        <v>1094</v>
      </c>
      <c r="X825" s="226"/>
      <c r="Y825" s="226"/>
      <c r="Z825" s="226"/>
      <c r="AA825" s="329"/>
      <c r="AB825" s="390">
        <f>(AC825 * (AC825 + 1)) / 2</f>
        <v>0</v>
      </c>
      <c r="AC825" s="391">
        <v>0.0</v>
      </c>
      <c r="AD825" s="170"/>
      <c r="AE825" s="170"/>
      <c r="AF825" s="170"/>
      <c r="AG825" s="170"/>
      <c r="AH825" s="170"/>
      <c r="AI825" s="170"/>
      <c r="AJ825" s="329"/>
      <c r="AK825" s="329"/>
      <c r="AL825" s="329"/>
      <c r="AS825" s="329"/>
      <c r="AT825" s="329"/>
    </row>
    <row r="826">
      <c r="A826" s="345" t="s">
        <v>54</v>
      </c>
      <c r="B826" s="359">
        <f>SUM($W$978)</f>
        <v>0</v>
      </c>
      <c r="C826" s="419">
        <f>SUM(I815)</f>
        <v>0</v>
      </c>
      <c r="D826" s="418"/>
      <c r="E826" s="418"/>
      <c r="F826" s="418"/>
      <c r="G826" s="361"/>
      <c r="H826" s="361"/>
      <c r="I826" s="359">
        <f t="shared" si="98"/>
        <v>0</v>
      </c>
      <c r="J826" s="329"/>
      <c r="K826" s="411" t="s">
        <v>1904</v>
      </c>
      <c r="L826" s="412"/>
      <c r="M826" s="412"/>
      <c r="N826" s="412"/>
      <c r="O826" s="413"/>
      <c r="P826" s="413"/>
      <c r="Q826" s="413"/>
      <c r="R826" s="329"/>
      <c r="S826" s="329"/>
      <c r="T826" s="329"/>
      <c r="U826" s="329"/>
      <c r="V826" s="329"/>
      <c r="W826" s="329"/>
      <c r="X826" s="329"/>
      <c r="Y826" s="329"/>
      <c r="Z826" s="329"/>
      <c r="AA826" s="329"/>
      <c r="AB826" s="388"/>
      <c r="AC826" s="400" t="str">
        <f>CONCATENATE("Cost: ", AB825, " KP")</f>
        <v>Cost: 0 KP</v>
      </c>
      <c r="AD826" s="170"/>
      <c r="AE826" s="170"/>
      <c r="AF826" s="170"/>
      <c r="AG826" s="170"/>
      <c r="AH826" s="170"/>
      <c r="AI826" s="170"/>
      <c r="AJ826" s="329"/>
      <c r="AK826" s="329"/>
      <c r="AL826" s="329"/>
      <c r="AS826" s="329"/>
      <c r="AT826" s="329"/>
    </row>
    <row r="827">
      <c r="A827" s="345" t="s">
        <v>53</v>
      </c>
      <c r="B827" s="359">
        <f>SUM($X$978)</f>
        <v>0</v>
      </c>
      <c r="C827" s="419">
        <f>SUM(ROUNDDOWN(I815/2))</f>
        <v>0</v>
      </c>
      <c r="D827" s="418"/>
      <c r="E827" s="419">
        <f>SUM(I817)</f>
        <v>13</v>
      </c>
      <c r="F827" s="418"/>
      <c r="G827" s="360">
        <v>4.0</v>
      </c>
      <c r="H827" s="361"/>
      <c r="I827" s="359">
        <f t="shared" si="98"/>
        <v>17</v>
      </c>
      <c r="J827" s="329"/>
      <c r="K827" s="346" t="str">
        <f>IFERROR(__xludf.DUMMYFUNCTION("REGEXREPLACE(O826, ""\D+"", """")"),"")</f>
        <v/>
      </c>
      <c r="L827" s="170"/>
      <c r="M827" s="170"/>
      <c r="N827" s="170"/>
      <c r="O827" s="170"/>
      <c r="P827" s="170"/>
      <c r="Q827" s="170"/>
      <c r="R827" s="329"/>
      <c r="S827" s="329"/>
      <c r="T827" s="279" t="s">
        <v>1922</v>
      </c>
      <c r="U827" s="2794" t="s">
        <v>9922</v>
      </c>
      <c r="V827" s="170"/>
      <c r="W827" s="170"/>
      <c r="X827" s="170"/>
      <c r="Y827" s="577" t="s">
        <v>567</v>
      </c>
      <c r="Z827" s="345" t="s">
        <v>535</v>
      </c>
      <c r="AA827" s="329"/>
      <c r="AB827" s="329"/>
      <c r="AC827" s="411" t="s">
        <v>1904</v>
      </c>
      <c r="AD827" s="412"/>
      <c r="AE827" s="412"/>
      <c r="AF827" s="412"/>
      <c r="AG827" s="412"/>
      <c r="AH827" s="413"/>
      <c r="AI827" s="413"/>
      <c r="AJ827" s="329"/>
      <c r="AK827" s="329"/>
      <c r="AL827" s="329"/>
      <c r="AS827" s="329"/>
      <c r="AT827" s="329"/>
    </row>
    <row r="828">
      <c r="A828" s="345" t="s">
        <v>55</v>
      </c>
      <c r="B828" s="359">
        <f>SUM($Y$978)</f>
        <v>0</v>
      </c>
      <c r="C828" s="419">
        <f>SUM(I815)</f>
        <v>0</v>
      </c>
      <c r="D828" s="418"/>
      <c r="E828" s="418"/>
      <c r="F828" s="419">
        <f>SUM(ROUNDDOWN(I820/3))</f>
        <v>3</v>
      </c>
      <c r="G828" s="361"/>
      <c r="H828" s="361"/>
      <c r="I828" s="359">
        <f t="shared" si="98"/>
        <v>3</v>
      </c>
      <c r="J828" s="329"/>
      <c r="K828" s="329"/>
      <c r="L828" s="170"/>
      <c r="M828" s="170"/>
      <c r="N828" s="170"/>
      <c r="O828" s="170"/>
      <c r="P828" s="170"/>
      <c r="Q828" s="170"/>
      <c r="R828" s="329"/>
      <c r="S828" s="329"/>
      <c r="T828" s="329"/>
      <c r="U828" s="298" t="s">
        <v>9923</v>
      </c>
      <c r="V828" s="212"/>
      <c r="W828" s="212"/>
      <c r="X828" s="212"/>
      <c r="Y828" s="212"/>
      <c r="Z828" s="154"/>
      <c r="AA828" s="329"/>
      <c r="AB828" s="390">
        <f>(AC828 * (AC828 + 1)) / 2</f>
        <v>0</v>
      </c>
      <c r="AC828" s="391">
        <v>0.0</v>
      </c>
      <c r="AD828" s="170"/>
      <c r="AE828" s="170"/>
      <c r="AF828" s="170"/>
      <c r="AG828" s="170"/>
      <c r="AH828" s="170"/>
      <c r="AI828" s="170"/>
      <c r="AJ828" s="329"/>
      <c r="AK828" s="329"/>
      <c r="AL828" s="329"/>
      <c r="AS828" s="329"/>
      <c r="AT828" s="329"/>
    </row>
    <row r="829">
      <c r="A829" s="329"/>
      <c r="B829" s="329"/>
      <c r="C829" s="329"/>
      <c r="D829" s="329"/>
      <c r="E829" s="329"/>
      <c r="F829" s="329"/>
      <c r="G829" s="329"/>
      <c r="H829" s="329"/>
      <c r="I829" s="329"/>
      <c r="J829" s="329"/>
      <c r="K829" s="329"/>
      <c r="L829" s="329"/>
      <c r="M829" s="329"/>
      <c r="N829" s="329"/>
      <c r="O829" s="329"/>
      <c r="P829" s="329"/>
      <c r="Q829" s="329"/>
      <c r="R829" s="329"/>
      <c r="S829" s="329"/>
      <c r="T829" s="329"/>
      <c r="U829" s="298" t="s">
        <v>9924</v>
      </c>
      <c r="V829" s="212"/>
      <c r="W829" s="212"/>
      <c r="X829" s="212"/>
      <c r="Y829" s="212"/>
      <c r="Z829" s="212"/>
      <c r="AA829" s="349" t="s">
        <v>556</v>
      </c>
      <c r="AB829" s="329"/>
      <c r="AC829" s="400" t="str">
        <f>CONCATENATE("Cost: ", AB828, " KP")</f>
        <v>Cost: 0 KP</v>
      </c>
      <c r="AD829" s="170"/>
      <c r="AE829" s="170"/>
      <c r="AF829" s="170"/>
      <c r="AG829" s="170"/>
      <c r="AH829" s="170"/>
      <c r="AI829" s="170"/>
      <c r="AJ829" s="329"/>
      <c r="AK829" s="329"/>
      <c r="AL829" s="329"/>
      <c r="AM829" s="329"/>
      <c r="AN829" s="329"/>
      <c r="AO829" s="329"/>
      <c r="AP829" s="329"/>
      <c r="AQ829" s="329"/>
      <c r="AR829" s="329"/>
      <c r="AS829" s="329"/>
      <c r="AT829" s="329"/>
    </row>
    <row r="830">
      <c r="A830" s="37"/>
      <c r="B830" s="430" t="s">
        <v>1926</v>
      </c>
      <c r="C830" s="329"/>
      <c r="D830" s="329"/>
      <c r="E830" s="329"/>
      <c r="F830" s="329"/>
      <c r="G830" s="329"/>
      <c r="H830" s="329"/>
      <c r="I830" s="329"/>
      <c r="J830" s="37"/>
      <c r="K830" s="329"/>
      <c r="L830" s="329"/>
      <c r="M830" s="329"/>
      <c r="N830" s="329"/>
      <c r="O830" s="329"/>
      <c r="P830" s="329"/>
      <c r="Q830" s="329"/>
      <c r="R830" s="329"/>
      <c r="S830" s="37"/>
      <c r="T830" s="329"/>
      <c r="U830" s="329"/>
      <c r="V830" s="329"/>
      <c r="W830" s="329"/>
      <c r="X830" s="329"/>
      <c r="Y830" s="329"/>
      <c r="Z830" s="329"/>
      <c r="AA830" s="329"/>
      <c r="AB830" s="37"/>
      <c r="AC830" s="329"/>
      <c r="AD830" s="329"/>
      <c r="AE830" s="329"/>
      <c r="AF830" s="329"/>
      <c r="AG830" s="329"/>
      <c r="AH830" s="329"/>
      <c r="AI830" s="329"/>
      <c r="AJ830" s="329"/>
      <c r="AK830" s="37"/>
      <c r="AL830" s="329"/>
      <c r="AM830" s="329"/>
      <c r="AN830" s="329"/>
      <c r="AO830" s="329"/>
      <c r="AP830" s="329"/>
      <c r="AQ830" s="329"/>
      <c r="AR830" s="329"/>
      <c r="AS830" s="329"/>
      <c r="AT830" s="37"/>
    </row>
    <row r="834">
      <c r="A834" s="37"/>
      <c r="B834" s="329"/>
      <c r="C834" s="329"/>
      <c r="D834" s="329"/>
      <c r="E834" s="329"/>
      <c r="F834" s="329"/>
      <c r="G834" s="330" t="s">
        <v>1811</v>
      </c>
      <c r="H834" s="330" t="s">
        <v>1812</v>
      </c>
      <c r="I834" s="331" t="s">
        <v>1813</v>
      </c>
      <c r="J834" s="329"/>
      <c r="K834" s="329"/>
      <c r="L834" s="329"/>
      <c r="M834" s="329"/>
      <c r="N834" s="329"/>
      <c r="O834" s="329"/>
      <c r="P834" s="329"/>
      <c r="Q834" s="329"/>
      <c r="R834" s="329"/>
      <c r="S834" s="37"/>
      <c r="T834" s="329"/>
      <c r="U834" s="329"/>
      <c r="V834" s="329"/>
      <c r="W834" s="329"/>
      <c r="X834" s="329"/>
      <c r="Y834" s="329"/>
      <c r="Z834" s="329"/>
      <c r="AA834" s="329"/>
      <c r="AB834" s="37"/>
      <c r="AC834" s="329"/>
      <c r="AD834" s="329"/>
      <c r="AE834" s="329"/>
      <c r="AF834" s="329"/>
      <c r="AG834" s="329"/>
      <c r="AH834" s="329"/>
      <c r="AI834" s="329"/>
      <c r="AJ834" s="329"/>
      <c r="AK834" s="37"/>
      <c r="AL834" s="329"/>
      <c r="AM834" s="329"/>
      <c r="AN834" s="329"/>
      <c r="AO834" s="329"/>
      <c r="AP834" s="329"/>
      <c r="AQ834" s="329"/>
      <c r="AR834" s="329"/>
      <c r="AS834" s="329"/>
      <c r="AT834" s="37"/>
    </row>
    <row r="835">
      <c r="A835" s="329"/>
      <c r="B835" s="329"/>
      <c r="C835" s="332" t="s">
        <v>4125</v>
      </c>
      <c r="D835" s="333"/>
      <c r="E835" s="329"/>
      <c r="F835" s="334" t="s">
        <v>1814</v>
      </c>
      <c r="G835" s="334">
        <f>MINUS(H835,SUM(C838:C847) + SUM(K837+K841+K845+AB842+AB845+AB848+AB851+AB854))</f>
        <v>-89</v>
      </c>
      <c r="H835" s="334">
        <f>SUM($A$913)</f>
        <v>0</v>
      </c>
      <c r="I835" s="335">
        <f>$Z$913+1</f>
        <v>1</v>
      </c>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329"/>
      <c r="AF835" s="329"/>
      <c r="AG835" s="329"/>
      <c r="AH835" s="329"/>
      <c r="AI835" s="329"/>
      <c r="AJ835" s="329"/>
      <c r="AK835" s="329"/>
      <c r="AL835" s="329"/>
      <c r="AM835" s="329"/>
      <c r="AN835" s="329"/>
      <c r="AO835" s="329"/>
      <c r="AP835" s="329"/>
      <c r="AQ835" s="329"/>
      <c r="AR835" s="329"/>
      <c r="AS835" s="329"/>
      <c r="AT835" s="329"/>
    </row>
    <row r="836">
      <c r="A836" s="329"/>
      <c r="B836" s="329"/>
      <c r="C836" s="329"/>
      <c r="D836" s="329"/>
      <c r="E836" s="329"/>
      <c r="F836" s="329"/>
      <c r="G836" s="329"/>
      <c r="H836" s="329"/>
      <c r="I836" s="329"/>
      <c r="J836" s="329"/>
      <c r="K836" s="274" t="s">
        <v>1815</v>
      </c>
      <c r="L836" s="169" t="s">
        <v>801</v>
      </c>
      <c r="M836" s="170"/>
      <c r="N836" s="170"/>
      <c r="O836" s="171" t="s">
        <v>802</v>
      </c>
      <c r="P836" s="217" t="s">
        <v>800</v>
      </c>
      <c r="Q836" s="171" t="s">
        <v>583</v>
      </c>
      <c r="R836" s="329"/>
      <c r="S836" s="329"/>
      <c r="T836" s="279" t="s">
        <v>1816</v>
      </c>
      <c r="U836" s="818" t="s">
        <v>9925</v>
      </c>
      <c r="V836" s="819"/>
      <c r="W836" s="432" t="s">
        <v>9926</v>
      </c>
      <c r="X836" s="342"/>
      <c r="Y836" s="342"/>
      <c r="Z836" s="342"/>
      <c r="AA836" s="329"/>
      <c r="AB836" s="329"/>
      <c r="AC836" s="2798" t="s">
        <v>294</v>
      </c>
      <c r="AD836" s="2799" t="s">
        <v>9927</v>
      </c>
      <c r="AE836" s="2800"/>
      <c r="AF836" s="2801" t="s">
        <v>2605</v>
      </c>
      <c r="AG836" s="2802"/>
      <c r="AH836" s="2802"/>
      <c r="AI836" s="2802"/>
      <c r="AJ836" s="329"/>
      <c r="AK836" s="329"/>
      <c r="AL836" s="329"/>
      <c r="AM836" s="227" t="s">
        <v>1821</v>
      </c>
      <c r="AN836" s="170"/>
      <c r="AO836" s="329"/>
      <c r="AP836" s="329"/>
      <c r="AQ836" s="329"/>
      <c r="AR836" s="329"/>
      <c r="AS836" s="329"/>
      <c r="AT836" s="329"/>
    </row>
    <row r="837">
      <c r="A837" s="329"/>
      <c r="B837" s="345" t="s">
        <v>1822</v>
      </c>
      <c r="C837" s="345" t="s">
        <v>1823</v>
      </c>
      <c r="D837" s="345" t="s">
        <v>1824</v>
      </c>
      <c r="E837" s="345" t="s">
        <v>1825</v>
      </c>
      <c r="F837" s="345" t="s">
        <v>1066</v>
      </c>
      <c r="G837" s="345" t="s">
        <v>1120</v>
      </c>
      <c r="H837" s="345" t="s">
        <v>800</v>
      </c>
      <c r="I837" s="345" t="s">
        <v>1826</v>
      </c>
      <c r="J837" s="329"/>
      <c r="K837" s="346" t="str">
        <f>IFERROR(__xludf.DUMMYFUNCTION("REGEXREPLACE(O836, ""\D+"", """")"),"1")</f>
        <v>1</v>
      </c>
      <c r="L837" s="153" t="s">
        <v>804</v>
      </c>
      <c r="M837" s="154"/>
      <c r="N837" s="154"/>
      <c r="O837" s="173"/>
      <c r="P837" s="154"/>
      <c r="Q837" s="173"/>
      <c r="R837" s="329"/>
      <c r="S837" s="329"/>
      <c r="T837" s="329"/>
      <c r="U837" s="347" t="s">
        <v>9928</v>
      </c>
      <c r="V837" s="181"/>
      <c r="W837" s="181"/>
      <c r="X837" s="181"/>
      <c r="Y837" s="181"/>
      <c r="Z837" s="2803" t="s">
        <v>2823</v>
      </c>
      <c r="AA837" s="329"/>
      <c r="AB837" s="329"/>
      <c r="AC837" s="373"/>
      <c r="AD837" s="2804" t="s">
        <v>9929</v>
      </c>
      <c r="AE837" s="2805"/>
      <c r="AF837" s="2805"/>
      <c r="AG837" s="2805"/>
      <c r="AH837" s="2805"/>
      <c r="AI837" s="2805"/>
      <c r="AJ837" s="329"/>
      <c r="AK837" s="329"/>
      <c r="AL837" s="329"/>
      <c r="AM837" s="370" t="s">
        <v>1847</v>
      </c>
      <c r="AR837" s="37"/>
      <c r="AS837" s="329"/>
      <c r="AT837" s="329"/>
    </row>
    <row r="838">
      <c r="A838" s="358"/>
      <c r="B838" s="359">
        <f>SUM($B$913)</f>
        <v>0</v>
      </c>
      <c r="C838" s="360">
        <v>10.0</v>
      </c>
      <c r="D838" s="361"/>
      <c r="E838" s="360"/>
      <c r="F838" s="360"/>
      <c r="G838" s="360"/>
      <c r="H838" s="361"/>
      <c r="I838" s="359">
        <f>SUM(B838,C838*2,D838:H838) - IF(C838 &gt; I835, MINUS(C838, I835), 0)</f>
        <v>11</v>
      </c>
      <c r="J838" s="329"/>
      <c r="K838" s="329"/>
      <c r="L838" s="154"/>
      <c r="M838" s="154"/>
      <c r="N838" s="154"/>
      <c r="O838" s="154"/>
      <c r="P838" s="154"/>
      <c r="Q838" s="154"/>
      <c r="R838" s="329"/>
      <c r="S838" s="329"/>
      <c r="T838" s="329"/>
      <c r="U838" s="566" t="s">
        <v>9930</v>
      </c>
      <c r="V838" s="345" t="s">
        <v>922</v>
      </c>
      <c r="W838" s="345" t="s">
        <v>925</v>
      </c>
      <c r="X838" s="345" t="s">
        <v>926</v>
      </c>
      <c r="Y838" s="363" t="s">
        <v>870</v>
      </c>
      <c r="Z838" s="345" t="s">
        <v>866</v>
      </c>
      <c r="AA838" s="329"/>
      <c r="AB838" s="329"/>
      <c r="AC838" s="373"/>
      <c r="AD838" s="2806" t="s">
        <v>9931</v>
      </c>
      <c r="AE838" s="2805"/>
      <c r="AF838" s="2805"/>
      <c r="AG838" s="2805"/>
      <c r="AH838" s="2805"/>
      <c r="AI838" s="2807" t="s">
        <v>9932</v>
      </c>
      <c r="AJ838" s="349" t="s">
        <v>556</v>
      </c>
      <c r="AK838" s="329"/>
      <c r="AL838" s="329"/>
      <c r="AM838" s="37"/>
      <c r="AN838" s="455"/>
      <c r="AO838" s="455"/>
      <c r="AP838" s="37"/>
      <c r="AQ838" s="37"/>
      <c r="AR838" s="37"/>
      <c r="AS838" s="329"/>
      <c r="AT838" s="329"/>
    </row>
    <row r="839">
      <c r="B839" s="359">
        <f>SUM($C$913)</f>
        <v>0</v>
      </c>
      <c r="C839" s="360">
        <v>9.0</v>
      </c>
      <c r="D839" s="360"/>
      <c r="E839" s="360"/>
      <c r="F839" s="360">
        <v>6.0</v>
      </c>
      <c r="G839" s="360"/>
      <c r="H839" s="361"/>
      <c r="I839" s="359">
        <f>SUM(B839,C839*2,D839:H839) - IF(C839 &gt; I835, MINUS(C839, I835), 0)</f>
        <v>16</v>
      </c>
      <c r="J839" s="329"/>
      <c r="K839" s="329"/>
      <c r="L839" s="329"/>
      <c r="M839" s="329"/>
      <c r="N839" s="329"/>
      <c r="O839" s="329"/>
      <c r="P839" s="329"/>
      <c r="Q839" s="329"/>
      <c r="R839" s="329"/>
      <c r="S839" s="329"/>
      <c r="T839" s="329"/>
      <c r="U839" s="329"/>
      <c r="V839" s="329"/>
      <c r="W839" s="329"/>
      <c r="X839" s="329"/>
      <c r="Y839" s="329"/>
      <c r="Z839" s="329"/>
      <c r="AA839" s="329"/>
      <c r="AB839" s="329"/>
      <c r="AC839" s="373"/>
      <c r="AD839" s="2808" t="s">
        <v>9933</v>
      </c>
      <c r="AE839" s="2809"/>
      <c r="AF839" s="2809"/>
      <c r="AG839" s="2809"/>
      <c r="AH839" s="2809"/>
      <c r="AI839" s="2810" t="s">
        <v>535</v>
      </c>
      <c r="AJ839" s="329"/>
      <c r="AK839" s="329"/>
      <c r="AL839" s="329"/>
      <c r="AM839" s="37"/>
      <c r="AN839" s="455"/>
      <c r="AO839" s="455"/>
      <c r="AP839" s="37"/>
      <c r="AQ839" s="37"/>
      <c r="AR839" s="37"/>
      <c r="AS839" s="329"/>
      <c r="AT839" s="329"/>
    </row>
    <row r="840">
      <c r="B840" s="359">
        <f>SUM($D$913)</f>
        <v>0</v>
      </c>
      <c r="C840" s="360">
        <v>15.0</v>
      </c>
      <c r="D840" s="360"/>
      <c r="E840" s="360">
        <v>5.0</v>
      </c>
      <c r="F840" s="360"/>
      <c r="G840" s="360"/>
      <c r="H840" s="361"/>
      <c r="I840" s="359">
        <f>SUM(B840:H840) - IF(C840 &gt; I835, ROUNDUP(MINUS(C840, I835)/2), 0)</f>
        <v>13</v>
      </c>
      <c r="J840" s="329"/>
      <c r="K840" s="274" t="s">
        <v>1815</v>
      </c>
      <c r="L840" s="169" t="s">
        <v>786</v>
      </c>
      <c r="M840" s="170"/>
      <c r="N840" s="170"/>
      <c r="O840" s="171" t="s">
        <v>625</v>
      </c>
      <c r="P840" s="204" t="s">
        <v>748</v>
      </c>
      <c r="Q840" s="171" t="s">
        <v>593</v>
      </c>
      <c r="R840" s="329"/>
      <c r="S840" s="329"/>
      <c r="T840" s="279" t="s">
        <v>1855</v>
      </c>
      <c r="U840" s="816" t="s">
        <v>2703</v>
      </c>
      <c r="V840" s="817"/>
      <c r="W840" s="382" t="s">
        <v>2704</v>
      </c>
      <c r="X840" s="342"/>
      <c r="Y840" s="342"/>
      <c r="Z840" s="342"/>
      <c r="AA840" s="329"/>
      <c r="AB840" s="329"/>
      <c r="AC840" s="329"/>
      <c r="AD840" s="329"/>
      <c r="AE840" s="329"/>
      <c r="AF840" s="329"/>
      <c r="AG840" s="329"/>
      <c r="AH840" s="329"/>
      <c r="AI840" s="329"/>
      <c r="AJ840" s="329"/>
      <c r="AK840" s="329"/>
      <c r="AL840" s="329"/>
      <c r="AM840" s="37"/>
      <c r="AN840" s="455"/>
      <c r="AO840" s="455"/>
      <c r="AP840" s="37"/>
      <c r="AQ840" s="37"/>
      <c r="AR840" s="37"/>
      <c r="AS840" s="329"/>
      <c r="AT840" s="329"/>
    </row>
    <row r="841">
      <c r="B841" s="359">
        <f>SUM($E$913)</f>
        <v>0</v>
      </c>
      <c r="C841" s="360">
        <v>8.0</v>
      </c>
      <c r="D841" s="360"/>
      <c r="E841" s="360">
        <v>-2.0</v>
      </c>
      <c r="F841" s="360"/>
      <c r="G841" s="361"/>
      <c r="H841" s="361"/>
      <c r="I841" s="359">
        <f>SUM(B841:H841) - IF(C841 &gt; I835, ROUNDUP(MINUS(C841, I835)/2), 0)</f>
        <v>2</v>
      </c>
      <c r="J841" s="329"/>
      <c r="K841" s="346" t="str">
        <f>IFERROR(__xludf.DUMMYFUNCTION("REGEXREPLACE(O840, ""\D+"", """")"),"5")</f>
        <v>5</v>
      </c>
      <c r="L841" s="153" t="s">
        <v>788</v>
      </c>
      <c r="M841" s="154"/>
      <c r="N841" s="154"/>
      <c r="O841" s="173"/>
      <c r="P841" s="154"/>
      <c r="Q841" s="173"/>
      <c r="R841" s="349"/>
      <c r="S841" s="329"/>
      <c r="T841" s="329"/>
      <c r="U841" s="385" t="s">
        <v>1010</v>
      </c>
      <c r="V841" s="226" t="s">
        <v>2208</v>
      </c>
      <c r="W841" s="226" t="s">
        <v>1043</v>
      </c>
      <c r="X841" s="226" t="s">
        <v>1076</v>
      </c>
      <c r="Y841" s="589" t="s">
        <v>2705</v>
      </c>
      <c r="Z841" s="573" t="s">
        <v>2706</v>
      </c>
      <c r="AA841" s="329"/>
      <c r="AB841" s="388"/>
      <c r="AC841" s="279" t="s">
        <v>1862</v>
      </c>
      <c r="AD841" s="279" t="s">
        <v>1506</v>
      </c>
      <c r="AE841" s="192"/>
      <c r="AF841" s="192"/>
      <c r="AG841" s="222" t="s">
        <v>1212</v>
      </c>
      <c r="AH841" s="284" t="s">
        <v>1195</v>
      </c>
      <c r="AI841" s="222" t="s">
        <v>1196</v>
      </c>
      <c r="AJ841" s="329"/>
      <c r="AK841" s="329"/>
      <c r="AL841" s="329"/>
      <c r="AM841" s="350" t="s">
        <v>1830</v>
      </c>
      <c r="AN841" s="376" t="s">
        <v>9934</v>
      </c>
      <c r="AO841" s="369" t="s">
        <v>1846</v>
      </c>
      <c r="AP841" s="650" t="s">
        <v>2373</v>
      </c>
      <c r="AQ841" s="2664" t="s">
        <v>3211</v>
      </c>
      <c r="AR841" s="37"/>
      <c r="AS841" s="329"/>
      <c r="AT841" s="329"/>
    </row>
    <row r="842">
      <c r="B842" s="359">
        <f>SUM($F$913)</f>
        <v>0</v>
      </c>
      <c r="C842" s="360">
        <v>6.0</v>
      </c>
      <c r="D842" s="360"/>
      <c r="E842" s="360"/>
      <c r="F842" s="360"/>
      <c r="G842" s="360"/>
      <c r="H842" s="361"/>
      <c r="I842" s="359">
        <f>SUM(B842:H842) - IF(C842 &gt; I835, ROUNDUP(MINUS(C842, I835)/2), 0)</f>
        <v>3</v>
      </c>
      <c r="J842" s="329"/>
      <c r="K842" s="329"/>
      <c r="L842" s="153" t="s">
        <v>9759</v>
      </c>
      <c r="M842" s="154"/>
      <c r="N842" s="154"/>
      <c r="O842" s="154"/>
      <c r="P842" s="154"/>
      <c r="Q842" s="154"/>
      <c r="R842" s="329"/>
      <c r="S842" s="329"/>
      <c r="T842" s="329"/>
      <c r="U842" s="385" t="s">
        <v>1018</v>
      </c>
      <c r="V842" s="244" t="s">
        <v>1049</v>
      </c>
      <c r="W842" s="244" t="s">
        <v>1880</v>
      </c>
      <c r="X842" s="244" t="s">
        <v>2339</v>
      </c>
      <c r="Y842" s="244" t="s">
        <v>1920</v>
      </c>
      <c r="Z842" s="573" t="s">
        <v>2707</v>
      </c>
      <c r="AA842" s="329"/>
      <c r="AB842" s="390">
        <f>(AC842 * (AC842 + 1)) / 2</f>
        <v>0</v>
      </c>
      <c r="AC842" s="391">
        <v>0.0</v>
      </c>
      <c r="AD842" s="228" t="s">
        <v>9935</v>
      </c>
      <c r="AE842" s="181"/>
      <c r="AF842" s="181"/>
      <c r="AG842" s="181"/>
      <c r="AH842" s="183"/>
      <c r="AI842" s="181"/>
      <c r="AJ842" s="329"/>
      <c r="AK842" s="329"/>
      <c r="AL842" s="329"/>
      <c r="AM842" s="728" t="s">
        <v>1966</v>
      </c>
      <c r="AN842" s="467" t="s">
        <v>1870</v>
      </c>
      <c r="AO842" s="37"/>
      <c r="AP842" s="37"/>
      <c r="AQ842" s="37"/>
      <c r="AR842" s="37"/>
      <c r="AS842" s="329"/>
      <c r="AT842" s="329"/>
    </row>
    <row r="843">
      <c r="B843" s="359">
        <f>SUM($G$913)</f>
        <v>0</v>
      </c>
      <c r="C843" s="360">
        <v>15.0</v>
      </c>
      <c r="D843" s="360"/>
      <c r="E843" s="360"/>
      <c r="F843" s="360">
        <v>5.0</v>
      </c>
      <c r="G843" s="360"/>
      <c r="H843" s="361"/>
      <c r="I843" s="359">
        <f>SUM(B843:H843) - IF(C843 &gt; I835, ROUNDUP(MINUS(C843, I835)/2), 0)</f>
        <v>13</v>
      </c>
      <c r="J843" s="329"/>
      <c r="K843" s="329"/>
      <c r="L843" s="329"/>
      <c r="M843" s="329"/>
      <c r="N843" s="329"/>
      <c r="O843" s="329"/>
      <c r="P843" s="329"/>
      <c r="Q843" s="329"/>
      <c r="R843" s="329"/>
      <c r="S843" s="329"/>
      <c r="T843" s="279" t="s">
        <v>1872</v>
      </c>
      <c r="U843" s="816" t="s">
        <v>9936</v>
      </c>
      <c r="V843" s="817"/>
      <c r="W843" s="382" t="s">
        <v>9937</v>
      </c>
      <c r="X843" s="342"/>
      <c r="Y843" s="342"/>
      <c r="Z843" s="342"/>
      <c r="AA843" s="329"/>
      <c r="AB843" s="388"/>
      <c r="AC843" s="400" t="str">
        <f>CONCATENATE("Cost: ", AB842, " KP")</f>
        <v>Cost: 0 KP</v>
      </c>
      <c r="AD843" s="183" t="s">
        <v>1226</v>
      </c>
      <c r="AE843" s="181"/>
      <c r="AF843" s="181"/>
      <c r="AG843" s="181"/>
      <c r="AH843" s="181"/>
      <c r="AI843" s="181"/>
      <c r="AJ843" s="349" t="s">
        <v>556</v>
      </c>
      <c r="AK843" s="329"/>
      <c r="AL843" s="329"/>
      <c r="AM843" s="329"/>
      <c r="AN843" s="329"/>
      <c r="AO843" s="329"/>
      <c r="AP843" s="329"/>
      <c r="AQ843" s="329"/>
      <c r="AR843" s="329"/>
      <c r="AS843" s="329"/>
      <c r="AT843" s="329"/>
    </row>
    <row r="844">
      <c r="B844" s="359">
        <f>SUM($H$913)</f>
        <v>0</v>
      </c>
      <c r="C844" s="360">
        <v>1.0</v>
      </c>
      <c r="D844" s="360"/>
      <c r="E844" s="360">
        <v>4.0</v>
      </c>
      <c r="F844" s="360">
        <v>5.0</v>
      </c>
      <c r="G844" s="360"/>
      <c r="H844" s="361"/>
      <c r="I844" s="359">
        <f>SUM(B844:H844) - IF(C844 &gt; I835, ROUNDUP(MINUS(C844, I835)/2), 0)</f>
        <v>10</v>
      </c>
      <c r="J844" s="329"/>
      <c r="K844" s="274" t="s">
        <v>1815</v>
      </c>
      <c r="L844" s="169" t="s">
        <v>2216</v>
      </c>
      <c r="M844" s="170"/>
      <c r="N844" s="170"/>
      <c r="O844" s="171"/>
      <c r="P844" s="217"/>
      <c r="Q844" s="171"/>
      <c r="R844" s="329"/>
      <c r="S844" s="329"/>
      <c r="T844" s="329"/>
      <c r="U844" s="385" t="s">
        <v>1010</v>
      </c>
      <c r="V844" s="181" t="s">
        <v>1060</v>
      </c>
      <c r="W844" s="181" t="s">
        <v>1089</v>
      </c>
      <c r="X844" s="226" t="s">
        <v>2959</v>
      </c>
      <c r="Y844" s="386" t="s">
        <v>9938</v>
      </c>
      <c r="Z844" s="919" t="s">
        <v>9939</v>
      </c>
      <c r="AA844" s="329"/>
      <c r="AB844" s="388"/>
      <c r="AC844" s="279" t="s">
        <v>1862</v>
      </c>
      <c r="AD844" s="279" t="s">
        <v>1512</v>
      </c>
      <c r="AE844" s="192"/>
      <c r="AF844" s="192"/>
      <c r="AG844" s="284" t="s">
        <v>1194</v>
      </c>
      <c r="AH844" s="222" t="s">
        <v>1195</v>
      </c>
      <c r="AI844" s="222" t="s">
        <v>1196</v>
      </c>
      <c r="AJ844" s="329"/>
      <c r="AK844" s="329"/>
      <c r="AL844" s="329"/>
      <c r="AM844" s="279" t="s">
        <v>1879</v>
      </c>
      <c r="AN844" s="170"/>
      <c r="AO844" s="329"/>
      <c r="AP844" s="329"/>
      <c r="AQ844" s="329"/>
      <c r="AR844" s="329"/>
      <c r="AS844" s="329"/>
      <c r="AT844" s="329"/>
    </row>
    <row r="845">
      <c r="B845" s="359">
        <f>SUM($I$913)</f>
        <v>0</v>
      </c>
      <c r="C845" s="360">
        <v>5.0</v>
      </c>
      <c r="D845" s="360"/>
      <c r="E845" s="360"/>
      <c r="F845" s="360"/>
      <c r="G845" s="360"/>
      <c r="H845" s="361"/>
      <c r="I845" s="359">
        <f>SUM(B845:H845) - IF(C845 &gt; I835, ROUNDUP(MINUS(C845, I835)/2), 0)</f>
        <v>3</v>
      </c>
      <c r="J845" s="329"/>
      <c r="K845" s="346" t="str">
        <f>IFERROR(__xludf.DUMMYFUNCTION("REGEXREPLACE(O844, ""\D+"", """")"),"")</f>
        <v/>
      </c>
      <c r="L845" s="154"/>
      <c r="M845" s="154"/>
      <c r="N845" s="154"/>
      <c r="O845" s="173"/>
      <c r="P845" s="154"/>
      <c r="Q845" s="173"/>
      <c r="R845" s="329"/>
      <c r="S845" s="329"/>
      <c r="T845" s="329"/>
      <c r="U845" s="385" t="s">
        <v>1018</v>
      </c>
      <c r="V845" s="190" t="s">
        <v>2184</v>
      </c>
      <c r="W845" s="226" t="s">
        <v>1919</v>
      </c>
      <c r="X845" s="226" t="s">
        <v>2110</v>
      </c>
      <c r="Y845" s="387" t="s">
        <v>2296</v>
      </c>
      <c r="Z845" s="387" t="s">
        <v>2935</v>
      </c>
      <c r="AA845" s="329"/>
      <c r="AB845" s="390">
        <f>(AC845 * (AC845 + 1)) / 2</f>
        <v>0</v>
      </c>
      <c r="AC845" s="391">
        <v>0.0</v>
      </c>
      <c r="AD845" s="347" t="s">
        <v>1514</v>
      </c>
      <c r="AE845" s="181"/>
      <c r="AF845" s="181"/>
      <c r="AG845" s="181"/>
      <c r="AH845" s="181"/>
      <c r="AI845" s="181"/>
      <c r="AJ845" s="329"/>
      <c r="AK845" s="329"/>
      <c r="AL845" s="329"/>
      <c r="AM845" s="304" t="s">
        <v>1886</v>
      </c>
      <c r="AN845" s="37"/>
      <c r="AO845" s="130" t="s">
        <v>9940</v>
      </c>
      <c r="AP845" s="37"/>
      <c r="AQ845" s="304" t="s">
        <v>9941</v>
      </c>
      <c r="AR845" s="37"/>
      <c r="AS845" s="329"/>
      <c r="AT845" s="329"/>
    </row>
    <row r="846">
      <c r="B846" s="359">
        <f>SUM($J$913)</f>
        <v>0</v>
      </c>
      <c r="C846" s="360">
        <v>14.0</v>
      </c>
      <c r="D846" s="360"/>
      <c r="E846" s="360">
        <v>2.0</v>
      </c>
      <c r="F846" s="360"/>
      <c r="G846" s="360">
        <v>2.0</v>
      </c>
      <c r="H846" s="361"/>
      <c r="I846" s="359">
        <f>SUM(B846:H846) - IF(C846 &gt; I835, ROUNDUP(MINUS(C846, I835)/2), 0)</f>
        <v>11</v>
      </c>
      <c r="J846" s="329"/>
      <c r="K846" s="329"/>
      <c r="L846" s="154"/>
      <c r="M846" s="154"/>
      <c r="N846" s="154"/>
      <c r="O846" s="154"/>
      <c r="P846" s="154"/>
      <c r="Q846" s="154"/>
      <c r="R846" s="329"/>
      <c r="S846" s="329"/>
      <c r="T846" s="279" t="s">
        <v>1889</v>
      </c>
      <c r="U846" s="918" t="s">
        <v>9942</v>
      </c>
      <c r="V846" s="398"/>
      <c r="W846" s="2472" t="s">
        <v>1681</v>
      </c>
      <c r="X846" s="342"/>
      <c r="Y846" s="342"/>
      <c r="Z846" s="342"/>
      <c r="AA846" s="329"/>
      <c r="AB846" s="388"/>
      <c r="AC846" s="400" t="str">
        <f>CONCATENATE("Cost: ", AB845, " KP")</f>
        <v>Cost: 0 KP</v>
      </c>
      <c r="AD846" s="183" t="s">
        <v>1516</v>
      </c>
      <c r="AE846" s="359" t="s">
        <v>2074</v>
      </c>
      <c r="AF846" s="359" t="s">
        <v>9943</v>
      </c>
      <c r="AG846" s="359" t="s">
        <v>9944</v>
      </c>
      <c r="AH846" s="181"/>
      <c r="AI846" s="181"/>
      <c r="AJ846" s="349" t="s">
        <v>556</v>
      </c>
      <c r="AK846" s="329"/>
      <c r="AL846" s="329"/>
      <c r="AM846" s="130" t="s">
        <v>2064</v>
      </c>
      <c r="AN846" s="37"/>
      <c r="AO846" s="405" t="s">
        <v>1894</v>
      </c>
      <c r="AP846" s="37"/>
      <c r="AQ846" s="406" t="s">
        <v>1895</v>
      </c>
      <c r="AR846" s="37"/>
      <c r="AS846" s="329"/>
      <c r="AT846" s="329"/>
    </row>
    <row r="847">
      <c r="B847" s="359">
        <f>SUM($T$913)</f>
        <v>0</v>
      </c>
      <c r="C847" s="360"/>
      <c r="D847" s="360"/>
      <c r="E847" s="361"/>
      <c r="F847" s="361"/>
      <c r="G847" s="361"/>
      <c r="H847" s="361"/>
      <c r="I847" s="359">
        <f>SUM(B847,D847:H847, (MIN(ROUNDDOWN(C847/6), 1)), MIN(ROUNDDOWN(C847/15), 1))</f>
        <v>0</v>
      </c>
      <c r="J847" s="329"/>
      <c r="K847" s="329"/>
      <c r="L847" s="329"/>
      <c r="M847" s="329"/>
      <c r="N847" s="329"/>
      <c r="O847" s="329"/>
      <c r="P847" s="329"/>
      <c r="Q847" s="329"/>
      <c r="R847" s="329"/>
      <c r="S847" s="329"/>
      <c r="T847" s="329"/>
      <c r="U847" s="588" t="s">
        <v>1010</v>
      </c>
      <c r="V847" s="386" t="s">
        <v>9945</v>
      </c>
      <c r="W847" s="919" t="s">
        <v>2077</v>
      </c>
      <c r="X847" s="181"/>
      <c r="Y847" s="181"/>
      <c r="Z847" s="181"/>
      <c r="AA847" s="329"/>
      <c r="AB847" s="388"/>
      <c r="AC847" s="279" t="s">
        <v>1862</v>
      </c>
      <c r="AD847" s="506" t="s">
        <v>1687</v>
      </c>
      <c r="AE847" s="192"/>
      <c r="AF847" s="192"/>
      <c r="AG847" s="285" t="s">
        <v>1688</v>
      </c>
      <c r="AH847" s="379" t="s">
        <v>1344</v>
      </c>
      <c r="AI847" s="222" t="s">
        <v>1196</v>
      </c>
      <c r="AJ847" s="329"/>
      <c r="AK847" s="329"/>
      <c r="AL847" s="329"/>
      <c r="AM847" s="304" t="s">
        <v>2536</v>
      </c>
      <c r="AN847" s="37"/>
      <c r="AO847" s="130" t="s">
        <v>3539</v>
      </c>
      <c r="AP847" s="37"/>
      <c r="AQ847" s="130" t="s">
        <v>2289</v>
      </c>
      <c r="AR847" s="37"/>
      <c r="AS847" s="329"/>
      <c r="AT847" s="329"/>
    </row>
    <row r="848">
      <c r="A848" s="329"/>
      <c r="B848" s="329"/>
      <c r="C848" s="329"/>
      <c r="D848" s="329"/>
      <c r="E848" s="329"/>
      <c r="F848" s="329"/>
      <c r="G848" s="329"/>
      <c r="H848" s="329"/>
      <c r="I848" s="329"/>
      <c r="J848" s="329"/>
      <c r="K848" s="411" t="s">
        <v>1904</v>
      </c>
      <c r="L848" s="412"/>
      <c r="M848" s="412"/>
      <c r="N848" s="412"/>
      <c r="O848" s="413"/>
      <c r="P848" s="413"/>
      <c r="Q848" s="413"/>
      <c r="R848" s="329"/>
      <c r="S848" s="329"/>
      <c r="T848" s="329"/>
      <c r="U848" s="588" t="s">
        <v>1018</v>
      </c>
      <c r="V848" s="183" t="s">
        <v>1109</v>
      </c>
      <c r="W848" s="525" t="s">
        <v>1093</v>
      </c>
      <c r="X848" s="387" t="s">
        <v>2079</v>
      </c>
      <c r="Y848" s="181"/>
      <c r="Z848" s="181"/>
      <c r="AA848" s="329"/>
      <c r="AB848" s="390">
        <f>(AC848 * (AC848 + 1)) / 2</f>
        <v>0</v>
      </c>
      <c r="AC848" s="391">
        <v>0.0</v>
      </c>
      <c r="AD848" s="286" t="s">
        <v>9946</v>
      </c>
      <c r="AE848" s="181"/>
      <c r="AF848" s="181"/>
      <c r="AG848" s="181"/>
      <c r="AH848" s="181"/>
      <c r="AI848" s="181"/>
      <c r="AJ848" s="329"/>
      <c r="AK848" s="329"/>
      <c r="AL848" s="329"/>
      <c r="AM848" s="329"/>
      <c r="AN848" s="329"/>
      <c r="AO848" s="329"/>
      <c r="AP848" s="329"/>
      <c r="AQ848" s="407" t="s">
        <v>9947</v>
      </c>
      <c r="AR848" s="329"/>
      <c r="AS848" s="329"/>
      <c r="AT848" s="329"/>
    </row>
    <row r="849">
      <c r="A849" s="329"/>
      <c r="B849" s="345" t="s">
        <v>1822</v>
      </c>
      <c r="C849" s="345" t="s">
        <v>1906</v>
      </c>
      <c r="D849" s="345" t="s">
        <v>1907</v>
      </c>
      <c r="E849" s="345" t="s">
        <v>1908</v>
      </c>
      <c r="F849" s="345" t="s">
        <v>1909</v>
      </c>
      <c r="G849" s="345" t="s">
        <v>1910</v>
      </c>
      <c r="H849" s="345" t="s">
        <v>800</v>
      </c>
      <c r="I849" s="345" t="s">
        <v>1826</v>
      </c>
      <c r="J849" s="329"/>
      <c r="K849" s="346" t="str">
        <f>IFERROR(__xludf.DUMMYFUNCTION("REGEXREPLACE(O848, ""\D+"", """")"),"")</f>
        <v/>
      </c>
      <c r="L849" s="170"/>
      <c r="M849" s="170"/>
      <c r="N849" s="170"/>
      <c r="O849" s="170"/>
      <c r="P849" s="170"/>
      <c r="Q849" s="170"/>
      <c r="R849" s="329"/>
      <c r="S849" s="329"/>
      <c r="T849" s="279" t="s">
        <v>1889</v>
      </c>
      <c r="U849" s="2449" t="s">
        <v>9948</v>
      </c>
      <c r="V849" s="817"/>
      <c r="W849" s="696" t="s">
        <v>9949</v>
      </c>
      <c r="X849" s="342"/>
      <c r="Y849" s="342"/>
      <c r="Z849" s="342"/>
      <c r="AA849" s="329"/>
      <c r="AB849" s="329"/>
      <c r="AC849" s="400" t="str">
        <f>CONCATENATE("Cost: ", AB848, " KP")</f>
        <v>Cost: 0 KP</v>
      </c>
      <c r="AD849" s="190" t="s">
        <v>9950</v>
      </c>
      <c r="AE849" s="181"/>
      <c r="AF849" s="181"/>
      <c r="AG849" s="181"/>
      <c r="AH849" s="181"/>
      <c r="AI849" s="181"/>
      <c r="AJ849" s="329"/>
      <c r="AK849" s="329"/>
      <c r="AL849" s="329"/>
      <c r="AM849" s="279" t="s">
        <v>1914</v>
      </c>
      <c r="AN849" s="170"/>
      <c r="AO849" s="329"/>
      <c r="AP849" s="329"/>
      <c r="AQ849" s="329"/>
      <c r="AR849" s="329"/>
      <c r="AS849" s="329"/>
      <c r="AT849" s="329"/>
    </row>
    <row r="850">
      <c r="A850" s="345" t="s">
        <v>51</v>
      </c>
      <c r="B850" s="359">
        <f>SUM($U$913)</f>
        <v>0</v>
      </c>
      <c r="C850" s="418"/>
      <c r="D850" s="418"/>
      <c r="E850" s="419">
        <f>SUM(ROUNDDOWN(I843/5))</f>
        <v>2</v>
      </c>
      <c r="F850" s="418"/>
      <c r="G850" s="360"/>
      <c r="H850" s="361"/>
      <c r="I850" s="359">
        <f t="shared" ref="I850:I854" si="99">SUM(B850:H850)</f>
        <v>2</v>
      </c>
      <c r="J850" s="329"/>
      <c r="K850" s="329"/>
      <c r="L850" s="170"/>
      <c r="M850" s="170"/>
      <c r="N850" s="170"/>
      <c r="O850" s="170"/>
      <c r="P850" s="170"/>
      <c r="Q850" s="170"/>
      <c r="R850" s="329"/>
      <c r="S850" s="329"/>
      <c r="T850" s="329"/>
      <c r="U850" s="588" t="s">
        <v>1010</v>
      </c>
      <c r="V850" s="181" t="s">
        <v>1076</v>
      </c>
      <c r="W850" s="386" t="s">
        <v>9951</v>
      </c>
      <c r="X850" s="181"/>
      <c r="Y850" s="181"/>
      <c r="Z850" s="181"/>
      <c r="AA850" s="329"/>
      <c r="AB850" s="329"/>
      <c r="AC850" s="279" t="s">
        <v>1862</v>
      </c>
      <c r="AD850" s="279" t="s">
        <v>1476</v>
      </c>
      <c r="AE850" s="192"/>
      <c r="AF850" s="192"/>
      <c r="AG850" s="222" t="s">
        <v>1304</v>
      </c>
      <c r="AH850" s="285" t="s">
        <v>1344</v>
      </c>
      <c r="AI850" s="285" t="s">
        <v>1196</v>
      </c>
      <c r="AJ850" s="329"/>
      <c r="AK850" s="329"/>
      <c r="AL850" s="329"/>
      <c r="AM850" s="423" t="s">
        <v>2687</v>
      </c>
      <c r="AS850" s="329"/>
      <c r="AT850" s="329"/>
    </row>
    <row r="851">
      <c r="A851" s="345" t="s">
        <v>52</v>
      </c>
      <c r="B851" s="359">
        <f>SUM($V$913)</f>
        <v>0</v>
      </c>
      <c r="C851" s="418"/>
      <c r="D851" s="419">
        <f>SUM(ROUNDDOWN(I842/3))</f>
        <v>1</v>
      </c>
      <c r="E851" s="419">
        <f>SUM(I843)</f>
        <v>13</v>
      </c>
      <c r="F851" s="418"/>
      <c r="G851" s="360">
        <v>5.0</v>
      </c>
      <c r="H851" s="361"/>
      <c r="I851" s="359">
        <f t="shared" si="99"/>
        <v>19</v>
      </c>
      <c r="J851" s="329"/>
      <c r="K851" s="329"/>
      <c r="L851" s="329"/>
      <c r="M851" s="329"/>
      <c r="N851" s="329"/>
      <c r="O851" s="329"/>
      <c r="P851" s="329"/>
      <c r="Q851" s="329"/>
      <c r="R851" s="329"/>
      <c r="S851" s="329"/>
      <c r="T851" s="329"/>
      <c r="U851" s="588" t="s">
        <v>1018</v>
      </c>
      <c r="V851" s="181" t="s">
        <v>2004</v>
      </c>
      <c r="W851" s="181" t="s">
        <v>1968</v>
      </c>
      <c r="X851" s="190" t="s">
        <v>1164</v>
      </c>
      <c r="Y851" s="183"/>
      <c r="Z851" s="181"/>
      <c r="AA851" s="329"/>
      <c r="AB851" s="390">
        <f>(AC851 * (AC851 + 1)) / 2</f>
        <v>0</v>
      </c>
      <c r="AC851" s="391">
        <v>0.0</v>
      </c>
      <c r="AD851" s="287" t="s">
        <v>1478</v>
      </c>
      <c r="AE851" s="181"/>
      <c r="AF851" s="181"/>
      <c r="AG851" s="181"/>
      <c r="AH851" s="181"/>
      <c r="AI851" s="181"/>
      <c r="AJ851" s="329"/>
      <c r="AK851" s="329"/>
      <c r="AL851" s="329"/>
      <c r="AS851" s="329"/>
      <c r="AT851" s="329"/>
    </row>
    <row r="852">
      <c r="A852" s="345" t="s">
        <v>54</v>
      </c>
      <c r="B852" s="359">
        <f>SUM($W$913)</f>
        <v>0</v>
      </c>
      <c r="C852" s="419">
        <f>SUM(I841)</f>
        <v>2</v>
      </c>
      <c r="D852" s="418"/>
      <c r="E852" s="418"/>
      <c r="F852" s="418"/>
      <c r="G852" s="361"/>
      <c r="H852" s="361"/>
      <c r="I852" s="359">
        <f t="shared" si="99"/>
        <v>2</v>
      </c>
      <c r="J852" s="329"/>
      <c r="K852" s="411" t="s">
        <v>1904</v>
      </c>
      <c r="L852" s="412"/>
      <c r="M852" s="412"/>
      <c r="N852" s="412"/>
      <c r="O852" s="413"/>
      <c r="P852" s="413"/>
      <c r="Q852" s="413"/>
      <c r="R852" s="329"/>
      <c r="S852" s="329"/>
      <c r="T852" s="329"/>
      <c r="U852" s="329"/>
      <c r="V852" s="329"/>
      <c r="W852" s="329"/>
      <c r="X852" s="329"/>
      <c r="Y852" s="329"/>
      <c r="Z852" s="329"/>
      <c r="AA852" s="329"/>
      <c r="AB852" s="388"/>
      <c r="AC852" s="400" t="str">
        <f>CONCATENATE("Cost: ", AB851, " KP")</f>
        <v>Cost: 0 KP</v>
      </c>
      <c r="AD852" s="286" t="s">
        <v>9952</v>
      </c>
      <c r="AE852" s="181"/>
      <c r="AF852" s="181"/>
      <c r="AG852" s="181"/>
      <c r="AH852" s="348" t="s">
        <v>1481</v>
      </c>
      <c r="AI852" s="348" t="s">
        <v>1482</v>
      </c>
      <c r="AJ852" s="329"/>
      <c r="AK852" s="329"/>
      <c r="AL852" s="329"/>
      <c r="AS852" s="329"/>
      <c r="AT852" s="329"/>
    </row>
    <row r="853">
      <c r="A853" s="345" t="s">
        <v>53</v>
      </c>
      <c r="B853" s="359">
        <f>SUM($X$913)</f>
        <v>0</v>
      </c>
      <c r="C853" s="419">
        <f>SUM(ROUNDDOWN(I841/2))</f>
        <v>1</v>
      </c>
      <c r="D853" s="418"/>
      <c r="E853" s="419">
        <f>SUM(I843)</f>
        <v>13</v>
      </c>
      <c r="F853" s="418"/>
      <c r="G853" s="360"/>
      <c r="H853" s="361"/>
      <c r="I853" s="359">
        <f t="shared" si="99"/>
        <v>14</v>
      </c>
      <c r="J853" s="329"/>
      <c r="K853" s="346" t="str">
        <f>IFERROR(__xludf.DUMMYFUNCTION("REGEXREPLACE(O852, ""\D+"", """")"),"")</f>
        <v/>
      </c>
      <c r="L853" s="170"/>
      <c r="M853" s="170"/>
      <c r="N853" s="170"/>
      <c r="O853" s="170"/>
      <c r="P853" s="170"/>
      <c r="Q853" s="170"/>
      <c r="R853" s="329"/>
      <c r="S853" s="329"/>
      <c r="T853" s="2811" t="s">
        <v>1922</v>
      </c>
      <c r="U853" s="2812" t="s">
        <v>9953</v>
      </c>
      <c r="V853" s="2802"/>
      <c r="W853" s="2802"/>
      <c r="X853" s="2802"/>
      <c r="Y853" s="2813" t="s">
        <v>568</v>
      </c>
      <c r="Z853" s="2814" t="s">
        <v>535</v>
      </c>
      <c r="AA853" s="329"/>
      <c r="AB853" s="329"/>
      <c r="AC853" s="411" t="s">
        <v>1904</v>
      </c>
      <c r="AD853" s="412"/>
      <c r="AE853" s="412"/>
      <c r="AF853" s="412"/>
      <c r="AG853" s="412"/>
      <c r="AH853" s="413"/>
      <c r="AI853" s="413"/>
      <c r="AJ853" s="329"/>
      <c r="AK853" s="329"/>
      <c r="AL853" s="329"/>
      <c r="AS853" s="329"/>
      <c r="AT853" s="329"/>
    </row>
    <row r="854">
      <c r="A854" s="345" t="s">
        <v>55</v>
      </c>
      <c r="B854" s="359">
        <f>SUM($Y$913)</f>
        <v>0</v>
      </c>
      <c r="C854" s="419">
        <f>SUM(I841)</f>
        <v>2</v>
      </c>
      <c r="D854" s="418"/>
      <c r="E854" s="418"/>
      <c r="F854" s="419">
        <f>SUM(ROUNDDOWN(I846/3))</f>
        <v>3</v>
      </c>
      <c r="G854" s="361"/>
      <c r="H854" s="361"/>
      <c r="I854" s="359">
        <f t="shared" si="99"/>
        <v>5</v>
      </c>
      <c r="J854" s="329"/>
      <c r="K854" s="329"/>
      <c r="L854" s="170"/>
      <c r="M854" s="170"/>
      <c r="N854" s="170"/>
      <c r="O854" s="170"/>
      <c r="P854" s="170"/>
      <c r="Q854" s="170"/>
      <c r="R854" s="329"/>
      <c r="S854" s="329"/>
      <c r="T854" s="373"/>
      <c r="U854" s="2815" t="s">
        <v>9954</v>
      </c>
      <c r="V854" s="2805"/>
      <c r="W854" s="2805"/>
      <c r="X854" s="2805"/>
      <c r="Y854" s="2805"/>
      <c r="Z854" s="2805"/>
      <c r="AA854" s="329"/>
      <c r="AB854" s="390">
        <f>(AC854 * (AC854 + 1)) / 2</f>
        <v>0</v>
      </c>
      <c r="AC854" s="391">
        <v>0.0</v>
      </c>
      <c r="AD854" s="170"/>
      <c r="AE854" s="170"/>
      <c r="AF854" s="170"/>
      <c r="AG854" s="170"/>
      <c r="AH854" s="170"/>
      <c r="AI854" s="170"/>
      <c r="AJ854" s="329"/>
      <c r="AK854" s="329"/>
      <c r="AL854" s="329"/>
      <c r="AS854" s="329"/>
      <c r="AT854" s="329"/>
    </row>
    <row r="855">
      <c r="A855" s="329"/>
      <c r="B855" s="329"/>
      <c r="C855" s="329"/>
      <c r="D855" s="329"/>
      <c r="E855" s="329"/>
      <c r="F855" s="329"/>
      <c r="G855" s="329"/>
      <c r="H855" s="329"/>
      <c r="I855" s="329"/>
      <c r="J855" s="329"/>
      <c r="K855" s="329"/>
      <c r="L855" s="329"/>
      <c r="M855" s="329"/>
      <c r="N855" s="329"/>
      <c r="O855" s="329"/>
      <c r="P855" s="329"/>
      <c r="Q855" s="329"/>
      <c r="R855" s="329"/>
      <c r="S855" s="329"/>
      <c r="T855" s="373"/>
      <c r="U855" s="2806" t="s">
        <v>9955</v>
      </c>
      <c r="V855" s="2805"/>
      <c r="W855" s="2805"/>
      <c r="X855" s="2805"/>
      <c r="Y855" s="2805"/>
      <c r="Z855" s="2807" t="s">
        <v>9956</v>
      </c>
      <c r="AA855" s="329"/>
      <c r="AB855" s="329"/>
      <c r="AC855" s="400" t="str">
        <f>CONCATENATE("Cost: ", AB854, " KP")</f>
        <v>Cost: 0 KP</v>
      </c>
      <c r="AD855" s="170"/>
      <c r="AE855" s="170"/>
      <c r="AF855" s="170"/>
      <c r="AG855" s="170"/>
      <c r="AH855" s="170"/>
      <c r="AI855" s="170"/>
      <c r="AJ855" s="329"/>
      <c r="AK855" s="329"/>
      <c r="AL855" s="329"/>
      <c r="AM855" s="329"/>
      <c r="AN855" s="329"/>
      <c r="AO855" s="329"/>
      <c r="AP855" s="329"/>
      <c r="AQ855" s="329"/>
      <c r="AR855" s="329"/>
      <c r="AS855" s="329"/>
      <c r="AT855" s="329"/>
    </row>
    <row r="856">
      <c r="A856" s="37"/>
      <c r="B856" s="430" t="s">
        <v>1926</v>
      </c>
      <c r="C856" s="329"/>
      <c r="D856" s="329"/>
      <c r="E856" s="329"/>
      <c r="F856" s="329"/>
      <c r="G856" s="329"/>
      <c r="H856" s="329"/>
      <c r="I856" s="329"/>
      <c r="J856" s="37"/>
      <c r="K856" s="329"/>
      <c r="L856" s="329"/>
      <c r="M856" s="329"/>
      <c r="N856" s="329"/>
      <c r="O856" s="329"/>
      <c r="P856" s="329"/>
      <c r="Q856" s="329"/>
      <c r="R856" s="329"/>
      <c r="S856" s="37"/>
      <c r="T856" s="329"/>
      <c r="U856" s="329"/>
      <c r="V856" s="329"/>
      <c r="W856" s="329"/>
      <c r="X856" s="329"/>
      <c r="Y856" s="329"/>
      <c r="Z856" s="329"/>
      <c r="AA856" s="329"/>
      <c r="AB856" s="37"/>
      <c r="AC856" s="329"/>
      <c r="AD856" s="329"/>
      <c r="AE856" s="329"/>
      <c r="AF856" s="329"/>
      <c r="AG856" s="329"/>
      <c r="AH856" s="329"/>
      <c r="AI856" s="329"/>
      <c r="AJ856" s="329"/>
      <c r="AK856" s="37"/>
      <c r="AL856" s="329"/>
      <c r="AM856" s="329"/>
      <c r="AN856" s="329"/>
      <c r="AO856" s="329"/>
      <c r="AP856" s="329"/>
      <c r="AQ856" s="329"/>
      <c r="AR856" s="329"/>
      <c r="AS856" s="329"/>
      <c r="AT856" s="37"/>
    </row>
    <row r="860">
      <c r="A860" s="37"/>
      <c r="B860" s="329"/>
      <c r="C860" s="329"/>
      <c r="D860" s="329"/>
      <c r="E860" s="329"/>
      <c r="F860" s="329"/>
      <c r="G860" s="330" t="s">
        <v>1811</v>
      </c>
      <c r="H860" s="330" t="s">
        <v>1812</v>
      </c>
      <c r="I860" s="331" t="s">
        <v>1813</v>
      </c>
      <c r="J860" s="329"/>
      <c r="K860" s="329"/>
      <c r="L860" s="329"/>
      <c r="M860" s="329"/>
      <c r="N860" s="329"/>
      <c r="O860" s="329"/>
      <c r="P860" s="329"/>
      <c r="Q860" s="329"/>
      <c r="R860" s="329"/>
      <c r="S860" s="37"/>
      <c r="T860" s="329"/>
      <c r="U860" s="329"/>
      <c r="V860" s="329"/>
      <c r="W860" s="329"/>
      <c r="X860" s="329"/>
      <c r="Y860" s="329"/>
      <c r="Z860" s="329"/>
      <c r="AA860" s="329"/>
      <c r="AB860" s="37"/>
      <c r="AC860" s="329"/>
      <c r="AD860" s="329"/>
      <c r="AE860" s="329"/>
      <c r="AF860" s="329"/>
      <c r="AG860" s="329"/>
      <c r="AH860" s="329"/>
      <c r="AI860" s="329"/>
      <c r="AJ860" s="329"/>
      <c r="AK860" s="37"/>
      <c r="AL860" s="329"/>
      <c r="AM860" s="329"/>
      <c r="AN860" s="329"/>
      <c r="AO860" s="329"/>
      <c r="AP860" s="329"/>
      <c r="AQ860" s="329"/>
      <c r="AR860" s="329"/>
      <c r="AS860" s="329"/>
      <c r="AT860" s="37"/>
    </row>
    <row r="861">
      <c r="A861" s="329"/>
      <c r="B861" s="329"/>
      <c r="C861" s="332" t="s">
        <v>1807</v>
      </c>
      <c r="D861" s="333"/>
      <c r="E861" s="329"/>
      <c r="F861" s="334" t="s">
        <v>1814</v>
      </c>
      <c r="G861" s="334">
        <f>MINUS(H861,SUM(C864:C873) + SUM(K863+K867+K871+AB868+AB871+AB874+AB877+AB880))</f>
        <v>-77</v>
      </c>
      <c r="H861" s="334">
        <f>SUM($A$913)</f>
        <v>0</v>
      </c>
      <c r="I861" s="335" t="str">
        <f>$Z$913</f>
        <v/>
      </c>
      <c r="J861" s="329"/>
      <c r="K861" s="329"/>
      <c r="L861" s="329"/>
      <c r="M861" s="329"/>
      <c r="N861" s="329"/>
      <c r="O861" s="329"/>
      <c r="P861" s="329"/>
      <c r="Q861" s="329"/>
      <c r="R861" s="329"/>
      <c r="S861" s="329"/>
      <c r="T861" s="329"/>
      <c r="U861" s="329"/>
      <c r="V861" s="329"/>
      <c r="W861" s="329"/>
      <c r="X861" s="329"/>
      <c r="Y861" s="329"/>
      <c r="Z861" s="329"/>
      <c r="AA861" s="329"/>
      <c r="AB861" s="329"/>
      <c r="AC861" s="329"/>
      <c r="AD861" s="329"/>
      <c r="AE861" s="329"/>
      <c r="AF861" s="329"/>
      <c r="AG861" s="329"/>
      <c r="AH861" s="329"/>
      <c r="AI861" s="329"/>
      <c r="AJ861" s="329"/>
      <c r="AK861" s="329"/>
      <c r="AL861" s="329"/>
      <c r="AM861" s="329"/>
      <c r="AN861" s="329"/>
      <c r="AO861" s="329"/>
      <c r="AP861" s="329"/>
      <c r="AQ861" s="329"/>
      <c r="AR861" s="329"/>
      <c r="AS861" s="329"/>
      <c r="AT861" s="329"/>
    </row>
    <row r="862">
      <c r="A862" s="329"/>
      <c r="B862" s="329"/>
      <c r="C862" s="329"/>
      <c r="D862" s="329"/>
      <c r="E862" s="329"/>
      <c r="F862" s="329"/>
      <c r="G862" s="329"/>
      <c r="H862" s="329"/>
      <c r="I862" s="329"/>
      <c r="J862" s="329"/>
      <c r="K862" s="274" t="s">
        <v>1815</v>
      </c>
      <c r="L862" s="378" t="s">
        <v>750</v>
      </c>
      <c r="M862" s="221"/>
      <c r="N862" s="221"/>
      <c r="O862" s="379" t="s">
        <v>585</v>
      </c>
      <c r="P862" s="572" t="s">
        <v>748</v>
      </c>
      <c r="Q862" s="379" t="s">
        <v>593</v>
      </c>
      <c r="R862" s="329"/>
      <c r="S862" s="329"/>
      <c r="T862" s="279" t="s">
        <v>1816</v>
      </c>
      <c r="U862" s="816" t="s">
        <v>9957</v>
      </c>
      <c r="V862" s="811"/>
      <c r="W862" s="509" t="s">
        <v>9958</v>
      </c>
      <c r="X862" s="562"/>
      <c r="Y862" s="562"/>
      <c r="Z862" s="562"/>
      <c r="AA862" s="329"/>
      <c r="AB862" s="329"/>
      <c r="AC862" s="279" t="s">
        <v>294</v>
      </c>
      <c r="AD862" s="2816" t="s">
        <v>9626</v>
      </c>
      <c r="AE862" s="221"/>
      <c r="AF862" s="814" t="s">
        <v>9959</v>
      </c>
      <c r="AG862" s="562"/>
      <c r="AH862" s="562"/>
      <c r="AI862" s="562"/>
      <c r="AJ862" s="329"/>
      <c r="AK862" s="329"/>
      <c r="AL862" s="329"/>
      <c r="AM862" s="227" t="s">
        <v>1821</v>
      </c>
      <c r="AN862" s="170"/>
      <c r="AO862" s="329"/>
      <c r="AP862" s="329"/>
      <c r="AQ862" s="329"/>
      <c r="AR862" s="329"/>
      <c r="AS862" s="329"/>
      <c r="AT862" s="329"/>
    </row>
    <row r="863">
      <c r="A863" s="329"/>
      <c r="B863" s="345" t="s">
        <v>1822</v>
      </c>
      <c r="C863" s="345" t="s">
        <v>1823</v>
      </c>
      <c r="D863" s="345" t="s">
        <v>1824</v>
      </c>
      <c r="E863" s="345" t="s">
        <v>1825</v>
      </c>
      <c r="F863" s="345" t="s">
        <v>1066</v>
      </c>
      <c r="G863" s="345" t="s">
        <v>1120</v>
      </c>
      <c r="H863" s="345" t="s">
        <v>800</v>
      </c>
      <c r="I863" s="345" t="s">
        <v>1826</v>
      </c>
      <c r="J863" s="329"/>
      <c r="K863" s="346" t="str">
        <f>IFERROR(__xludf.DUMMYFUNCTION("REGEXREPLACE(O862, ""\D+"", """")"),"3")</f>
        <v>3</v>
      </c>
      <c r="L863" s="287" t="s">
        <v>752</v>
      </c>
      <c r="M863" s="226"/>
      <c r="N863" s="226"/>
      <c r="O863" s="414"/>
      <c r="P863" s="226"/>
      <c r="Q863" s="414"/>
      <c r="R863" s="329"/>
      <c r="S863" s="329"/>
      <c r="T863" s="329"/>
      <c r="U863" s="228" t="s">
        <v>9960</v>
      </c>
      <c r="V863" s="226"/>
      <c r="W863" s="226"/>
      <c r="X863" s="226"/>
      <c r="Y863" s="226"/>
      <c r="Z863" s="226"/>
      <c r="AA863" s="349" t="s">
        <v>556</v>
      </c>
      <c r="AB863" s="329"/>
      <c r="AC863" s="329"/>
      <c r="AD863" s="228" t="s">
        <v>9961</v>
      </c>
      <c r="AE863" s="226"/>
      <c r="AF863" s="226"/>
      <c r="AG863" s="226"/>
      <c r="AH863" s="226"/>
      <c r="AI863" s="226"/>
      <c r="AJ863" s="329"/>
      <c r="AK863" s="329"/>
      <c r="AL863" s="329"/>
      <c r="AM863" s="977" t="s">
        <v>1947</v>
      </c>
      <c r="AN863" s="964" t="s">
        <v>1936</v>
      </c>
      <c r="AO863" s="978" t="s">
        <v>3084</v>
      </c>
      <c r="AP863" s="979" t="s">
        <v>9962</v>
      </c>
      <c r="AQ863" s="980" t="s">
        <v>2316</v>
      </c>
      <c r="AR863" s="37"/>
      <c r="AS863" s="329"/>
      <c r="AT863" s="329"/>
    </row>
    <row r="864">
      <c r="A864" s="358"/>
      <c r="B864" s="359">
        <f>SUM($B$913)</f>
        <v>0</v>
      </c>
      <c r="C864" s="360">
        <v>9.0</v>
      </c>
      <c r="D864" s="361"/>
      <c r="E864" s="360">
        <v>5.0</v>
      </c>
      <c r="F864" s="361"/>
      <c r="G864" s="360">
        <v>-2.0</v>
      </c>
      <c r="H864" s="361"/>
      <c r="I864" s="359">
        <f>SUM(B864,C864*2,D864:H864) - IF(C864 &gt; I861, MINUS(C864, I861), 0)</f>
        <v>12</v>
      </c>
      <c r="J864" s="329"/>
      <c r="K864" s="329"/>
      <c r="L864" s="226"/>
      <c r="M864" s="226"/>
      <c r="N864" s="226"/>
      <c r="O864" s="226"/>
      <c r="P864" s="226"/>
      <c r="Q864" s="226"/>
      <c r="R864" s="329"/>
      <c r="S864" s="329"/>
      <c r="T864" s="329"/>
      <c r="U864" s="566" t="s">
        <v>9963</v>
      </c>
      <c r="V864" s="568" t="s">
        <v>904</v>
      </c>
      <c r="W864" s="568" t="s">
        <v>905</v>
      </c>
      <c r="X864" s="494" t="s">
        <v>906</v>
      </c>
      <c r="Y864" s="567" t="s">
        <v>943</v>
      </c>
      <c r="Z864" s="568" t="s">
        <v>866</v>
      </c>
      <c r="AA864" s="329"/>
      <c r="AB864" s="329"/>
      <c r="AC864" s="329"/>
      <c r="AD864" s="287" t="s">
        <v>9632</v>
      </c>
      <c r="AE864" s="226"/>
      <c r="AF864" s="226"/>
      <c r="AG864" s="226"/>
      <c r="AH864" s="226"/>
      <c r="AI864" s="226"/>
      <c r="AJ864" s="329"/>
      <c r="AK864" s="329"/>
      <c r="AL864" s="329"/>
      <c r="AM864" s="37"/>
      <c r="AN864" s="455"/>
      <c r="AO864" s="455"/>
      <c r="AP864" s="37"/>
      <c r="AQ864" s="37"/>
      <c r="AR864" s="37"/>
      <c r="AS864" s="329"/>
      <c r="AT864" s="329"/>
    </row>
    <row r="865">
      <c r="B865" s="359">
        <f>SUM($C$913)</f>
        <v>0</v>
      </c>
      <c r="C865" s="360">
        <v>10.0</v>
      </c>
      <c r="D865" s="360">
        <v>-4.0</v>
      </c>
      <c r="E865" s="361"/>
      <c r="F865" s="361"/>
      <c r="G865" s="361"/>
      <c r="H865" s="361"/>
      <c r="I865" s="359">
        <f>SUM(B865,C865*2,D865:H865) - IF(C865 &gt; I861, MINUS(C865, I861), 0)</f>
        <v>6</v>
      </c>
      <c r="J865" s="329"/>
      <c r="K865" s="329"/>
      <c r="L865" s="559"/>
      <c r="M865" s="559"/>
      <c r="N865" s="559"/>
      <c r="O865" s="559"/>
      <c r="P865" s="559"/>
      <c r="Q865" s="559"/>
      <c r="R865" s="329"/>
      <c r="S865" s="329"/>
      <c r="T865" s="329"/>
      <c r="U865" s="559"/>
      <c r="V865" s="559"/>
      <c r="W865" s="559"/>
      <c r="X865" s="559"/>
      <c r="Y865" s="559"/>
      <c r="Z865" s="559"/>
      <c r="AA865" s="329"/>
      <c r="AB865" s="329"/>
      <c r="AC865" s="329"/>
      <c r="AD865" s="474" t="s">
        <v>9964</v>
      </c>
      <c r="AE865" s="221"/>
      <c r="AF865" s="221"/>
      <c r="AG865" s="221"/>
      <c r="AH865" s="221"/>
      <c r="AI865" s="345" t="s">
        <v>535</v>
      </c>
      <c r="AJ865" s="329"/>
      <c r="AK865" s="329"/>
      <c r="AL865" s="329"/>
      <c r="AM865" s="37"/>
      <c r="AN865" s="455"/>
      <c r="AO865" s="455"/>
      <c r="AP865" s="37"/>
      <c r="AQ865" s="37"/>
      <c r="AR865" s="37"/>
      <c r="AS865" s="329"/>
      <c r="AT865" s="329"/>
    </row>
    <row r="866">
      <c r="B866" s="359">
        <f>SUM($D$913)</f>
        <v>0</v>
      </c>
      <c r="C866" s="360">
        <v>15.0</v>
      </c>
      <c r="D866" s="361"/>
      <c r="E866" s="360">
        <v>3.0</v>
      </c>
      <c r="F866" s="360"/>
      <c r="G866" s="361"/>
      <c r="H866" s="361"/>
      <c r="I866" s="359">
        <f>SUM(B866:H866) - IF(C866 &gt; I861, ROUNDUP(MINUS(C866, I861)/2), 0)</f>
        <v>10</v>
      </c>
      <c r="J866" s="329"/>
      <c r="K866" s="274" t="s">
        <v>1815</v>
      </c>
      <c r="L866" s="956" t="s">
        <v>9965</v>
      </c>
      <c r="M866" s="221"/>
      <c r="N866" s="221"/>
      <c r="O866" s="379" t="s">
        <v>582</v>
      </c>
      <c r="P866" s="572" t="s">
        <v>748</v>
      </c>
      <c r="Q866" s="379" t="s">
        <v>583</v>
      </c>
      <c r="R866" s="329"/>
      <c r="S866" s="329"/>
      <c r="T866" s="279" t="s">
        <v>1855</v>
      </c>
      <c r="U866" s="2817" t="s">
        <v>6345</v>
      </c>
      <c r="V866" s="823"/>
      <c r="W866" s="509" t="s">
        <v>6346</v>
      </c>
      <c r="X866" s="562"/>
      <c r="Y866" s="562"/>
      <c r="Z866" s="562"/>
      <c r="AA866" s="329"/>
      <c r="AB866" s="329"/>
      <c r="AC866" s="329"/>
      <c r="AD866" s="329"/>
      <c r="AE866" s="329"/>
      <c r="AF866" s="329"/>
      <c r="AG866" s="329"/>
      <c r="AH866" s="329"/>
      <c r="AI866" s="329"/>
      <c r="AJ866" s="329"/>
      <c r="AK866" s="329"/>
      <c r="AL866" s="329"/>
      <c r="AM866" s="37"/>
      <c r="AN866" s="455"/>
      <c r="AO866" s="455"/>
      <c r="AP866" s="37"/>
      <c r="AQ866" s="37"/>
      <c r="AR866" s="37"/>
      <c r="AS866" s="329"/>
      <c r="AT866" s="329"/>
    </row>
    <row r="867">
      <c r="B867" s="359">
        <f>SUM($E$913)</f>
        <v>0</v>
      </c>
      <c r="C867" s="360">
        <v>4.0</v>
      </c>
      <c r="D867" s="361"/>
      <c r="E867" s="361"/>
      <c r="F867" s="360">
        <v>5.0</v>
      </c>
      <c r="G867" s="360">
        <v>1.0</v>
      </c>
      <c r="H867" s="361"/>
      <c r="I867" s="359">
        <f>SUM(B867:H867) - IF(C867 &gt; I861, ROUNDUP(MINUS(C867, I861)/2), 0)</f>
        <v>8</v>
      </c>
      <c r="J867" s="329"/>
      <c r="K867" s="346" t="str">
        <f>IFERROR(__xludf.DUMMYFUNCTION("REGEXREPLACE(O866, ""\D+"", """")"),"2")</f>
        <v>2</v>
      </c>
      <c r="L867" s="287" t="s">
        <v>751</v>
      </c>
      <c r="M867" s="226"/>
      <c r="N867" s="226"/>
      <c r="O867" s="414"/>
      <c r="P867" s="226"/>
      <c r="Q867" s="414"/>
      <c r="R867" s="349"/>
      <c r="S867" s="329"/>
      <c r="T867" s="329"/>
      <c r="U867" s="510" t="s">
        <v>1010</v>
      </c>
      <c r="V867" s="226" t="s">
        <v>1072</v>
      </c>
      <c r="W867" s="226" t="s">
        <v>3105</v>
      </c>
      <c r="X867" s="226" t="s">
        <v>1058</v>
      </c>
      <c r="Y867" s="402" t="s">
        <v>6347</v>
      </c>
      <c r="Z867" s="226"/>
      <c r="AA867" s="329"/>
      <c r="AB867" s="388"/>
      <c r="AC867" s="279" t="s">
        <v>1862</v>
      </c>
      <c r="AD867" s="279" t="s">
        <v>1532</v>
      </c>
      <c r="AE867" s="221"/>
      <c r="AF867" s="221"/>
      <c r="AG867" s="222" t="s">
        <v>1302</v>
      </c>
      <c r="AH867" s="285" t="s">
        <v>1195</v>
      </c>
      <c r="AI867" s="222" t="s">
        <v>1196</v>
      </c>
      <c r="AJ867" s="329"/>
      <c r="AK867" s="329"/>
      <c r="AL867" s="329"/>
      <c r="AM867" s="37"/>
      <c r="AN867" s="37"/>
      <c r="AO867" s="37"/>
      <c r="AP867" s="37"/>
      <c r="AQ867" s="37"/>
      <c r="AR867" s="37"/>
      <c r="AS867" s="329"/>
      <c r="AT867" s="329"/>
    </row>
    <row r="868">
      <c r="B868" s="359">
        <f>SUM($F$913)</f>
        <v>0</v>
      </c>
      <c r="C868" s="361"/>
      <c r="D868" s="361"/>
      <c r="E868" s="361"/>
      <c r="F868" s="361"/>
      <c r="G868" s="361"/>
      <c r="H868" s="361"/>
      <c r="I868" s="359">
        <f>SUM(B868:H868) - IF(C868 &gt; I861, ROUNDUP(MINUS(C868, I861)/2), 0)</f>
        <v>0</v>
      </c>
      <c r="J868" s="329"/>
      <c r="K868" s="329"/>
      <c r="L868" s="286" t="s">
        <v>9966</v>
      </c>
      <c r="M868" s="226"/>
      <c r="N868" s="226"/>
      <c r="O868" s="226"/>
      <c r="P868" s="226"/>
      <c r="Q868" s="348" t="s">
        <v>754</v>
      </c>
      <c r="R868" s="329"/>
      <c r="S868" s="329"/>
      <c r="T868" s="329"/>
      <c r="U868" s="510" t="s">
        <v>1018</v>
      </c>
      <c r="V868" s="401" t="s">
        <v>1049</v>
      </c>
      <c r="W868" s="401" t="s">
        <v>2338</v>
      </c>
      <c r="X868" s="401" t="s">
        <v>2162</v>
      </c>
      <c r="Y868" s="2818" t="s">
        <v>1108</v>
      </c>
      <c r="Z868" s="226"/>
      <c r="AA868" s="329"/>
      <c r="AB868" s="390">
        <f>(AC868 * (AC868 + 1)) / 2</f>
        <v>0</v>
      </c>
      <c r="AC868" s="391">
        <v>0.0</v>
      </c>
      <c r="AD868" s="228" t="s">
        <v>9967</v>
      </c>
      <c r="AE868" s="226"/>
      <c r="AF868" s="226"/>
      <c r="AG868" s="226"/>
      <c r="AH868" s="226"/>
      <c r="AI868" s="226"/>
      <c r="AJ868" s="329"/>
      <c r="AK868" s="329"/>
      <c r="AL868" s="329"/>
      <c r="AM868" s="37"/>
      <c r="AN868" s="37"/>
      <c r="AO868" s="37"/>
      <c r="AP868" s="37"/>
      <c r="AQ868" s="37"/>
      <c r="AR868" s="37"/>
      <c r="AS868" s="329"/>
      <c r="AT868" s="329"/>
    </row>
    <row r="869">
      <c r="B869" s="359">
        <f>SUM($G$913)</f>
        <v>0</v>
      </c>
      <c r="C869" s="360">
        <v>6.0</v>
      </c>
      <c r="D869" s="361"/>
      <c r="E869" s="361"/>
      <c r="F869" s="360">
        <v>2.0</v>
      </c>
      <c r="G869" s="361"/>
      <c r="H869" s="361"/>
      <c r="I869" s="359">
        <f>SUM(B869:H869) - IF(C869 &gt; I861, ROUNDUP(MINUS(C869, I861)/2), 0)</f>
        <v>5</v>
      </c>
      <c r="J869" s="329"/>
      <c r="K869" s="329"/>
      <c r="L869" s="329"/>
      <c r="M869" s="329"/>
      <c r="N869" s="329"/>
      <c r="O869" s="329"/>
      <c r="P869" s="329"/>
      <c r="Q869" s="329"/>
      <c r="R869" s="329"/>
      <c r="S869" s="329"/>
      <c r="T869" s="279" t="s">
        <v>1872</v>
      </c>
      <c r="U869" s="960" t="s">
        <v>9968</v>
      </c>
      <c r="V869" s="811"/>
      <c r="W869" s="417" t="s">
        <v>9969</v>
      </c>
      <c r="X869" s="562"/>
      <c r="Y869" s="562"/>
      <c r="Z869" s="562"/>
      <c r="AA869" s="329"/>
      <c r="AB869" s="388"/>
      <c r="AC869" s="400" t="str">
        <f>CONCATENATE("Cost: ", AB868, " KP")</f>
        <v>Cost: 0 KP</v>
      </c>
      <c r="AD869" s="228" t="s">
        <v>9442</v>
      </c>
      <c r="AE869" s="226"/>
      <c r="AF869" s="226"/>
      <c r="AG869" s="226"/>
      <c r="AH869" s="226"/>
      <c r="AI869" s="226"/>
      <c r="AJ869" s="329"/>
      <c r="AK869" s="329"/>
      <c r="AL869" s="329"/>
      <c r="AM869" s="329"/>
      <c r="AN869" s="329"/>
      <c r="AO869" s="329"/>
      <c r="AP869" s="329"/>
      <c r="AQ869" s="329"/>
      <c r="AR869" s="329"/>
      <c r="AS869" s="329"/>
      <c r="AT869" s="329"/>
    </row>
    <row r="870">
      <c r="B870" s="359">
        <f>SUM($H$913)</f>
        <v>0</v>
      </c>
      <c r="C870" s="360">
        <v>13.0</v>
      </c>
      <c r="D870" s="361"/>
      <c r="E870" s="360">
        <v>3.0</v>
      </c>
      <c r="F870" s="361"/>
      <c r="G870" s="360"/>
      <c r="H870" s="361"/>
      <c r="I870" s="359">
        <f>SUM(B870:H870) - IF(C870 &gt; I861, ROUNDUP(MINUS(C870, I861)/2), 0)</f>
        <v>9</v>
      </c>
      <c r="J870" s="329"/>
      <c r="K870" s="274" t="s">
        <v>1815</v>
      </c>
      <c r="L870" s="169" t="s">
        <v>2216</v>
      </c>
      <c r="M870" s="170"/>
      <c r="N870" s="170"/>
      <c r="O870" s="171"/>
      <c r="P870" s="217"/>
      <c r="Q870" s="171"/>
      <c r="R870" s="329"/>
      <c r="S870" s="329"/>
      <c r="T870" s="329"/>
      <c r="U870" s="510" t="s">
        <v>1010</v>
      </c>
      <c r="V870" s="226" t="s">
        <v>1088</v>
      </c>
      <c r="W870" s="226" t="s">
        <v>2226</v>
      </c>
      <c r="X870" s="226" t="s">
        <v>1059</v>
      </c>
      <c r="Y870" s="402" t="s">
        <v>6458</v>
      </c>
      <c r="Z870" s="402" t="s">
        <v>3345</v>
      </c>
      <c r="AA870" s="329"/>
      <c r="AB870" s="388"/>
      <c r="AC870" s="279" t="s">
        <v>1862</v>
      </c>
      <c r="AD870" s="506" t="s">
        <v>1286</v>
      </c>
      <c r="AE870" s="221"/>
      <c r="AF870" s="221"/>
      <c r="AG870" s="285" t="s">
        <v>1278</v>
      </c>
      <c r="AH870" s="285" t="s">
        <v>1195</v>
      </c>
      <c r="AI870" s="285" t="s">
        <v>1196</v>
      </c>
      <c r="AJ870" s="329"/>
      <c r="AK870" s="329"/>
      <c r="AL870" s="329"/>
      <c r="AM870" s="279" t="s">
        <v>1879</v>
      </c>
      <c r="AN870" s="170"/>
      <c r="AO870" s="329"/>
      <c r="AP870" s="329"/>
      <c r="AQ870" s="329"/>
      <c r="AR870" s="329"/>
      <c r="AS870" s="329"/>
      <c r="AT870" s="329"/>
    </row>
    <row r="871">
      <c r="B871" s="359">
        <f>SUM($I$913)</f>
        <v>0</v>
      </c>
      <c r="C871" s="361"/>
      <c r="D871" s="361"/>
      <c r="E871" s="361"/>
      <c r="F871" s="361"/>
      <c r="G871" s="361"/>
      <c r="H871" s="361"/>
      <c r="I871" s="359">
        <f>SUM(B871:H871) - IF(C871 &gt; I861, ROUNDUP(MINUS(C871, I861)/2), 0)</f>
        <v>0</v>
      </c>
      <c r="J871" s="329"/>
      <c r="K871" s="346" t="str">
        <f>IFERROR(__xludf.DUMMYFUNCTION("REGEXREPLACE(O870, ""\D+"", """")"),"")</f>
        <v/>
      </c>
      <c r="L871" s="154"/>
      <c r="M871" s="154"/>
      <c r="N871" s="154"/>
      <c r="O871" s="173"/>
      <c r="P871" s="154"/>
      <c r="Q871" s="173"/>
      <c r="R871" s="329"/>
      <c r="S871" s="329"/>
      <c r="T871" s="329"/>
      <c r="U871" s="510" t="s">
        <v>1018</v>
      </c>
      <c r="V871" s="226" t="s">
        <v>2004</v>
      </c>
      <c r="W871" s="226" t="s">
        <v>2004</v>
      </c>
      <c r="X871" s="226" t="s">
        <v>2004</v>
      </c>
      <c r="Y871" s="226" t="s">
        <v>2004</v>
      </c>
      <c r="Z871" s="585" t="s">
        <v>2471</v>
      </c>
      <c r="AA871" s="329"/>
      <c r="AB871" s="390">
        <f>(AC871 * (AC871 + 1)) / 2</f>
        <v>0</v>
      </c>
      <c r="AC871" s="391">
        <v>0.0</v>
      </c>
      <c r="AD871" s="286" t="s">
        <v>9970</v>
      </c>
      <c r="AE871" s="226"/>
      <c r="AF871" s="226"/>
      <c r="AG871" s="226"/>
      <c r="AH871" s="226"/>
      <c r="AI871" s="226"/>
      <c r="AJ871" s="329"/>
      <c r="AK871" s="329"/>
      <c r="AL871" s="329"/>
      <c r="AM871" s="851" t="s">
        <v>3100</v>
      </c>
      <c r="AN871" s="308"/>
      <c r="AO871" s="854" t="s">
        <v>2390</v>
      </c>
      <c r="AP871" s="308"/>
      <c r="AQ871" s="851" t="s">
        <v>1888</v>
      </c>
      <c r="AR871" s="308"/>
      <c r="AS871" s="329"/>
      <c r="AT871" s="329"/>
    </row>
    <row r="872">
      <c r="B872" s="359">
        <f>SUM($J$913)</f>
        <v>0</v>
      </c>
      <c r="C872" s="361"/>
      <c r="D872" s="361"/>
      <c r="E872" s="361"/>
      <c r="F872" s="360">
        <v>3.0</v>
      </c>
      <c r="G872" s="361"/>
      <c r="H872" s="361"/>
      <c r="I872" s="359">
        <f>SUM(B872:H872) - IF(C872 &gt; I861, ROUNDUP(MINUS(C872, I861)/2), 0)</f>
        <v>3</v>
      </c>
      <c r="J872" s="329"/>
      <c r="K872" s="329"/>
      <c r="L872" s="154"/>
      <c r="M872" s="154"/>
      <c r="N872" s="154"/>
      <c r="O872" s="154"/>
      <c r="P872" s="154"/>
      <c r="Q872" s="154"/>
      <c r="R872" s="329"/>
      <c r="S872" s="329"/>
      <c r="T872" s="279" t="s">
        <v>1889</v>
      </c>
      <c r="U872" s="897" t="s">
        <v>9971</v>
      </c>
      <c r="V872" s="823"/>
      <c r="W872" s="553" t="s">
        <v>9972</v>
      </c>
      <c r="X872" s="562"/>
      <c r="Y872" s="562"/>
      <c r="Z872" s="562"/>
      <c r="AA872" s="329"/>
      <c r="AB872" s="388"/>
      <c r="AC872" s="400" t="str">
        <f>CONCATENATE("Cost: ", AB871, " KP")</f>
        <v>Cost: 0 KP</v>
      </c>
      <c r="AD872" s="226" t="s">
        <v>1206</v>
      </c>
      <c r="AE872" s="226"/>
      <c r="AF872" s="226"/>
      <c r="AG872" s="226"/>
      <c r="AH872" s="226"/>
      <c r="AI872" s="226"/>
      <c r="AJ872" s="329"/>
      <c r="AK872" s="329"/>
      <c r="AL872" s="329"/>
      <c r="AM872" s="852" t="s">
        <v>2346</v>
      </c>
      <c r="AN872" s="308"/>
      <c r="AO872" s="472" t="s">
        <v>1989</v>
      </c>
      <c r="AP872" s="308"/>
      <c r="AQ872" s="854" t="s">
        <v>1895</v>
      </c>
      <c r="AR872" s="308"/>
      <c r="AS872" s="329"/>
      <c r="AT872" s="329"/>
    </row>
    <row r="873">
      <c r="B873" s="359">
        <f>SUM($T$913)</f>
        <v>0</v>
      </c>
      <c r="C873" s="360">
        <v>15.0</v>
      </c>
      <c r="D873" s="360">
        <v>1.0</v>
      </c>
      <c r="E873" s="361"/>
      <c r="F873" s="361"/>
      <c r="G873" s="361"/>
      <c r="H873" s="361"/>
      <c r="I873" s="359">
        <f>SUM(B873,D873:H873, (MIN(ROUNDDOWN(C873/6), 1)), MIN(ROUNDDOWN(C873/15), 1))</f>
        <v>3</v>
      </c>
      <c r="J873" s="329"/>
      <c r="K873" s="329"/>
      <c r="L873" s="329"/>
      <c r="M873" s="329"/>
      <c r="N873" s="329"/>
      <c r="O873" s="329"/>
      <c r="P873" s="329"/>
      <c r="Q873" s="329"/>
      <c r="R873" s="329"/>
      <c r="S873" s="329"/>
      <c r="T873" s="329"/>
      <c r="U873" s="510" t="s">
        <v>1010</v>
      </c>
      <c r="V873" s="401" t="s">
        <v>1075</v>
      </c>
      <c r="W873" s="402" t="s">
        <v>9643</v>
      </c>
      <c r="X873" s="589" t="s">
        <v>9973</v>
      </c>
      <c r="Y873" s="226"/>
      <c r="Z873" s="226"/>
      <c r="AA873" s="329"/>
      <c r="AB873" s="388"/>
      <c r="AC873" s="279" t="s">
        <v>1862</v>
      </c>
      <c r="AD873" s="279" t="s">
        <v>1454</v>
      </c>
      <c r="AE873" s="221"/>
      <c r="AF873" s="221"/>
      <c r="AG873" s="222" t="s">
        <v>1336</v>
      </c>
      <c r="AH873" s="285" t="s">
        <v>1195</v>
      </c>
      <c r="AI873" s="222" t="s">
        <v>1196</v>
      </c>
      <c r="AJ873" s="329"/>
      <c r="AK873" s="329"/>
      <c r="AL873" s="329"/>
      <c r="AM873" s="855" t="s">
        <v>2680</v>
      </c>
      <c r="AN873" s="308"/>
      <c r="AO873" s="854" t="s">
        <v>2724</v>
      </c>
      <c r="AP873" s="308"/>
      <c r="AQ873" s="1016" t="s">
        <v>3229</v>
      </c>
      <c r="AR873" s="308"/>
      <c r="AS873" s="329"/>
      <c r="AT873" s="329"/>
    </row>
    <row r="874">
      <c r="A874" s="329"/>
      <c r="B874" s="329"/>
      <c r="C874" s="329"/>
      <c r="D874" s="329"/>
      <c r="E874" s="329"/>
      <c r="F874" s="329"/>
      <c r="G874" s="329"/>
      <c r="H874" s="329"/>
      <c r="I874" s="329"/>
      <c r="J874" s="329"/>
      <c r="K874" s="411" t="s">
        <v>1904</v>
      </c>
      <c r="L874" s="412"/>
      <c r="M874" s="412"/>
      <c r="N874" s="412"/>
      <c r="O874" s="413"/>
      <c r="P874" s="413"/>
      <c r="Q874" s="413"/>
      <c r="R874" s="329"/>
      <c r="S874" s="329"/>
      <c r="T874" s="329"/>
      <c r="U874" s="510" t="s">
        <v>1018</v>
      </c>
      <c r="V874" s="226" t="s">
        <v>2833</v>
      </c>
      <c r="W874" s="401" t="s">
        <v>2162</v>
      </c>
      <c r="X874" s="226"/>
      <c r="Y874" s="226"/>
      <c r="Z874" s="226"/>
      <c r="AA874" s="329"/>
      <c r="AB874" s="390">
        <f>(AC874 * (AC874 + 1)) / 2</f>
        <v>0</v>
      </c>
      <c r="AC874" s="391">
        <v>0.0</v>
      </c>
      <c r="AD874" s="287" t="s">
        <v>1457</v>
      </c>
      <c r="AE874" s="226"/>
      <c r="AF874" s="226"/>
      <c r="AG874" s="226"/>
      <c r="AH874" s="226"/>
      <c r="AI874" s="226"/>
      <c r="AJ874" s="329"/>
      <c r="AK874" s="329"/>
      <c r="AL874" s="329"/>
      <c r="AM874" s="329"/>
      <c r="AN874" s="329"/>
      <c r="AO874" s="329"/>
      <c r="AP874" s="329"/>
      <c r="AQ874" s="329"/>
      <c r="AR874" s="329"/>
      <c r="AS874" s="329"/>
      <c r="AT874" s="329"/>
    </row>
    <row r="875">
      <c r="A875" s="329"/>
      <c r="B875" s="345" t="s">
        <v>1822</v>
      </c>
      <c r="C875" s="345" t="s">
        <v>1906</v>
      </c>
      <c r="D875" s="345" t="s">
        <v>1907</v>
      </c>
      <c r="E875" s="345" t="s">
        <v>1908</v>
      </c>
      <c r="F875" s="345" t="s">
        <v>1909</v>
      </c>
      <c r="G875" s="345" t="s">
        <v>1910</v>
      </c>
      <c r="H875" s="345" t="s">
        <v>800</v>
      </c>
      <c r="I875" s="345" t="s">
        <v>1826</v>
      </c>
      <c r="J875" s="329"/>
      <c r="K875" s="346" t="str">
        <f>IFERROR(__xludf.DUMMYFUNCTION("REGEXREPLACE(O874, ""\D+"", """")"),"")</f>
        <v/>
      </c>
      <c r="L875" s="170"/>
      <c r="M875" s="170"/>
      <c r="N875" s="170"/>
      <c r="O875" s="170"/>
      <c r="P875" s="170"/>
      <c r="Q875" s="170"/>
      <c r="R875" s="329"/>
      <c r="S875" s="329"/>
      <c r="T875" s="279" t="s">
        <v>1889</v>
      </c>
      <c r="U875" s="2817" t="s">
        <v>9974</v>
      </c>
      <c r="V875" s="823"/>
      <c r="W875" s="562"/>
      <c r="X875" s="562"/>
      <c r="Y875" s="562"/>
      <c r="Z875" s="562"/>
      <c r="AA875" s="329"/>
      <c r="AB875" s="329"/>
      <c r="AC875" s="400" t="str">
        <f>CONCATENATE("Cost: ", AB874, " KP")</f>
        <v>Cost: 0 KP</v>
      </c>
      <c r="AD875" s="287" t="s">
        <v>1459</v>
      </c>
      <c r="AE875" s="226"/>
      <c r="AF875" s="226"/>
      <c r="AG875" s="226"/>
      <c r="AH875" s="226"/>
      <c r="AI875" s="226"/>
      <c r="AJ875" s="329"/>
      <c r="AK875" s="329"/>
      <c r="AL875" s="329"/>
      <c r="AM875" s="279" t="s">
        <v>1914</v>
      </c>
      <c r="AN875" s="170"/>
      <c r="AO875" s="329"/>
      <c r="AP875" s="329"/>
      <c r="AQ875" s="329"/>
      <c r="AR875" s="329"/>
      <c r="AS875" s="329"/>
      <c r="AT875" s="329"/>
    </row>
    <row r="876">
      <c r="A876" s="345" t="s">
        <v>51</v>
      </c>
      <c r="B876" s="359">
        <f>SUM($U$913)</f>
        <v>0</v>
      </c>
      <c r="C876" s="418"/>
      <c r="D876" s="418"/>
      <c r="E876" s="419">
        <f>SUM(ROUNDDOWN(I869/5))</f>
        <v>1</v>
      </c>
      <c r="F876" s="418"/>
      <c r="G876" s="361"/>
      <c r="H876" s="361"/>
      <c r="I876" s="359">
        <f t="shared" ref="I876:I880" si="100">SUM(B876:H876)</f>
        <v>1</v>
      </c>
      <c r="J876" s="329"/>
      <c r="K876" s="329"/>
      <c r="L876" s="170"/>
      <c r="M876" s="170"/>
      <c r="N876" s="170"/>
      <c r="O876" s="170"/>
      <c r="P876" s="170"/>
      <c r="Q876" s="170"/>
      <c r="R876" s="329"/>
      <c r="S876" s="329"/>
      <c r="T876" s="329"/>
      <c r="U876" s="510" t="s">
        <v>1010</v>
      </c>
      <c r="V876" s="402" t="s">
        <v>9975</v>
      </c>
      <c r="W876" s="585" t="s">
        <v>6853</v>
      </c>
      <c r="X876" s="403" t="s">
        <v>1105</v>
      </c>
      <c r="Y876" s="226"/>
      <c r="Z876" s="226"/>
      <c r="AA876" s="329"/>
      <c r="AB876" s="329"/>
      <c r="AC876" s="411" t="s">
        <v>1904</v>
      </c>
      <c r="AD876" s="412"/>
      <c r="AE876" s="412"/>
      <c r="AF876" s="412"/>
      <c r="AG876" s="412"/>
      <c r="AH876" s="413"/>
      <c r="AI876" s="413"/>
      <c r="AJ876" s="329"/>
      <c r="AK876" s="329"/>
      <c r="AL876" s="329"/>
      <c r="AM876" s="423" t="s">
        <v>9976</v>
      </c>
      <c r="AS876" s="329"/>
      <c r="AT876" s="329"/>
    </row>
    <row r="877">
      <c r="A877" s="345" t="s">
        <v>52</v>
      </c>
      <c r="B877" s="359">
        <f>SUM($V$913)</f>
        <v>0</v>
      </c>
      <c r="C877" s="418"/>
      <c r="D877" s="419">
        <f>SUM(ROUNDDOWN(I868/3))</f>
        <v>0</v>
      </c>
      <c r="E877" s="419">
        <f>SUM(I869)</f>
        <v>5</v>
      </c>
      <c r="F877" s="418"/>
      <c r="G877" s="360">
        <v>9.0</v>
      </c>
      <c r="H877" s="361"/>
      <c r="I877" s="359">
        <f t="shared" si="100"/>
        <v>14</v>
      </c>
      <c r="J877" s="329"/>
      <c r="K877" s="329"/>
      <c r="L877" s="329"/>
      <c r="M877" s="329"/>
      <c r="N877" s="329"/>
      <c r="O877" s="329"/>
      <c r="P877" s="329"/>
      <c r="Q877" s="329"/>
      <c r="R877" s="329"/>
      <c r="S877" s="329"/>
      <c r="T877" s="329"/>
      <c r="U877" s="510" t="s">
        <v>1018</v>
      </c>
      <c r="V877" s="2819" t="s">
        <v>1081</v>
      </c>
      <c r="W877" s="226"/>
      <c r="X877" s="226"/>
      <c r="Y877" s="226"/>
      <c r="Z877" s="226"/>
      <c r="AA877" s="329"/>
      <c r="AB877" s="390">
        <f>(AC877 * (AC877 + 1)) / 2</f>
        <v>0</v>
      </c>
      <c r="AC877" s="391">
        <v>0.0</v>
      </c>
      <c r="AD877" s="170"/>
      <c r="AE877" s="170"/>
      <c r="AF877" s="170"/>
      <c r="AG877" s="170"/>
      <c r="AH877" s="170"/>
      <c r="AI877" s="170"/>
      <c r="AJ877" s="329"/>
      <c r="AK877" s="329"/>
      <c r="AL877" s="329"/>
      <c r="AS877" s="329"/>
      <c r="AT877" s="329"/>
    </row>
    <row r="878">
      <c r="A878" s="345" t="s">
        <v>54</v>
      </c>
      <c r="B878" s="359">
        <f>SUM($W$913)</f>
        <v>0</v>
      </c>
      <c r="C878" s="419">
        <f>SUM(I867)</f>
        <v>8</v>
      </c>
      <c r="D878" s="418"/>
      <c r="E878" s="418"/>
      <c r="F878" s="418"/>
      <c r="G878" s="361"/>
      <c r="H878" s="361"/>
      <c r="I878" s="359">
        <f t="shared" si="100"/>
        <v>8</v>
      </c>
      <c r="J878" s="329"/>
      <c r="K878" s="411" t="s">
        <v>1904</v>
      </c>
      <c r="L878" s="412"/>
      <c r="M878" s="412"/>
      <c r="N878" s="412"/>
      <c r="O878" s="413"/>
      <c r="P878" s="413"/>
      <c r="Q878" s="413"/>
      <c r="R878" s="329"/>
      <c r="S878" s="329"/>
      <c r="T878" s="329"/>
      <c r="U878" s="329"/>
      <c r="V878" s="329"/>
      <c r="W878" s="329"/>
      <c r="X878" s="329"/>
      <c r="Y878" s="329"/>
      <c r="Z878" s="329"/>
      <c r="AA878" s="329"/>
      <c r="AB878" s="388"/>
      <c r="AC878" s="400" t="str">
        <f>CONCATENATE("Cost: ", AB877, " KP")</f>
        <v>Cost: 0 KP</v>
      </c>
      <c r="AD878" s="170"/>
      <c r="AE878" s="170"/>
      <c r="AF878" s="170"/>
      <c r="AG878" s="170"/>
      <c r="AH878" s="170"/>
      <c r="AI878" s="170"/>
      <c r="AJ878" s="329"/>
      <c r="AK878" s="329"/>
      <c r="AL878" s="329"/>
      <c r="AS878" s="329"/>
      <c r="AT878" s="329"/>
    </row>
    <row r="879">
      <c r="A879" s="345" t="s">
        <v>53</v>
      </c>
      <c r="B879" s="359">
        <f>SUM($X$913)</f>
        <v>0</v>
      </c>
      <c r="C879" s="419">
        <f>SUM(ROUNDDOWN(I867/2))</f>
        <v>4</v>
      </c>
      <c r="D879" s="418"/>
      <c r="E879" s="419">
        <f>SUM(I869)</f>
        <v>5</v>
      </c>
      <c r="F879" s="418"/>
      <c r="G879" s="360">
        <v>6.0</v>
      </c>
      <c r="H879" s="361"/>
      <c r="I879" s="359">
        <f t="shared" si="100"/>
        <v>15</v>
      </c>
      <c r="J879" s="329"/>
      <c r="K879" s="346" t="str">
        <f>IFERROR(__xludf.DUMMYFUNCTION("REGEXREPLACE(O878, ""\D+"", """")"),"")</f>
        <v/>
      </c>
      <c r="L879" s="170"/>
      <c r="M879" s="170"/>
      <c r="N879" s="170"/>
      <c r="O879" s="170"/>
      <c r="P879" s="170"/>
      <c r="Q879" s="170"/>
      <c r="R879" s="329"/>
      <c r="S879" s="329"/>
      <c r="T879" s="279" t="s">
        <v>1922</v>
      </c>
      <c r="U879" s="2820" t="s">
        <v>9651</v>
      </c>
      <c r="V879" s="221"/>
      <c r="W879" s="221"/>
      <c r="X879" s="221"/>
      <c r="Y879" s="2821" t="s">
        <v>567</v>
      </c>
      <c r="Z879" s="345" t="s">
        <v>535</v>
      </c>
      <c r="AA879" s="329"/>
      <c r="AB879" s="329"/>
      <c r="AC879" s="411" t="s">
        <v>1904</v>
      </c>
      <c r="AD879" s="412"/>
      <c r="AE879" s="412"/>
      <c r="AF879" s="412"/>
      <c r="AG879" s="412"/>
      <c r="AH879" s="413"/>
      <c r="AI879" s="413"/>
      <c r="AJ879" s="329"/>
      <c r="AK879" s="329"/>
      <c r="AL879" s="329"/>
      <c r="AS879" s="329"/>
      <c r="AT879" s="329"/>
    </row>
    <row r="880">
      <c r="A880" s="345" t="s">
        <v>55</v>
      </c>
      <c r="B880" s="359">
        <f>SUM($Y$913)</f>
        <v>0</v>
      </c>
      <c r="C880" s="419">
        <f>SUM(I867)</f>
        <v>8</v>
      </c>
      <c r="D880" s="418"/>
      <c r="E880" s="418"/>
      <c r="F880" s="419">
        <f>SUM(ROUNDDOWN(I872/3))</f>
        <v>1</v>
      </c>
      <c r="G880" s="361"/>
      <c r="H880" s="361"/>
      <c r="I880" s="359">
        <f t="shared" si="100"/>
        <v>9</v>
      </c>
      <c r="J880" s="329"/>
      <c r="K880" s="329"/>
      <c r="L880" s="170"/>
      <c r="M880" s="170"/>
      <c r="N880" s="170"/>
      <c r="O880" s="170"/>
      <c r="P880" s="170"/>
      <c r="Q880" s="170"/>
      <c r="R880" s="329"/>
      <c r="S880" s="329"/>
      <c r="T880" s="329"/>
      <c r="U880" s="287" t="s">
        <v>9977</v>
      </c>
      <c r="V880" s="226"/>
      <c r="W880" s="226"/>
      <c r="X880" s="226"/>
      <c r="Y880" s="226"/>
      <c r="Z880" s="226"/>
      <c r="AA880" s="329"/>
      <c r="AB880" s="390">
        <f>(AC880 * (AC880 + 1)) / 2</f>
        <v>0</v>
      </c>
      <c r="AC880" s="391">
        <v>0.0</v>
      </c>
      <c r="AD880" s="170"/>
      <c r="AE880" s="170"/>
      <c r="AF880" s="170"/>
      <c r="AG880" s="170"/>
      <c r="AH880" s="170"/>
      <c r="AI880" s="170"/>
      <c r="AJ880" s="329"/>
      <c r="AK880" s="329"/>
      <c r="AL880" s="329"/>
      <c r="AS880" s="329"/>
      <c r="AT880" s="329"/>
    </row>
    <row r="881">
      <c r="A881" s="329"/>
      <c r="B881" s="329"/>
      <c r="C881" s="329"/>
      <c r="D881" s="329"/>
      <c r="E881" s="329"/>
      <c r="F881" s="329"/>
      <c r="G881" s="329"/>
      <c r="H881" s="329"/>
      <c r="I881" s="329"/>
      <c r="J881" s="329"/>
      <c r="K881" s="329"/>
      <c r="L881" s="329"/>
      <c r="M881" s="329"/>
      <c r="N881" s="329"/>
      <c r="O881" s="329"/>
      <c r="P881" s="329"/>
      <c r="Q881" s="329"/>
      <c r="R881" s="329"/>
      <c r="S881" s="329"/>
      <c r="T881" s="329"/>
      <c r="U881" s="348" t="s">
        <v>9653</v>
      </c>
      <c r="V881" s="348" t="s">
        <v>9978</v>
      </c>
      <c r="W881" s="348" t="s">
        <v>9979</v>
      </c>
      <c r="X881" s="226"/>
      <c r="Y881" s="226"/>
      <c r="Z881" s="226"/>
      <c r="AA881" s="329"/>
      <c r="AB881" s="329"/>
      <c r="AC881" s="400" t="str">
        <f>CONCATENATE("Cost: ", AB880, " KP")</f>
        <v>Cost: 0 KP</v>
      </c>
      <c r="AD881" s="170"/>
      <c r="AE881" s="170"/>
      <c r="AF881" s="170"/>
      <c r="AG881" s="170"/>
      <c r="AH881" s="170"/>
      <c r="AI881" s="170"/>
      <c r="AJ881" s="329"/>
      <c r="AK881" s="329"/>
      <c r="AL881" s="329"/>
      <c r="AM881" s="329"/>
      <c r="AN881" s="329"/>
      <c r="AO881" s="329"/>
      <c r="AP881" s="329"/>
      <c r="AQ881" s="329"/>
      <c r="AR881" s="329"/>
      <c r="AS881" s="329"/>
      <c r="AT881" s="329"/>
    </row>
    <row r="882">
      <c r="A882" s="37"/>
      <c r="B882" s="430" t="s">
        <v>1926</v>
      </c>
      <c r="C882" s="329"/>
      <c r="D882" s="329"/>
      <c r="E882" s="329"/>
      <c r="F882" s="329"/>
      <c r="G882" s="329"/>
      <c r="H882" s="329"/>
      <c r="I882" s="329"/>
      <c r="J882" s="37"/>
      <c r="K882" s="329"/>
      <c r="L882" s="329"/>
      <c r="M882" s="329"/>
      <c r="N882" s="329"/>
      <c r="O882" s="329"/>
      <c r="P882" s="329"/>
      <c r="Q882" s="329"/>
      <c r="R882" s="329"/>
      <c r="S882" s="37"/>
      <c r="T882" s="329"/>
      <c r="U882" s="329"/>
      <c r="V882" s="329"/>
      <c r="W882" s="329"/>
      <c r="X882" s="329"/>
      <c r="Y882" s="329"/>
      <c r="Z882" s="329"/>
      <c r="AA882" s="329"/>
      <c r="AB882" s="37"/>
      <c r="AC882" s="329"/>
      <c r="AD882" s="329"/>
      <c r="AE882" s="329"/>
      <c r="AF882" s="329"/>
      <c r="AG882" s="329"/>
      <c r="AH882" s="329"/>
      <c r="AI882" s="329"/>
      <c r="AJ882" s="329"/>
      <c r="AK882" s="37"/>
      <c r="AL882" s="329"/>
      <c r="AM882" s="329"/>
      <c r="AN882" s="329"/>
      <c r="AO882" s="329"/>
      <c r="AP882" s="329"/>
      <c r="AQ882" s="329"/>
      <c r="AR882" s="329"/>
      <c r="AS882" s="329"/>
      <c r="AT882" s="37"/>
    </row>
    <row r="886">
      <c r="A886" s="37"/>
      <c r="B886" s="329"/>
      <c r="C886" s="329"/>
      <c r="D886" s="329"/>
      <c r="E886" s="329"/>
      <c r="F886" s="329"/>
      <c r="G886" s="330" t="s">
        <v>1811</v>
      </c>
      <c r="H886" s="330" t="s">
        <v>1812</v>
      </c>
      <c r="I886" s="331" t="s">
        <v>1813</v>
      </c>
      <c r="J886" s="329"/>
      <c r="K886" s="329"/>
      <c r="L886" s="329"/>
      <c r="M886" s="329"/>
      <c r="N886" s="329"/>
      <c r="O886" s="329"/>
      <c r="P886" s="329"/>
      <c r="Q886" s="329"/>
      <c r="R886" s="329"/>
      <c r="S886" s="37"/>
      <c r="T886" s="329"/>
      <c r="U886" s="329"/>
      <c r="V886" s="329"/>
      <c r="W886" s="329"/>
      <c r="X886" s="329"/>
      <c r="Y886" s="329"/>
      <c r="Z886" s="329"/>
      <c r="AA886" s="329"/>
      <c r="AB886" s="37"/>
      <c r="AC886" s="329"/>
      <c r="AD886" s="329"/>
      <c r="AE886" s="329"/>
      <c r="AF886" s="329"/>
      <c r="AG886" s="329"/>
      <c r="AH886" s="329"/>
      <c r="AI886" s="329"/>
      <c r="AJ886" s="329"/>
      <c r="AK886" s="37"/>
      <c r="AL886" s="329"/>
      <c r="AM886" s="329"/>
      <c r="AN886" s="329"/>
      <c r="AO886" s="329"/>
      <c r="AP886" s="329"/>
      <c r="AQ886" s="329"/>
      <c r="AR886" s="329"/>
      <c r="AS886" s="329"/>
      <c r="AT886" s="37"/>
    </row>
    <row r="887">
      <c r="A887" s="329"/>
      <c r="B887" s="329"/>
      <c r="C887" s="332" t="s">
        <v>4134</v>
      </c>
      <c r="D887" s="333"/>
      <c r="E887" s="329"/>
      <c r="F887" s="334" t="s">
        <v>1814</v>
      </c>
      <c r="G887" s="334">
        <f>MINUS(H887,SUM(C890:C899) + SUM(K889+K893+K897+AB894+AB897+AB900+AB903+AB906))</f>
        <v>-87</v>
      </c>
      <c r="H887" s="334">
        <f>SUM($A$910)</f>
        <v>0</v>
      </c>
      <c r="I887" s="335">
        <f>$Z$910+1</f>
        <v>1</v>
      </c>
      <c r="J887" s="329"/>
      <c r="K887" s="329"/>
      <c r="L887" s="329"/>
      <c r="M887" s="329"/>
      <c r="N887" s="336" t="s">
        <v>2601</v>
      </c>
      <c r="O887" s="329"/>
      <c r="P887" s="329"/>
      <c r="Q887" s="329"/>
      <c r="R887" s="329"/>
      <c r="S887" s="329"/>
      <c r="T887" s="329"/>
      <c r="U887" s="329"/>
      <c r="V887" s="329"/>
      <c r="W887" s="329"/>
      <c r="X887" s="329"/>
      <c r="Y887" s="329"/>
      <c r="Z887" s="329"/>
      <c r="AA887" s="329"/>
      <c r="AB887" s="329"/>
      <c r="AC887" s="329"/>
      <c r="AD887" s="329"/>
      <c r="AE887" s="329"/>
      <c r="AF887" s="329"/>
      <c r="AG887" s="329"/>
      <c r="AH887" s="329"/>
      <c r="AI887" s="329"/>
      <c r="AJ887" s="329"/>
      <c r="AK887" s="329"/>
      <c r="AL887" s="329"/>
      <c r="AM887" s="329"/>
      <c r="AN887" s="329"/>
      <c r="AO887" s="329"/>
      <c r="AP887" s="329"/>
      <c r="AQ887" s="329"/>
      <c r="AR887" s="329"/>
      <c r="AS887" s="329"/>
      <c r="AT887" s="329"/>
    </row>
    <row r="888">
      <c r="A888" s="329"/>
      <c r="B888" s="329"/>
      <c r="C888" s="329"/>
      <c r="D888" s="329"/>
      <c r="E888" s="329"/>
      <c r="F888" s="329"/>
      <c r="G888" s="329"/>
      <c r="H888" s="329"/>
      <c r="I888" s="329"/>
      <c r="J888" s="329"/>
      <c r="K888" s="274" t="s">
        <v>1815</v>
      </c>
      <c r="L888" s="169" t="s">
        <v>695</v>
      </c>
      <c r="M888" s="170"/>
      <c r="N888" s="170"/>
      <c r="O888" s="171" t="s">
        <v>9980</v>
      </c>
      <c r="P888" s="198" t="s">
        <v>694</v>
      </c>
      <c r="Q888" s="171" t="s">
        <v>593</v>
      </c>
      <c r="R888" s="329"/>
      <c r="S888" s="329"/>
      <c r="T888" s="279" t="s">
        <v>1816</v>
      </c>
      <c r="U888" s="339" t="s">
        <v>9981</v>
      </c>
      <c r="V888" s="398"/>
      <c r="W888" s="382" t="s">
        <v>9982</v>
      </c>
      <c r="X888" s="342"/>
      <c r="Y888" s="342"/>
      <c r="Z888" s="342"/>
      <c r="AA888" s="329"/>
      <c r="AB888" s="329"/>
      <c r="AC888" s="279" t="s">
        <v>294</v>
      </c>
      <c r="AD888" s="274" t="s">
        <v>9983</v>
      </c>
      <c r="AE888" s="170"/>
      <c r="AF888" s="740" t="s">
        <v>9984</v>
      </c>
      <c r="AG888" s="235"/>
      <c r="AH888" s="235"/>
      <c r="AI888" s="235"/>
      <c r="AJ888" s="329"/>
      <c r="AK888" s="329"/>
      <c r="AL888" s="329"/>
      <c r="AM888" s="227" t="s">
        <v>1821</v>
      </c>
      <c r="AN888" s="170"/>
      <c r="AO888" s="329"/>
      <c r="AP888" s="329"/>
      <c r="AQ888" s="329"/>
      <c r="AR888" s="329"/>
      <c r="AS888" s="329"/>
      <c r="AT888" s="329"/>
    </row>
    <row r="889">
      <c r="A889" s="329"/>
      <c r="B889" s="345" t="s">
        <v>1822</v>
      </c>
      <c r="C889" s="345" t="s">
        <v>1823</v>
      </c>
      <c r="D889" s="345" t="s">
        <v>1824</v>
      </c>
      <c r="E889" s="345" t="s">
        <v>1825</v>
      </c>
      <c r="F889" s="345" t="s">
        <v>1066</v>
      </c>
      <c r="G889" s="345" t="s">
        <v>1120</v>
      </c>
      <c r="H889" s="345" t="s">
        <v>800</v>
      </c>
      <c r="I889" s="345" t="s">
        <v>1826</v>
      </c>
      <c r="J889" s="329"/>
      <c r="K889" s="346" t="str">
        <f>IFERROR(__xludf.DUMMYFUNCTION("REGEXREPLACE(O888, ""\D+"", """")"),"1")</f>
        <v>1</v>
      </c>
      <c r="L889" s="153" t="s">
        <v>697</v>
      </c>
      <c r="M889" s="154"/>
      <c r="N889" s="154"/>
      <c r="O889" s="173"/>
      <c r="P889" s="154"/>
      <c r="Q889" s="173"/>
      <c r="R889" s="329"/>
      <c r="S889" s="329"/>
      <c r="T889" s="329"/>
      <c r="U889" s="229" t="s">
        <v>9985</v>
      </c>
      <c r="V889" s="181"/>
      <c r="W889" s="181"/>
      <c r="X889" s="181"/>
      <c r="Y889" s="181"/>
      <c r="Z889" s="181"/>
      <c r="AA889" s="349" t="s">
        <v>556</v>
      </c>
      <c r="AB889" s="329"/>
      <c r="AC889" s="329"/>
      <c r="AD889" s="2822" t="s">
        <v>9986</v>
      </c>
      <c r="AE889" s="154"/>
      <c r="AF889" s="154"/>
      <c r="AG889" s="154"/>
      <c r="AH889" s="154"/>
      <c r="AI889" s="154"/>
      <c r="AJ889" s="329"/>
      <c r="AK889" s="329"/>
      <c r="AL889" s="329"/>
      <c r="AM889" s="2823" t="s">
        <v>9987</v>
      </c>
      <c r="AN889" s="497" t="s">
        <v>2039</v>
      </c>
      <c r="AO889" s="366" t="s">
        <v>1843</v>
      </c>
      <c r="AP889" s="2824" t="s">
        <v>9988</v>
      </c>
      <c r="AQ889" s="37"/>
      <c r="AR889" s="37"/>
      <c r="AS889" s="329"/>
      <c r="AT889" s="329"/>
    </row>
    <row r="890">
      <c r="A890" s="358"/>
      <c r="B890" s="359">
        <f>SUM($B$910)</f>
        <v>0</v>
      </c>
      <c r="C890" s="360">
        <v>3.0</v>
      </c>
      <c r="D890" s="360">
        <v>-8.0</v>
      </c>
      <c r="E890" s="360"/>
      <c r="F890" s="360">
        <v>13.0</v>
      </c>
      <c r="G890" s="360">
        <v>6.0</v>
      </c>
      <c r="H890" s="361"/>
      <c r="I890" s="359">
        <f>SUM(B890,C890*2,D890:H890) - IF(C890 &gt; I887, MINUS(C890, I887), 0)</f>
        <v>15</v>
      </c>
      <c r="J890" s="329"/>
      <c r="K890" s="329"/>
      <c r="L890" s="153" t="s">
        <v>3339</v>
      </c>
      <c r="M890" s="154"/>
      <c r="N890" s="154"/>
      <c r="O890" s="154"/>
      <c r="P890" s="154"/>
      <c r="Q890" s="154"/>
      <c r="R890" s="329"/>
      <c r="S890" s="329"/>
      <c r="T890" s="329"/>
      <c r="U890" s="566" t="s">
        <v>9989</v>
      </c>
      <c r="V890" s="345" t="s">
        <v>2438</v>
      </c>
      <c r="W890" s="345" t="s">
        <v>925</v>
      </c>
      <c r="X890" s="743" t="s">
        <v>869</v>
      </c>
      <c r="Y890" s="345" t="s">
        <v>9990</v>
      </c>
      <c r="Z890" s="345" t="s">
        <v>866</v>
      </c>
      <c r="AA890" s="329"/>
      <c r="AB890" s="329"/>
      <c r="AC890" s="329"/>
      <c r="AD890" s="2825" t="s">
        <v>9991</v>
      </c>
      <c r="AE890" s="154"/>
      <c r="AF890" s="154"/>
      <c r="AG890" s="154"/>
      <c r="AH890" s="154"/>
      <c r="AI890" s="154"/>
      <c r="AJ890" s="329"/>
      <c r="AK890" s="329"/>
      <c r="AL890" s="329"/>
      <c r="AM890" s="37"/>
      <c r="AN890" s="455"/>
      <c r="AO890" s="455"/>
      <c r="AP890" s="37"/>
      <c r="AQ890" s="37"/>
      <c r="AR890" s="37"/>
      <c r="AS890" s="329"/>
      <c r="AT890" s="329"/>
    </row>
    <row r="891">
      <c r="B891" s="359">
        <f>SUM($C$910)</f>
        <v>0</v>
      </c>
      <c r="C891" s="360">
        <v>3.0</v>
      </c>
      <c r="D891" s="360">
        <v>6.0</v>
      </c>
      <c r="E891" s="360"/>
      <c r="F891" s="360"/>
      <c r="G891" s="361"/>
      <c r="H891" s="361"/>
      <c r="I891" s="359">
        <f>SUM(B891,C891*2,D891:H891) - IF(C891 &gt; I887, MINUS(C891, I887), 0)</f>
        <v>10</v>
      </c>
      <c r="J891" s="329"/>
      <c r="K891" s="329"/>
      <c r="L891" s="329"/>
      <c r="M891" s="329"/>
      <c r="N891" s="329"/>
      <c r="O891" s="329"/>
      <c r="P891" s="329"/>
      <c r="Q891" s="329"/>
      <c r="R891" s="329"/>
      <c r="S891" s="329"/>
      <c r="T891" s="329"/>
      <c r="U891" s="329"/>
      <c r="V891" s="329"/>
      <c r="W891" s="329"/>
      <c r="X891" s="329"/>
      <c r="Y891" s="329"/>
      <c r="Z891" s="329"/>
      <c r="AA891" s="329"/>
      <c r="AB891" s="329"/>
      <c r="AC891" s="329"/>
      <c r="AD891" s="227" t="s">
        <v>9992</v>
      </c>
      <c r="AE891" s="170"/>
      <c r="AF891" s="170"/>
      <c r="AG891" s="170"/>
      <c r="AH891" s="170"/>
      <c r="AI891" s="345" t="s">
        <v>535</v>
      </c>
      <c r="AJ891" s="329"/>
      <c r="AK891" s="329"/>
      <c r="AL891" s="329"/>
      <c r="AM891" s="37"/>
      <c r="AN891" s="455"/>
      <c r="AO891" s="455"/>
      <c r="AP891" s="37"/>
      <c r="AQ891" s="37"/>
      <c r="AR891" s="37"/>
      <c r="AS891" s="329"/>
      <c r="AT891" s="329"/>
    </row>
    <row r="892">
      <c r="B892" s="359">
        <f>SUM($D$910)</f>
        <v>0</v>
      </c>
      <c r="C892" s="360">
        <v>25.0</v>
      </c>
      <c r="D892" s="360">
        <v>3.0</v>
      </c>
      <c r="E892" s="360">
        <v>3.0</v>
      </c>
      <c r="F892" s="360">
        <v>2.0</v>
      </c>
      <c r="G892" s="360">
        <v>2.0</v>
      </c>
      <c r="H892" s="361"/>
      <c r="I892" s="359">
        <f>SUM(B892:H892) - IF(C892 &gt; I887, ROUNDUP(MINUS(C892, I887)/2), 0)</f>
        <v>23</v>
      </c>
      <c r="J892" s="329"/>
      <c r="K892" s="274" t="s">
        <v>1815</v>
      </c>
      <c r="L892" s="169" t="s">
        <v>712</v>
      </c>
      <c r="M892" s="170"/>
      <c r="N892" s="170"/>
      <c r="O892" s="171" t="s">
        <v>9993</v>
      </c>
      <c r="P892" s="198" t="s">
        <v>694</v>
      </c>
      <c r="Q892" s="171" t="s">
        <v>593</v>
      </c>
      <c r="R892" s="329"/>
      <c r="S892" s="329"/>
      <c r="T892" s="279" t="s">
        <v>1855</v>
      </c>
      <c r="U892" s="2826" t="s">
        <v>9994</v>
      </c>
      <c r="V892" s="817"/>
      <c r="W892" s="696" t="s">
        <v>9995</v>
      </c>
      <c r="X892" s="342"/>
      <c r="Y892" s="342"/>
      <c r="Z892" s="342"/>
      <c r="AA892" s="329"/>
      <c r="AB892" s="329"/>
      <c r="AC892" s="746"/>
      <c r="AD892" s="329"/>
      <c r="AE892" s="329"/>
      <c r="AF892" s="329"/>
      <c r="AG892" s="329"/>
      <c r="AH892" s="329"/>
      <c r="AI892" s="329"/>
      <c r="AJ892" s="329"/>
      <c r="AK892" s="329"/>
      <c r="AL892" s="329"/>
      <c r="AM892" s="37"/>
      <c r="AN892" s="455"/>
      <c r="AO892" s="455"/>
      <c r="AP892" s="37"/>
      <c r="AQ892" s="37"/>
      <c r="AR892" s="37"/>
      <c r="AS892" s="329"/>
      <c r="AT892" s="329"/>
    </row>
    <row r="893">
      <c r="B893" s="359">
        <f>SUM($E$910)</f>
        <v>0</v>
      </c>
      <c r="C893" s="360">
        <v>15.0</v>
      </c>
      <c r="D893" s="360"/>
      <c r="E893" s="361"/>
      <c r="F893" s="360">
        <v>-4.0</v>
      </c>
      <c r="G893" s="360"/>
      <c r="H893" s="361"/>
      <c r="I893" s="359">
        <f>SUM(B893:H893) - IF(C893 &gt; I887, ROUNDUP(MINUS(C893, I887)/2), 0)</f>
        <v>4</v>
      </c>
      <c r="J893" s="329"/>
      <c r="K893" s="346" t="str">
        <f>IFERROR(__xludf.DUMMYFUNCTION("REGEXREPLACE(O892, ""\D+"", """")"),"2")</f>
        <v>2</v>
      </c>
      <c r="L893" s="153" t="s">
        <v>714</v>
      </c>
      <c r="M893" s="154"/>
      <c r="N893" s="154"/>
      <c r="O893" s="173"/>
      <c r="P893" s="154"/>
      <c r="Q893" s="173"/>
      <c r="R893" s="349"/>
      <c r="S893" s="329"/>
      <c r="T893" s="329"/>
      <c r="U893" s="588" t="s">
        <v>1010</v>
      </c>
      <c r="V893" s="401" t="s">
        <v>3105</v>
      </c>
      <c r="W893" s="401" t="s">
        <v>1089</v>
      </c>
      <c r="X893" s="401" t="s">
        <v>1176</v>
      </c>
      <c r="Y893" s="550" t="s">
        <v>9996</v>
      </c>
      <c r="Z893" s="181"/>
      <c r="AA893" s="329"/>
      <c r="AB893" s="388"/>
      <c r="AC893" s="279" t="s">
        <v>1862</v>
      </c>
      <c r="AD893" s="169" t="s">
        <v>1286</v>
      </c>
      <c r="AE893" s="149"/>
      <c r="AF893" s="149"/>
      <c r="AG893" s="171" t="s">
        <v>1278</v>
      </c>
      <c r="AH893" s="171" t="s">
        <v>1195</v>
      </c>
      <c r="AI893" s="171" t="s">
        <v>1196</v>
      </c>
      <c r="AJ893" s="329"/>
      <c r="AK893" s="329"/>
      <c r="AL893" s="329"/>
      <c r="AM893" s="37"/>
      <c r="AN893" s="37"/>
      <c r="AO893" s="37"/>
      <c r="AP893" s="37"/>
      <c r="AQ893" s="37"/>
      <c r="AR893" s="37"/>
      <c r="AS893" s="329"/>
      <c r="AT893" s="329"/>
    </row>
    <row r="894">
      <c r="B894" s="359">
        <f>SUM($F$910)</f>
        <v>0</v>
      </c>
      <c r="C894" s="360"/>
      <c r="D894" s="360">
        <v>3.0</v>
      </c>
      <c r="E894" s="360"/>
      <c r="F894" s="360"/>
      <c r="G894" s="360"/>
      <c r="H894" s="361"/>
      <c r="I894" s="359">
        <f>SUM(B894:H894) - IF(C894 &gt; I887, ROUNDUP(MINUS(C894, I887)/2), 0)</f>
        <v>3</v>
      </c>
      <c r="J894" s="329"/>
      <c r="K894" s="329"/>
      <c r="L894" s="154"/>
      <c r="M894" s="154"/>
      <c r="N894" s="154"/>
      <c r="O894" s="154"/>
      <c r="P894" s="154"/>
      <c r="Q894" s="154"/>
      <c r="R894" s="329"/>
      <c r="S894" s="329"/>
      <c r="T894" s="329"/>
      <c r="U894" s="588" t="s">
        <v>1018</v>
      </c>
      <c r="V894" s="401" t="s">
        <v>2712</v>
      </c>
      <c r="W894" s="401" t="s">
        <v>2122</v>
      </c>
      <c r="X894" s="401" t="s">
        <v>1093</v>
      </c>
      <c r="Y894" s="403" t="s">
        <v>2707</v>
      </c>
      <c r="Z894" s="181"/>
      <c r="AA894" s="329"/>
      <c r="AB894" s="390">
        <f>(AC894 * (AC894 + 1)) / 2</f>
        <v>0</v>
      </c>
      <c r="AC894" s="391">
        <v>0.0</v>
      </c>
      <c r="AD894" s="153" t="s">
        <v>9997</v>
      </c>
      <c r="AE894" s="153"/>
      <c r="AF894" s="153"/>
      <c r="AG894" s="153"/>
      <c r="AH894" s="153"/>
      <c r="AI894" s="154"/>
      <c r="AJ894" s="329"/>
      <c r="AK894" s="329"/>
      <c r="AL894" s="329"/>
      <c r="AM894" s="37"/>
      <c r="AN894" s="37"/>
      <c r="AO894" s="37"/>
      <c r="AP894" s="37"/>
      <c r="AQ894" s="37"/>
      <c r="AR894" s="37"/>
      <c r="AS894" s="329"/>
      <c r="AT894" s="329"/>
    </row>
    <row r="895">
      <c r="B895" s="359">
        <f>SUM($G$910)</f>
        <v>0</v>
      </c>
      <c r="C895" s="360">
        <v>15.0</v>
      </c>
      <c r="D895" s="361"/>
      <c r="E895" s="360">
        <v>5.0</v>
      </c>
      <c r="F895" s="360"/>
      <c r="G895" s="360"/>
      <c r="H895" s="361"/>
      <c r="I895" s="359">
        <f>SUM(B895:H895) - IF(C895 &gt; I887, ROUNDUP(MINUS(C895, I887)/2), 0)</f>
        <v>13</v>
      </c>
      <c r="J895" s="329"/>
      <c r="K895" s="329"/>
      <c r="L895" s="329"/>
      <c r="M895" s="329"/>
      <c r="N895" s="329"/>
      <c r="O895" s="329"/>
      <c r="P895" s="329"/>
      <c r="Q895" s="329"/>
      <c r="R895" s="329"/>
      <c r="S895" s="329"/>
      <c r="T895" s="279" t="s">
        <v>1872</v>
      </c>
      <c r="U895" s="2827" t="s">
        <v>9998</v>
      </c>
      <c r="V895" s="817"/>
      <c r="W895" s="382" t="s">
        <v>9999</v>
      </c>
      <c r="X895" s="342"/>
      <c r="Y895" s="342"/>
      <c r="Z895" s="342"/>
      <c r="AA895" s="329"/>
      <c r="AB895" s="388"/>
      <c r="AC895" s="400" t="str">
        <f>CONCATENATE("Cost: ", AB894, " KP")</f>
        <v>Cost: 0 KP</v>
      </c>
      <c r="AD895" s="153" t="s">
        <v>1206</v>
      </c>
      <c r="AE895" s="153"/>
      <c r="AF895" s="153"/>
      <c r="AG895" s="153"/>
      <c r="AH895" s="154"/>
      <c r="AI895" s="154"/>
      <c r="AJ895" s="349" t="s">
        <v>556</v>
      </c>
      <c r="AK895" s="329"/>
      <c r="AL895" s="329"/>
      <c r="AM895" s="329"/>
      <c r="AN895" s="329"/>
      <c r="AO895" s="329"/>
      <c r="AP895" s="329"/>
      <c r="AQ895" s="329"/>
      <c r="AR895" s="329"/>
      <c r="AS895" s="329"/>
      <c r="AT895" s="329"/>
    </row>
    <row r="896">
      <c r="B896" s="359">
        <f>SUM($H$910)</f>
        <v>0</v>
      </c>
      <c r="C896" s="360">
        <v>14.0</v>
      </c>
      <c r="D896" s="360">
        <v>-2.0</v>
      </c>
      <c r="E896" s="361"/>
      <c r="F896" s="360"/>
      <c r="G896" s="361"/>
      <c r="H896" s="361"/>
      <c r="I896" s="359">
        <f>SUM(B896:H896) - IF(C896 &gt; I887, ROUNDUP(MINUS(C896, I887)/2), 0)</f>
        <v>5</v>
      </c>
      <c r="J896" s="329"/>
      <c r="K896" s="274" t="s">
        <v>1815</v>
      </c>
      <c r="L896" s="169" t="s">
        <v>801</v>
      </c>
      <c r="M896" s="170"/>
      <c r="N896" s="170"/>
      <c r="O896" s="171" t="s">
        <v>802</v>
      </c>
      <c r="P896" s="217" t="s">
        <v>800</v>
      </c>
      <c r="Q896" s="171" t="s">
        <v>583</v>
      </c>
      <c r="R896" s="329"/>
      <c r="S896" s="329"/>
      <c r="T896" s="329"/>
      <c r="U896" s="385" t="s">
        <v>1010</v>
      </c>
      <c r="V896" s="226" t="s">
        <v>10000</v>
      </c>
      <c r="W896" s="226" t="s">
        <v>1073</v>
      </c>
      <c r="X896" s="226" t="s">
        <v>1104</v>
      </c>
      <c r="Y896" s="589" t="s">
        <v>10001</v>
      </c>
      <c r="Z896" s="573" t="s">
        <v>10002</v>
      </c>
      <c r="AA896" s="329"/>
      <c r="AB896" s="388"/>
      <c r="AC896" s="279" t="s">
        <v>1862</v>
      </c>
      <c r="AD896" s="279" t="s">
        <v>1513</v>
      </c>
      <c r="AE896" s="221"/>
      <c r="AF896" s="221"/>
      <c r="AG896" s="222" t="s">
        <v>1194</v>
      </c>
      <c r="AH896" s="222" t="s">
        <v>1195</v>
      </c>
      <c r="AI896" s="222" t="s">
        <v>1196</v>
      </c>
      <c r="AJ896" s="329"/>
      <c r="AK896" s="329"/>
      <c r="AL896" s="329"/>
      <c r="AM896" s="279" t="s">
        <v>1879</v>
      </c>
      <c r="AN896" s="170"/>
      <c r="AO896" s="329"/>
      <c r="AP896" s="329"/>
      <c r="AQ896" s="329"/>
      <c r="AR896" s="329"/>
      <c r="AS896" s="329"/>
      <c r="AT896" s="329"/>
    </row>
    <row r="897">
      <c r="B897" s="359">
        <f>SUM($I$910)</f>
        <v>0</v>
      </c>
      <c r="C897" s="360">
        <v>2.0</v>
      </c>
      <c r="D897" s="360">
        <v>-2.0</v>
      </c>
      <c r="E897" s="361"/>
      <c r="F897" s="360"/>
      <c r="G897" s="360"/>
      <c r="H897" s="361"/>
      <c r="I897" s="359">
        <f>SUM(B897:H897) - IF(C897 &gt; I887, ROUNDUP(MINUS(C897, I887)/2), 0)</f>
        <v>-1</v>
      </c>
      <c r="J897" s="329"/>
      <c r="K897" s="346" t="str">
        <f>IFERROR(__xludf.DUMMYFUNCTION("REGEXREPLACE(O896, ""\D+"", """")"),"1")</f>
        <v>1</v>
      </c>
      <c r="L897" s="153" t="s">
        <v>804</v>
      </c>
      <c r="M897" s="154"/>
      <c r="N897" s="154"/>
      <c r="O897" s="173"/>
      <c r="P897" s="154"/>
      <c r="Q897" s="173"/>
      <c r="R897" s="329"/>
      <c r="S897" s="329"/>
      <c r="T897" s="329"/>
      <c r="U897" s="385" t="s">
        <v>1018</v>
      </c>
      <c r="V897" s="226" t="s">
        <v>1021</v>
      </c>
      <c r="W897" s="226" t="s">
        <v>2121</v>
      </c>
      <c r="X897" s="226" t="s">
        <v>2276</v>
      </c>
      <c r="Y897" s="264" t="s">
        <v>1866</v>
      </c>
      <c r="Z897" s="181"/>
      <c r="AA897" s="329"/>
      <c r="AB897" s="390">
        <f>(AC897 * (AC897 + 1)) / 2</f>
        <v>0</v>
      </c>
      <c r="AC897" s="391">
        <v>0.0</v>
      </c>
      <c r="AD897" s="298" t="s">
        <v>10003</v>
      </c>
      <c r="AE897" s="225"/>
      <c r="AF897" s="225"/>
      <c r="AG897" s="225"/>
      <c r="AH897" s="225"/>
      <c r="AI897" s="226"/>
      <c r="AJ897" s="329"/>
      <c r="AK897" s="329"/>
      <c r="AL897" s="329"/>
      <c r="AM897" s="304" t="s">
        <v>10004</v>
      </c>
      <c r="AN897" s="37"/>
      <c r="AO897" s="130" t="s">
        <v>10005</v>
      </c>
      <c r="AP897" s="37"/>
      <c r="AQ897" s="404" t="s">
        <v>1888</v>
      </c>
      <c r="AR897" s="37"/>
      <c r="AS897" s="329"/>
      <c r="AT897" s="329"/>
    </row>
    <row r="898">
      <c r="B898" s="359">
        <f>SUM($J$910)</f>
        <v>0</v>
      </c>
      <c r="C898" s="360"/>
      <c r="D898" s="360"/>
      <c r="E898" s="360"/>
      <c r="F898" s="360">
        <v>4.0</v>
      </c>
      <c r="G898" s="360"/>
      <c r="H898" s="361"/>
      <c r="I898" s="359">
        <f>SUM(B898:H898) - IF(C898 &gt; I887, ROUNDUP(MINUS(C898, I887)/2), 0)</f>
        <v>4</v>
      </c>
      <c r="J898" s="329"/>
      <c r="K898" s="329"/>
      <c r="L898" s="154"/>
      <c r="M898" s="154"/>
      <c r="N898" s="154"/>
      <c r="O898" s="154"/>
      <c r="P898" s="154"/>
      <c r="Q898" s="154"/>
      <c r="R898" s="329"/>
      <c r="S898" s="329"/>
      <c r="T898" s="279" t="s">
        <v>1889</v>
      </c>
      <c r="U898" s="2827" t="s">
        <v>2727</v>
      </c>
      <c r="V898" s="817"/>
      <c r="W898" s="382" t="s">
        <v>2728</v>
      </c>
      <c r="X898" s="342"/>
      <c r="Y898" s="342"/>
      <c r="Z898" s="342"/>
      <c r="AA898" s="329"/>
      <c r="AB898" s="388"/>
      <c r="AC898" s="400" t="str">
        <f>CONCATENATE("Cost: ", AB897, " KP")</f>
        <v>Cost: 0 KP</v>
      </c>
      <c r="AD898" s="298" t="s">
        <v>10006</v>
      </c>
      <c r="AE898" s="225"/>
      <c r="AF898" s="226"/>
      <c r="AG898" s="226"/>
      <c r="AH898" s="226"/>
      <c r="AI898" s="226"/>
      <c r="AJ898" s="329"/>
      <c r="AK898" s="329"/>
      <c r="AL898" s="329"/>
      <c r="AM898" s="130" t="s">
        <v>2176</v>
      </c>
      <c r="AN898" s="37"/>
      <c r="AO898" s="405" t="s">
        <v>1894</v>
      </c>
      <c r="AP898" s="37"/>
      <c r="AQ898" s="406" t="s">
        <v>1895</v>
      </c>
      <c r="AR898" s="37"/>
      <c r="AS898" s="329"/>
      <c r="AT898" s="329"/>
    </row>
    <row r="899">
      <c r="B899" s="359">
        <f>SUM($T$910)</f>
        <v>0</v>
      </c>
      <c r="C899" s="360">
        <v>6.0</v>
      </c>
      <c r="D899" s="361"/>
      <c r="E899" s="361"/>
      <c r="F899" s="361"/>
      <c r="G899" s="360"/>
      <c r="H899" s="361"/>
      <c r="I899" s="359">
        <f>SUM(B899,D899:H899, (MIN(ROUNDDOWN(C899/6), 1)), MIN(ROUNDDOWN(C899/15), 1))</f>
        <v>1</v>
      </c>
      <c r="J899" s="329"/>
      <c r="K899" s="329"/>
      <c r="L899" s="329"/>
      <c r="M899" s="329"/>
      <c r="N899" s="329"/>
      <c r="O899" s="329"/>
      <c r="P899" s="329"/>
      <c r="Q899" s="329"/>
      <c r="R899" s="329"/>
      <c r="S899" s="329"/>
      <c r="T899" s="329"/>
      <c r="U899" s="385" t="s">
        <v>1010</v>
      </c>
      <c r="V899" s="226" t="s">
        <v>1014</v>
      </c>
      <c r="W899" s="589" t="s">
        <v>2729</v>
      </c>
      <c r="X899" s="408" t="s">
        <v>2730</v>
      </c>
      <c r="Y899" s="181"/>
      <c r="Z899" s="181"/>
      <c r="AA899" s="329"/>
      <c r="AB899" s="388"/>
      <c r="AC899" s="279" t="s">
        <v>1862</v>
      </c>
      <c r="AD899" s="274" t="s">
        <v>9096</v>
      </c>
      <c r="AE899" s="170"/>
      <c r="AF899" s="170"/>
      <c r="AG899" s="275" t="s">
        <v>1334</v>
      </c>
      <c r="AH899" s="171" t="s">
        <v>1195</v>
      </c>
      <c r="AI899" s="222" t="s">
        <v>1196</v>
      </c>
      <c r="AJ899" s="329"/>
      <c r="AK899" s="329"/>
      <c r="AL899" s="329"/>
      <c r="AM899" s="304" t="s">
        <v>10007</v>
      </c>
      <c r="AN899" s="37"/>
      <c r="AO899" s="130" t="s">
        <v>2848</v>
      </c>
      <c r="AP899" s="37"/>
      <c r="AQ899" s="109" t="s">
        <v>10008</v>
      </c>
      <c r="AR899" s="37"/>
      <c r="AS899" s="329"/>
      <c r="AT899" s="329"/>
    </row>
    <row r="900">
      <c r="A900" s="329"/>
      <c r="B900" s="329"/>
      <c r="C900" s="329"/>
      <c r="D900" s="329"/>
      <c r="E900" s="329"/>
      <c r="F900" s="329"/>
      <c r="G900" s="329"/>
      <c r="H900" s="329"/>
      <c r="I900" s="329"/>
      <c r="J900" s="329"/>
      <c r="K900" s="411" t="s">
        <v>1904</v>
      </c>
      <c r="L900" s="412"/>
      <c r="M900" s="412"/>
      <c r="N900" s="412"/>
      <c r="O900" s="413"/>
      <c r="P900" s="413"/>
      <c r="Q900" s="413"/>
      <c r="R900" s="329"/>
      <c r="S900" s="329"/>
      <c r="T900" s="329"/>
      <c r="U900" s="385" t="s">
        <v>1018</v>
      </c>
      <c r="V900" s="226" t="s">
        <v>2338</v>
      </c>
      <c r="W900" s="226" t="s">
        <v>2732</v>
      </c>
      <c r="X900" s="573" t="s">
        <v>2733</v>
      </c>
      <c r="Y900" s="181"/>
      <c r="Z900" s="181"/>
      <c r="AA900" s="329"/>
      <c r="AB900" s="390">
        <f>(AC900 * (AC900 + 1)) / 2</f>
        <v>0</v>
      </c>
      <c r="AC900" s="391">
        <v>0.0</v>
      </c>
      <c r="AD900" s="153" t="s">
        <v>10009</v>
      </c>
      <c r="AE900" s="154"/>
      <c r="AF900" s="154"/>
      <c r="AG900" s="154"/>
      <c r="AH900" s="153"/>
      <c r="AI900" s="173"/>
      <c r="AJ900" s="329"/>
      <c r="AK900" s="329"/>
      <c r="AL900" s="329"/>
      <c r="AM900" s="329"/>
      <c r="AN900" s="329"/>
      <c r="AO900" s="329"/>
      <c r="AP900" s="329"/>
      <c r="AQ900" s="329"/>
      <c r="AR900" s="329"/>
      <c r="AS900" s="329"/>
      <c r="AT900" s="329"/>
    </row>
    <row r="901">
      <c r="A901" s="329"/>
      <c r="B901" s="345" t="s">
        <v>1822</v>
      </c>
      <c r="C901" s="345" t="s">
        <v>1906</v>
      </c>
      <c r="D901" s="345" t="s">
        <v>1907</v>
      </c>
      <c r="E901" s="345" t="s">
        <v>1908</v>
      </c>
      <c r="F901" s="345" t="s">
        <v>1909</v>
      </c>
      <c r="G901" s="345" t="s">
        <v>1910</v>
      </c>
      <c r="H901" s="345" t="s">
        <v>800</v>
      </c>
      <c r="I901" s="345" t="s">
        <v>1826</v>
      </c>
      <c r="J901" s="329"/>
      <c r="K901" s="346" t="str">
        <f>IFERROR(__xludf.DUMMYFUNCTION("REGEXREPLACE(O900, ""\D+"", """")"),"")</f>
        <v/>
      </c>
      <c r="L901" s="170"/>
      <c r="M901" s="170"/>
      <c r="N901" s="170"/>
      <c r="O901" s="170"/>
      <c r="P901" s="170"/>
      <c r="Q901" s="170"/>
      <c r="R901" s="329"/>
      <c r="S901" s="329"/>
      <c r="T901" s="279" t="s">
        <v>1889</v>
      </c>
      <c r="U901" s="2828" t="s">
        <v>10010</v>
      </c>
      <c r="V901" s="819"/>
      <c r="W901" s="696" t="s">
        <v>10011</v>
      </c>
      <c r="X901" s="342"/>
      <c r="Y901" s="342"/>
      <c r="Z901" s="342"/>
      <c r="AA901" s="329"/>
      <c r="AB901" s="329"/>
      <c r="AC901" s="400" t="str">
        <f>CONCATENATE("Cost: ", AB900, " KP")</f>
        <v>Cost: 0 KP</v>
      </c>
      <c r="AD901" s="153" t="s">
        <v>10012</v>
      </c>
      <c r="AE901" s="154"/>
      <c r="AF901" s="154"/>
      <c r="AG901" s="154"/>
      <c r="AH901" s="154"/>
      <c r="AI901" s="154"/>
      <c r="AJ901" s="329"/>
      <c r="AK901" s="329"/>
      <c r="AL901" s="329"/>
      <c r="AM901" s="279" t="s">
        <v>1914</v>
      </c>
      <c r="AN901" s="170"/>
      <c r="AO901" s="329"/>
      <c r="AP901" s="329"/>
      <c r="AQ901" s="329"/>
      <c r="AR901" s="329"/>
      <c r="AS901" s="329"/>
      <c r="AT901" s="329"/>
    </row>
    <row r="902">
      <c r="A902" s="345" t="s">
        <v>51</v>
      </c>
      <c r="B902" s="359">
        <f>SUM($U$910)</f>
        <v>0</v>
      </c>
      <c r="C902" s="418"/>
      <c r="D902" s="418"/>
      <c r="E902" s="419">
        <f>SUM(ROUNDDOWN(I895/5))</f>
        <v>2</v>
      </c>
      <c r="F902" s="418"/>
      <c r="G902" s="360">
        <v>5.0</v>
      </c>
      <c r="H902" s="361"/>
      <c r="I902" s="359">
        <f t="shared" ref="I902:I906" si="101">SUM(B902:H902)</f>
        <v>7</v>
      </c>
      <c r="J902" s="329"/>
      <c r="K902" s="329"/>
      <c r="L902" s="170"/>
      <c r="M902" s="170"/>
      <c r="N902" s="170"/>
      <c r="O902" s="170"/>
      <c r="P902" s="170"/>
      <c r="Q902" s="170"/>
      <c r="R902" s="329"/>
      <c r="S902" s="329"/>
      <c r="T902" s="329"/>
      <c r="U902" s="588" t="s">
        <v>1010</v>
      </c>
      <c r="V902" s="181" t="s">
        <v>2404</v>
      </c>
      <c r="W902" s="181" t="s">
        <v>1073</v>
      </c>
      <c r="X902" s="919" t="s">
        <v>10013</v>
      </c>
      <c r="Y902" s="181"/>
      <c r="Z902" s="181"/>
      <c r="AA902" s="329"/>
      <c r="AB902" s="329"/>
      <c r="AC902" s="411" t="s">
        <v>1904</v>
      </c>
      <c r="AD902" s="412"/>
      <c r="AE902" s="412"/>
      <c r="AF902" s="412"/>
      <c r="AG902" s="412"/>
      <c r="AH902" s="413"/>
      <c r="AI902" s="413"/>
      <c r="AJ902" s="329"/>
      <c r="AK902" s="329"/>
      <c r="AL902" s="329"/>
      <c r="AM902" s="423" t="s">
        <v>2687</v>
      </c>
      <c r="AS902" s="329"/>
      <c r="AT902" s="329"/>
    </row>
    <row r="903">
      <c r="A903" s="345" t="s">
        <v>52</v>
      </c>
      <c r="B903" s="359">
        <f>SUM($V$910)</f>
        <v>0</v>
      </c>
      <c r="C903" s="418"/>
      <c r="D903" s="419">
        <f>SUM(ROUNDDOWN(I894/3))</f>
        <v>1</v>
      </c>
      <c r="E903" s="419">
        <f>SUM(I895)</f>
        <v>13</v>
      </c>
      <c r="F903" s="418"/>
      <c r="G903" s="360">
        <v>2.0</v>
      </c>
      <c r="H903" s="361"/>
      <c r="I903" s="359">
        <f t="shared" si="101"/>
        <v>16</v>
      </c>
      <c r="J903" s="329"/>
      <c r="K903" s="329"/>
      <c r="L903" s="329"/>
      <c r="M903" s="329"/>
      <c r="N903" s="329"/>
      <c r="O903" s="329"/>
      <c r="P903" s="329"/>
      <c r="Q903" s="329"/>
      <c r="R903" s="329"/>
      <c r="S903" s="329"/>
      <c r="T903" s="329"/>
      <c r="U903" s="588" t="s">
        <v>1018</v>
      </c>
      <c r="V903" s="183" t="s">
        <v>2231</v>
      </c>
      <c r="W903" s="387" t="s">
        <v>1969</v>
      </c>
      <c r="X903" s="181"/>
      <c r="Y903" s="181"/>
      <c r="Z903" s="181"/>
      <c r="AA903" s="329"/>
      <c r="AB903" s="390">
        <f>(AC903 * (AC903 + 1)) / 2</f>
        <v>0</v>
      </c>
      <c r="AC903" s="391">
        <v>0.0</v>
      </c>
      <c r="AD903" s="170"/>
      <c r="AE903" s="170"/>
      <c r="AF903" s="170"/>
      <c r="AG903" s="170"/>
      <c r="AH903" s="170"/>
      <c r="AI903" s="170"/>
      <c r="AJ903" s="329"/>
      <c r="AK903" s="329"/>
      <c r="AL903" s="329"/>
      <c r="AS903" s="329"/>
      <c r="AT903" s="329"/>
    </row>
    <row r="904">
      <c r="A904" s="345" t="s">
        <v>54</v>
      </c>
      <c r="B904" s="359">
        <f>SUM($W$910)</f>
        <v>0</v>
      </c>
      <c r="C904" s="419">
        <f>SUM(I893)</f>
        <v>4</v>
      </c>
      <c r="D904" s="418"/>
      <c r="E904" s="418"/>
      <c r="F904" s="418"/>
      <c r="G904" s="361"/>
      <c r="H904" s="361"/>
      <c r="I904" s="359">
        <f t="shared" si="101"/>
        <v>4</v>
      </c>
      <c r="J904" s="329"/>
      <c r="K904" s="411" t="s">
        <v>1904</v>
      </c>
      <c r="L904" s="412"/>
      <c r="M904" s="412"/>
      <c r="N904" s="412"/>
      <c r="O904" s="413"/>
      <c r="P904" s="413"/>
      <c r="Q904" s="413"/>
      <c r="R904" s="329"/>
      <c r="S904" s="329"/>
      <c r="T904" s="329"/>
      <c r="U904" s="329"/>
      <c r="V904" s="329"/>
      <c r="W904" s="329"/>
      <c r="X904" s="329"/>
      <c r="Y904" s="329"/>
      <c r="Z904" s="329"/>
      <c r="AA904" s="329"/>
      <c r="AB904" s="388"/>
      <c r="AC904" s="400" t="str">
        <f>CONCATENATE("Cost: ", AB903, " KP")</f>
        <v>Cost: 0 KP</v>
      </c>
      <c r="AD904" s="170"/>
      <c r="AE904" s="170"/>
      <c r="AF904" s="170"/>
      <c r="AG904" s="170"/>
      <c r="AH904" s="170"/>
      <c r="AI904" s="170"/>
      <c r="AJ904" s="329"/>
      <c r="AK904" s="329"/>
      <c r="AL904" s="329"/>
      <c r="AS904" s="329"/>
      <c r="AT904" s="329"/>
    </row>
    <row r="905">
      <c r="A905" s="345" t="s">
        <v>53</v>
      </c>
      <c r="B905" s="359">
        <f>SUM($X$910)</f>
        <v>0</v>
      </c>
      <c r="C905" s="419">
        <f>SUM(ROUNDDOWN(I893/2))</f>
        <v>2</v>
      </c>
      <c r="D905" s="418"/>
      <c r="E905" s="419">
        <f>SUM(I895)</f>
        <v>13</v>
      </c>
      <c r="F905" s="418"/>
      <c r="G905" s="360">
        <v>2.0</v>
      </c>
      <c r="H905" s="361"/>
      <c r="I905" s="359">
        <f t="shared" si="101"/>
        <v>17</v>
      </c>
      <c r="J905" s="329"/>
      <c r="K905" s="346" t="str">
        <f>IFERROR(__xludf.DUMMYFUNCTION("REGEXREPLACE(O904, ""\D+"", """")"),"")</f>
        <v/>
      </c>
      <c r="L905" s="170"/>
      <c r="M905" s="170"/>
      <c r="N905" s="170"/>
      <c r="O905" s="170"/>
      <c r="P905" s="170"/>
      <c r="Q905" s="170"/>
      <c r="R905" s="329"/>
      <c r="S905" s="329"/>
      <c r="T905" s="279" t="s">
        <v>1922</v>
      </c>
      <c r="U905" s="2829" t="s">
        <v>10014</v>
      </c>
      <c r="V905" s="170"/>
      <c r="W905" s="170"/>
      <c r="X905" s="170"/>
      <c r="Y905" s="2830" t="s">
        <v>567</v>
      </c>
      <c r="Z905" s="345" t="s">
        <v>535</v>
      </c>
      <c r="AA905" s="329"/>
      <c r="AB905" s="329"/>
      <c r="AC905" s="411" t="s">
        <v>1904</v>
      </c>
      <c r="AD905" s="412"/>
      <c r="AE905" s="412"/>
      <c r="AF905" s="412"/>
      <c r="AG905" s="412"/>
      <c r="AH905" s="413"/>
      <c r="AI905" s="413"/>
      <c r="AJ905" s="329"/>
      <c r="AK905" s="329"/>
      <c r="AL905" s="329"/>
      <c r="AS905" s="329"/>
      <c r="AT905" s="329"/>
    </row>
    <row r="906">
      <c r="A906" s="345" t="s">
        <v>55</v>
      </c>
      <c r="B906" s="359">
        <f>SUM($Y$910)</f>
        <v>0</v>
      </c>
      <c r="C906" s="419">
        <f>SUM(I893)</f>
        <v>4</v>
      </c>
      <c r="D906" s="418"/>
      <c r="E906" s="418"/>
      <c r="F906" s="419">
        <f>SUM(ROUNDDOWN(I898/3))</f>
        <v>1</v>
      </c>
      <c r="G906" s="361"/>
      <c r="H906" s="361"/>
      <c r="I906" s="359">
        <f t="shared" si="101"/>
        <v>5</v>
      </c>
      <c r="J906" s="329"/>
      <c r="K906" s="329"/>
      <c r="L906" s="170"/>
      <c r="M906" s="170"/>
      <c r="N906" s="170"/>
      <c r="O906" s="170"/>
      <c r="P906" s="170"/>
      <c r="Q906" s="170"/>
      <c r="R906" s="329"/>
      <c r="S906" s="329"/>
      <c r="T906" s="329"/>
      <c r="U906" s="242" t="s">
        <v>10015</v>
      </c>
      <c r="V906" s="212"/>
      <c r="W906" s="212"/>
      <c r="X906" s="212"/>
      <c r="Y906" s="212"/>
      <c r="Z906" s="154"/>
      <c r="AA906" s="329"/>
      <c r="AB906" s="390">
        <f>(AC906 * (AC906 + 1)) / 2</f>
        <v>0</v>
      </c>
      <c r="AC906" s="391">
        <v>0.0</v>
      </c>
      <c r="AD906" s="170"/>
      <c r="AE906" s="170"/>
      <c r="AF906" s="170"/>
      <c r="AG906" s="170"/>
      <c r="AH906" s="170"/>
      <c r="AI906" s="170"/>
      <c r="AJ906" s="329"/>
      <c r="AK906" s="329"/>
      <c r="AL906" s="329"/>
      <c r="AS906" s="329"/>
      <c r="AT906" s="329"/>
    </row>
    <row r="907">
      <c r="A907" s="329"/>
      <c r="B907" s="329"/>
      <c r="C907" s="329"/>
      <c r="D907" s="329"/>
      <c r="E907" s="329"/>
      <c r="F907" s="329"/>
      <c r="G907" s="329"/>
      <c r="H907" s="329"/>
      <c r="I907" s="329"/>
      <c r="J907" s="329"/>
      <c r="K907" s="329"/>
      <c r="L907" s="329"/>
      <c r="M907" s="329"/>
      <c r="N907" s="329"/>
      <c r="O907" s="329"/>
      <c r="P907" s="329"/>
      <c r="Q907" s="329"/>
      <c r="R907" s="329"/>
      <c r="S907" s="329"/>
      <c r="T907" s="329"/>
      <c r="U907" s="154"/>
      <c r="V907" s="154"/>
      <c r="W907" s="154"/>
      <c r="X907" s="154"/>
      <c r="Y907" s="154"/>
      <c r="Z907" s="300" t="s">
        <v>10016</v>
      </c>
      <c r="AA907" s="329"/>
      <c r="AB907" s="329"/>
      <c r="AC907" s="400" t="str">
        <f>CONCATENATE("Cost: ", AB906, " KP")</f>
        <v>Cost: 0 KP</v>
      </c>
      <c r="AD907" s="170"/>
      <c r="AE907" s="170"/>
      <c r="AF907" s="170"/>
      <c r="AG907" s="170"/>
      <c r="AH907" s="170"/>
      <c r="AI907" s="170"/>
      <c r="AJ907" s="329"/>
      <c r="AK907" s="329"/>
      <c r="AL907" s="329"/>
      <c r="AM907" s="329"/>
      <c r="AN907" s="329"/>
      <c r="AO907" s="329"/>
      <c r="AP907" s="329"/>
      <c r="AQ907" s="329"/>
      <c r="AR907" s="329"/>
      <c r="AS907" s="329"/>
      <c r="AT907" s="329"/>
    </row>
    <row r="908">
      <c r="A908" s="37"/>
      <c r="B908" s="430" t="s">
        <v>1926</v>
      </c>
      <c r="C908" s="329"/>
      <c r="D908" s="329"/>
      <c r="E908" s="329"/>
      <c r="F908" s="329"/>
      <c r="G908" s="329"/>
      <c r="H908" s="329"/>
      <c r="I908" s="329"/>
      <c r="J908" s="37"/>
      <c r="K908" s="329"/>
      <c r="L908" s="329"/>
      <c r="M908" s="329"/>
      <c r="N908" s="329"/>
      <c r="O908" s="329"/>
      <c r="P908" s="329"/>
      <c r="Q908" s="329"/>
      <c r="R908" s="329"/>
      <c r="S908" s="37"/>
      <c r="T908" s="329"/>
      <c r="U908" s="329"/>
      <c r="V908" s="329"/>
      <c r="W908" s="329"/>
      <c r="X908" s="329"/>
      <c r="Y908" s="329"/>
      <c r="Z908" s="329"/>
      <c r="AA908" s="329"/>
      <c r="AB908" s="37"/>
      <c r="AC908" s="329"/>
      <c r="AD908" s="329"/>
      <c r="AE908" s="329"/>
      <c r="AF908" s="329"/>
      <c r="AG908" s="329"/>
      <c r="AH908" s="329"/>
      <c r="AI908" s="329"/>
      <c r="AJ908" s="329"/>
      <c r="AK908" s="37"/>
      <c r="AL908" s="329"/>
      <c r="AM908" s="329"/>
      <c r="AN908" s="329"/>
      <c r="AO908" s="329"/>
      <c r="AP908" s="329"/>
      <c r="AQ908" s="329"/>
      <c r="AR908" s="329"/>
      <c r="AS908" s="329"/>
      <c r="AT908" s="37"/>
    </row>
    <row r="975">
      <c r="A975" s="1021" t="s">
        <v>1823</v>
      </c>
      <c r="B975" s="1021" t="s">
        <v>3255</v>
      </c>
      <c r="C975" s="1021" t="s">
        <v>3256</v>
      </c>
      <c r="D975" s="1021" t="s">
        <v>3257</v>
      </c>
      <c r="E975" s="1021" t="s">
        <v>3258</v>
      </c>
      <c r="F975" s="1021" t="s">
        <v>3259</v>
      </c>
      <c r="G975" s="1021" t="s">
        <v>3260</v>
      </c>
      <c r="H975" s="1021" t="s">
        <v>3261</v>
      </c>
      <c r="I975" s="1021" t="s">
        <v>3262</v>
      </c>
      <c r="J975" s="1021" t="s">
        <v>3263</v>
      </c>
      <c r="K975" s="1021" t="s">
        <v>50</v>
      </c>
      <c r="L975" s="1021" t="s">
        <v>51</v>
      </c>
      <c r="M975" s="1021" t="s">
        <v>52</v>
      </c>
      <c r="N975" s="1021" t="s">
        <v>54</v>
      </c>
      <c r="O975" s="1021" t="s">
        <v>53</v>
      </c>
      <c r="P975" s="1021" t="s">
        <v>55</v>
      </c>
    </row>
    <row r="976">
      <c r="A976" s="1022">
        <f>'Character Sheets'!A940</f>
        <v>100</v>
      </c>
      <c r="B976" s="1021">
        <v>20.0</v>
      </c>
      <c r="C976" s="1021">
        <v>30.0</v>
      </c>
      <c r="D976" s="1021">
        <v>0.0</v>
      </c>
      <c r="E976" s="1021">
        <v>0.0</v>
      </c>
      <c r="F976" s="1021">
        <v>0.0</v>
      </c>
      <c r="G976" s="1021">
        <v>0.0</v>
      </c>
      <c r="H976" s="1021">
        <v>0.0</v>
      </c>
      <c r="I976" s="1021">
        <v>0.0</v>
      </c>
      <c r="J976" s="1021">
        <v>0.0</v>
      </c>
      <c r="K976" s="1021">
        <v>4.0</v>
      </c>
      <c r="L976" s="1021">
        <v>0.0</v>
      </c>
      <c r="M976" s="1021">
        <v>5.0</v>
      </c>
      <c r="N976" s="1022">
        <v>1.0</v>
      </c>
      <c r="O976" s="1021">
        <v>0.0</v>
      </c>
      <c r="P976" s="1021">
        <v>10.0</v>
      </c>
    </row>
  </sheetData>
  <mergeCells count="49">
    <mergeCell ref="AD18:AI22"/>
    <mergeCell ref="AD44:AI48"/>
    <mergeCell ref="AD70:AI74"/>
    <mergeCell ref="AD96:AI100"/>
    <mergeCell ref="AD122:AI126"/>
    <mergeCell ref="AD148:AI152"/>
    <mergeCell ref="A188:A197"/>
    <mergeCell ref="AD174:AI178"/>
    <mergeCell ref="AM200:AR204"/>
    <mergeCell ref="AD226:AI230"/>
    <mergeCell ref="AD252:AI256"/>
    <mergeCell ref="AD278:AI282"/>
    <mergeCell ref="AD304:AI308"/>
    <mergeCell ref="AD330:AI334"/>
    <mergeCell ref="AD356:AI360"/>
    <mergeCell ref="AD382:AI386"/>
    <mergeCell ref="AD408:AI412"/>
    <mergeCell ref="AM434:AR438"/>
    <mergeCell ref="AM460:AR464"/>
    <mergeCell ref="AM486:AR490"/>
    <mergeCell ref="AM512:AR516"/>
    <mergeCell ref="AM538:AR542"/>
    <mergeCell ref="AM564:AR568"/>
    <mergeCell ref="A578:A587"/>
    <mergeCell ref="AM590:AR594"/>
    <mergeCell ref="A604:A613"/>
    <mergeCell ref="AM616:AR620"/>
    <mergeCell ref="AM642:AR646"/>
    <mergeCell ref="A812:A821"/>
    <mergeCell ref="A838:A847"/>
    <mergeCell ref="A864:A873"/>
    <mergeCell ref="A890:A899"/>
    <mergeCell ref="A630:A639"/>
    <mergeCell ref="A656:A665"/>
    <mergeCell ref="A682:A691"/>
    <mergeCell ref="A708:A717"/>
    <mergeCell ref="A734:A743"/>
    <mergeCell ref="A760:A769"/>
    <mergeCell ref="A786:A795"/>
    <mergeCell ref="AM850:AR854"/>
    <mergeCell ref="AM876:AR880"/>
    <mergeCell ref="AM902:AR906"/>
    <mergeCell ref="AM668:AR672"/>
    <mergeCell ref="AM694:AR698"/>
    <mergeCell ref="AM720:AR724"/>
    <mergeCell ref="AM746:AR750"/>
    <mergeCell ref="AM772:AR776"/>
    <mergeCell ref="AM798:AR802"/>
    <mergeCell ref="AM824:AR828"/>
  </mergeCells>
  <conditionalFormatting sqref="AC192 AC195 AC198 AC201 AC204 AC686 AC689 AC692 AC695 AC698 AC712 AC715 AC718 AC721 AC724 AC738 AC741 AC744 AC747 AC750 AC764 AC767 AC770 AC773 AC776 AC790 AC793 AC796 AC799 AC802 AC816 AC819 AC822 AC825 AC828 AC842 AC845 AC848 AC851 AC854 AC868 AC871 AC874 AC877 AC880 AC894 AC897 AC900 AC903 AC906">
    <cfRule type="colorScale" priority="1">
      <colorScale>
        <cfvo type="formula" val="0"/>
        <cfvo type="formula" val="3"/>
        <color rgb="FF113377"/>
        <color rgb="FF3377DD"/>
      </colorScale>
    </cfRule>
  </conditionalFormatting>
  <conditionalFormatting sqref="AC193 AC196 AC199 AC202 AC205 AC687 AC690 AC693 AC696 AC699 AC713 AC716 AC719 AC722 AC725 AC739 AC742 AC745 AC748 AC751 AC765 AC768 AC771 AC774 AC777 AC791 AC794 AC797 AC800 AC803 AC817 AC820 AC823 AC826 AC829 AC843 AC846 AC849 AC852 AC855 AC869 AC872 AC875 AC878 AC881 AC895 AC898 AC901 AC904 AC907">
    <cfRule type="notContainsText" dxfId="0" priority="2" operator="notContains" text="Cost: 0 KP">
      <formula>ISERROR(SEARCH(("Cost: 0 KP"),(AC193)))</formula>
    </cfRule>
  </conditionalFormatting>
  <conditionalFormatting sqref="C188:H197 C200:H204 C266:H275 C278:H282 C292:H301 C304:H308 C318:H327 C330:H334 C344:H353 C356:H360 C370:H379 C382:H386 C396:H405 C408:H412 C682:H691 C694:H698 C708:H717 C720:H724 C734:H743 C746:H750 C760:H769 C772:H776 C786:H795 C798:H802 C812:H821 C824:H828 C838:H847 C850:H854 C864:H873 C876:H880 C890:H899 C902:H906">
    <cfRule type="colorScale" priority="3">
      <colorScale>
        <cfvo type="formula" val="-10"/>
        <cfvo type="formula" val="0"/>
        <cfvo type="formula" val="10"/>
        <color rgb="FFFF9999"/>
        <color rgb="FFFFFFFF"/>
        <color rgb="FF99FF99"/>
      </colorScale>
    </cfRule>
  </conditionalFormatting>
  <conditionalFormatting sqref="C84:H93 C96:H100 C136:H145 C148:H152 C162:H171 C174:H178">
    <cfRule type="colorScale" priority="4">
      <colorScale>
        <cfvo type="formula" val="-10"/>
        <cfvo type="formula" val="0"/>
        <cfvo type="formula" val="10"/>
        <color rgb="FFFF9999"/>
        <color rgb="FFFFFFFF"/>
        <color rgb="FF99FF99"/>
      </colorScale>
    </cfRule>
  </conditionalFormatting>
  <conditionalFormatting sqref="C84:H93 C96:H100">
    <cfRule type="colorScale" priority="5">
      <colorScale>
        <cfvo type="formula" val="-10"/>
        <cfvo type="formula" val="0"/>
        <cfvo type="formula" val="10"/>
        <color rgb="FFFF9999"/>
        <color rgb="FFFFFFFF"/>
        <color rgb="FF99FF99"/>
      </colorScale>
    </cfRule>
  </conditionalFormatting>
  <hyperlinks>
    <hyperlink display="Return to the Top?" location="'Character Sheets'!A1" ref="B206"/>
    <hyperlink display="Return to the Top?" location="'Character Sheets'!A1" ref="B596"/>
    <hyperlink display="Return to the Top?" location="'Character Sheets'!A1" ref="B622"/>
    <hyperlink display="Return to the Top?" location="'Character Sheets'!A1" ref="B648"/>
    <hyperlink display="Return to the Top?" location="'Character Sheets'!A1" ref="B674"/>
    <hyperlink display="Return to the Top?" location="'Character Sheets'!A1" ref="B700"/>
    <hyperlink display="Return to the Top?" location="'Character Sheets'!A1" ref="B726"/>
    <hyperlink display="Return to the Top?" location="'Character Sheets'!A1" ref="B752"/>
    <hyperlink display="Return to the Top?" location="'Character Sheets'!A1" ref="B778"/>
    <hyperlink display="Return to the Top?" location="'Character Sheets'!A1" ref="B804"/>
    <hyperlink display="Return to the Top?" location="'Character Sheets'!A1" ref="B830"/>
    <hyperlink display="Return to the Top?" location="'Character Sheets'!A1" ref="B856"/>
    <hyperlink display="Return to the Top?" location="'Character Sheets'!A1" ref="B882"/>
    <hyperlink display="Return to the Top?" location="'Character Sheets'!A1" ref="B908"/>
  </hyperlin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sheetData>
    <row r="1">
      <c r="A1" s="135" t="s">
        <v>474</v>
      </c>
      <c r="D1" s="13"/>
    </row>
    <row r="2">
      <c r="A2" s="13" t="s">
        <v>475</v>
      </c>
      <c r="C2" s="13"/>
      <c r="D2" s="13"/>
      <c r="I2" s="13"/>
    </row>
    <row r="3">
      <c r="A3" s="13" t="s">
        <v>476</v>
      </c>
      <c r="C3" s="13"/>
      <c r="D3" s="13"/>
      <c r="I3" s="13"/>
    </row>
    <row r="4">
      <c r="A4" s="13"/>
      <c r="C4" s="13"/>
      <c r="D4" s="13"/>
      <c r="K4" s="12" t="s">
        <v>477</v>
      </c>
      <c r="L4" s="13"/>
      <c r="M4" s="13"/>
      <c r="N4" s="136"/>
    </row>
    <row r="5">
      <c r="A5" s="12" t="s">
        <v>478</v>
      </c>
      <c r="B5" s="137" t="str">
        <f>"Can be buffed using Skillpoints. You have "&amp;'Character Sheets'!A940&amp;" Skillpoints to start. All stats start at 0, unless indicated."</f>
        <v>Can be buffed using Skillpoints. You have 100 Skillpoints to start. All stats start at 0, unless indicated.</v>
      </c>
      <c r="D5" s="13"/>
      <c r="K5" s="13" t="s">
        <v>479</v>
      </c>
    </row>
    <row r="6">
      <c r="A6" s="138" t="str">
        <f>"All stats except MOV have a 'soft cap' of "&amp;'Character Sheets'!Z940&amp;": Above that point, stats take 2 Skillpoints to upgrade."</f>
        <v>All stats except MOV have a 'soft cap' of 14: Above that point, stats take 2 Skillpoints to upgrade.</v>
      </c>
      <c r="B6" s="13"/>
      <c r="D6" s="13"/>
      <c r="K6" s="13" t="s">
        <v>480</v>
      </c>
    </row>
    <row r="7">
      <c r="A7" s="138" t="s">
        <v>481</v>
      </c>
      <c r="B7" s="13"/>
      <c r="D7" s="13"/>
      <c r="K7" s="13" t="s">
        <v>482</v>
      </c>
    </row>
    <row r="8">
      <c r="A8" s="81" t="s">
        <v>483</v>
      </c>
      <c r="B8" s="13"/>
      <c r="F8" s="13"/>
      <c r="K8" s="13" t="s">
        <v>484</v>
      </c>
    </row>
    <row r="9">
      <c r="A9" s="139" t="s">
        <v>485</v>
      </c>
      <c r="B9" s="13"/>
      <c r="F9" s="13"/>
      <c r="K9" s="12" t="s">
        <v>486</v>
      </c>
    </row>
    <row r="10">
      <c r="A10" s="80" t="s">
        <v>487</v>
      </c>
      <c r="B10" s="13"/>
      <c r="F10" s="13"/>
      <c r="K10" s="13" t="s">
        <v>488</v>
      </c>
    </row>
    <row r="11">
      <c r="A11" s="79" t="s">
        <v>489</v>
      </c>
      <c r="B11" s="13"/>
      <c r="C11" s="13"/>
      <c r="E11" s="13"/>
      <c r="F11" s="13"/>
      <c r="H11" s="140"/>
      <c r="K11" s="13" t="s">
        <v>490</v>
      </c>
    </row>
    <row r="12">
      <c r="A12" s="141" t="s">
        <v>491</v>
      </c>
      <c r="B12" s="13"/>
      <c r="C12" s="13"/>
      <c r="E12" s="13"/>
      <c r="F12" s="13"/>
    </row>
    <row r="13">
      <c r="A13" s="142" t="s">
        <v>492</v>
      </c>
      <c r="B13" s="13"/>
      <c r="C13" s="13"/>
      <c r="D13" s="13"/>
      <c r="F13" s="13"/>
      <c r="I13" s="13"/>
      <c r="K13" s="12" t="s">
        <v>493</v>
      </c>
    </row>
    <row r="14">
      <c r="A14" s="143" t="s">
        <v>494</v>
      </c>
      <c r="B14" s="13"/>
      <c r="D14" s="13"/>
      <c r="E14" s="13"/>
      <c r="F14" s="13"/>
      <c r="G14" s="13"/>
      <c r="I14" s="13"/>
      <c r="K14" s="13" t="s">
        <v>495</v>
      </c>
    </row>
    <row r="15">
      <c r="A15" s="144" t="s">
        <v>496</v>
      </c>
      <c r="B15" s="13"/>
      <c r="D15" s="13"/>
      <c r="F15" s="13"/>
      <c r="I15" s="13"/>
      <c r="K15" s="13" t="s">
        <v>497</v>
      </c>
    </row>
    <row r="16">
      <c r="A16" s="145" t="s">
        <v>498</v>
      </c>
      <c r="B16" s="13"/>
      <c r="C16" s="13"/>
      <c r="D16" s="13"/>
      <c r="F16" s="13"/>
      <c r="K16" s="13" t="s">
        <v>499</v>
      </c>
    </row>
    <row r="17">
      <c r="A17" s="77" t="s">
        <v>500</v>
      </c>
      <c r="B17" s="13"/>
      <c r="F17" s="13"/>
      <c r="G17" s="13"/>
      <c r="I17" s="13"/>
    </row>
    <row r="18">
      <c r="I18" s="13"/>
      <c r="K18" s="12" t="s">
        <v>501</v>
      </c>
    </row>
    <row r="19">
      <c r="A19" s="12" t="s">
        <v>502</v>
      </c>
      <c r="B19" s="13" t="s">
        <v>503</v>
      </c>
      <c r="I19" s="13"/>
      <c r="K19" s="13" t="s">
        <v>504</v>
      </c>
    </row>
    <row r="20">
      <c r="A20" s="13" t="s">
        <v>505</v>
      </c>
      <c r="K20" s="13" t="s">
        <v>506</v>
      </c>
    </row>
    <row r="21">
      <c r="A21" s="13" t="s">
        <v>507</v>
      </c>
      <c r="K21" s="13" t="s">
        <v>508</v>
      </c>
      <c r="M21" s="13"/>
    </row>
    <row r="22">
      <c r="A22" s="13" t="s">
        <v>509</v>
      </c>
      <c r="K22" s="13" t="s">
        <v>510</v>
      </c>
      <c r="O22" s="13"/>
    </row>
    <row r="23">
      <c r="A23" s="13" t="s">
        <v>511</v>
      </c>
      <c r="H23" s="13"/>
      <c r="I23" s="13"/>
      <c r="M23" s="13"/>
    </row>
    <row r="24">
      <c r="A24" s="13" t="s">
        <v>512</v>
      </c>
      <c r="G24" s="13"/>
      <c r="H24" s="13"/>
      <c r="I24" s="13"/>
      <c r="M24" s="13"/>
    </row>
    <row r="25">
      <c r="A25" s="13" t="s">
        <v>513</v>
      </c>
      <c r="G25" s="13"/>
      <c r="H25" s="13"/>
      <c r="I25" s="13"/>
      <c r="J25" s="13"/>
      <c r="L25" s="13"/>
      <c r="M25" s="13"/>
    </row>
    <row r="26">
      <c r="H26" s="13"/>
      <c r="I26" s="13"/>
      <c r="J26" s="13"/>
      <c r="L26" s="13"/>
      <c r="M26" s="13"/>
    </row>
    <row r="27">
      <c r="A27" s="13" t="s">
        <v>514</v>
      </c>
      <c r="H27" s="13"/>
      <c r="I27" s="13"/>
      <c r="J27" s="13"/>
      <c r="L27" s="13"/>
      <c r="M27" s="13"/>
    </row>
    <row r="28">
      <c r="A28" s="80" t="s">
        <v>515</v>
      </c>
      <c r="I28" s="13"/>
      <c r="J28" s="13"/>
      <c r="L28" s="13"/>
      <c r="M28" s="13"/>
    </row>
    <row r="29">
      <c r="A29" s="79" t="s">
        <v>516</v>
      </c>
      <c r="H29" s="13"/>
      <c r="I29" s="13"/>
      <c r="J29" s="13"/>
      <c r="K29" s="13"/>
      <c r="M29" s="13"/>
      <c r="O29" s="13"/>
      <c r="Q29" s="13"/>
    </row>
    <row r="30">
      <c r="A30" s="146" t="s">
        <v>517</v>
      </c>
      <c r="H30" s="13"/>
      <c r="I30" s="13"/>
      <c r="J30" s="13"/>
      <c r="K30" s="13"/>
      <c r="M30" s="13"/>
      <c r="O30" s="13"/>
      <c r="Q30" s="13"/>
    </row>
    <row r="31">
      <c r="A31" s="142" t="s">
        <v>518</v>
      </c>
      <c r="H31" s="13"/>
      <c r="I31" s="13"/>
      <c r="J31" s="13"/>
      <c r="K31" s="13"/>
      <c r="M31" s="13"/>
      <c r="O31" s="13"/>
      <c r="Q31" s="13"/>
    </row>
    <row r="32">
      <c r="A32" s="143" t="s">
        <v>519</v>
      </c>
      <c r="H32" s="13"/>
      <c r="I32" s="13"/>
      <c r="J32" s="13"/>
      <c r="K32" s="13"/>
      <c r="M32" s="13"/>
      <c r="O32" s="13"/>
      <c r="Q32" s="13"/>
    </row>
    <row r="33">
      <c r="A33" s="144" t="s">
        <v>520</v>
      </c>
      <c r="H33" s="13"/>
      <c r="I33" s="13"/>
      <c r="J33" s="13"/>
      <c r="K33" s="13"/>
      <c r="M33" s="13"/>
      <c r="O33" s="13"/>
      <c r="Q33" s="13"/>
    </row>
    <row r="34">
      <c r="A34" s="145" t="s">
        <v>521</v>
      </c>
      <c r="H34" s="13"/>
      <c r="I34" s="13"/>
      <c r="J34" s="13"/>
      <c r="K34" s="13"/>
      <c r="M34" s="13"/>
      <c r="O34" s="13"/>
      <c r="Q34" s="13"/>
    </row>
    <row r="35">
      <c r="A35" s="13" t="s">
        <v>522</v>
      </c>
      <c r="H35" s="13"/>
      <c r="I35" s="13"/>
      <c r="J35" s="13"/>
      <c r="K35" s="13"/>
      <c r="M35" s="13"/>
      <c r="O35" s="13"/>
      <c r="Q35" s="13"/>
    </row>
    <row r="36">
      <c r="H36" s="13"/>
      <c r="I36" s="13"/>
      <c r="J36" s="13"/>
      <c r="K36" s="13"/>
      <c r="M36" s="13"/>
      <c r="O36" s="13"/>
      <c r="Q36" s="13"/>
    </row>
    <row r="37">
      <c r="A37" s="13" t="s">
        <v>523</v>
      </c>
      <c r="H37" s="13"/>
      <c r="I37" s="13"/>
      <c r="J37" s="13"/>
      <c r="K37" s="13"/>
      <c r="M37" s="13"/>
      <c r="O37" s="13"/>
      <c r="Q37" s="13"/>
    </row>
    <row r="38">
      <c r="A38" s="147" t="s">
        <v>524</v>
      </c>
      <c r="H38" s="13"/>
      <c r="I38" s="13"/>
      <c r="J38" s="13"/>
      <c r="K38" s="13"/>
      <c r="M38" s="13"/>
      <c r="O38" s="13"/>
      <c r="Q38" s="13"/>
    </row>
    <row r="39">
      <c r="A39" s="147" t="s">
        <v>525</v>
      </c>
      <c r="H39" s="13"/>
      <c r="I39" s="13"/>
      <c r="J39" s="13"/>
      <c r="K39" s="13"/>
      <c r="M39" s="13"/>
      <c r="O39" s="13"/>
      <c r="Q39" s="13"/>
    </row>
    <row r="40">
      <c r="A40" s="147" t="s">
        <v>526</v>
      </c>
      <c r="H40" s="13"/>
      <c r="I40" s="13"/>
      <c r="J40" s="13"/>
      <c r="K40" s="13"/>
      <c r="M40" s="13"/>
      <c r="O40" s="13"/>
      <c r="Q40" s="13"/>
    </row>
    <row r="41">
      <c r="H41" s="13"/>
      <c r="I41" s="13"/>
      <c r="J41" s="13"/>
      <c r="K41" s="13"/>
      <c r="M41" s="13"/>
      <c r="O41" s="13"/>
      <c r="Q41" s="13"/>
    </row>
    <row r="42">
      <c r="H42" s="13"/>
      <c r="I42" s="13"/>
      <c r="J42" s="13"/>
      <c r="K42" s="13"/>
      <c r="M42" s="13"/>
      <c r="O42" s="13"/>
      <c r="Q42" s="13"/>
    </row>
    <row r="43">
      <c r="A43" s="135" t="s">
        <v>527</v>
      </c>
      <c r="H43" s="13"/>
      <c r="I43" s="13"/>
      <c r="K43" s="13"/>
      <c r="L43" s="13"/>
      <c r="M43" s="13"/>
      <c r="O43" s="13"/>
    </row>
    <row r="44">
      <c r="A44" s="13" t="s">
        <v>528</v>
      </c>
      <c r="H44" s="13"/>
      <c r="I44" s="13"/>
      <c r="K44" s="13"/>
      <c r="M44" s="13"/>
      <c r="O44" s="13"/>
    </row>
    <row r="45">
      <c r="A45" s="13" t="s">
        <v>529</v>
      </c>
      <c r="H45" s="13"/>
      <c r="I45" s="13"/>
      <c r="K45" s="13"/>
      <c r="M45" s="13"/>
      <c r="O45" s="13"/>
    </row>
    <row r="46">
      <c r="A46" s="13" t="s">
        <v>530</v>
      </c>
      <c r="H46" s="13"/>
      <c r="I46" s="13"/>
      <c r="M46" s="13"/>
      <c r="O46" s="13"/>
    </row>
    <row r="47">
      <c r="A47" s="13" t="s">
        <v>531</v>
      </c>
      <c r="O47" s="13"/>
    </row>
    <row r="48">
      <c r="A48" s="13" t="s">
        <v>532</v>
      </c>
      <c r="O48" s="13"/>
    </row>
    <row r="49">
      <c r="O49" s="13"/>
    </row>
    <row r="50">
      <c r="A50" s="148" t="s">
        <v>533</v>
      </c>
      <c r="B50" s="149"/>
      <c r="C50" s="149"/>
      <c r="D50" s="149"/>
      <c r="E50" s="150" t="s">
        <v>534</v>
      </c>
      <c r="F50" s="151" t="s">
        <v>535</v>
      </c>
      <c r="H50" s="152" t="s">
        <v>536</v>
      </c>
      <c r="I50" s="149"/>
      <c r="J50" s="149"/>
      <c r="K50" s="149"/>
      <c r="L50" s="150" t="s">
        <v>534</v>
      </c>
      <c r="M50" s="151" t="s">
        <v>535</v>
      </c>
      <c r="O50" s="13"/>
    </row>
    <row r="51">
      <c r="A51" s="153" t="s">
        <v>537</v>
      </c>
      <c r="B51" s="154"/>
      <c r="C51" s="154"/>
      <c r="D51" s="154"/>
      <c r="E51" s="154"/>
      <c r="F51" s="154"/>
      <c r="H51" s="153" t="s">
        <v>538</v>
      </c>
      <c r="I51" s="154"/>
      <c r="J51" s="154"/>
      <c r="K51" s="154"/>
      <c r="L51" s="154"/>
      <c r="M51" s="154"/>
      <c r="O51" s="13"/>
    </row>
    <row r="52">
      <c r="A52" s="154"/>
      <c r="B52" s="154"/>
      <c r="C52" s="154"/>
      <c r="D52" s="154"/>
      <c r="E52" s="154"/>
      <c r="F52" s="154"/>
      <c r="H52" s="153" t="s">
        <v>539</v>
      </c>
      <c r="I52" s="154"/>
      <c r="J52" s="154"/>
      <c r="K52" s="154"/>
      <c r="L52" s="154"/>
      <c r="M52" s="154"/>
    </row>
    <row r="53">
      <c r="O53" s="155"/>
    </row>
    <row r="54">
      <c r="A54" s="156" t="s">
        <v>540</v>
      </c>
      <c r="B54" s="149"/>
      <c r="C54" s="149"/>
      <c r="D54" s="149"/>
      <c r="E54" s="150" t="s">
        <v>534</v>
      </c>
      <c r="F54" s="151" t="s">
        <v>535</v>
      </c>
      <c r="H54" s="157" t="s">
        <v>541</v>
      </c>
      <c r="I54" s="149"/>
      <c r="J54" s="149"/>
      <c r="K54" s="149"/>
      <c r="L54" s="150" t="s">
        <v>534</v>
      </c>
      <c r="M54" s="151" t="s">
        <v>535</v>
      </c>
    </row>
    <row r="55">
      <c r="A55" s="153" t="s">
        <v>542</v>
      </c>
      <c r="B55" s="154"/>
      <c r="C55" s="154"/>
      <c r="D55" s="154"/>
      <c r="E55" s="154"/>
      <c r="F55" s="154"/>
      <c r="H55" s="153" t="s">
        <v>543</v>
      </c>
      <c r="I55" s="154"/>
      <c r="J55" s="154"/>
      <c r="K55" s="154"/>
      <c r="L55" s="154"/>
      <c r="M55" s="154"/>
    </row>
    <row r="56">
      <c r="A56" s="153" t="s">
        <v>544</v>
      </c>
      <c r="B56" s="154"/>
      <c r="C56" s="154"/>
      <c r="D56" s="154"/>
      <c r="E56" s="154"/>
      <c r="F56" s="154"/>
      <c r="H56" s="154"/>
      <c r="I56" s="154"/>
      <c r="J56" s="154"/>
      <c r="K56" s="154"/>
      <c r="L56" s="154"/>
      <c r="M56" s="154"/>
      <c r="O56" s="13"/>
    </row>
    <row r="58">
      <c r="A58" s="158" t="s">
        <v>545</v>
      </c>
      <c r="B58" s="149"/>
      <c r="C58" s="149"/>
      <c r="D58" s="149"/>
      <c r="E58" s="150" t="s">
        <v>534</v>
      </c>
      <c r="F58" s="151" t="s">
        <v>535</v>
      </c>
      <c r="H58" s="159" t="s">
        <v>546</v>
      </c>
      <c r="I58" s="149"/>
      <c r="J58" s="149"/>
      <c r="K58" s="149"/>
      <c r="L58" s="150" t="s">
        <v>534</v>
      </c>
      <c r="M58" s="151" t="s">
        <v>535</v>
      </c>
    </row>
    <row r="59">
      <c r="A59" s="153" t="s">
        <v>547</v>
      </c>
      <c r="B59" s="154"/>
      <c r="C59" s="154"/>
      <c r="D59" s="154"/>
      <c r="E59" s="154"/>
      <c r="F59" s="154"/>
      <c r="H59" s="153" t="s">
        <v>548</v>
      </c>
      <c r="I59" s="154"/>
      <c r="J59" s="154"/>
      <c r="K59" s="154"/>
      <c r="L59" s="154"/>
      <c r="M59" s="154"/>
    </row>
    <row r="60">
      <c r="A60" s="153" t="s">
        <v>549</v>
      </c>
      <c r="B60" s="154"/>
      <c r="C60" s="154"/>
      <c r="D60" s="154"/>
      <c r="E60" s="154"/>
      <c r="F60" s="154"/>
      <c r="H60" s="153" t="s">
        <v>550</v>
      </c>
      <c r="I60" s="154"/>
      <c r="J60" s="154"/>
      <c r="K60" s="154"/>
      <c r="L60" s="154"/>
      <c r="M60" s="154"/>
    </row>
    <row r="62">
      <c r="A62" s="160" t="s">
        <v>551</v>
      </c>
      <c r="B62" s="149"/>
      <c r="C62" s="149"/>
      <c r="D62" s="149"/>
      <c r="E62" s="150" t="s">
        <v>534</v>
      </c>
      <c r="F62" s="151" t="s">
        <v>535</v>
      </c>
      <c r="H62" s="161" t="s">
        <v>552</v>
      </c>
      <c r="I62" s="149"/>
      <c r="J62" s="149"/>
      <c r="K62" s="149"/>
      <c r="L62" s="150" t="s">
        <v>534</v>
      </c>
      <c r="M62" s="151" t="s">
        <v>535</v>
      </c>
    </row>
    <row r="63">
      <c r="A63" s="153" t="s">
        <v>553</v>
      </c>
      <c r="B63" s="154"/>
      <c r="C63" s="154"/>
      <c r="D63" s="154"/>
      <c r="E63" s="154"/>
      <c r="F63" s="154"/>
      <c r="H63" s="153" t="s">
        <v>554</v>
      </c>
      <c r="I63" s="154"/>
      <c r="J63" s="154"/>
      <c r="K63" s="154"/>
      <c r="L63" s="154"/>
      <c r="M63" s="154"/>
    </row>
    <row r="64">
      <c r="A64" s="153" t="s">
        <v>555</v>
      </c>
      <c r="B64" s="154"/>
      <c r="C64" s="154"/>
      <c r="D64" s="154"/>
      <c r="E64" s="154"/>
      <c r="F64" s="154"/>
      <c r="G64" s="13" t="s">
        <v>556</v>
      </c>
      <c r="H64" s="154"/>
      <c r="I64" s="154"/>
      <c r="J64" s="154"/>
      <c r="K64" s="154"/>
      <c r="L64" s="154"/>
      <c r="M64" s="154"/>
    </row>
    <row r="66">
      <c r="A66" s="13" t="s">
        <v>557</v>
      </c>
    </row>
    <row r="68">
      <c r="A68" s="162" t="s">
        <v>558</v>
      </c>
      <c r="B68" s="149"/>
      <c r="C68" s="149"/>
      <c r="D68" s="149"/>
      <c r="E68" s="150" t="s">
        <v>534</v>
      </c>
      <c r="F68" s="151" t="s">
        <v>535</v>
      </c>
      <c r="H68" s="152" t="s">
        <v>559</v>
      </c>
      <c r="I68" s="149"/>
      <c r="J68" s="149"/>
      <c r="K68" s="149"/>
      <c r="L68" s="150" t="s">
        <v>534</v>
      </c>
      <c r="M68" s="151" t="s">
        <v>535</v>
      </c>
    </row>
    <row r="69">
      <c r="A69" s="153" t="s">
        <v>560</v>
      </c>
      <c r="B69" s="154"/>
      <c r="C69" s="154"/>
      <c r="D69" s="154"/>
      <c r="E69" s="154"/>
      <c r="F69" s="154"/>
      <c r="G69" s="13" t="s">
        <v>556</v>
      </c>
      <c r="H69" s="153" t="s">
        <v>561</v>
      </c>
      <c r="I69" s="154"/>
      <c r="J69" s="154"/>
      <c r="K69" s="154"/>
      <c r="L69" s="154"/>
      <c r="M69" s="154"/>
    </row>
    <row r="70">
      <c r="A70" s="153" t="s">
        <v>562</v>
      </c>
      <c r="B70" s="154"/>
      <c r="C70" s="154"/>
      <c r="D70" s="154"/>
      <c r="E70" s="154"/>
      <c r="F70" s="154"/>
      <c r="H70" s="153" t="s">
        <v>563</v>
      </c>
      <c r="I70" s="154"/>
      <c r="J70" s="154"/>
      <c r="K70" s="154"/>
      <c r="L70" s="154"/>
      <c r="M70" s="154"/>
    </row>
    <row r="72">
      <c r="A72" s="13" t="s">
        <v>564</v>
      </c>
    </row>
    <row r="73">
      <c r="A73" s="13" t="s">
        <v>565</v>
      </c>
      <c r="B73" s="13"/>
    </row>
    <row r="74">
      <c r="B74" s="13"/>
    </row>
    <row r="75">
      <c r="A75" s="12" t="s">
        <v>566</v>
      </c>
      <c r="B75" s="13"/>
    </row>
    <row r="76">
      <c r="A76" s="156" t="s">
        <v>540</v>
      </c>
      <c r="B76" s="149"/>
      <c r="C76" s="149"/>
      <c r="D76" s="149"/>
      <c r="E76" s="163" t="s">
        <v>567</v>
      </c>
      <c r="F76" s="151" t="s">
        <v>535</v>
      </c>
      <c r="H76" s="156" t="s">
        <v>540</v>
      </c>
      <c r="I76" s="149"/>
      <c r="J76" s="149"/>
      <c r="K76" s="149"/>
      <c r="L76" s="164" t="s">
        <v>568</v>
      </c>
      <c r="M76" s="151" t="s">
        <v>535</v>
      </c>
    </row>
    <row r="77">
      <c r="A77" s="153" t="s">
        <v>569</v>
      </c>
      <c r="B77" s="154"/>
      <c r="C77" s="154"/>
      <c r="D77" s="154"/>
      <c r="E77" s="154"/>
      <c r="F77" s="154"/>
      <c r="H77" s="153" t="s">
        <v>570</v>
      </c>
      <c r="I77" s="154"/>
      <c r="J77" s="154"/>
      <c r="K77" s="154"/>
      <c r="L77" s="154"/>
      <c r="M77" s="154"/>
    </row>
    <row r="78">
      <c r="A78" s="153" t="s">
        <v>544</v>
      </c>
      <c r="B78" s="154"/>
      <c r="C78" s="154"/>
      <c r="D78" s="154"/>
      <c r="E78" s="154"/>
      <c r="F78" s="154"/>
      <c r="H78" s="153" t="s">
        <v>571</v>
      </c>
      <c r="I78" s="154"/>
      <c r="J78" s="154"/>
      <c r="K78" s="154"/>
      <c r="L78" s="154"/>
      <c r="M78" s="154"/>
    </row>
    <row r="79">
      <c r="C79" s="165"/>
    </row>
    <row r="80">
      <c r="A80" s="12" t="s">
        <v>572</v>
      </c>
      <c r="C80" s="165"/>
    </row>
    <row r="81">
      <c r="A81" s="158" t="s">
        <v>545</v>
      </c>
      <c r="B81" s="149"/>
      <c r="C81" s="149"/>
      <c r="D81" s="149"/>
      <c r="E81" s="166" t="s">
        <v>567</v>
      </c>
      <c r="F81" s="151" t="s">
        <v>535</v>
      </c>
      <c r="H81" s="158" t="s">
        <v>545</v>
      </c>
      <c r="I81" s="149"/>
      <c r="J81" s="149"/>
      <c r="K81" s="149"/>
      <c r="L81" s="167" t="s">
        <v>568</v>
      </c>
      <c r="M81" s="151" t="s">
        <v>535</v>
      </c>
    </row>
    <row r="82">
      <c r="A82" s="153" t="s">
        <v>547</v>
      </c>
      <c r="B82" s="154"/>
      <c r="C82" s="154"/>
      <c r="D82" s="154"/>
      <c r="E82" s="154"/>
      <c r="F82" s="154"/>
      <c r="H82" s="153" t="s">
        <v>547</v>
      </c>
      <c r="I82" s="154"/>
      <c r="J82" s="154"/>
      <c r="K82" s="154"/>
      <c r="L82" s="154"/>
      <c r="M82" s="154"/>
    </row>
    <row r="83">
      <c r="A83" s="153" t="s">
        <v>573</v>
      </c>
      <c r="B83" s="154"/>
      <c r="C83" s="154"/>
      <c r="D83" s="154"/>
      <c r="E83" s="154"/>
      <c r="F83" s="154"/>
      <c r="H83" s="153" t="s">
        <v>574</v>
      </c>
      <c r="I83" s="154"/>
      <c r="J83" s="154"/>
      <c r="K83" s="154"/>
      <c r="L83" s="154"/>
      <c r="M83" s="154"/>
    </row>
    <row r="84">
      <c r="C84" s="165"/>
    </row>
    <row r="85">
      <c r="C85" s="165"/>
    </row>
    <row r="86">
      <c r="A86" s="135" t="s">
        <v>575</v>
      </c>
      <c r="C86" s="165"/>
    </row>
    <row r="87">
      <c r="A87" s="13" t="s">
        <v>576</v>
      </c>
      <c r="C87" s="165"/>
    </row>
    <row r="88">
      <c r="A88" s="13" t="s">
        <v>577</v>
      </c>
      <c r="C88" s="165"/>
    </row>
    <row r="89">
      <c r="A89" s="147" t="s">
        <v>578</v>
      </c>
      <c r="C89" s="165"/>
    </row>
    <row r="90">
      <c r="A90" s="13" t="s">
        <v>579</v>
      </c>
      <c r="C90" s="165"/>
    </row>
    <row r="91">
      <c r="C91" s="165"/>
    </row>
    <row r="92">
      <c r="A92" s="168" t="s">
        <v>580</v>
      </c>
    </row>
    <row r="94">
      <c r="A94" s="169" t="s">
        <v>581</v>
      </c>
      <c r="B94" s="170"/>
      <c r="C94" s="170"/>
      <c r="D94" s="171" t="s">
        <v>582</v>
      </c>
      <c r="E94" s="172" t="s">
        <v>580</v>
      </c>
      <c r="F94" s="171" t="s">
        <v>583</v>
      </c>
      <c r="H94" s="169" t="s">
        <v>584</v>
      </c>
      <c r="I94" s="170"/>
      <c r="J94" s="170"/>
      <c r="K94" s="171" t="s">
        <v>585</v>
      </c>
      <c r="L94" s="172" t="s">
        <v>580</v>
      </c>
      <c r="M94" s="171" t="s">
        <v>583</v>
      </c>
    </row>
    <row r="95">
      <c r="A95" s="153" t="s">
        <v>586</v>
      </c>
      <c r="B95" s="154"/>
      <c r="C95" s="154"/>
      <c r="D95" s="173"/>
      <c r="E95" s="154"/>
      <c r="F95" s="173"/>
      <c r="H95" s="153" t="s">
        <v>587</v>
      </c>
      <c r="I95" s="154"/>
      <c r="J95" s="154"/>
      <c r="K95" s="173"/>
      <c r="L95" s="154"/>
      <c r="M95" s="173"/>
    </row>
    <row r="96">
      <c r="A96" s="153" t="s">
        <v>588</v>
      </c>
      <c r="B96" s="154"/>
      <c r="C96" s="154"/>
      <c r="D96" s="154"/>
      <c r="E96" s="154"/>
      <c r="F96" s="154"/>
      <c r="H96" s="153" t="s">
        <v>589</v>
      </c>
      <c r="I96" s="154"/>
      <c r="J96" s="154"/>
      <c r="K96" s="154"/>
      <c r="L96" s="154"/>
      <c r="M96" s="154"/>
    </row>
    <row r="97">
      <c r="A97" s="174" t="s">
        <v>590</v>
      </c>
      <c r="C97" s="165"/>
      <c r="H97" s="174" t="s">
        <v>591</v>
      </c>
    </row>
    <row r="98">
      <c r="C98" s="165"/>
    </row>
    <row r="99">
      <c r="A99" s="169" t="s">
        <v>592</v>
      </c>
      <c r="B99" s="170"/>
      <c r="C99" s="170"/>
      <c r="D99" s="171" t="s">
        <v>585</v>
      </c>
      <c r="E99" s="172" t="s">
        <v>580</v>
      </c>
      <c r="F99" s="171" t="s">
        <v>593</v>
      </c>
      <c r="H99" s="175" t="s">
        <v>594</v>
      </c>
      <c r="I99" s="176"/>
      <c r="J99" s="177" t="s">
        <v>595</v>
      </c>
      <c r="K99" s="178" t="s">
        <v>585</v>
      </c>
      <c r="L99" s="179" t="s">
        <v>580</v>
      </c>
      <c r="M99" s="178" t="s">
        <v>593</v>
      </c>
    </row>
    <row r="100">
      <c r="A100" s="153" t="s">
        <v>596</v>
      </c>
      <c r="B100" s="154"/>
      <c r="C100" s="154"/>
      <c r="D100" s="173"/>
      <c r="E100" s="154"/>
      <c r="F100" s="173"/>
      <c r="H100" s="180" t="s">
        <v>597</v>
      </c>
      <c r="I100" s="181"/>
      <c r="J100" s="181"/>
      <c r="K100" s="181"/>
      <c r="L100" s="181"/>
      <c r="M100" s="181"/>
    </row>
    <row r="101">
      <c r="A101" s="153" t="s">
        <v>598</v>
      </c>
      <c r="B101" s="154"/>
      <c r="C101" s="154"/>
      <c r="D101" s="154"/>
      <c r="E101" s="154"/>
      <c r="F101" s="154"/>
      <c r="H101" s="181"/>
      <c r="I101" s="181"/>
      <c r="J101" s="181"/>
      <c r="K101" s="181"/>
      <c r="L101" s="181"/>
      <c r="M101" s="181"/>
    </row>
    <row r="102">
      <c r="A102" s="174" t="s">
        <v>599</v>
      </c>
      <c r="H102" s="182" t="s">
        <v>600</v>
      </c>
    </row>
    <row r="103">
      <c r="C103" s="165"/>
    </row>
    <row r="104">
      <c r="A104" s="175" t="s">
        <v>601</v>
      </c>
      <c r="B104" s="176"/>
      <c r="C104" s="177" t="s">
        <v>595</v>
      </c>
      <c r="D104" s="178" t="s">
        <v>585</v>
      </c>
      <c r="E104" s="179" t="s">
        <v>580</v>
      </c>
      <c r="F104" s="178" t="s">
        <v>583</v>
      </c>
      <c r="H104" s="169" t="s">
        <v>602</v>
      </c>
      <c r="I104" s="170"/>
      <c r="J104" s="170"/>
      <c r="K104" s="171" t="s">
        <v>603</v>
      </c>
      <c r="L104" s="172" t="s">
        <v>580</v>
      </c>
      <c r="M104" s="171" t="s">
        <v>583</v>
      </c>
    </row>
    <row r="105">
      <c r="A105" s="180" t="s">
        <v>604</v>
      </c>
      <c r="B105" s="181"/>
      <c r="C105" s="183"/>
      <c r="D105" s="181"/>
      <c r="E105" s="181"/>
      <c r="F105" s="181"/>
      <c r="H105" s="153" t="s">
        <v>605</v>
      </c>
      <c r="I105" s="154"/>
      <c r="J105" s="154"/>
      <c r="K105" s="173"/>
      <c r="L105" s="154"/>
      <c r="M105" s="173"/>
    </row>
    <row r="106">
      <c r="A106" s="180" t="s">
        <v>606</v>
      </c>
      <c r="B106" s="181"/>
      <c r="C106" s="183"/>
      <c r="D106" s="181"/>
      <c r="E106" s="181"/>
      <c r="F106" s="181"/>
      <c r="H106" s="153" t="s">
        <v>607</v>
      </c>
      <c r="I106" s="154"/>
      <c r="J106" s="154"/>
      <c r="K106" s="154"/>
      <c r="L106" s="154"/>
      <c r="M106" s="154"/>
    </row>
    <row r="107">
      <c r="A107" s="182" t="s">
        <v>608</v>
      </c>
      <c r="C107" s="165"/>
      <c r="H107" s="174" t="s">
        <v>609</v>
      </c>
      <c r="J107" s="165"/>
    </row>
    <row r="108">
      <c r="C108" s="165"/>
    </row>
    <row r="109">
      <c r="A109" s="169" t="s">
        <v>610</v>
      </c>
      <c r="B109" s="170"/>
      <c r="C109" s="170"/>
      <c r="D109" s="171" t="s">
        <v>603</v>
      </c>
      <c r="E109" s="172" t="s">
        <v>580</v>
      </c>
      <c r="F109" s="171" t="s">
        <v>593</v>
      </c>
      <c r="H109" s="169" t="s">
        <v>611</v>
      </c>
      <c r="I109" s="170"/>
      <c r="J109" s="170"/>
      <c r="K109" s="171" t="s">
        <v>603</v>
      </c>
      <c r="L109" s="172" t="s">
        <v>580</v>
      </c>
      <c r="M109" s="171" t="s">
        <v>583</v>
      </c>
    </row>
    <row r="110">
      <c r="A110" s="153" t="s">
        <v>612</v>
      </c>
      <c r="B110" s="154"/>
      <c r="C110" s="154"/>
      <c r="D110" s="173"/>
      <c r="E110" s="154"/>
      <c r="F110" s="173"/>
      <c r="H110" s="153" t="s">
        <v>613</v>
      </c>
      <c r="I110" s="154"/>
      <c r="J110" s="154"/>
      <c r="K110" s="173"/>
      <c r="L110" s="154"/>
      <c r="M110" s="173"/>
      <c r="N110" s="12" t="s">
        <v>556</v>
      </c>
    </row>
    <row r="111">
      <c r="A111" s="153" t="s">
        <v>614</v>
      </c>
      <c r="B111" s="154"/>
      <c r="C111" s="154"/>
      <c r="D111" s="154"/>
      <c r="E111" s="154"/>
      <c r="F111" s="154"/>
      <c r="H111" s="184" t="s">
        <v>615</v>
      </c>
      <c r="I111" s="154"/>
      <c r="J111" s="154"/>
      <c r="K111" s="154"/>
      <c r="L111" s="154"/>
      <c r="M111" s="154"/>
    </row>
    <row r="112">
      <c r="A112" s="174" t="s">
        <v>616</v>
      </c>
      <c r="G112" s="12" t="s">
        <v>556</v>
      </c>
      <c r="H112" s="174" t="s">
        <v>617</v>
      </c>
      <c r="N112" s="12" t="s">
        <v>556</v>
      </c>
    </row>
    <row r="113">
      <c r="C113" s="165"/>
    </row>
    <row r="114">
      <c r="A114" s="169" t="s">
        <v>618</v>
      </c>
      <c r="B114" s="170"/>
      <c r="C114" s="170"/>
      <c r="D114" s="171" t="s">
        <v>603</v>
      </c>
      <c r="E114" s="172" t="s">
        <v>580</v>
      </c>
      <c r="F114" s="171" t="s">
        <v>593</v>
      </c>
      <c r="H114" s="175" t="s">
        <v>619</v>
      </c>
      <c r="I114" s="176"/>
      <c r="J114" s="177" t="s">
        <v>595</v>
      </c>
      <c r="K114" s="178" t="s">
        <v>603</v>
      </c>
      <c r="L114" s="179" t="s">
        <v>580</v>
      </c>
      <c r="M114" s="178" t="s">
        <v>593</v>
      </c>
    </row>
    <row r="115">
      <c r="A115" s="153" t="s">
        <v>620</v>
      </c>
      <c r="B115" s="154"/>
      <c r="C115" s="154"/>
      <c r="D115" s="173"/>
      <c r="E115" s="154"/>
      <c r="F115" s="173"/>
      <c r="H115" s="185" t="s">
        <v>621</v>
      </c>
      <c r="I115" s="181"/>
      <c r="J115" s="181"/>
      <c r="K115" s="181"/>
      <c r="L115" s="181"/>
      <c r="M115" s="181"/>
    </row>
    <row r="116">
      <c r="A116" s="153"/>
      <c r="B116" s="154"/>
      <c r="C116" s="154"/>
      <c r="D116" s="154"/>
      <c r="E116" s="154"/>
      <c r="F116" s="154"/>
      <c r="H116" s="181"/>
      <c r="I116" s="181"/>
      <c r="J116" s="181"/>
      <c r="K116" s="181"/>
      <c r="L116" s="181"/>
      <c r="M116" s="181"/>
    </row>
    <row r="117">
      <c r="A117" s="174" t="s">
        <v>622</v>
      </c>
      <c r="C117" s="165"/>
      <c r="H117" s="182" t="s">
        <v>623</v>
      </c>
    </row>
    <row r="118">
      <c r="C118" s="165"/>
    </row>
    <row r="119">
      <c r="A119" s="169" t="s">
        <v>624</v>
      </c>
      <c r="B119" s="170"/>
      <c r="C119" s="170"/>
      <c r="D119" s="171" t="s">
        <v>625</v>
      </c>
      <c r="E119" s="172" t="s">
        <v>580</v>
      </c>
      <c r="F119" s="171" t="s">
        <v>593</v>
      </c>
      <c r="H119" s="186" t="s">
        <v>626</v>
      </c>
      <c r="I119" s="176"/>
      <c r="J119" s="177" t="s">
        <v>595</v>
      </c>
      <c r="K119" s="178" t="s">
        <v>625</v>
      </c>
      <c r="L119" s="179" t="s">
        <v>580</v>
      </c>
      <c r="M119" s="178" t="s">
        <v>583</v>
      </c>
    </row>
    <row r="120">
      <c r="A120" s="153" t="s">
        <v>627</v>
      </c>
      <c r="B120" s="154"/>
      <c r="C120" s="154"/>
      <c r="D120" s="173"/>
      <c r="E120" s="154"/>
      <c r="F120" s="173"/>
      <c r="H120" s="180" t="s">
        <v>628</v>
      </c>
      <c r="I120" s="181"/>
      <c r="J120" s="181"/>
      <c r="K120" s="181"/>
      <c r="L120" s="181"/>
      <c r="M120" s="181"/>
    </row>
    <row r="121">
      <c r="A121" s="153" t="s">
        <v>629</v>
      </c>
      <c r="B121" s="154"/>
      <c r="C121" s="154"/>
      <c r="D121" s="154"/>
      <c r="E121" s="154"/>
      <c r="F121" s="154"/>
      <c r="H121" s="180" t="s">
        <v>606</v>
      </c>
      <c r="I121" s="181"/>
      <c r="J121" s="181"/>
      <c r="K121" s="181"/>
      <c r="L121" s="181"/>
      <c r="M121" s="181"/>
    </row>
    <row r="122">
      <c r="A122" s="174" t="s">
        <v>630</v>
      </c>
      <c r="C122" s="165"/>
      <c r="H122" s="182" t="s">
        <v>631</v>
      </c>
    </row>
    <row r="123">
      <c r="C123" s="165"/>
    </row>
    <row r="124">
      <c r="A124" s="169" t="s">
        <v>632</v>
      </c>
      <c r="B124" s="170"/>
      <c r="C124" s="170"/>
      <c r="D124" s="171" t="s">
        <v>633</v>
      </c>
      <c r="E124" s="172" t="s">
        <v>580</v>
      </c>
      <c r="F124" s="171" t="s">
        <v>593</v>
      </c>
      <c r="H124" s="169" t="s">
        <v>634</v>
      </c>
      <c r="I124" s="170"/>
      <c r="J124" s="170"/>
      <c r="K124" s="171" t="s">
        <v>633</v>
      </c>
      <c r="L124" s="172" t="s">
        <v>580</v>
      </c>
      <c r="M124" s="171" t="s">
        <v>593</v>
      </c>
    </row>
    <row r="125">
      <c r="A125" s="153" t="s">
        <v>635</v>
      </c>
      <c r="B125" s="154"/>
      <c r="C125" s="154"/>
      <c r="D125" s="173"/>
      <c r="E125" s="154"/>
      <c r="F125" s="173"/>
      <c r="H125" s="153" t="s">
        <v>636</v>
      </c>
      <c r="I125" s="154"/>
      <c r="J125" s="154"/>
      <c r="K125" s="173"/>
      <c r="L125" s="154"/>
      <c r="M125" s="173"/>
    </row>
    <row r="126">
      <c r="A126" s="153"/>
      <c r="B126" s="154"/>
      <c r="C126" s="154"/>
      <c r="D126" s="154"/>
      <c r="E126" s="154"/>
      <c r="F126" s="154"/>
      <c r="H126" s="153" t="s">
        <v>637</v>
      </c>
      <c r="I126" s="154"/>
      <c r="J126" s="154"/>
      <c r="K126" s="154"/>
      <c r="L126" s="154"/>
      <c r="M126" s="154"/>
    </row>
    <row r="127">
      <c r="A127" s="174" t="s">
        <v>638</v>
      </c>
      <c r="C127" s="165"/>
      <c r="H127" s="174" t="s">
        <v>639</v>
      </c>
      <c r="J127" s="165"/>
    </row>
    <row r="128">
      <c r="C128" s="165"/>
    </row>
    <row r="129">
      <c r="C129" s="165"/>
    </row>
    <row r="130">
      <c r="A130" s="187" t="s">
        <v>640</v>
      </c>
      <c r="C130" s="165"/>
    </row>
    <row r="131">
      <c r="C131" s="165"/>
    </row>
    <row r="132">
      <c r="A132" s="169" t="s">
        <v>641</v>
      </c>
      <c r="B132" s="170"/>
      <c r="C132" s="170"/>
      <c r="D132" s="171" t="s">
        <v>582</v>
      </c>
      <c r="E132" s="188" t="s">
        <v>640</v>
      </c>
      <c r="F132" s="171" t="s">
        <v>583</v>
      </c>
      <c r="H132" s="169" t="s">
        <v>642</v>
      </c>
      <c r="I132" s="170"/>
      <c r="J132" s="170"/>
      <c r="K132" s="171" t="s">
        <v>585</v>
      </c>
      <c r="L132" s="188" t="s">
        <v>640</v>
      </c>
      <c r="M132" s="171" t="s">
        <v>583</v>
      </c>
    </row>
    <row r="133">
      <c r="A133" s="153" t="s">
        <v>643</v>
      </c>
      <c r="B133" s="154"/>
      <c r="C133" s="154"/>
      <c r="D133" s="173"/>
      <c r="E133" s="154"/>
      <c r="F133" s="173"/>
      <c r="H133" s="153" t="s">
        <v>644</v>
      </c>
      <c r="I133" s="154"/>
      <c r="J133" s="154"/>
      <c r="K133" s="173"/>
      <c r="L133" s="154"/>
      <c r="M133" s="173"/>
    </row>
    <row r="134">
      <c r="A134" s="153" t="s">
        <v>588</v>
      </c>
      <c r="B134" s="154"/>
      <c r="C134" s="154"/>
      <c r="D134" s="154"/>
      <c r="E134" s="154"/>
      <c r="F134" s="154"/>
      <c r="H134" s="153" t="s">
        <v>645</v>
      </c>
      <c r="I134" s="154"/>
      <c r="J134" s="154"/>
      <c r="K134" s="154"/>
      <c r="L134" s="154"/>
      <c r="M134" s="154"/>
    </row>
    <row r="135">
      <c r="A135" s="174" t="s">
        <v>646</v>
      </c>
      <c r="C135" s="165"/>
      <c r="H135" s="174" t="s">
        <v>647</v>
      </c>
    </row>
    <row r="136">
      <c r="C136" s="165"/>
      <c r="O136" s="13"/>
    </row>
    <row r="137">
      <c r="A137" s="169" t="s">
        <v>648</v>
      </c>
      <c r="B137" s="170"/>
      <c r="C137" s="170"/>
      <c r="D137" s="171" t="s">
        <v>585</v>
      </c>
      <c r="E137" s="188" t="s">
        <v>640</v>
      </c>
      <c r="F137" s="171" t="s">
        <v>583</v>
      </c>
      <c r="H137" s="169" t="s">
        <v>649</v>
      </c>
      <c r="I137" s="170"/>
      <c r="J137" s="170"/>
      <c r="K137" s="171" t="s">
        <v>585</v>
      </c>
      <c r="L137" s="188" t="s">
        <v>640</v>
      </c>
      <c r="M137" s="171" t="s">
        <v>593</v>
      </c>
    </row>
    <row r="138">
      <c r="A138" s="153" t="s">
        <v>650</v>
      </c>
      <c r="B138" s="154"/>
      <c r="C138" s="154"/>
      <c r="D138" s="173"/>
      <c r="E138" s="154"/>
      <c r="F138" s="173"/>
      <c r="H138" s="153" t="s">
        <v>651</v>
      </c>
      <c r="I138" s="154"/>
      <c r="J138" s="154"/>
      <c r="K138" s="173"/>
      <c r="L138" s="154"/>
      <c r="M138" s="173"/>
    </row>
    <row r="139">
      <c r="A139" s="153" t="s">
        <v>652</v>
      </c>
      <c r="B139" s="154"/>
      <c r="C139" s="154"/>
      <c r="D139" s="154"/>
      <c r="E139" s="154"/>
      <c r="F139" s="154"/>
      <c r="H139" s="153"/>
      <c r="I139" s="154"/>
      <c r="J139" s="154"/>
      <c r="K139" s="154"/>
      <c r="L139" s="154"/>
      <c r="M139" s="154"/>
    </row>
    <row r="140">
      <c r="A140" s="174" t="s">
        <v>653</v>
      </c>
      <c r="C140" s="165"/>
      <c r="H140" s="174" t="s">
        <v>654</v>
      </c>
      <c r="J140" s="165"/>
    </row>
    <row r="141">
      <c r="C141" s="165"/>
    </row>
    <row r="142">
      <c r="A142" s="186" t="s">
        <v>655</v>
      </c>
      <c r="B142" s="176"/>
      <c r="C142" s="177" t="s">
        <v>595</v>
      </c>
      <c r="D142" s="178" t="s">
        <v>585</v>
      </c>
      <c r="E142" s="189" t="s">
        <v>640</v>
      </c>
      <c r="F142" s="178" t="s">
        <v>593</v>
      </c>
      <c r="H142" s="186" t="s">
        <v>656</v>
      </c>
      <c r="I142" s="176"/>
      <c r="J142" s="177" t="s">
        <v>595</v>
      </c>
      <c r="K142" s="178" t="s">
        <v>585</v>
      </c>
      <c r="L142" s="189" t="s">
        <v>640</v>
      </c>
      <c r="M142" s="178" t="s">
        <v>583</v>
      </c>
    </row>
    <row r="143">
      <c r="A143" s="185" t="s">
        <v>657</v>
      </c>
      <c r="B143" s="181"/>
      <c r="C143" s="183"/>
      <c r="D143" s="181"/>
      <c r="E143" s="181"/>
      <c r="F143" s="181"/>
      <c r="H143" s="180" t="s">
        <v>658</v>
      </c>
      <c r="I143" s="181"/>
      <c r="J143" s="181"/>
      <c r="K143" s="181"/>
      <c r="L143" s="181"/>
      <c r="M143" s="181"/>
    </row>
    <row r="144">
      <c r="A144" s="190" t="s">
        <v>659</v>
      </c>
      <c r="B144" s="181"/>
      <c r="C144" s="183"/>
      <c r="D144" s="181"/>
      <c r="E144" s="181"/>
      <c r="F144" s="181"/>
      <c r="H144" s="181" t="s">
        <v>660</v>
      </c>
      <c r="I144" s="181"/>
      <c r="J144" s="181"/>
      <c r="K144" s="181"/>
      <c r="L144" s="181"/>
      <c r="M144" s="181"/>
    </row>
    <row r="145">
      <c r="A145" s="182" t="s">
        <v>661</v>
      </c>
      <c r="C145" s="165"/>
      <c r="H145" s="182" t="s">
        <v>662</v>
      </c>
    </row>
    <row r="146">
      <c r="C146" s="165"/>
    </row>
    <row r="147">
      <c r="A147" s="169" t="s">
        <v>663</v>
      </c>
      <c r="B147" s="170"/>
      <c r="C147" s="170"/>
      <c r="D147" s="171" t="s">
        <v>603</v>
      </c>
      <c r="E147" s="188" t="s">
        <v>640</v>
      </c>
      <c r="F147" s="171" t="s">
        <v>593</v>
      </c>
      <c r="H147" s="191" t="s">
        <v>664</v>
      </c>
      <c r="I147" s="192"/>
      <c r="J147" s="192"/>
      <c r="K147" s="178" t="s">
        <v>603</v>
      </c>
      <c r="L147" s="189" t="s">
        <v>640</v>
      </c>
      <c r="M147" s="178" t="s">
        <v>583</v>
      </c>
    </row>
    <row r="148">
      <c r="A148" s="153" t="s">
        <v>665</v>
      </c>
      <c r="B148" s="154"/>
      <c r="C148" s="154"/>
      <c r="D148" s="173"/>
      <c r="E148" s="154"/>
      <c r="F148" s="173"/>
      <c r="H148" s="180" t="s">
        <v>666</v>
      </c>
      <c r="I148" s="181"/>
      <c r="J148" s="181"/>
      <c r="K148" s="181"/>
      <c r="L148" s="181"/>
      <c r="M148" s="181"/>
      <c r="N148" s="193"/>
    </row>
    <row r="149">
      <c r="A149" s="153" t="s">
        <v>667</v>
      </c>
      <c r="B149" s="154"/>
      <c r="C149" s="154"/>
      <c r="D149" s="154"/>
      <c r="E149" s="154"/>
      <c r="F149" s="154"/>
      <c r="H149" s="180" t="s">
        <v>668</v>
      </c>
      <c r="I149" s="181"/>
      <c r="J149" s="181"/>
      <c r="K149" s="181"/>
      <c r="L149" s="181"/>
      <c r="M149" s="181"/>
      <c r="N149" s="193"/>
    </row>
    <row r="150">
      <c r="A150" s="174" t="s">
        <v>669</v>
      </c>
      <c r="H150" s="194" t="s">
        <v>670</v>
      </c>
    </row>
    <row r="151">
      <c r="C151" s="165"/>
    </row>
    <row r="152">
      <c r="A152" s="169" t="s">
        <v>671</v>
      </c>
      <c r="B152" s="170"/>
      <c r="C152" s="170"/>
      <c r="D152" s="171" t="s">
        <v>625</v>
      </c>
      <c r="E152" s="188" t="s">
        <v>640</v>
      </c>
      <c r="F152" s="171" t="s">
        <v>593</v>
      </c>
      <c r="H152" s="169" t="s">
        <v>672</v>
      </c>
      <c r="I152" s="170"/>
      <c r="J152" s="170"/>
      <c r="K152" s="171" t="s">
        <v>625</v>
      </c>
      <c r="L152" s="188" t="s">
        <v>640</v>
      </c>
      <c r="M152" s="171" t="s">
        <v>593</v>
      </c>
    </row>
    <row r="153">
      <c r="A153" s="153" t="s">
        <v>673</v>
      </c>
      <c r="B153" s="154"/>
      <c r="C153" s="154"/>
      <c r="D153" s="173"/>
      <c r="E153" s="154"/>
      <c r="F153" s="173"/>
      <c r="H153" s="153" t="s">
        <v>674</v>
      </c>
      <c r="I153" s="154"/>
      <c r="J153" s="154"/>
      <c r="K153" s="173"/>
      <c r="L153" s="154"/>
      <c r="M153" s="173"/>
    </row>
    <row r="154">
      <c r="A154" s="153" t="s">
        <v>675</v>
      </c>
      <c r="B154" s="154"/>
      <c r="C154" s="154"/>
      <c r="D154" s="154"/>
      <c r="E154" s="154"/>
      <c r="F154" s="154"/>
      <c r="H154" s="153" t="s">
        <v>676</v>
      </c>
      <c r="I154" s="154"/>
      <c r="J154" s="154"/>
      <c r="K154" s="154"/>
      <c r="L154" s="154"/>
      <c r="M154" s="154"/>
    </row>
    <row r="155">
      <c r="A155" s="174" t="s">
        <v>677</v>
      </c>
      <c r="C155" s="165"/>
      <c r="H155" s="174" t="s">
        <v>678</v>
      </c>
      <c r="J155" s="165"/>
    </row>
    <row r="156">
      <c r="C156" s="165"/>
    </row>
    <row r="157">
      <c r="A157" s="195" t="s">
        <v>679</v>
      </c>
      <c r="B157" s="176"/>
      <c r="C157" s="177" t="s">
        <v>595</v>
      </c>
      <c r="D157" s="196" t="s">
        <v>625</v>
      </c>
      <c r="E157" s="189" t="s">
        <v>640</v>
      </c>
      <c r="F157" s="178" t="s">
        <v>593</v>
      </c>
      <c r="H157" s="169" t="s">
        <v>680</v>
      </c>
      <c r="I157" s="170"/>
      <c r="J157" s="170"/>
      <c r="K157" s="171" t="s">
        <v>625</v>
      </c>
      <c r="L157" s="188" t="s">
        <v>640</v>
      </c>
      <c r="M157" s="171" t="s">
        <v>593</v>
      </c>
    </row>
    <row r="158">
      <c r="A158" s="185" t="s">
        <v>681</v>
      </c>
      <c r="B158" s="181"/>
      <c r="C158" s="181"/>
      <c r="D158" s="181"/>
      <c r="E158" s="181"/>
      <c r="F158" s="181"/>
      <c r="H158" s="153" t="s">
        <v>682</v>
      </c>
      <c r="I158" s="154"/>
      <c r="J158" s="154"/>
      <c r="K158" s="173"/>
      <c r="L158" s="154"/>
      <c r="M158" s="173"/>
    </row>
    <row r="159">
      <c r="A159" s="190" t="s">
        <v>683</v>
      </c>
      <c r="B159" s="181"/>
      <c r="C159" s="181"/>
      <c r="D159" s="181"/>
      <c r="E159" s="181"/>
      <c r="F159" s="181"/>
      <c r="H159" s="153" t="s">
        <v>684</v>
      </c>
      <c r="I159" s="154"/>
      <c r="J159" s="154"/>
      <c r="K159" s="154"/>
      <c r="L159" s="154"/>
      <c r="M159" s="154"/>
    </row>
    <row r="160">
      <c r="A160" s="182" t="s">
        <v>685</v>
      </c>
      <c r="H160" s="174" t="s">
        <v>686</v>
      </c>
      <c r="J160" s="165"/>
    </row>
    <row r="161">
      <c r="C161" s="165"/>
    </row>
    <row r="162">
      <c r="A162" s="169" t="s">
        <v>687</v>
      </c>
      <c r="B162" s="170"/>
      <c r="C162" s="170"/>
      <c r="D162" s="171" t="s">
        <v>633</v>
      </c>
      <c r="E162" s="188" t="s">
        <v>640</v>
      </c>
      <c r="F162" s="171" t="s">
        <v>593</v>
      </c>
      <c r="H162" s="186" t="s">
        <v>688</v>
      </c>
      <c r="I162" s="176"/>
      <c r="J162" s="177" t="s">
        <v>595</v>
      </c>
      <c r="K162" s="178" t="s">
        <v>633</v>
      </c>
      <c r="L162" s="189" t="s">
        <v>640</v>
      </c>
      <c r="M162" s="178" t="s">
        <v>593</v>
      </c>
    </row>
    <row r="163">
      <c r="A163" s="153" t="s">
        <v>689</v>
      </c>
      <c r="B163" s="154"/>
      <c r="C163" s="154"/>
      <c r="D163" s="173"/>
      <c r="E163" s="154"/>
      <c r="F163" s="173"/>
      <c r="H163" s="180" t="s">
        <v>690</v>
      </c>
      <c r="I163" s="181"/>
      <c r="J163" s="181"/>
      <c r="K163" s="181"/>
      <c r="L163" s="181"/>
      <c r="M163" s="181"/>
    </row>
    <row r="164">
      <c r="A164" s="153" t="s">
        <v>691</v>
      </c>
      <c r="B164" s="154"/>
      <c r="C164" s="154"/>
      <c r="D164" s="154"/>
      <c r="E164" s="154"/>
      <c r="F164" s="154"/>
      <c r="H164" s="181"/>
      <c r="I164" s="181"/>
      <c r="J164" s="181"/>
      <c r="K164" s="181"/>
      <c r="L164" s="181"/>
      <c r="M164" s="181"/>
    </row>
    <row r="165">
      <c r="A165" s="174" t="s">
        <v>692</v>
      </c>
      <c r="C165" s="165"/>
      <c r="H165" s="182" t="s">
        <v>693</v>
      </c>
    </row>
    <row r="166">
      <c r="C166" s="165"/>
    </row>
    <row r="167">
      <c r="C167" s="165"/>
    </row>
    <row r="168">
      <c r="A168" s="197" t="s">
        <v>694</v>
      </c>
      <c r="C168" s="165"/>
    </row>
    <row r="169">
      <c r="C169" s="165"/>
    </row>
    <row r="170">
      <c r="A170" s="169" t="s">
        <v>695</v>
      </c>
      <c r="B170" s="170"/>
      <c r="C170" s="170"/>
      <c r="D170" s="171" t="s">
        <v>582</v>
      </c>
      <c r="E170" s="198" t="s">
        <v>694</v>
      </c>
      <c r="F170" s="171" t="s">
        <v>593</v>
      </c>
      <c r="H170" s="169" t="s">
        <v>696</v>
      </c>
      <c r="I170" s="170"/>
      <c r="J170" s="170"/>
      <c r="K170" s="171" t="s">
        <v>582</v>
      </c>
      <c r="L170" s="198" t="s">
        <v>694</v>
      </c>
      <c r="M170" s="171" t="s">
        <v>583</v>
      </c>
    </row>
    <row r="171">
      <c r="A171" s="153" t="s">
        <v>697</v>
      </c>
      <c r="B171" s="154"/>
      <c r="C171" s="154"/>
      <c r="D171" s="173"/>
      <c r="E171" s="154"/>
      <c r="F171" s="173"/>
      <c r="H171" s="153" t="s">
        <v>698</v>
      </c>
      <c r="I171" s="154"/>
      <c r="J171" s="154"/>
      <c r="K171" s="173"/>
      <c r="L171" s="154"/>
      <c r="M171" s="173"/>
    </row>
    <row r="172">
      <c r="A172" s="153" t="s">
        <v>699</v>
      </c>
      <c r="B172" s="154"/>
      <c r="C172" s="154"/>
      <c r="D172" s="154"/>
      <c r="E172" s="154"/>
      <c r="F172" s="154"/>
      <c r="H172" s="153" t="s">
        <v>700</v>
      </c>
      <c r="I172" s="154"/>
      <c r="J172" s="154"/>
      <c r="K172" s="154"/>
      <c r="L172" s="154"/>
      <c r="M172" s="154"/>
    </row>
    <row r="173">
      <c r="A173" s="174" t="s">
        <v>701</v>
      </c>
      <c r="C173" s="165"/>
      <c r="H173" s="174" t="s">
        <v>702</v>
      </c>
    </row>
    <row r="174">
      <c r="C174" s="165"/>
    </row>
    <row r="175">
      <c r="A175" s="175" t="s">
        <v>703</v>
      </c>
      <c r="B175" s="176"/>
      <c r="C175" s="177" t="s">
        <v>595</v>
      </c>
      <c r="D175" s="178" t="s">
        <v>582</v>
      </c>
      <c r="E175" s="199" t="s">
        <v>694</v>
      </c>
      <c r="F175" s="178" t="s">
        <v>593</v>
      </c>
      <c r="H175" s="169" t="s">
        <v>704</v>
      </c>
      <c r="I175" s="170"/>
      <c r="J175" s="170"/>
      <c r="K175" s="171" t="s">
        <v>585</v>
      </c>
      <c r="L175" s="198" t="s">
        <v>694</v>
      </c>
      <c r="M175" s="171" t="s">
        <v>583</v>
      </c>
    </row>
    <row r="176">
      <c r="A176" s="180" t="s">
        <v>705</v>
      </c>
      <c r="B176" s="181"/>
      <c r="C176" s="181"/>
      <c r="D176" s="181"/>
      <c r="E176" s="181"/>
      <c r="F176" s="181"/>
      <c r="H176" s="153" t="s">
        <v>706</v>
      </c>
      <c r="I176" s="154"/>
      <c r="J176" s="154"/>
      <c r="K176" s="173"/>
      <c r="L176" s="154"/>
      <c r="M176" s="173"/>
    </row>
    <row r="177">
      <c r="A177" s="180" t="s">
        <v>707</v>
      </c>
      <c r="B177" s="181"/>
      <c r="C177" s="181"/>
      <c r="D177" s="181"/>
      <c r="E177" s="181"/>
      <c r="F177" s="181"/>
      <c r="H177" s="153" t="s">
        <v>708</v>
      </c>
      <c r="I177" s="154"/>
      <c r="J177" s="154"/>
      <c r="K177" s="154"/>
      <c r="L177" s="154"/>
      <c r="M177" s="154"/>
    </row>
    <row r="178">
      <c r="A178" s="182" t="s">
        <v>709</v>
      </c>
      <c r="H178" s="174" t="s">
        <v>710</v>
      </c>
    </row>
    <row r="179">
      <c r="C179" s="165"/>
    </row>
    <row r="180">
      <c r="A180" s="169" t="s">
        <v>711</v>
      </c>
      <c r="B180" s="170"/>
      <c r="C180" s="170"/>
      <c r="D180" s="171" t="s">
        <v>585</v>
      </c>
      <c r="E180" s="198" t="s">
        <v>694</v>
      </c>
      <c r="F180" s="171" t="s">
        <v>593</v>
      </c>
      <c r="H180" s="169" t="s">
        <v>712</v>
      </c>
      <c r="I180" s="170"/>
      <c r="J180" s="170"/>
      <c r="K180" s="171" t="s">
        <v>585</v>
      </c>
      <c r="L180" s="198" t="s">
        <v>694</v>
      </c>
      <c r="M180" s="171" t="s">
        <v>593</v>
      </c>
    </row>
    <row r="181">
      <c r="A181" s="153" t="s">
        <v>713</v>
      </c>
      <c r="B181" s="154"/>
      <c r="C181" s="154"/>
      <c r="D181" s="173"/>
      <c r="E181" s="154"/>
      <c r="F181" s="173"/>
      <c r="H181" s="153" t="s">
        <v>714</v>
      </c>
      <c r="I181" s="154"/>
      <c r="J181" s="154"/>
      <c r="K181" s="173"/>
      <c r="L181" s="154"/>
      <c r="M181" s="173"/>
    </row>
    <row r="182">
      <c r="A182" s="153" t="s">
        <v>715</v>
      </c>
      <c r="B182" s="154"/>
      <c r="C182" s="154"/>
      <c r="D182" s="154"/>
      <c r="E182" s="154"/>
      <c r="F182" s="154"/>
      <c r="H182" s="154"/>
      <c r="I182" s="154"/>
      <c r="J182" s="154"/>
      <c r="K182" s="154"/>
      <c r="L182" s="154"/>
      <c r="M182" s="154"/>
    </row>
    <row r="183">
      <c r="A183" s="174" t="s">
        <v>716</v>
      </c>
      <c r="H183" s="174" t="s">
        <v>717</v>
      </c>
    </row>
    <row r="184">
      <c r="C184" s="165"/>
    </row>
    <row r="185">
      <c r="A185" s="169" t="s">
        <v>718</v>
      </c>
      <c r="B185" s="170"/>
      <c r="C185" s="170"/>
      <c r="D185" s="171" t="s">
        <v>603</v>
      </c>
      <c r="E185" s="198" t="s">
        <v>694</v>
      </c>
      <c r="F185" s="171" t="s">
        <v>593</v>
      </c>
      <c r="H185" s="200" t="s">
        <v>719</v>
      </c>
      <c r="I185" s="176"/>
      <c r="J185" s="177" t="s">
        <v>595</v>
      </c>
      <c r="K185" s="196" t="s">
        <v>585</v>
      </c>
      <c r="L185" s="199" t="s">
        <v>694</v>
      </c>
      <c r="M185" s="178" t="s">
        <v>593</v>
      </c>
    </row>
    <row r="186">
      <c r="A186" s="153" t="s">
        <v>720</v>
      </c>
      <c r="B186" s="154"/>
      <c r="C186" s="154"/>
      <c r="D186" s="173"/>
      <c r="E186" s="154"/>
      <c r="F186" s="173"/>
      <c r="H186" s="185" t="s">
        <v>721</v>
      </c>
      <c r="I186" s="181"/>
      <c r="J186" s="181"/>
      <c r="K186" s="181"/>
      <c r="L186" s="181"/>
      <c r="M186" s="181"/>
    </row>
    <row r="187">
      <c r="A187" s="153" t="s">
        <v>722</v>
      </c>
      <c r="B187" s="154"/>
      <c r="C187" s="154"/>
      <c r="D187" s="154"/>
      <c r="E187" s="154"/>
      <c r="F187" s="154"/>
      <c r="H187" s="185" t="s">
        <v>723</v>
      </c>
      <c r="I187" s="181"/>
      <c r="J187" s="181"/>
      <c r="K187" s="181"/>
      <c r="L187" s="181"/>
      <c r="M187" s="181"/>
      <c r="N187" s="13" t="s">
        <v>556</v>
      </c>
    </row>
    <row r="188">
      <c r="A188" s="174" t="s">
        <v>724</v>
      </c>
      <c r="C188" s="165"/>
      <c r="H188" s="182" t="s">
        <v>725</v>
      </c>
    </row>
    <row r="189">
      <c r="C189" s="165"/>
    </row>
    <row r="190">
      <c r="A190" s="191" t="s">
        <v>726</v>
      </c>
      <c r="B190" s="192"/>
      <c r="C190" s="201"/>
      <c r="D190" s="178" t="s">
        <v>603</v>
      </c>
      <c r="E190" s="199" t="s">
        <v>694</v>
      </c>
      <c r="F190" s="178" t="s">
        <v>593</v>
      </c>
      <c r="H190" s="169" t="s">
        <v>727</v>
      </c>
      <c r="I190" s="170"/>
      <c r="J190" s="170"/>
      <c r="K190" s="171" t="s">
        <v>603</v>
      </c>
      <c r="L190" s="198" t="s">
        <v>694</v>
      </c>
      <c r="M190" s="171" t="s">
        <v>593</v>
      </c>
    </row>
    <row r="191">
      <c r="A191" s="180" t="s">
        <v>728</v>
      </c>
      <c r="B191" s="181"/>
      <c r="C191" s="183"/>
      <c r="D191" s="181"/>
      <c r="E191" s="181"/>
      <c r="F191" s="181"/>
      <c r="H191" s="153" t="s">
        <v>729</v>
      </c>
      <c r="I191" s="154"/>
      <c r="J191" s="154"/>
      <c r="K191" s="173"/>
      <c r="L191" s="154"/>
      <c r="M191" s="173"/>
    </row>
    <row r="192">
      <c r="A192" s="180" t="s">
        <v>730</v>
      </c>
      <c r="B192" s="181"/>
      <c r="C192" s="183"/>
      <c r="D192" s="181"/>
      <c r="E192" s="181"/>
      <c r="F192" s="181"/>
      <c r="G192" s="13" t="s">
        <v>556</v>
      </c>
      <c r="H192" s="154"/>
      <c r="I192" s="154"/>
      <c r="J192" s="154"/>
      <c r="K192" s="154"/>
      <c r="L192" s="154"/>
      <c r="M192" s="154"/>
    </row>
    <row r="193">
      <c r="A193" s="182" t="s">
        <v>731</v>
      </c>
      <c r="H193" s="174" t="s">
        <v>732</v>
      </c>
    </row>
    <row r="194">
      <c r="C194" s="165"/>
    </row>
    <row r="195">
      <c r="A195" s="169" t="s">
        <v>733</v>
      </c>
      <c r="B195" s="170"/>
      <c r="C195" s="170"/>
      <c r="D195" s="171" t="s">
        <v>625</v>
      </c>
      <c r="E195" s="198" t="s">
        <v>694</v>
      </c>
      <c r="F195" s="171" t="s">
        <v>593</v>
      </c>
      <c r="H195" s="202" t="s">
        <v>734</v>
      </c>
      <c r="I195" s="192"/>
      <c r="J195" s="201"/>
      <c r="K195" s="178" t="s">
        <v>603</v>
      </c>
      <c r="L195" s="199" t="s">
        <v>694</v>
      </c>
      <c r="M195" s="171" t="s">
        <v>583</v>
      </c>
    </row>
    <row r="196">
      <c r="A196" s="153" t="s">
        <v>735</v>
      </c>
      <c r="B196" s="154"/>
      <c r="C196" s="154"/>
      <c r="D196" s="173"/>
      <c r="E196" s="154"/>
      <c r="F196" s="173"/>
      <c r="H196" s="185" t="s">
        <v>736</v>
      </c>
      <c r="I196" s="181"/>
      <c r="J196" s="183"/>
      <c r="K196" s="181"/>
      <c r="L196" s="181"/>
      <c r="M196" s="181"/>
    </row>
    <row r="197">
      <c r="A197" s="153" t="s">
        <v>737</v>
      </c>
      <c r="B197" s="154"/>
      <c r="C197" s="154"/>
      <c r="D197" s="154"/>
      <c r="E197" s="154"/>
      <c r="F197" s="154"/>
      <c r="H197" s="185" t="s">
        <v>738</v>
      </c>
      <c r="I197" s="181"/>
      <c r="J197" s="183"/>
      <c r="K197" s="181"/>
      <c r="L197" s="181"/>
      <c r="M197" s="181"/>
    </row>
    <row r="198">
      <c r="A198" s="174" t="s">
        <v>739</v>
      </c>
      <c r="C198" s="165"/>
      <c r="H198" s="182" t="s">
        <v>740</v>
      </c>
    </row>
    <row r="199">
      <c r="C199" s="165"/>
    </row>
    <row r="200">
      <c r="A200" s="175" t="s">
        <v>741</v>
      </c>
      <c r="B200" s="176"/>
      <c r="C200" s="177" t="s">
        <v>595</v>
      </c>
      <c r="D200" s="178" t="s">
        <v>625</v>
      </c>
      <c r="E200" s="199" t="s">
        <v>694</v>
      </c>
      <c r="F200" s="178" t="s">
        <v>593</v>
      </c>
      <c r="H200" s="186" t="s">
        <v>742</v>
      </c>
      <c r="I200" s="176"/>
      <c r="J200" s="177" t="s">
        <v>595</v>
      </c>
      <c r="K200" s="178" t="s">
        <v>633</v>
      </c>
      <c r="L200" s="199" t="s">
        <v>694</v>
      </c>
      <c r="M200" s="178" t="s">
        <v>593</v>
      </c>
    </row>
    <row r="201">
      <c r="A201" s="180" t="s">
        <v>743</v>
      </c>
      <c r="B201" s="181"/>
      <c r="C201" s="181"/>
      <c r="D201" s="181"/>
      <c r="E201" s="181"/>
      <c r="F201" s="181"/>
      <c r="H201" s="185" t="s">
        <v>744</v>
      </c>
      <c r="I201" s="181"/>
      <c r="J201" s="181"/>
      <c r="K201" s="181"/>
      <c r="L201" s="181"/>
      <c r="M201" s="181"/>
    </row>
    <row r="202">
      <c r="A202" s="180" t="s">
        <v>745</v>
      </c>
      <c r="B202" s="181"/>
      <c r="C202" s="181"/>
      <c r="D202" s="181"/>
      <c r="E202" s="181"/>
      <c r="F202" s="181"/>
      <c r="H202" s="181"/>
      <c r="I202" s="181"/>
      <c r="J202" s="181"/>
      <c r="K202" s="181"/>
      <c r="L202" s="181"/>
      <c r="M202" s="181"/>
    </row>
    <row r="203">
      <c r="A203" s="182" t="s">
        <v>746</v>
      </c>
      <c r="H203" s="182" t="s">
        <v>747</v>
      </c>
    </row>
    <row r="204">
      <c r="C204" s="165"/>
    </row>
    <row r="205">
      <c r="C205" s="165"/>
    </row>
    <row r="206">
      <c r="A206" s="203" t="s">
        <v>748</v>
      </c>
      <c r="C206" s="165"/>
    </row>
    <row r="207">
      <c r="C207" s="165"/>
    </row>
    <row r="208">
      <c r="A208" s="169" t="s">
        <v>749</v>
      </c>
      <c r="B208" s="170"/>
      <c r="C208" s="170"/>
      <c r="D208" s="171" t="s">
        <v>582</v>
      </c>
      <c r="E208" s="204" t="s">
        <v>748</v>
      </c>
      <c r="F208" s="171" t="s">
        <v>583</v>
      </c>
      <c r="H208" s="169" t="s">
        <v>750</v>
      </c>
      <c r="I208" s="170"/>
      <c r="J208" s="170"/>
      <c r="K208" s="171" t="s">
        <v>585</v>
      </c>
      <c r="L208" s="204" t="s">
        <v>748</v>
      </c>
      <c r="M208" s="171" t="s">
        <v>593</v>
      </c>
    </row>
    <row r="209">
      <c r="A209" s="153" t="s">
        <v>751</v>
      </c>
      <c r="B209" s="154"/>
      <c r="C209" s="154"/>
      <c r="D209" s="173"/>
      <c r="E209" s="154"/>
      <c r="F209" s="173"/>
      <c r="H209" s="153" t="s">
        <v>752</v>
      </c>
      <c r="I209" s="154"/>
      <c r="J209" s="154"/>
      <c r="K209" s="173"/>
      <c r="L209" s="154"/>
      <c r="M209" s="173"/>
    </row>
    <row r="210">
      <c r="A210" s="153" t="s">
        <v>753</v>
      </c>
      <c r="B210" s="154"/>
      <c r="C210" s="154"/>
      <c r="D210" s="154"/>
      <c r="E210" s="154"/>
      <c r="F210" s="205" t="s">
        <v>754</v>
      </c>
      <c r="H210" s="154"/>
      <c r="I210" s="154"/>
      <c r="J210" s="154"/>
      <c r="K210" s="154"/>
      <c r="L210" s="154"/>
      <c r="M210" s="154"/>
    </row>
    <row r="211">
      <c r="A211" s="174" t="s">
        <v>755</v>
      </c>
      <c r="C211" s="165"/>
      <c r="H211" s="174" t="s">
        <v>756</v>
      </c>
    </row>
    <row r="212">
      <c r="C212" s="165"/>
    </row>
    <row r="213">
      <c r="A213" s="169" t="s">
        <v>757</v>
      </c>
      <c r="B213" s="170"/>
      <c r="C213" s="170"/>
      <c r="D213" s="171" t="s">
        <v>585</v>
      </c>
      <c r="E213" s="204" t="s">
        <v>748</v>
      </c>
      <c r="F213" s="171" t="s">
        <v>593</v>
      </c>
      <c r="H213" s="169" t="s">
        <v>758</v>
      </c>
      <c r="I213" s="170"/>
      <c r="J213" s="170"/>
      <c r="K213" s="171" t="s">
        <v>603</v>
      </c>
      <c r="L213" s="204" t="s">
        <v>748</v>
      </c>
      <c r="M213" s="171" t="s">
        <v>583</v>
      </c>
    </row>
    <row r="214">
      <c r="A214" s="153" t="s">
        <v>759</v>
      </c>
      <c r="B214" s="154"/>
      <c r="C214" s="154"/>
      <c r="D214" s="173"/>
      <c r="E214" s="154"/>
      <c r="F214" s="173"/>
      <c r="H214" s="153" t="s">
        <v>760</v>
      </c>
      <c r="I214" s="154"/>
      <c r="J214" s="154"/>
      <c r="K214" s="173"/>
      <c r="L214" s="154"/>
      <c r="M214" s="173"/>
    </row>
    <row r="215">
      <c r="A215" s="153"/>
      <c r="B215" s="154"/>
      <c r="C215" s="154"/>
      <c r="D215" s="154"/>
      <c r="E215" s="154"/>
      <c r="F215" s="154"/>
      <c r="H215" s="153" t="s">
        <v>761</v>
      </c>
      <c r="I215" s="154"/>
      <c r="J215" s="154"/>
      <c r="K215" s="154"/>
      <c r="L215" s="154"/>
      <c r="M215" s="154"/>
    </row>
    <row r="216">
      <c r="A216" s="174" t="s">
        <v>762</v>
      </c>
      <c r="C216" s="165"/>
      <c r="H216" s="174" t="s">
        <v>763</v>
      </c>
    </row>
    <row r="217">
      <c r="C217" s="165"/>
    </row>
    <row r="218">
      <c r="A218" s="186" t="s">
        <v>764</v>
      </c>
      <c r="B218" s="176"/>
      <c r="C218" s="177" t="s">
        <v>595</v>
      </c>
      <c r="D218" s="178" t="s">
        <v>585</v>
      </c>
      <c r="E218" s="206" t="s">
        <v>748</v>
      </c>
      <c r="F218" s="178" t="s">
        <v>583</v>
      </c>
      <c r="H218" s="186" t="s">
        <v>765</v>
      </c>
      <c r="I218" s="176"/>
      <c r="J218" s="177" t="s">
        <v>595</v>
      </c>
      <c r="K218" s="178" t="s">
        <v>585</v>
      </c>
      <c r="L218" s="206" t="s">
        <v>748</v>
      </c>
      <c r="M218" s="178" t="s">
        <v>583</v>
      </c>
    </row>
    <row r="219">
      <c r="A219" s="180" t="s">
        <v>766</v>
      </c>
      <c r="B219" s="181"/>
      <c r="C219" s="183"/>
      <c r="D219" s="181"/>
      <c r="E219" s="181"/>
      <c r="F219" s="181"/>
      <c r="H219" s="180" t="s">
        <v>767</v>
      </c>
      <c r="I219" s="181"/>
      <c r="J219" s="181"/>
      <c r="K219" s="181"/>
      <c r="L219" s="181"/>
      <c r="M219" s="181"/>
    </row>
    <row r="220">
      <c r="A220" s="180" t="s">
        <v>768</v>
      </c>
      <c r="B220" s="181"/>
      <c r="C220" s="183"/>
      <c r="D220" s="181"/>
      <c r="E220" s="181"/>
      <c r="F220" s="181"/>
      <c r="H220" s="180" t="s">
        <v>769</v>
      </c>
      <c r="I220" s="181"/>
      <c r="J220" s="181"/>
      <c r="K220" s="181"/>
      <c r="L220" s="181"/>
      <c r="M220" s="181"/>
    </row>
    <row r="221">
      <c r="A221" s="182" t="s">
        <v>770</v>
      </c>
      <c r="C221" s="165"/>
      <c r="H221" s="182" t="s">
        <v>771</v>
      </c>
    </row>
    <row r="222">
      <c r="C222" s="165"/>
    </row>
    <row r="223">
      <c r="A223" s="207" t="s">
        <v>772</v>
      </c>
      <c r="B223" s="170"/>
      <c r="C223" s="208"/>
      <c r="D223" s="209" t="s">
        <v>603</v>
      </c>
      <c r="E223" s="210" t="s">
        <v>748</v>
      </c>
      <c r="F223" s="209" t="s">
        <v>593</v>
      </c>
      <c r="H223" s="202" t="s">
        <v>773</v>
      </c>
      <c r="I223" s="192"/>
      <c r="J223" s="170"/>
      <c r="K223" s="196" t="s">
        <v>603</v>
      </c>
      <c r="L223" s="206" t="s">
        <v>748</v>
      </c>
      <c r="M223" s="171" t="s">
        <v>593</v>
      </c>
      <c r="N223" s="37"/>
      <c r="O223" s="37"/>
    </row>
    <row r="224">
      <c r="A224" s="211" t="s">
        <v>774</v>
      </c>
      <c r="B224" s="212"/>
      <c r="C224" s="173"/>
      <c r="D224" s="154"/>
      <c r="E224" s="154"/>
      <c r="F224" s="154"/>
      <c r="G224" s="37"/>
      <c r="H224" s="190" t="s">
        <v>775</v>
      </c>
      <c r="I224" s="181"/>
      <c r="J224" s="181"/>
      <c r="K224" s="181"/>
      <c r="L224" s="181"/>
      <c r="M224" s="181"/>
      <c r="N224" s="37"/>
      <c r="O224" s="37"/>
    </row>
    <row r="225">
      <c r="A225" s="154"/>
      <c r="B225" s="154"/>
      <c r="C225" s="173"/>
      <c r="D225" s="154"/>
      <c r="E225" s="154"/>
      <c r="F225" s="154"/>
      <c r="G225" s="37"/>
      <c r="H225" s="190" t="s">
        <v>776</v>
      </c>
      <c r="I225" s="181"/>
      <c r="J225" s="181"/>
      <c r="K225" s="181"/>
      <c r="L225" s="181"/>
      <c r="M225" s="181"/>
      <c r="N225" s="37"/>
      <c r="O225" s="37"/>
    </row>
    <row r="226">
      <c r="A226" s="213" t="s">
        <v>777</v>
      </c>
      <c r="C226" s="165"/>
      <c r="H226" s="182" t="s">
        <v>778</v>
      </c>
      <c r="N226" s="37"/>
      <c r="O226" s="37"/>
    </row>
    <row r="228">
      <c r="A228" s="169" t="s">
        <v>779</v>
      </c>
      <c r="B228" s="170"/>
      <c r="C228" s="170"/>
      <c r="D228" s="171" t="s">
        <v>625</v>
      </c>
      <c r="E228" s="204" t="s">
        <v>748</v>
      </c>
      <c r="F228" s="171" t="s">
        <v>593</v>
      </c>
      <c r="H228" s="169" t="s">
        <v>780</v>
      </c>
      <c r="I228" s="170"/>
      <c r="J228" s="170"/>
      <c r="K228" s="171" t="s">
        <v>625</v>
      </c>
      <c r="L228" s="204" t="s">
        <v>748</v>
      </c>
      <c r="M228" s="171" t="s">
        <v>593</v>
      </c>
    </row>
    <row r="229">
      <c r="A229" s="153" t="s">
        <v>781</v>
      </c>
      <c r="B229" s="154"/>
      <c r="C229" s="154"/>
      <c r="D229" s="173"/>
      <c r="E229" s="154"/>
      <c r="F229" s="173"/>
      <c r="H229" s="153" t="s">
        <v>782</v>
      </c>
      <c r="I229" s="154"/>
      <c r="J229" s="154"/>
      <c r="K229" s="173"/>
      <c r="L229" s="154"/>
      <c r="M229" s="173"/>
    </row>
    <row r="230">
      <c r="A230" s="154"/>
      <c r="B230" s="154"/>
      <c r="C230" s="154"/>
      <c r="D230" s="154"/>
      <c r="E230" s="154"/>
      <c r="F230" s="154"/>
      <c r="H230" s="153" t="s">
        <v>783</v>
      </c>
      <c r="I230" s="154"/>
      <c r="J230" s="154"/>
      <c r="K230" s="154"/>
      <c r="L230" s="154"/>
      <c r="M230" s="154"/>
    </row>
    <row r="231">
      <c r="A231" s="174" t="s">
        <v>784</v>
      </c>
      <c r="H231" s="174" t="s">
        <v>785</v>
      </c>
      <c r="J231" s="165"/>
      <c r="N231" s="12" t="s">
        <v>556</v>
      </c>
    </row>
    <row r="232">
      <c r="C232" s="165"/>
    </row>
    <row r="233">
      <c r="A233" s="169" t="s">
        <v>786</v>
      </c>
      <c r="B233" s="170"/>
      <c r="C233" s="170"/>
      <c r="D233" s="171" t="s">
        <v>625</v>
      </c>
      <c r="E233" s="204" t="s">
        <v>748</v>
      </c>
      <c r="F233" s="171" t="s">
        <v>593</v>
      </c>
      <c r="H233" s="214" t="s">
        <v>787</v>
      </c>
      <c r="I233" s="170"/>
      <c r="J233" s="208"/>
      <c r="K233" s="171" t="s">
        <v>625</v>
      </c>
      <c r="L233" s="210" t="s">
        <v>748</v>
      </c>
      <c r="M233" s="209" t="s">
        <v>593</v>
      </c>
    </row>
    <row r="234">
      <c r="A234" s="153" t="s">
        <v>788</v>
      </c>
      <c r="B234" s="154"/>
      <c r="C234" s="154"/>
      <c r="D234" s="173"/>
      <c r="E234" s="154"/>
      <c r="F234" s="173"/>
      <c r="H234" s="153" t="s">
        <v>789</v>
      </c>
      <c r="I234" s="154"/>
      <c r="J234" s="154"/>
      <c r="K234" s="154"/>
      <c r="L234" s="154"/>
      <c r="M234" s="154"/>
    </row>
    <row r="235">
      <c r="A235" s="153" t="s">
        <v>790</v>
      </c>
      <c r="B235" s="154"/>
      <c r="C235" s="154"/>
      <c r="D235" s="154"/>
      <c r="E235" s="154"/>
      <c r="F235" s="154"/>
      <c r="G235" s="13" t="s">
        <v>556</v>
      </c>
      <c r="H235" s="154"/>
      <c r="I235" s="154"/>
      <c r="J235" s="154"/>
      <c r="K235" s="154"/>
      <c r="L235" s="154"/>
      <c r="M235" s="154"/>
    </row>
    <row r="236">
      <c r="A236" s="174" t="s">
        <v>791</v>
      </c>
      <c r="H236" s="215" t="s">
        <v>792</v>
      </c>
      <c r="J236" s="165"/>
    </row>
    <row r="237">
      <c r="C237" s="165"/>
    </row>
    <row r="238">
      <c r="A238" s="214" t="s">
        <v>793</v>
      </c>
      <c r="B238" s="170"/>
      <c r="C238" s="208"/>
      <c r="D238" s="171" t="s">
        <v>633</v>
      </c>
      <c r="E238" s="210" t="s">
        <v>748</v>
      </c>
      <c r="F238" s="171" t="s">
        <v>583</v>
      </c>
      <c r="H238" s="186" t="s">
        <v>794</v>
      </c>
      <c r="I238" s="176"/>
      <c r="J238" s="177" t="s">
        <v>595</v>
      </c>
      <c r="K238" s="178" t="s">
        <v>633</v>
      </c>
      <c r="L238" s="206" t="s">
        <v>748</v>
      </c>
      <c r="M238" s="178" t="s">
        <v>583</v>
      </c>
    </row>
    <row r="239">
      <c r="A239" s="153" t="s">
        <v>795</v>
      </c>
      <c r="B239" s="154"/>
      <c r="C239" s="154"/>
      <c r="D239" s="154"/>
      <c r="E239" s="154"/>
      <c r="F239" s="154"/>
      <c r="H239" s="185" t="s">
        <v>796</v>
      </c>
      <c r="I239" s="181"/>
      <c r="J239" s="183"/>
      <c r="K239" s="181"/>
      <c r="L239" s="181"/>
      <c r="M239" s="181"/>
    </row>
    <row r="240">
      <c r="A240" s="153" t="s">
        <v>797</v>
      </c>
      <c r="B240" s="154"/>
      <c r="C240" s="154"/>
      <c r="D240" s="154"/>
      <c r="E240" s="154"/>
      <c r="F240" s="154"/>
      <c r="H240" s="181"/>
      <c r="I240" s="181"/>
      <c r="J240" s="183"/>
      <c r="K240" s="181"/>
      <c r="L240" s="181"/>
      <c r="M240" s="181"/>
    </row>
    <row r="241">
      <c r="A241" s="215" t="s">
        <v>798</v>
      </c>
      <c r="C241" s="165"/>
      <c r="H241" s="182" t="s">
        <v>799</v>
      </c>
      <c r="J241" s="165"/>
    </row>
    <row r="242">
      <c r="C242" s="165"/>
    </row>
    <row r="243">
      <c r="C243" s="165"/>
    </row>
    <row r="244">
      <c r="A244" s="216" t="s">
        <v>800</v>
      </c>
      <c r="C244" s="165"/>
    </row>
    <row r="245">
      <c r="C245" s="165"/>
    </row>
    <row r="246">
      <c r="A246" s="169" t="s">
        <v>801</v>
      </c>
      <c r="B246" s="170"/>
      <c r="C246" s="170"/>
      <c r="D246" s="171" t="s">
        <v>802</v>
      </c>
      <c r="E246" s="217" t="s">
        <v>800</v>
      </c>
      <c r="F246" s="171" t="s">
        <v>583</v>
      </c>
      <c r="H246" s="169" t="s">
        <v>803</v>
      </c>
      <c r="I246" s="170"/>
      <c r="J246" s="170"/>
      <c r="K246" s="171" t="s">
        <v>585</v>
      </c>
      <c r="L246" s="217" t="s">
        <v>800</v>
      </c>
      <c r="M246" s="171" t="s">
        <v>583</v>
      </c>
    </row>
    <row r="247">
      <c r="A247" s="153" t="s">
        <v>804</v>
      </c>
      <c r="B247" s="154"/>
      <c r="C247" s="154"/>
      <c r="D247" s="173"/>
      <c r="E247" s="154"/>
      <c r="F247" s="173"/>
      <c r="H247" s="153" t="s">
        <v>805</v>
      </c>
      <c r="I247" s="154"/>
      <c r="J247" s="154"/>
      <c r="K247" s="173"/>
      <c r="L247" s="154"/>
      <c r="M247" s="173"/>
    </row>
    <row r="248">
      <c r="A248" s="154"/>
      <c r="B248" s="154"/>
      <c r="C248" s="154"/>
      <c r="D248" s="154"/>
      <c r="E248" s="154"/>
      <c r="F248" s="154"/>
      <c r="H248" s="154"/>
      <c r="I248" s="154"/>
      <c r="J248" s="154"/>
      <c r="K248" s="154"/>
      <c r="L248" s="154"/>
      <c r="M248" s="154"/>
    </row>
    <row r="249">
      <c r="A249" s="174" t="s">
        <v>806</v>
      </c>
      <c r="C249" s="165"/>
      <c r="H249" s="174" t="s">
        <v>807</v>
      </c>
      <c r="Z249" s="174" t="s">
        <v>808</v>
      </c>
    </row>
    <row r="250">
      <c r="C250" s="165"/>
    </row>
    <row r="251">
      <c r="A251" s="218" t="s">
        <v>809</v>
      </c>
      <c r="B251" s="170"/>
      <c r="C251" s="208"/>
      <c r="D251" s="209" t="s">
        <v>585</v>
      </c>
      <c r="E251" s="219" t="s">
        <v>810</v>
      </c>
      <c r="F251" s="209" t="s">
        <v>593</v>
      </c>
      <c r="H251" s="220" t="s">
        <v>811</v>
      </c>
      <c r="I251" s="221"/>
      <c r="J251" s="221"/>
      <c r="K251" s="222" t="s">
        <v>585</v>
      </c>
      <c r="L251" s="223" t="s">
        <v>800</v>
      </c>
      <c r="M251" s="222" t="s">
        <v>583</v>
      </c>
    </row>
    <row r="252">
      <c r="A252" s="211" t="s">
        <v>812</v>
      </c>
      <c r="B252" s="212"/>
      <c r="C252" s="173"/>
      <c r="D252" s="154"/>
      <c r="E252" s="154"/>
      <c r="F252" s="154"/>
      <c r="G252" s="37"/>
      <c r="H252" s="224" t="s">
        <v>813</v>
      </c>
      <c r="I252" s="225"/>
      <c r="J252" s="225"/>
      <c r="K252" s="225"/>
      <c r="L252" s="225"/>
      <c r="M252" s="226"/>
    </row>
    <row r="253">
      <c r="A253" s="153" t="s">
        <v>814</v>
      </c>
      <c r="B253" s="154"/>
      <c r="C253" s="154"/>
      <c r="D253" s="154"/>
      <c r="E253" s="154"/>
      <c r="F253" s="205" t="s">
        <v>815</v>
      </c>
      <c r="G253" s="37"/>
      <c r="H253" s="224" t="s">
        <v>816</v>
      </c>
      <c r="I253" s="225"/>
      <c r="J253" s="226"/>
      <c r="K253" s="226"/>
      <c r="L253" s="226"/>
      <c r="M253" s="226"/>
    </row>
    <row r="254">
      <c r="A254" s="213" t="s">
        <v>817</v>
      </c>
      <c r="C254" s="165"/>
      <c r="H254" s="215" t="s">
        <v>818</v>
      </c>
    </row>
    <row r="255">
      <c r="C255" s="165"/>
    </row>
    <row r="256">
      <c r="A256" s="169" t="s">
        <v>819</v>
      </c>
      <c r="B256" s="170"/>
      <c r="C256" s="170"/>
      <c r="D256" s="171" t="s">
        <v>585</v>
      </c>
      <c r="E256" s="217" t="s">
        <v>800</v>
      </c>
      <c r="F256" s="171" t="s">
        <v>593</v>
      </c>
      <c r="H256" s="191" t="s">
        <v>820</v>
      </c>
      <c r="I256" s="192"/>
      <c r="J256" s="192"/>
      <c r="K256" s="178" t="s">
        <v>585</v>
      </c>
      <c r="L256" s="219" t="s">
        <v>821</v>
      </c>
      <c r="M256" s="178" t="s">
        <v>583</v>
      </c>
    </row>
    <row r="257">
      <c r="A257" s="153" t="s">
        <v>822</v>
      </c>
      <c r="B257" s="154"/>
      <c r="C257" s="154"/>
      <c r="D257" s="173"/>
      <c r="E257" s="154"/>
      <c r="F257" s="173"/>
      <c r="H257" s="180" t="s">
        <v>823</v>
      </c>
      <c r="I257" s="181"/>
      <c r="J257" s="181"/>
      <c r="K257" s="181"/>
      <c r="L257" s="181"/>
      <c r="M257" s="181"/>
    </row>
    <row r="258">
      <c r="A258" s="153" t="s">
        <v>824</v>
      </c>
      <c r="B258" s="154"/>
      <c r="C258" s="154"/>
      <c r="D258" s="154"/>
      <c r="E258" s="154"/>
      <c r="F258" s="154"/>
      <c r="H258" s="180" t="s">
        <v>825</v>
      </c>
      <c r="I258" s="181"/>
      <c r="J258" s="181"/>
      <c r="K258" s="181"/>
      <c r="L258" s="181"/>
      <c r="M258" s="181"/>
    </row>
    <row r="259">
      <c r="A259" s="174" t="s">
        <v>826</v>
      </c>
      <c r="H259" s="182" t="s">
        <v>827</v>
      </c>
    </row>
    <row r="260">
      <c r="C260" s="165"/>
    </row>
    <row r="261">
      <c r="A261" s="227" t="s">
        <v>828</v>
      </c>
      <c r="B261" s="221"/>
      <c r="C261" s="221"/>
      <c r="D261" s="222" t="s">
        <v>585</v>
      </c>
      <c r="E261" s="223" t="s">
        <v>800</v>
      </c>
      <c r="F261" s="171" t="s">
        <v>593</v>
      </c>
      <c r="H261" s="169" t="s">
        <v>829</v>
      </c>
      <c r="I261" s="170"/>
      <c r="J261" s="170"/>
      <c r="K261" s="171" t="s">
        <v>603</v>
      </c>
      <c r="L261" s="217" t="s">
        <v>800</v>
      </c>
      <c r="M261" s="171" t="s">
        <v>583</v>
      </c>
    </row>
    <row r="262">
      <c r="A262" s="228" t="s">
        <v>830</v>
      </c>
      <c r="B262" s="226"/>
      <c r="C262" s="226"/>
      <c r="D262" s="226"/>
      <c r="E262" s="226"/>
      <c r="F262" s="226"/>
      <c r="H262" s="153" t="s">
        <v>831</v>
      </c>
      <c r="I262" s="154"/>
      <c r="J262" s="154"/>
      <c r="K262" s="173"/>
      <c r="L262" s="154"/>
      <c r="M262" s="173"/>
    </row>
    <row r="263">
      <c r="A263" s="229"/>
      <c r="B263" s="226"/>
      <c r="C263" s="226"/>
      <c r="D263" s="226"/>
      <c r="E263" s="226"/>
      <c r="F263" s="226"/>
      <c r="H263" s="153" t="s">
        <v>832</v>
      </c>
      <c r="I263" s="154"/>
      <c r="J263" s="154"/>
      <c r="K263" s="154"/>
      <c r="L263" s="154"/>
      <c r="M263" s="154"/>
    </row>
    <row r="264">
      <c r="A264" s="215" t="s">
        <v>833</v>
      </c>
      <c r="H264" s="174" t="s">
        <v>834</v>
      </c>
      <c r="J264" s="165"/>
    </row>
    <row r="265">
      <c r="C265" s="165"/>
    </row>
    <row r="266">
      <c r="A266" s="169" t="s">
        <v>835</v>
      </c>
      <c r="B266" s="170"/>
      <c r="C266" s="170"/>
      <c r="D266" s="171" t="s">
        <v>603</v>
      </c>
      <c r="E266" s="217" t="s">
        <v>800</v>
      </c>
      <c r="F266" s="171" t="s">
        <v>593</v>
      </c>
      <c r="H266" s="230" t="s">
        <v>836</v>
      </c>
      <c r="I266" s="192"/>
      <c r="J266" s="201"/>
      <c r="K266" s="178" t="s">
        <v>625</v>
      </c>
      <c r="L266" s="219" t="s">
        <v>837</v>
      </c>
      <c r="M266" s="178" t="s">
        <v>593</v>
      </c>
    </row>
    <row r="267">
      <c r="A267" s="153" t="s">
        <v>838</v>
      </c>
      <c r="B267" s="154"/>
      <c r="C267" s="154"/>
      <c r="D267" s="173"/>
      <c r="E267" s="154"/>
      <c r="F267" s="173"/>
      <c r="H267" s="185" t="s">
        <v>839</v>
      </c>
      <c r="I267" s="181"/>
      <c r="J267" s="183"/>
      <c r="K267" s="181"/>
      <c r="L267" s="181"/>
      <c r="M267" s="181"/>
    </row>
    <row r="268">
      <c r="A268" s="153" t="s">
        <v>840</v>
      </c>
      <c r="B268" s="154"/>
      <c r="C268" s="154"/>
      <c r="D268" s="154"/>
      <c r="E268" s="154"/>
      <c r="F268" s="154"/>
      <c r="H268" s="180" t="s">
        <v>841</v>
      </c>
      <c r="I268" s="181"/>
      <c r="J268" s="183"/>
      <c r="K268" s="181"/>
      <c r="L268" s="181"/>
      <c r="M268" s="181"/>
    </row>
    <row r="269">
      <c r="A269" s="174" t="s">
        <v>842</v>
      </c>
      <c r="C269" s="165"/>
      <c r="H269" s="182" t="s">
        <v>843</v>
      </c>
      <c r="J269" s="165"/>
    </row>
    <row r="270">
      <c r="C270" s="165"/>
    </row>
    <row r="271">
      <c r="C271" s="165"/>
    </row>
    <row r="272">
      <c r="A272" s="135" t="s">
        <v>844</v>
      </c>
      <c r="C272" s="13"/>
    </row>
    <row r="273">
      <c r="A273" s="13" t="s">
        <v>845</v>
      </c>
      <c r="B273" s="13"/>
      <c r="C273" s="13"/>
      <c r="D273" s="13"/>
    </row>
    <row r="274">
      <c r="A274" s="13" t="s">
        <v>846</v>
      </c>
    </row>
    <row r="275">
      <c r="A275" s="13" t="s">
        <v>847</v>
      </c>
    </row>
    <row r="277">
      <c r="A277" s="13" t="s">
        <v>848</v>
      </c>
    </row>
    <row r="279">
      <c r="A279" s="124" t="s">
        <v>849</v>
      </c>
      <c r="H279" s="124" t="s">
        <v>850</v>
      </c>
      <c r="I279" s="13"/>
      <c r="O279" s="12" t="s">
        <v>851</v>
      </c>
    </row>
    <row r="280">
      <c r="H280" s="13"/>
      <c r="I280" s="13"/>
      <c r="J280" s="13"/>
      <c r="K280" s="13"/>
      <c r="N280" s="165"/>
      <c r="O280" s="12" t="s">
        <v>852</v>
      </c>
    </row>
    <row r="281">
      <c r="A281" s="231" t="s">
        <v>853</v>
      </c>
      <c r="B281" s="232"/>
      <c r="C281" s="233" t="s">
        <v>854</v>
      </c>
      <c r="D281" s="234"/>
      <c r="E281" s="235"/>
      <c r="F281" s="235"/>
      <c r="G281" s="12" t="s">
        <v>556</v>
      </c>
      <c r="H281" s="231" t="s">
        <v>855</v>
      </c>
      <c r="I281" s="232"/>
      <c r="J281" s="233" t="s">
        <v>856</v>
      </c>
      <c r="K281" s="234"/>
      <c r="L281" s="235"/>
      <c r="M281" s="235"/>
      <c r="O281" s="13" t="s">
        <v>857</v>
      </c>
    </row>
    <row r="282">
      <c r="A282" s="153" t="s">
        <v>858</v>
      </c>
      <c r="B282" s="173"/>
      <c r="C282" s="154"/>
      <c r="D282" s="154"/>
      <c r="E282" s="154"/>
      <c r="F282" s="154"/>
      <c r="G282" s="12" t="s">
        <v>556</v>
      </c>
      <c r="H282" s="153" t="s">
        <v>859</v>
      </c>
      <c r="I282" s="173"/>
      <c r="J282" s="154"/>
      <c r="K282" s="154"/>
      <c r="L282" s="154"/>
      <c r="M282" s="154"/>
      <c r="N282" s="12" t="s">
        <v>556</v>
      </c>
      <c r="O282" s="13" t="s">
        <v>860</v>
      </c>
    </row>
    <row r="283">
      <c r="A283" s="236" t="s">
        <v>861</v>
      </c>
      <c r="B283" s="150" t="s">
        <v>862</v>
      </c>
      <c r="C283" s="150" t="s">
        <v>863</v>
      </c>
      <c r="D283" s="150" t="s">
        <v>864</v>
      </c>
      <c r="E283" s="150" t="s">
        <v>865</v>
      </c>
      <c r="F283" s="150" t="s">
        <v>866</v>
      </c>
      <c r="H283" s="236" t="s">
        <v>867</v>
      </c>
      <c r="I283" s="150" t="s">
        <v>862</v>
      </c>
      <c r="J283" s="150" t="s">
        <v>868</v>
      </c>
      <c r="K283" s="150" t="s">
        <v>869</v>
      </c>
      <c r="L283" s="150" t="s">
        <v>870</v>
      </c>
      <c r="M283" s="150" t="s">
        <v>866</v>
      </c>
      <c r="O283" s="13" t="s">
        <v>871</v>
      </c>
    </row>
    <row r="284">
      <c r="H284" s="13"/>
      <c r="I284" s="13"/>
      <c r="J284" s="13"/>
      <c r="K284" s="13"/>
      <c r="L284" s="13"/>
      <c r="N284" s="165"/>
      <c r="O284" s="13"/>
    </row>
    <row r="285">
      <c r="A285" s="231" t="s">
        <v>872</v>
      </c>
      <c r="B285" s="232"/>
      <c r="C285" s="233" t="s">
        <v>873</v>
      </c>
      <c r="D285" s="234"/>
      <c r="E285" s="235"/>
      <c r="F285" s="235"/>
      <c r="G285" s="12" t="s">
        <v>556</v>
      </c>
      <c r="H285" s="231" t="s">
        <v>874</v>
      </c>
      <c r="I285" s="232"/>
      <c r="J285" s="233" t="s">
        <v>875</v>
      </c>
      <c r="K285" s="234"/>
      <c r="L285" s="235"/>
      <c r="M285" s="235"/>
      <c r="O285" s="12" t="s">
        <v>876</v>
      </c>
      <c r="P285" s="13" t="s">
        <v>877</v>
      </c>
    </row>
    <row r="286">
      <c r="A286" s="153" t="s">
        <v>878</v>
      </c>
      <c r="B286" s="173"/>
      <c r="C286" s="154"/>
      <c r="D286" s="154"/>
      <c r="E286" s="154"/>
      <c r="F286" s="154"/>
      <c r="G286" s="12" t="s">
        <v>556</v>
      </c>
      <c r="H286" s="153" t="s">
        <v>879</v>
      </c>
      <c r="I286" s="173"/>
      <c r="J286" s="154"/>
      <c r="K286" s="154"/>
      <c r="L286" s="154"/>
      <c r="M286" s="154"/>
      <c r="N286" s="12" t="s">
        <v>556</v>
      </c>
      <c r="O286" s="13" t="s">
        <v>880</v>
      </c>
      <c r="P286" s="13" t="s">
        <v>881</v>
      </c>
    </row>
    <row r="287">
      <c r="A287" s="236" t="s">
        <v>882</v>
      </c>
      <c r="B287" s="150" t="s">
        <v>883</v>
      </c>
      <c r="C287" s="150" t="s">
        <v>868</v>
      </c>
      <c r="D287" s="150" t="s">
        <v>869</v>
      </c>
      <c r="E287" s="150" t="s">
        <v>884</v>
      </c>
      <c r="F287" s="150" t="s">
        <v>866</v>
      </c>
      <c r="H287" s="236" t="s">
        <v>885</v>
      </c>
      <c r="I287" s="150" t="s">
        <v>862</v>
      </c>
      <c r="J287" s="150" t="s">
        <v>868</v>
      </c>
      <c r="K287" s="150" t="s">
        <v>886</v>
      </c>
      <c r="L287" s="150" t="s">
        <v>865</v>
      </c>
      <c r="M287" s="150" t="s">
        <v>866</v>
      </c>
      <c r="O287" s="13" t="s">
        <v>887</v>
      </c>
      <c r="P287" s="13" t="s">
        <v>888</v>
      </c>
    </row>
    <row r="288">
      <c r="A288" s="13"/>
      <c r="C288" s="13"/>
      <c r="H288" s="13"/>
      <c r="I288" s="13"/>
      <c r="J288" s="13"/>
      <c r="K288" s="13"/>
      <c r="L288" s="13"/>
      <c r="M288" s="13"/>
      <c r="N288" s="165"/>
      <c r="O288" s="13" t="s">
        <v>889</v>
      </c>
      <c r="P288" s="13" t="s">
        <v>890</v>
      </c>
    </row>
    <row r="289">
      <c r="A289" s="232" t="s">
        <v>891</v>
      </c>
      <c r="B289" s="237"/>
      <c r="C289" s="238" t="s">
        <v>892</v>
      </c>
      <c r="D289" s="239"/>
      <c r="E289" s="235"/>
      <c r="F289" s="235"/>
      <c r="G289" s="13"/>
      <c r="H289" s="240" t="s">
        <v>893</v>
      </c>
      <c r="I289" s="237"/>
      <c r="J289" s="241" t="s">
        <v>894</v>
      </c>
      <c r="K289" s="239"/>
      <c r="L289" s="235"/>
      <c r="M289" s="235"/>
      <c r="N289" s="37"/>
      <c r="O289" s="13" t="s">
        <v>895</v>
      </c>
      <c r="P289" s="13" t="s">
        <v>896</v>
      </c>
    </row>
    <row r="290">
      <c r="A290" s="242" t="s">
        <v>897</v>
      </c>
      <c r="B290" s="243"/>
      <c r="C290" s="212"/>
      <c r="D290" s="212"/>
      <c r="E290" s="212"/>
      <c r="F290" s="212"/>
      <c r="G290" s="12" t="s">
        <v>556</v>
      </c>
      <c r="H290" s="244" t="s">
        <v>898</v>
      </c>
      <c r="I290" s="173"/>
      <c r="J290" s="154"/>
      <c r="K290" s="154"/>
      <c r="L290" s="154"/>
      <c r="M290" s="154"/>
      <c r="N290" s="245" t="s">
        <v>556</v>
      </c>
      <c r="O290" s="13" t="s">
        <v>899</v>
      </c>
      <c r="P290" s="13" t="s">
        <v>900</v>
      </c>
    </row>
    <row r="291">
      <c r="A291" s="246" t="s">
        <v>901</v>
      </c>
      <c r="B291" s="247" t="s">
        <v>902</v>
      </c>
      <c r="C291" s="151" t="s">
        <v>868</v>
      </c>
      <c r="D291" s="248" t="s">
        <v>869</v>
      </c>
      <c r="E291" s="247" t="s">
        <v>870</v>
      </c>
      <c r="F291" s="247" t="s">
        <v>866</v>
      </c>
      <c r="H291" s="249" t="s">
        <v>903</v>
      </c>
      <c r="I291" s="250" t="s">
        <v>904</v>
      </c>
      <c r="J291" s="251" t="s">
        <v>905</v>
      </c>
      <c r="K291" s="251" t="s">
        <v>906</v>
      </c>
      <c r="L291" s="150" t="s">
        <v>884</v>
      </c>
      <c r="M291" s="250" t="s">
        <v>866</v>
      </c>
      <c r="N291" s="37"/>
      <c r="O291" s="13" t="s">
        <v>907</v>
      </c>
      <c r="P291" s="13" t="s">
        <v>908</v>
      </c>
    </row>
    <row r="292">
      <c r="H292" s="13"/>
      <c r="I292" s="13"/>
      <c r="J292" s="13"/>
      <c r="K292" s="13"/>
      <c r="N292" s="165"/>
      <c r="O292" s="13" t="s">
        <v>909</v>
      </c>
      <c r="P292" s="13" t="s">
        <v>910</v>
      </c>
    </row>
    <row r="293">
      <c r="A293" s="231" t="s">
        <v>911</v>
      </c>
      <c r="B293" s="232"/>
      <c r="C293" s="233" t="s">
        <v>912</v>
      </c>
      <c r="D293" s="234"/>
      <c r="E293" s="235"/>
      <c r="F293" s="235"/>
      <c r="H293" s="231" t="s">
        <v>913</v>
      </c>
      <c r="I293" s="232"/>
      <c r="J293" s="233" t="s">
        <v>914</v>
      </c>
      <c r="K293" s="234"/>
      <c r="L293" s="235"/>
      <c r="M293" s="235"/>
      <c r="O293" s="13" t="s">
        <v>915</v>
      </c>
      <c r="P293" s="13" t="s">
        <v>916</v>
      </c>
    </row>
    <row r="294">
      <c r="A294" s="153" t="s">
        <v>917</v>
      </c>
      <c r="B294" s="173"/>
      <c r="C294" s="154"/>
      <c r="D294" s="154"/>
      <c r="E294" s="154"/>
      <c r="F294" s="154"/>
      <c r="G294" s="12" t="s">
        <v>556</v>
      </c>
      <c r="H294" s="153" t="s">
        <v>918</v>
      </c>
      <c r="I294" s="173"/>
      <c r="J294" s="154"/>
      <c r="K294" s="154"/>
      <c r="L294" s="154"/>
      <c r="M294" s="154"/>
      <c r="N294" s="12" t="s">
        <v>556</v>
      </c>
      <c r="O294" s="13" t="s">
        <v>919</v>
      </c>
      <c r="P294" s="13" t="s">
        <v>920</v>
      </c>
    </row>
    <row r="295">
      <c r="A295" s="236" t="s">
        <v>921</v>
      </c>
      <c r="B295" s="150" t="s">
        <v>922</v>
      </c>
      <c r="C295" s="150" t="s">
        <v>868</v>
      </c>
      <c r="D295" s="150" t="s">
        <v>886</v>
      </c>
      <c r="E295" s="150" t="s">
        <v>884</v>
      </c>
      <c r="F295" s="150" t="s">
        <v>866</v>
      </c>
      <c r="H295" s="236" t="s">
        <v>923</v>
      </c>
      <c r="I295" s="150" t="s">
        <v>924</v>
      </c>
      <c r="J295" s="150" t="s">
        <v>925</v>
      </c>
      <c r="K295" s="150" t="s">
        <v>926</v>
      </c>
      <c r="L295" s="150" t="s">
        <v>927</v>
      </c>
      <c r="M295" s="150" t="s">
        <v>866</v>
      </c>
      <c r="O295" s="13" t="s">
        <v>928</v>
      </c>
      <c r="P295" s="13" t="s">
        <v>929</v>
      </c>
    </row>
    <row r="296">
      <c r="N296" s="165"/>
    </row>
    <row r="297">
      <c r="A297" s="232" t="s">
        <v>930</v>
      </c>
      <c r="B297" s="237"/>
      <c r="C297" s="252" t="s">
        <v>931</v>
      </c>
      <c r="D297" s="253"/>
      <c r="E297" s="254"/>
      <c r="F297" s="235"/>
      <c r="H297" s="231" t="s">
        <v>932</v>
      </c>
      <c r="I297" s="232"/>
      <c r="J297" s="233" t="s">
        <v>933</v>
      </c>
      <c r="K297" s="234"/>
      <c r="L297" s="235"/>
      <c r="M297" s="235"/>
      <c r="O297" s="12" t="s">
        <v>934</v>
      </c>
      <c r="P297" s="13" t="s">
        <v>935</v>
      </c>
    </row>
    <row r="298">
      <c r="A298" s="242" t="s">
        <v>936</v>
      </c>
      <c r="B298" s="243"/>
      <c r="C298" s="212"/>
      <c r="D298" s="212"/>
      <c r="E298" s="212"/>
      <c r="F298" s="212"/>
      <c r="G298" s="12" t="s">
        <v>556</v>
      </c>
      <c r="H298" s="153" t="s">
        <v>937</v>
      </c>
      <c r="I298" s="173"/>
      <c r="J298" s="154"/>
      <c r="K298" s="154"/>
      <c r="L298" s="154"/>
      <c r="M298" s="154"/>
      <c r="N298" s="12" t="s">
        <v>556</v>
      </c>
      <c r="O298" s="13" t="s">
        <v>938</v>
      </c>
    </row>
    <row r="299">
      <c r="A299" s="246" t="s">
        <v>939</v>
      </c>
      <c r="B299" s="247" t="s">
        <v>904</v>
      </c>
      <c r="C299" s="247" t="s">
        <v>925</v>
      </c>
      <c r="D299" s="255" t="s">
        <v>940</v>
      </c>
      <c r="E299" s="151" t="s">
        <v>870</v>
      </c>
      <c r="F299" s="247" t="s">
        <v>866</v>
      </c>
      <c r="H299" s="236" t="s">
        <v>941</v>
      </c>
      <c r="I299" s="150" t="s">
        <v>942</v>
      </c>
      <c r="J299" s="150" t="s">
        <v>925</v>
      </c>
      <c r="K299" s="256" t="s">
        <v>869</v>
      </c>
      <c r="L299" s="150" t="s">
        <v>943</v>
      </c>
      <c r="M299" s="150" t="s">
        <v>866</v>
      </c>
      <c r="O299" s="13" t="s">
        <v>944</v>
      </c>
    </row>
    <row r="300">
      <c r="N300" s="165"/>
      <c r="O300" s="13" t="s">
        <v>945</v>
      </c>
      <c r="P300" s="13" t="s">
        <v>946</v>
      </c>
    </row>
    <row r="301">
      <c r="A301" s="240" t="s">
        <v>947</v>
      </c>
      <c r="B301" s="237"/>
      <c r="C301" s="257" t="s">
        <v>948</v>
      </c>
      <c r="D301" s="239"/>
      <c r="E301" s="235"/>
      <c r="F301" s="235"/>
      <c r="G301" s="37"/>
      <c r="H301" s="240" t="s">
        <v>949</v>
      </c>
      <c r="I301" s="237"/>
      <c r="J301" s="241" t="s">
        <v>950</v>
      </c>
      <c r="K301" s="239"/>
      <c r="L301" s="235"/>
      <c r="M301" s="235"/>
    </row>
    <row r="302">
      <c r="A302" s="244" t="s">
        <v>951</v>
      </c>
      <c r="B302" s="173"/>
      <c r="C302" s="154"/>
      <c r="D302" s="154"/>
      <c r="E302" s="154"/>
      <c r="F302" s="154"/>
      <c r="G302" s="258" t="s">
        <v>556</v>
      </c>
      <c r="H302" s="244" t="s">
        <v>952</v>
      </c>
      <c r="I302" s="173"/>
      <c r="J302" s="154"/>
      <c r="K302" s="154"/>
      <c r="L302" s="154"/>
      <c r="M302" s="154"/>
      <c r="N302" s="12" t="s">
        <v>556</v>
      </c>
      <c r="O302" s="12" t="s">
        <v>953</v>
      </c>
      <c r="P302" s="13" t="s">
        <v>954</v>
      </c>
    </row>
    <row r="303">
      <c r="A303" s="249" t="s">
        <v>955</v>
      </c>
      <c r="B303" s="250" t="s">
        <v>956</v>
      </c>
      <c r="C303" s="250" t="s">
        <v>925</v>
      </c>
      <c r="D303" s="251" t="s">
        <v>869</v>
      </c>
      <c r="E303" s="150" t="s">
        <v>870</v>
      </c>
      <c r="F303" s="250" t="s">
        <v>866</v>
      </c>
      <c r="G303" s="37"/>
      <c r="H303" s="249" t="s">
        <v>957</v>
      </c>
      <c r="I303" s="250" t="s">
        <v>922</v>
      </c>
      <c r="J303" s="250" t="s">
        <v>925</v>
      </c>
      <c r="K303" s="250" t="s">
        <v>869</v>
      </c>
      <c r="L303" s="150" t="s">
        <v>865</v>
      </c>
      <c r="M303" s="250" t="s">
        <v>866</v>
      </c>
      <c r="O303" s="13" t="s">
        <v>958</v>
      </c>
      <c r="P303" s="13" t="s">
        <v>959</v>
      </c>
    </row>
    <row r="304">
      <c r="O304" s="13" t="s">
        <v>960</v>
      </c>
      <c r="P304" s="13" t="s">
        <v>961</v>
      </c>
    </row>
    <row r="305">
      <c r="A305" s="232" t="s">
        <v>962</v>
      </c>
      <c r="B305" s="237"/>
      <c r="C305" s="238" t="s">
        <v>963</v>
      </c>
      <c r="D305" s="253"/>
      <c r="E305" s="235"/>
      <c r="F305" s="235"/>
      <c r="G305" s="13"/>
      <c r="H305" s="232" t="s">
        <v>964</v>
      </c>
      <c r="I305" s="237"/>
      <c r="J305" s="238" t="s">
        <v>965</v>
      </c>
      <c r="K305" s="253"/>
      <c r="L305" s="254"/>
      <c r="M305" s="235"/>
    </row>
    <row r="306">
      <c r="A306" s="242" t="s">
        <v>966</v>
      </c>
      <c r="B306" s="243"/>
      <c r="C306" s="212"/>
      <c r="D306" s="212"/>
      <c r="E306" s="212"/>
      <c r="F306" s="212"/>
      <c r="G306" s="12" t="s">
        <v>556</v>
      </c>
      <c r="H306" s="242" t="s">
        <v>967</v>
      </c>
      <c r="I306" s="243"/>
      <c r="J306" s="212"/>
      <c r="K306" s="212"/>
      <c r="L306" s="212"/>
      <c r="M306" s="212"/>
      <c r="N306" s="12" t="s">
        <v>556</v>
      </c>
    </row>
    <row r="307">
      <c r="A307" s="246" t="s">
        <v>968</v>
      </c>
      <c r="B307" s="247" t="s">
        <v>904</v>
      </c>
      <c r="C307" s="247" t="s">
        <v>863</v>
      </c>
      <c r="D307" s="255" t="s">
        <v>940</v>
      </c>
      <c r="E307" s="151" t="s">
        <v>969</v>
      </c>
      <c r="F307" s="247" t="s">
        <v>866</v>
      </c>
      <c r="H307" s="246" t="s">
        <v>970</v>
      </c>
      <c r="I307" s="247" t="s">
        <v>904</v>
      </c>
      <c r="J307" s="247" t="s">
        <v>905</v>
      </c>
      <c r="K307" s="255" t="s">
        <v>940</v>
      </c>
      <c r="L307" s="151" t="s">
        <v>865</v>
      </c>
      <c r="M307" s="247" t="s">
        <v>866</v>
      </c>
    </row>
    <row r="308">
      <c r="H308" s="13"/>
    </row>
    <row r="309">
      <c r="A309" s="231" t="s">
        <v>971</v>
      </c>
      <c r="B309" s="232"/>
      <c r="C309" s="233" t="s">
        <v>972</v>
      </c>
      <c r="D309" s="234"/>
      <c r="E309" s="235"/>
      <c r="F309" s="235"/>
      <c r="H309" s="232" t="s">
        <v>973</v>
      </c>
      <c r="I309" s="237"/>
      <c r="J309" s="238" t="s">
        <v>974</v>
      </c>
      <c r="K309" s="239"/>
      <c r="L309" s="235"/>
      <c r="M309" s="235"/>
    </row>
    <row r="310">
      <c r="A310" s="153" t="s">
        <v>975</v>
      </c>
      <c r="B310" s="173"/>
      <c r="C310" s="154"/>
      <c r="D310" s="154"/>
      <c r="E310" s="154"/>
      <c r="F310" s="154"/>
      <c r="G310" s="12" t="s">
        <v>556</v>
      </c>
      <c r="H310" s="242" t="s">
        <v>976</v>
      </c>
      <c r="I310" s="243"/>
      <c r="J310" s="212"/>
      <c r="K310" s="212"/>
      <c r="L310" s="212"/>
      <c r="M310" s="212"/>
      <c r="N310" s="12" t="s">
        <v>556</v>
      </c>
    </row>
    <row r="311">
      <c r="A311" s="236" t="s">
        <v>977</v>
      </c>
      <c r="B311" s="150" t="s">
        <v>942</v>
      </c>
      <c r="C311" s="150" t="s">
        <v>925</v>
      </c>
      <c r="D311" s="256" t="s">
        <v>869</v>
      </c>
      <c r="E311" s="150" t="s">
        <v>978</v>
      </c>
      <c r="F311" s="150" t="s">
        <v>866</v>
      </c>
      <c r="H311" s="246" t="s">
        <v>979</v>
      </c>
      <c r="I311" s="247" t="s">
        <v>904</v>
      </c>
      <c r="J311" s="247" t="s">
        <v>868</v>
      </c>
      <c r="K311" s="255" t="s">
        <v>940</v>
      </c>
      <c r="L311" s="247" t="s">
        <v>980</v>
      </c>
      <c r="M311" s="247" t="s">
        <v>866</v>
      </c>
    </row>
    <row r="312">
      <c r="H312" s="13"/>
      <c r="I312" s="13"/>
    </row>
    <row r="313">
      <c r="A313" s="169" t="s">
        <v>981</v>
      </c>
      <c r="B313" s="149"/>
      <c r="C313" s="233" t="s">
        <v>982</v>
      </c>
      <c r="D313" s="234"/>
      <c r="E313" s="235"/>
      <c r="F313" s="235"/>
      <c r="G313" s="13"/>
      <c r="H313" s="231" t="s">
        <v>983</v>
      </c>
      <c r="I313" s="237"/>
      <c r="J313" s="252" t="s">
        <v>984</v>
      </c>
      <c r="K313" s="239"/>
      <c r="L313" s="235"/>
      <c r="M313" s="235"/>
    </row>
    <row r="314">
      <c r="A314" s="153" t="s">
        <v>985</v>
      </c>
      <c r="B314" s="173"/>
      <c r="C314" s="154"/>
      <c r="D314" s="154"/>
      <c r="E314" s="154"/>
      <c r="F314" s="154"/>
      <c r="H314" s="242" t="s">
        <v>986</v>
      </c>
      <c r="I314" s="243"/>
      <c r="J314" s="212"/>
      <c r="K314" s="212"/>
      <c r="L314" s="212"/>
      <c r="M314" s="212"/>
      <c r="N314" s="12" t="s">
        <v>556</v>
      </c>
    </row>
    <row r="315">
      <c r="A315" s="236" t="s">
        <v>987</v>
      </c>
      <c r="B315" s="150" t="s">
        <v>904</v>
      </c>
      <c r="C315" s="150" t="s">
        <v>868</v>
      </c>
      <c r="D315" s="150" t="s">
        <v>869</v>
      </c>
      <c r="E315" s="150" t="s">
        <v>988</v>
      </c>
      <c r="F315" s="150" t="s">
        <v>866</v>
      </c>
      <c r="H315" s="246" t="s">
        <v>989</v>
      </c>
      <c r="I315" s="250" t="s">
        <v>956</v>
      </c>
      <c r="J315" s="250" t="s">
        <v>925</v>
      </c>
      <c r="K315" s="250" t="s">
        <v>886</v>
      </c>
      <c r="L315" s="150" t="s">
        <v>865</v>
      </c>
      <c r="M315" s="247" t="s">
        <v>866</v>
      </c>
    </row>
    <row r="317">
      <c r="H317" s="231" t="s">
        <v>990</v>
      </c>
      <c r="I317" s="237"/>
      <c r="J317" s="252" t="s">
        <v>991</v>
      </c>
      <c r="K317" s="239"/>
      <c r="L317" s="235"/>
      <c r="M317" s="235"/>
    </row>
    <row r="318">
      <c r="H318" s="242" t="s">
        <v>992</v>
      </c>
      <c r="I318" s="243"/>
      <c r="J318" s="212"/>
      <c r="K318" s="212"/>
      <c r="L318" s="212"/>
      <c r="M318" s="212"/>
      <c r="N318" s="12" t="s">
        <v>556</v>
      </c>
    </row>
    <row r="319">
      <c r="H319" s="246" t="s">
        <v>993</v>
      </c>
      <c r="I319" s="251" t="s">
        <v>862</v>
      </c>
      <c r="J319" s="251" t="s">
        <v>868</v>
      </c>
      <c r="K319" s="255" t="s">
        <v>940</v>
      </c>
      <c r="L319" s="150" t="s">
        <v>969</v>
      </c>
      <c r="M319" s="247" t="s">
        <v>866</v>
      </c>
    </row>
    <row r="321">
      <c r="H321" s="231" t="s">
        <v>994</v>
      </c>
      <c r="I321" s="232"/>
      <c r="J321" s="233" t="s">
        <v>995</v>
      </c>
      <c r="K321" s="234"/>
      <c r="L321" s="235"/>
      <c r="M321" s="235"/>
    </row>
    <row r="322">
      <c r="H322" s="153" t="s">
        <v>996</v>
      </c>
      <c r="I322" s="173"/>
      <c r="J322" s="154"/>
      <c r="K322" s="154"/>
      <c r="L322" s="154"/>
      <c r="M322" s="154"/>
      <c r="N322" s="12" t="s">
        <v>556</v>
      </c>
    </row>
    <row r="323">
      <c r="H323" s="236" t="s">
        <v>997</v>
      </c>
      <c r="I323" s="150" t="s">
        <v>998</v>
      </c>
      <c r="J323" s="150" t="s">
        <v>868</v>
      </c>
      <c r="K323" s="150" t="s">
        <v>869</v>
      </c>
      <c r="L323" s="150" t="s">
        <v>865</v>
      </c>
      <c r="M323" s="150" t="s">
        <v>866</v>
      </c>
    </row>
    <row r="325">
      <c r="A325" s="135" t="s">
        <v>999</v>
      </c>
      <c r="B325" s="13"/>
      <c r="C325" s="13"/>
      <c r="D325" s="13"/>
      <c r="G325" s="165"/>
    </row>
    <row r="326">
      <c r="A326" s="13" t="s">
        <v>1000</v>
      </c>
      <c r="B326" s="13"/>
      <c r="C326" s="13"/>
      <c r="D326" s="13"/>
    </row>
    <row r="327">
      <c r="A327" s="13" t="s">
        <v>1001</v>
      </c>
      <c r="B327" s="13"/>
      <c r="C327" s="13"/>
      <c r="D327" s="13"/>
    </row>
    <row r="328">
      <c r="A328" s="13" t="s">
        <v>1002</v>
      </c>
      <c r="B328" s="13"/>
      <c r="C328" s="13"/>
      <c r="D328" s="13"/>
    </row>
    <row r="329">
      <c r="A329" s="13" t="s">
        <v>1003</v>
      </c>
      <c r="B329" s="13"/>
      <c r="C329" s="13"/>
      <c r="D329" s="13"/>
    </row>
    <row r="330">
      <c r="A330" s="13"/>
      <c r="B330" s="13"/>
      <c r="C330" s="13"/>
    </row>
    <row r="331">
      <c r="A331" s="124" t="s">
        <v>1004</v>
      </c>
      <c r="B331" s="13"/>
      <c r="C331" s="13"/>
    </row>
    <row r="332">
      <c r="A332" s="13" t="s">
        <v>1005</v>
      </c>
      <c r="B332" s="13"/>
      <c r="C332" s="13"/>
    </row>
    <row r="333">
      <c r="A333" s="13"/>
      <c r="B333" s="13"/>
      <c r="C333" s="13"/>
    </row>
    <row r="334">
      <c r="A334" s="231" t="s">
        <v>1006</v>
      </c>
      <c r="B334" s="232"/>
      <c r="C334" s="233" t="s">
        <v>1007</v>
      </c>
      <c r="D334" s="234"/>
      <c r="E334" s="235"/>
      <c r="F334" s="235"/>
      <c r="H334" s="231" t="s">
        <v>1008</v>
      </c>
      <c r="I334" s="232"/>
      <c r="J334" s="233" t="s">
        <v>1009</v>
      </c>
      <c r="K334" s="234"/>
      <c r="L334" s="235"/>
      <c r="M334" s="235"/>
    </row>
    <row r="335">
      <c r="A335" s="259" t="s">
        <v>1010</v>
      </c>
      <c r="B335" s="153" t="s">
        <v>1011</v>
      </c>
      <c r="C335" s="153" t="s">
        <v>1012</v>
      </c>
      <c r="D335" s="153" t="s">
        <v>1013</v>
      </c>
      <c r="E335" s="154"/>
      <c r="F335" s="154"/>
      <c r="H335" s="259" t="s">
        <v>1010</v>
      </c>
      <c r="I335" s="153" t="s">
        <v>1014</v>
      </c>
      <c r="J335" s="153" t="s">
        <v>1015</v>
      </c>
      <c r="K335" s="260" t="s">
        <v>1016</v>
      </c>
      <c r="L335" s="260" t="s">
        <v>1017</v>
      </c>
      <c r="M335" s="154"/>
    </row>
    <row r="336">
      <c r="A336" s="259" t="s">
        <v>1018</v>
      </c>
      <c r="B336" s="153" t="s">
        <v>1019</v>
      </c>
      <c r="C336" s="153" t="s">
        <v>1020</v>
      </c>
      <c r="D336" s="154"/>
      <c r="E336" s="154"/>
      <c r="F336" s="154"/>
      <c r="H336" s="259" t="s">
        <v>1018</v>
      </c>
      <c r="I336" s="153" t="s">
        <v>1021</v>
      </c>
      <c r="J336" s="153" t="s">
        <v>1022</v>
      </c>
      <c r="K336" s="260" t="s">
        <v>1023</v>
      </c>
      <c r="L336" s="260" t="s">
        <v>1024</v>
      </c>
      <c r="M336" s="154"/>
    </row>
    <row r="338">
      <c r="A338" s="231" t="s">
        <v>1025</v>
      </c>
      <c r="B338" s="232"/>
      <c r="C338" s="233" t="s">
        <v>1026</v>
      </c>
      <c r="D338" s="234"/>
      <c r="E338" s="235"/>
      <c r="F338" s="235"/>
      <c r="H338" s="231" t="s">
        <v>1027</v>
      </c>
      <c r="I338" s="232"/>
      <c r="J338" s="233" t="s">
        <v>1028</v>
      </c>
      <c r="K338" s="234"/>
      <c r="L338" s="235"/>
      <c r="M338" s="235"/>
    </row>
    <row r="339">
      <c r="A339" s="259" t="s">
        <v>1010</v>
      </c>
      <c r="B339" s="153" t="s">
        <v>1029</v>
      </c>
      <c r="C339" s="153" t="s">
        <v>1030</v>
      </c>
      <c r="D339" s="154"/>
      <c r="E339" s="154"/>
      <c r="F339" s="154"/>
      <c r="H339" s="259" t="s">
        <v>1010</v>
      </c>
      <c r="I339" s="153" t="s">
        <v>1031</v>
      </c>
      <c r="J339" s="153" t="s">
        <v>1032</v>
      </c>
      <c r="K339" s="153" t="s">
        <v>1033</v>
      </c>
      <c r="L339" s="260" t="s">
        <v>1034</v>
      </c>
      <c r="M339" s="154"/>
    </row>
    <row r="340">
      <c r="A340" s="259" t="s">
        <v>1018</v>
      </c>
      <c r="B340" s="153" t="s">
        <v>1020</v>
      </c>
      <c r="C340" s="153" t="s">
        <v>1020</v>
      </c>
      <c r="D340" s="154"/>
      <c r="E340" s="154"/>
      <c r="F340" s="154"/>
      <c r="H340" s="259" t="s">
        <v>1018</v>
      </c>
      <c r="I340" s="153" t="s">
        <v>1035</v>
      </c>
      <c r="J340" s="153" t="s">
        <v>1036</v>
      </c>
      <c r="K340" s="260" t="s">
        <v>1037</v>
      </c>
      <c r="L340" s="154"/>
      <c r="M340" s="154"/>
    </row>
    <row r="342">
      <c r="A342" s="231" t="s">
        <v>1038</v>
      </c>
      <c r="B342" s="232"/>
      <c r="C342" s="233" t="s">
        <v>1039</v>
      </c>
      <c r="D342" s="234"/>
      <c r="E342" s="235"/>
      <c r="F342" s="235"/>
      <c r="H342" s="231" t="s">
        <v>1040</v>
      </c>
      <c r="I342" s="232"/>
      <c r="J342" s="233" t="s">
        <v>1041</v>
      </c>
      <c r="K342" s="234"/>
      <c r="L342" s="235"/>
      <c r="M342" s="235"/>
    </row>
    <row r="343">
      <c r="A343" s="259" t="s">
        <v>1010</v>
      </c>
      <c r="B343" s="153" t="s">
        <v>1042</v>
      </c>
      <c r="C343" s="153" t="s">
        <v>1043</v>
      </c>
      <c r="D343" s="154"/>
      <c r="E343" s="154"/>
      <c r="F343" s="154"/>
      <c r="H343" s="259" t="s">
        <v>1010</v>
      </c>
      <c r="I343" s="153" t="s">
        <v>1044</v>
      </c>
      <c r="J343" s="153" t="s">
        <v>1045</v>
      </c>
      <c r="K343" s="153" t="s">
        <v>1046</v>
      </c>
      <c r="L343" s="260" t="s">
        <v>1047</v>
      </c>
      <c r="M343" s="260" t="s">
        <v>1048</v>
      </c>
    </row>
    <row r="344">
      <c r="A344" s="259" t="s">
        <v>1018</v>
      </c>
      <c r="B344" s="153" t="s">
        <v>1049</v>
      </c>
      <c r="C344" s="153" t="s">
        <v>1019</v>
      </c>
      <c r="D344" s="153" t="s">
        <v>1019</v>
      </c>
      <c r="E344" s="260" t="s">
        <v>1050</v>
      </c>
      <c r="F344" s="154"/>
      <c r="H344" s="259" t="s">
        <v>1018</v>
      </c>
      <c r="I344" s="153" t="s">
        <v>1051</v>
      </c>
      <c r="J344" s="260" t="s">
        <v>1052</v>
      </c>
      <c r="K344" s="154"/>
      <c r="L344" s="154"/>
      <c r="M344" s="154"/>
    </row>
    <row r="345">
      <c r="A345" s="13"/>
      <c r="C345" s="13"/>
    </row>
    <row r="346">
      <c r="A346" s="231" t="s">
        <v>1053</v>
      </c>
      <c r="B346" s="232"/>
      <c r="C346" s="233" t="s">
        <v>1054</v>
      </c>
      <c r="D346" s="234"/>
      <c r="E346" s="235"/>
      <c r="F346" s="235"/>
      <c r="G346" s="165"/>
      <c r="H346" s="231" t="s">
        <v>1055</v>
      </c>
      <c r="I346" s="232"/>
      <c r="J346" s="233" t="s">
        <v>1056</v>
      </c>
      <c r="K346" s="234"/>
      <c r="L346" s="235"/>
      <c r="M346" s="235"/>
    </row>
    <row r="347">
      <c r="A347" s="259" t="s">
        <v>1010</v>
      </c>
      <c r="B347" s="153" t="s">
        <v>1057</v>
      </c>
      <c r="C347" s="153" t="s">
        <v>1058</v>
      </c>
      <c r="D347" s="153" t="s">
        <v>1059</v>
      </c>
      <c r="E347" s="154"/>
      <c r="F347" s="154"/>
      <c r="G347" s="165"/>
      <c r="H347" s="259" t="s">
        <v>1010</v>
      </c>
      <c r="I347" s="153" t="s">
        <v>1060</v>
      </c>
      <c r="J347" s="153" t="s">
        <v>1061</v>
      </c>
      <c r="K347" s="153" t="s">
        <v>1062</v>
      </c>
      <c r="L347" s="154"/>
      <c r="M347" s="154"/>
    </row>
    <row r="348">
      <c r="A348" s="259" t="s">
        <v>1018</v>
      </c>
      <c r="B348" s="153" t="s">
        <v>1063</v>
      </c>
      <c r="C348" s="260" t="s">
        <v>1064</v>
      </c>
      <c r="D348" s="260" t="s">
        <v>1023</v>
      </c>
      <c r="E348" s="154"/>
      <c r="F348" s="154"/>
      <c r="G348" s="165"/>
      <c r="H348" s="259" t="s">
        <v>1018</v>
      </c>
      <c r="I348" s="153" t="s">
        <v>1065</v>
      </c>
      <c r="J348" s="153" t="s">
        <v>1065</v>
      </c>
      <c r="K348" s="153" t="s">
        <v>1065</v>
      </c>
      <c r="L348" s="153" t="s">
        <v>1065</v>
      </c>
      <c r="M348" s="153" t="s">
        <v>1065</v>
      </c>
    </row>
    <row r="349">
      <c r="G349" s="165"/>
    </row>
    <row r="350">
      <c r="G350" s="165"/>
    </row>
    <row r="351">
      <c r="A351" s="124" t="s">
        <v>1066</v>
      </c>
      <c r="B351" s="13"/>
    </row>
    <row r="352">
      <c r="A352" s="13" t="s">
        <v>1067</v>
      </c>
    </row>
    <row r="354">
      <c r="A354" s="231" t="s">
        <v>1068</v>
      </c>
      <c r="B354" s="232"/>
      <c r="C354" s="233" t="s">
        <v>1069</v>
      </c>
      <c r="D354" s="234"/>
      <c r="E354" s="235"/>
      <c r="F354" s="235"/>
      <c r="G354" s="13"/>
      <c r="H354" s="231" t="s">
        <v>1070</v>
      </c>
      <c r="I354" s="232"/>
      <c r="J354" s="233" t="s">
        <v>1071</v>
      </c>
      <c r="K354" s="234"/>
      <c r="L354" s="235"/>
      <c r="M354" s="235"/>
    </row>
    <row r="355">
      <c r="A355" s="259" t="s">
        <v>1010</v>
      </c>
      <c r="B355" s="153" t="s">
        <v>1072</v>
      </c>
      <c r="C355" s="153" t="s">
        <v>1073</v>
      </c>
      <c r="D355" s="153" t="s">
        <v>1074</v>
      </c>
      <c r="E355" s="153" t="s">
        <v>1075</v>
      </c>
      <c r="F355" s="153" t="s">
        <v>1076</v>
      </c>
      <c r="G355" s="165"/>
      <c r="H355" s="259" t="s">
        <v>1010</v>
      </c>
      <c r="I355" s="153" t="s">
        <v>1060</v>
      </c>
      <c r="J355" s="153" t="s">
        <v>1077</v>
      </c>
      <c r="K355" s="260" t="s">
        <v>1078</v>
      </c>
      <c r="L355" s="260" t="s">
        <v>1034</v>
      </c>
      <c r="M355" s="154"/>
    </row>
    <row r="356">
      <c r="A356" s="259" t="s">
        <v>1018</v>
      </c>
      <c r="B356" s="153" t="s">
        <v>1079</v>
      </c>
      <c r="C356" s="153" t="s">
        <v>1019</v>
      </c>
      <c r="D356" s="153" t="s">
        <v>1080</v>
      </c>
      <c r="E356" s="154"/>
      <c r="F356" s="154"/>
      <c r="H356" s="259" t="s">
        <v>1018</v>
      </c>
      <c r="I356" s="153" t="s">
        <v>1065</v>
      </c>
      <c r="J356" s="153" t="s">
        <v>1065</v>
      </c>
      <c r="K356" s="153" t="s">
        <v>1065</v>
      </c>
      <c r="L356" s="260" t="s">
        <v>1081</v>
      </c>
      <c r="M356" s="154"/>
    </row>
    <row r="357">
      <c r="H357" s="13"/>
      <c r="I357" s="261"/>
    </row>
    <row r="358">
      <c r="A358" s="231" t="s">
        <v>1082</v>
      </c>
      <c r="B358" s="232"/>
      <c r="C358" s="233" t="s">
        <v>1083</v>
      </c>
      <c r="D358" s="234"/>
      <c r="E358" s="235"/>
      <c r="F358" s="235"/>
      <c r="G358" s="13"/>
      <c r="H358" s="231" t="s">
        <v>1084</v>
      </c>
      <c r="I358" s="232"/>
      <c r="J358" s="233" t="s">
        <v>1085</v>
      </c>
      <c r="K358" s="234"/>
      <c r="L358" s="235"/>
      <c r="M358" s="235"/>
    </row>
    <row r="359">
      <c r="A359" s="259" t="s">
        <v>1010</v>
      </c>
      <c r="B359" s="153" t="s">
        <v>1086</v>
      </c>
      <c r="C359" s="153" t="s">
        <v>1087</v>
      </c>
      <c r="D359" s="153" t="s">
        <v>1076</v>
      </c>
      <c r="E359" s="154"/>
      <c r="F359" s="154"/>
      <c r="H359" s="259" t="s">
        <v>1010</v>
      </c>
      <c r="I359" s="153" t="s">
        <v>1088</v>
      </c>
      <c r="J359" s="153" t="s">
        <v>1089</v>
      </c>
      <c r="K359" s="153" t="s">
        <v>1090</v>
      </c>
      <c r="L359" s="153" t="s">
        <v>1091</v>
      </c>
      <c r="M359" s="260" t="s">
        <v>1092</v>
      </c>
    </row>
    <row r="360">
      <c r="A360" s="259" t="s">
        <v>1018</v>
      </c>
      <c r="B360" s="153" t="s">
        <v>1051</v>
      </c>
      <c r="C360" s="153" t="s">
        <v>1065</v>
      </c>
      <c r="D360" s="260" t="s">
        <v>1037</v>
      </c>
      <c r="E360" s="154"/>
      <c r="F360" s="154"/>
      <c r="H360" s="259" t="s">
        <v>1018</v>
      </c>
      <c r="I360" s="153" t="s">
        <v>1093</v>
      </c>
      <c r="J360" s="153" t="s">
        <v>1065</v>
      </c>
      <c r="K360" s="260" t="s">
        <v>1094</v>
      </c>
      <c r="L360" s="260" t="s">
        <v>1095</v>
      </c>
      <c r="M360" s="154"/>
    </row>
    <row r="362">
      <c r="A362" s="231" t="s">
        <v>1096</v>
      </c>
      <c r="B362" s="232"/>
      <c r="C362" s="233" t="s">
        <v>1097</v>
      </c>
      <c r="D362" s="234"/>
      <c r="E362" s="235"/>
      <c r="F362" s="235"/>
      <c r="G362" s="13"/>
      <c r="H362" s="231" t="s">
        <v>1098</v>
      </c>
      <c r="I362" s="232"/>
      <c r="J362" s="233" t="s">
        <v>1099</v>
      </c>
      <c r="K362" s="234"/>
      <c r="L362" s="235"/>
      <c r="M362" s="235"/>
    </row>
    <row r="363">
      <c r="A363" s="259" t="s">
        <v>1010</v>
      </c>
      <c r="B363" s="153" t="s">
        <v>1100</v>
      </c>
      <c r="C363" s="153" t="s">
        <v>1101</v>
      </c>
      <c r="D363" s="260" t="s">
        <v>1102</v>
      </c>
      <c r="E363" s="154"/>
      <c r="F363" s="154"/>
      <c r="H363" s="259" t="s">
        <v>1010</v>
      </c>
      <c r="I363" s="153" t="s">
        <v>1103</v>
      </c>
      <c r="J363" s="153" t="s">
        <v>1104</v>
      </c>
      <c r="K363" s="260" t="s">
        <v>1105</v>
      </c>
      <c r="L363" s="262" t="s">
        <v>1106</v>
      </c>
      <c r="M363" s="154"/>
    </row>
    <row r="364">
      <c r="A364" s="259" t="s">
        <v>1018</v>
      </c>
      <c r="B364" s="153" t="s">
        <v>1107</v>
      </c>
      <c r="C364" s="153" t="s">
        <v>1079</v>
      </c>
      <c r="D364" s="260" t="s">
        <v>1050</v>
      </c>
      <c r="E364" s="260" t="s">
        <v>1108</v>
      </c>
      <c r="F364" s="154"/>
      <c r="H364" s="259" t="s">
        <v>1018</v>
      </c>
      <c r="I364" s="153" t="s">
        <v>1109</v>
      </c>
      <c r="J364" s="153" t="s">
        <v>1051</v>
      </c>
      <c r="K364" s="260" t="s">
        <v>1052</v>
      </c>
      <c r="L364" s="154"/>
      <c r="M364" s="154"/>
    </row>
    <row r="365">
      <c r="A365" s="13"/>
      <c r="G365" s="165"/>
    </row>
    <row r="366">
      <c r="A366" s="231" t="s">
        <v>1110</v>
      </c>
      <c r="B366" s="232"/>
      <c r="C366" s="233" t="s">
        <v>1111</v>
      </c>
      <c r="D366" s="234"/>
      <c r="E366" s="235"/>
      <c r="F366" s="235"/>
      <c r="H366" s="231" t="s">
        <v>1112</v>
      </c>
      <c r="I366" s="232"/>
      <c r="J366" s="233" t="s">
        <v>1113</v>
      </c>
      <c r="K366" s="234"/>
      <c r="L366" s="235"/>
      <c r="M366" s="235"/>
    </row>
    <row r="367">
      <c r="A367" s="259" t="s">
        <v>1010</v>
      </c>
      <c r="B367" s="153" t="s">
        <v>1086</v>
      </c>
      <c r="C367" s="153" t="s">
        <v>1062</v>
      </c>
      <c r="D367" s="153" t="s">
        <v>1114</v>
      </c>
      <c r="E367" s="153" t="s">
        <v>1115</v>
      </c>
      <c r="F367" s="154"/>
      <c r="H367" s="259" t="s">
        <v>1010</v>
      </c>
      <c r="I367" s="153" t="s">
        <v>1116</v>
      </c>
      <c r="J367" s="153" t="s">
        <v>1044</v>
      </c>
      <c r="K367" s="153" t="s">
        <v>1117</v>
      </c>
      <c r="L367" s="260" t="s">
        <v>1118</v>
      </c>
      <c r="M367" s="154"/>
    </row>
    <row r="368">
      <c r="A368" s="259" t="s">
        <v>1018</v>
      </c>
      <c r="B368" s="153" t="s">
        <v>1079</v>
      </c>
      <c r="C368" s="153" t="s">
        <v>1065</v>
      </c>
      <c r="D368" s="260" t="s">
        <v>1119</v>
      </c>
      <c r="E368" s="154"/>
      <c r="F368" s="154"/>
      <c r="H368" s="259" t="s">
        <v>1018</v>
      </c>
      <c r="I368" s="153" t="s">
        <v>1079</v>
      </c>
      <c r="J368" s="153" t="s">
        <v>1019</v>
      </c>
      <c r="K368" s="260" t="s">
        <v>1023</v>
      </c>
      <c r="L368" s="260" t="s">
        <v>1024</v>
      </c>
      <c r="M368" s="154"/>
    </row>
    <row r="371">
      <c r="A371" s="124" t="s">
        <v>1120</v>
      </c>
    </row>
    <row r="372">
      <c r="A372" s="13" t="s">
        <v>1121</v>
      </c>
      <c r="B372" s="141"/>
    </row>
    <row r="373">
      <c r="A373" s="13"/>
      <c r="J373" s="13"/>
    </row>
    <row r="374">
      <c r="A374" s="231" t="s">
        <v>1122</v>
      </c>
      <c r="B374" s="232"/>
      <c r="C374" s="233" t="s">
        <v>1123</v>
      </c>
      <c r="D374" s="234"/>
      <c r="E374" s="235"/>
      <c r="F374" s="235"/>
      <c r="G374" s="13"/>
      <c r="H374" s="231" t="s">
        <v>1124</v>
      </c>
      <c r="I374" s="232"/>
      <c r="J374" s="233" t="s">
        <v>1125</v>
      </c>
      <c r="K374" s="234"/>
      <c r="L374" s="235"/>
      <c r="M374" s="235"/>
    </row>
    <row r="375">
      <c r="A375" s="259" t="s">
        <v>1010</v>
      </c>
      <c r="B375" s="153" t="s">
        <v>1114</v>
      </c>
      <c r="C375" s="153"/>
      <c r="D375" s="153"/>
      <c r="E375" s="153"/>
      <c r="F375" s="154"/>
      <c r="H375" s="259" t="s">
        <v>1010</v>
      </c>
      <c r="I375" s="153" t="s">
        <v>1126</v>
      </c>
      <c r="J375" s="153" t="s">
        <v>1127</v>
      </c>
      <c r="K375" s="153"/>
      <c r="L375" s="153"/>
      <c r="M375" s="154"/>
    </row>
    <row r="376">
      <c r="A376" s="259" t="s">
        <v>1018</v>
      </c>
      <c r="B376" s="153"/>
      <c r="C376" s="153"/>
      <c r="D376" s="153"/>
      <c r="E376" s="154"/>
      <c r="F376" s="154"/>
      <c r="H376" s="259" t="s">
        <v>1018</v>
      </c>
      <c r="I376" s="153"/>
      <c r="J376" s="153"/>
      <c r="K376" s="153"/>
      <c r="L376" s="154"/>
      <c r="M376" s="154"/>
    </row>
    <row r="377">
      <c r="A377" s="13"/>
      <c r="B377" s="263"/>
    </row>
    <row r="378">
      <c r="A378" s="231" t="s">
        <v>1128</v>
      </c>
      <c r="B378" s="232"/>
      <c r="C378" s="233" t="s">
        <v>1129</v>
      </c>
      <c r="D378" s="234"/>
      <c r="E378" s="235"/>
      <c r="F378" s="235"/>
      <c r="G378" s="13"/>
      <c r="H378" s="231" t="s">
        <v>1130</v>
      </c>
      <c r="I378" s="232"/>
      <c r="J378" s="233" t="s">
        <v>1131</v>
      </c>
      <c r="K378" s="234"/>
      <c r="L378" s="235"/>
      <c r="M378" s="235"/>
    </row>
    <row r="379">
      <c r="A379" s="259" t="s">
        <v>1010</v>
      </c>
      <c r="B379" s="153" t="s">
        <v>1059</v>
      </c>
      <c r="C379" s="153" t="s">
        <v>1114</v>
      </c>
      <c r="D379" s="153" t="s">
        <v>1127</v>
      </c>
      <c r="E379" s="260" t="s">
        <v>1132</v>
      </c>
      <c r="F379" s="154"/>
      <c r="H379" s="259" t="s">
        <v>1010</v>
      </c>
      <c r="I379" s="153" t="s">
        <v>1117</v>
      </c>
      <c r="J379" s="262" t="s">
        <v>1133</v>
      </c>
      <c r="K379" s="153"/>
      <c r="L379" s="153"/>
      <c r="M379" s="154"/>
    </row>
    <row r="380">
      <c r="A380" s="259" t="s">
        <v>1018</v>
      </c>
      <c r="B380" s="153" t="s">
        <v>1134</v>
      </c>
      <c r="C380" s="260" t="s">
        <v>1135</v>
      </c>
      <c r="D380" s="153"/>
      <c r="E380" s="154"/>
      <c r="F380" s="154"/>
      <c r="H380" s="259" t="s">
        <v>1018</v>
      </c>
      <c r="I380" s="153" t="s">
        <v>1080</v>
      </c>
      <c r="J380" s="153"/>
      <c r="K380" s="153"/>
      <c r="L380" s="154"/>
      <c r="M380" s="154"/>
    </row>
    <row r="381">
      <c r="H381" s="13"/>
    </row>
    <row r="382">
      <c r="A382" s="231" t="s">
        <v>1136</v>
      </c>
      <c r="B382" s="232"/>
      <c r="C382" s="233" t="s">
        <v>1137</v>
      </c>
      <c r="D382" s="234"/>
      <c r="E382" s="235"/>
      <c r="F382" s="235"/>
      <c r="G382" s="13"/>
      <c r="H382" s="231" t="s">
        <v>1138</v>
      </c>
      <c r="I382" s="232"/>
      <c r="J382" s="233" t="s">
        <v>1139</v>
      </c>
      <c r="K382" s="234"/>
      <c r="L382" s="235"/>
      <c r="M382" s="235"/>
    </row>
    <row r="383">
      <c r="A383" s="259" t="s">
        <v>1010</v>
      </c>
      <c r="B383" s="153" t="s">
        <v>1061</v>
      </c>
      <c r="C383" s="262" t="s">
        <v>1140</v>
      </c>
      <c r="D383" s="153"/>
      <c r="E383" s="153"/>
      <c r="F383" s="154"/>
      <c r="H383" s="259" t="s">
        <v>1010</v>
      </c>
      <c r="I383" s="153" t="s">
        <v>1074</v>
      </c>
      <c r="J383" s="153" t="s">
        <v>1141</v>
      </c>
      <c r="K383" s="262" t="s">
        <v>1142</v>
      </c>
      <c r="L383" s="153"/>
      <c r="M383" s="154"/>
    </row>
    <row r="384">
      <c r="A384" s="259" t="s">
        <v>1018</v>
      </c>
      <c r="B384" s="153" t="s">
        <v>1065</v>
      </c>
      <c r="C384" s="153"/>
      <c r="D384" s="153"/>
      <c r="E384" s="154"/>
      <c r="F384" s="154"/>
      <c r="H384" s="259" t="s">
        <v>1018</v>
      </c>
      <c r="I384" s="153" t="s">
        <v>1143</v>
      </c>
      <c r="J384" s="153"/>
      <c r="K384" s="153"/>
      <c r="L384" s="154"/>
      <c r="M384" s="154"/>
    </row>
    <row r="385">
      <c r="A385" s="13"/>
    </row>
    <row r="386">
      <c r="A386" s="231" t="s">
        <v>1144</v>
      </c>
      <c r="B386" s="232"/>
      <c r="C386" s="233" t="s">
        <v>1145</v>
      </c>
      <c r="D386" s="234"/>
      <c r="E386" s="235"/>
      <c r="F386" s="235"/>
      <c r="H386" s="231" t="s">
        <v>1146</v>
      </c>
      <c r="I386" s="232"/>
      <c r="J386" s="233" t="s">
        <v>1147</v>
      </c>
      <c r="K386" s="234"/>
      <c r="L386" s="235"/>
      <c r="M386" s="235"/>
    </row>
    <row r="387">
      <c r="A387" s="259" t="s">
        <v>1010</v>
      </c>
      <c r="B387" s="262" t="s">
        <v>1148</v>
      </c>
      <c r="C387" s="260" t="s">
        <v>1132</v>
      </c>
      <c r="D387" s="154"/>
      <c r="E387" s="154"/>
      <c r="F387" s="154"/>
      <c r="H387" s="259" t="s">
        <v>1010</v>
      </c>
      <c r="I387" s="153" t="s">
        <v>1075</v>
      </c>
      <c r="J387" s="262" t="s">
        <v>1149</v>
      </c>
      <c r="K387" s="264" t="s">
        <v>1150</v>
      </c>
      <c r="L387" s="154"/>
      <c r="M387" s="154"/>
    </row>
    <row r="388">
      <c r="A388" s="259" t="s">
        <v>1018</v>
      </c>
      <c r="B388" s="153" t="s">
        <v>1151</v>
      </c>
      <c r="C388" s="153" t="s">
        <v>1152</v>
      </c>
      <c r="D388" s="153"/>
      <c r="E388" s="154"/>
      <c r="F388" s="154"/>
      <c r="H388" s="259" t="s">
        <v>1018</v>
      </c>
      <c r="I388" s="153" t="s">
        <v>1049</v>
      </c>
      <c r="J388" s="260" t="s">
        <v>1153</v>
      </c>
      <c r="K388" s="154"/>
      <c r="L388" s="154"/>
      <c r="M388" s="154"/>
    </row>
    <row r="389">
      <c r="A389" s="13"/>
    </row>
    <row r="390">
      <c r="A390" s="231" t="s">
        <v>1154</v>
      </c>
      <c r="B390" s="232"/>
      <c r="C390" s="233" t="s">
        <v>1155</v>
      </c>
      <c r="D390" s="234"/>
      <c r="E390" s="235"/>
      <c r="F390" s="235"/>
      <c r="G390" s="13"/>
      <c r="H390" s="231" t="s">
        <v>1156</v>
      </c>
      <c r="I390" s="232"/>
      <c r="J390" s="233" t="s">
        <v>1157</v>
      </c>
      <c r="K390" s="234"/>
      <c r="L390" s="235"/>
      <c r="M390" s="235"/>
    </row>
    <row r="391">
      <c r="A391" s="259" t="s">
        <v>1010</v>
      </c>
      <c r="B391" s="153" t="s">
        <v>1158</v>
      </c>
      <c r="C391" s="262" t="s">
        <v>1159</v>
      </c>
      <c r="D391" s="264" t="s">
        <v>1160</v>
      </c>
      <c r="E391" s="153"/>
      <c r="F391" s="154"/>
      <c r="H391" s="259" t="s">
        <v>1010</v>
      </c>
      <c r="I391" s="153" t="s">
        <v>1045</v>
      </c>
      <c r="J391" s="153" t="s">
        <v>1161</v>
      </c>
      <c r="K391" s="262" t="s">
        <v>1162</v>
      </c>
      <c r="L391" s="264" t="s">
        <v>1163</v>
      </c>
      <c r="M391" s="154"/>
    </row>
    <row r="392">
      <c r="A392" s="259" t="s">
        <v>1018</v>
      </c>
      <c r="B392" s="153" t="s">
        <v>1164</v>
      </c>
      <c r="C392" s="153"/>
      <c r="D392" s="153"/>
      <c r="E392" s="154"/>
      <c r="F392" s="154"/>
      <c r="H392" s="259" t="s">
        <v>1018</v>
      </c>
      <c r="I392" s="153"/>
      <c r="J392" s="153"/>
      <c r="K392" s="153"/>
      <c r="L392" s="154"/>
      <c r="M392" s="154"/>
    </row>
    <row r="394">
      <c r="A394" s="231" t="s">
        <v>1165</v>
      </c>
      <c r="B394" s="232"/>
      <c r="C394" s="233" t="s">
        <v>1166</v>
      </c>
      <c r="D394" s="234"/>
      <c r="E394" s="235"/>
      <c r="F394" s="235"/>
      <c r="H394" s="231" t="s">
        <v>1167</v>
      </c>
      <c r="I394" s="232"/>
      <c r="J394" s="233" t="s">
        <v>1168</v>
      </c>
      <c r="K394" s="234"/>
      <c r="L394" s="235"/>
      <c r="M394" s="235"/>
    </row>
    <row r="395">
      <c r="A395" s="259" t="s">
        <v>1010</v>
      </c>
      <c r="B395" s="262" t="s">
        <v>1169</v>
      </c>
      <c r="C395" s="154"/>
      <c r="D395" s="154"/>
      <c r="E395" s="153"/>
      <c r="F395" s="154"/>
      <c r="H395" s="259" t="s">
        <v>1010</v>
      </c>
      <c r="I395" s="262" t="s">
        <v>1170</v>
      </c>
      <c r="J395" s="265" t="s">
        <v>1171</v>
      </c>
      <c r="K395" s="153"/>
      <c r="L395" s="153"/>
      <c r="M395" s="154"/>
    </row>
    <row r="396">
      <c r="A396" s="259" t="s">
        <v>1018</v>
      </c>
      <c r="B396" s="153" t="s">
        <v>1019</v>
      </c>
      <c r="C396" s="153"/>
      <c r="D396" s="153"/>
      <c r="E396" s="154"/>
      <c r="F396" s="154"/>
      <c r="H396" s="259" t="s">
        <v>1018</v>
      </c>
      <c r="I396" s="153" t="s">
        <v>1065</v>
      </c>
      <c r="J396" s="153"/>
      <c r="K396" s="153"/>
      <c r="L396" s="154"/>
      <c r="M396" s="154"/>
    </row>
    <row r="398">
      <c r="A398" s="231" t="s">
        <v>1172</v>
      </c>
      <c r="B398" s="232"/>
      <c r="C398" s="233" t="s">
        <v>1173</v>
      </c>
      <c r="D398" s="234"/>
      <c r="E398" s="235"/>
      <c r="F398" s="235"/>
      <c r="G398" s="13"/>
      <c r="H398" s="231" t="s">
        <v>1174</v>
      </c>
      <c r="I398" s="232"/>
      <c r="J398" s="233" t="s">
        <v>1175</v>
      </c>
      <c r="K398" s="234"/>
      <c r="L398" s="235"/>
      <c r="M398" s="235"/>
    </row>
    <row r="399">
      <c r="A399" s="259" t="s">
        <v>1010</v>
      </c>
      <c r="B399" s="153"/>
      <c r="C399" s="153"/>
      <c r="D399" s="153"/>
      <c r="E399" s="153"/>
      <c r="F399" s="154"/>
      <c r="H399" s="259" t="s">
        <v>1010</v>
      </c>
      <c r="I399" s="153" t="s">
        <v>1176</v>
      </c>
      <c r="J399" s="153" t="s">
        <v>1161</v>
      </c>
      <c r="K399" s="153" t="s">
        <v>1177</v>
      </c>
      <c r="L399" s="153"/>
      <c r="M399" s="154"/>
    </row>
    <row r="400">
      <c r="A400" s="259" t="s">
        <v>1018</v>
      </c>
      <c r="B400" s="153" t="s">
        <v>1178</v>
      </c>
      <c r="C400" s="153"/>
      <c r="D400" s="153"/>
      <c r="E400" s="154"/>
      <c r="F400" s="154"/>
      <c r="H400" s="259" t="s">
        <v>1018</v>
      </c>
      <c r="I400" s="153"/>
      <c r="J400" s="153"/>
      <c r="K400" s="153"/>
      <c r="L400" s="154"/>
      <c r="M400" s="154"/>
    </row>
    <row r="402">
      <c r="A402" s="13"/>
    </row>
    <row r="403">
      <c r="A403" s="135" t="s">
        <v>1179</v>
      </c>
      <c r="D403" s="12" t="s">
        <v>1180</v>
      </c>
    </row>
    <row r="404">
      <c r="A404" s="13" t="s">
        <v>1181</v>
      </c>
    </row>
    <row r="405">
      <c r="A405" s="13" t="s">
        <v>1182</v>
      </c>
    </row>
    <row r="406">
      <c r="A406" s="13" t="s">
        <v>1183</v>
      </c>
    </row>
    <row r="407">
      <c r="A407" s="13"/>
    </row>
    <row r="408">
      <c r="A408" s="13" t="s">
        <v>1184</v>
      </c>
    </row>
    <row r="409">
      <c r="A409" s="13" t="s">
        <v>1185</v>
      </c>
    </row>
    <row r="410">
      <c r="A410" s="13" t="s">
        <v>1186</v>
      </c>
    </row>
    <row r="411">
      <c r="A411" s="13" t="s">
        <v>1187</v>
      </c>
      <c r="B411" s="13"/>
    </row>
    <row r="412">
      <c r="A412" s="13"/>
      <c r="B412" s="13"/>
    </row>
    <row r="413">
      <c r="A413" s="266" t="s">
        <v>1188</v>
      </c>
      <c r="B413" s="13"/>
    </row>
    <row r="414">
      <c r="A414" s="13" t="s">
        <v>1189</v>
      </c>
      <c r="B414" s="13"/>
    </row>
    <row r="415">
      <c r="A415" s="13"/>
      <c r="B415" s="13"/>
    </row>
    <row r="416">
      <c r="A416" s="13"/>
      <c r="B416" s="13"/>
    </row>
    <row r="417">
      <c r="A417" s="124" t="s">
        <v>1190</v>
      </c>
      <c r="B417" s="12" t="s">
        <v>1191</v>
      </c>
    </row>
    <row r="418">
      <c r="A418" s="13" t="s">
        <v>1192</v>
      </c>
    </row>
    <row r="420">
      <c r="A420" s="169" t="s">
        <v>1193</v>
      </c>
      <c r="B420" s="149"/>
      <c r="C420" s="149"/>
      <c r="D420" s="171" t="s">
        <v>1194</v>
      </c>
      <c r="E420" s="171" t="s">
        <v>1195</v>
      </c>
      <c r="F420" s="171" t="s">
        <v>1196</v>
      </c>
    </row>
    <row r="421">
      <c r="A421" s="153" t="s">
        <v>1197</v>
      </c>
      <c r="B421" s="153"/>
      <c r="C421" s="153"/>
      <c r="D421" s="153"/>
      <c r="E421" s="154"/>
      <c r="F421" s="154"/>
      <c r="G421" s="267"/>
    </row>
    <row r="422">
      <c r="A422" s="153" t="s">
        <v>1198</v>
      </c>
      <c r="B422" s="153"/>
      <c r="C422" s="153"/>
      <c r="D422" s="154"/>
      <c r="E422" s="154"/>
      <c r="F422" s="154"/>
      <c r="G422" s="268"/>
    </row>
    <row r="423">
      <c r="A423" s="269" t="s">
        <v>1199</v>
      </c>
      <c r="G423" s="268"/>
    </row>
    <row r="424">
      <c r="G424" s="268"/>
    </row>
    <row r="425">
      <c r="A425" s="169" t="s">
        <v>1200</v>
      </c>
      <c r="B425" s="149"/>
      <c r="C425" s="149"/>
      <c r="D425" s="171" t="s">
        <v>1194</v>
      </c>
      <c r="E425" s="171" t="s">
        <v>1195</v>
      </c>
      <c r="F425" s="171" t="s">
        <v>1196</v>
      </c>
    </row>
    <row r="426">
      <c r="A426" s="153" t="s">
        <v>1201</v>
      </c>
      <c r="B426" s="153"/>
      <c r="C426" s="153"/>
      <c r="D426" s="153"/>
      <c r="E426" s="154"/>
      <c r="F426" s="154"/>
      <c r="G426" s="267"/>
    </row>
    <row r="427">
      <c r="A427" s="153" t="s">
        <v>1202</v>
      </c>
      <c r="B427" s="153"/>
      <c r="C427" s="153"/>
      <c r="D427" s="154"/>
      <c r="E427" s="154"/>
      <c r="F427" s="154"/>
      <c r="G427" s="268"/>
    </row>
    <row r="428">
      <c r="A428" s="269" t="s">
        <v>1203</v>
      </c>
      <c r="B428" s="37"/>
      <c r="C428" s="37"/>
      <c r="D428" s="37"/>
      <c r="F428" s="37"/>
      <c r="G428" s="268"/>
    </row>
    <row r="429">
      <c r="A429" s="37"/>
      <c r="B429" s="37"/>
      <c r="C429" s="37"/>
      <c r="D429" s="37"/>
      <c r="F429" s="37"/>
      <c r="G429" s="268"/>
    </row>
    <row r="430">
      <c r="A430" s="169" t="s">
        <v>1204</v>
      </c>
      <c r="B430" s="149"/>
      <c r="C430" s="149"/>
      <c r="D430" s="171" t="s">
        <v>1194</v>
      </c>
      <c r="E430" s="171" t="s">
        <v>1195</v>
      </c>
      <c r="F430" s="171" t="s">
        <v>1196</v>
      </c>
    </row>
    <row r="431">
      <c r="A431" s="153" t="s">
        <v>1205</v>
      </c>
      <c r="B431" s="153"/>
      <c r="C431" s="153"/>
      <c r="D431" s="153"/>
      <c r="E431" s="153"/>
      <c r="F431" s="154"/>
      <c r="G431" s="267"/>
    </row>
    <row r="432">
      <c r="A432" s="153" t="s">
        <v>1206</v>
      </c>
      <c r="B432" s="153"/>
      <c r="C432" s="153"/>
      <c r="D432" s="153"/>
      <c r="E432" s="154"/>
      <c r="F432" s="154"/>
      <c r="G432" s="268"/>
    </row>
    <row r="433">
      <c r="A433" s="269" t="s">
        <v>1207</v>
      </c>
      <c r="B433" s="37"/>
      <c r="C433" s="37"/>
      <c r="D433" s="37"/>
      <c r="E433" s="37"/>
      <c r="F433" s="37"/>
      <c r="G433" s="268"/>
    </row>
    <row r="434">
      <c r="A434" s="41"/>
      <c r="B434" s="37"/>
      <c r="C434" s="37"/>
      <c r="D434" s="37"/>
      <c r="E434" s="37"/>
      <c r="F434" s="37"/>
      <c r="G434" s="268"/>
    </row>
    <row r="435">
      <c r="A435" s="41"/>
      <c r="B435" s="37"/>
      <c r="C435" s="37"/>
      <c r="D435" s="37"/>
      <c r="E435" s="37"/>
      <c r="F435" s="37"/>
      <c r="G435" s="268"/>
    </row>
    <row r="436">
      <c r="A436" s="124" t="s">
        <v>1208</v>
      </c>
      <c r="B436" s="12" t="s">
        <v>1209</v>
      </c>
      <c r="G436" s="268"/>
    </row>
    <row r="437">
      <c r="A437" s="41" t="s">
        <v>1210</v>
      </c>
      <c r="B437" s="270"/>
      <c r="C437" s="37"/>
      <c r="D437" s="41"/>
      <c r="E437" s="37"/>
      <c r="F437" s="271"/>
      <c r="G437" s="272"/>
    </row>
    <row r="438">
      <c r="A438" s="41"/>
      <c r="B438" s="37"/>
      <c r="C438" s="37"/>
      <c r="D438" s="37"/>
      <c r="E438" s="37"/>
      <c r="F438" s="37"/>
      <c r="G438" s="268"/>
    </row>
    <row r="439">
      <c r="A439" s="169" t="s">
        <v>1211</v>
      </c>
      <c r="B439" s="149"/>
      <c r="C439" s="149"/>
      <c r="D439" s="171" t="s">
        <v>1212</v>
      </c>
      <c r="E439" s="171" t="s">
        <v>1195</v>
      </c>
      <c r="F439" s="171" t="s">
        <v>1196</v>
      </c>
      <c r="G439" s="273" t="s">
        <v>556</v>
      </c>
      <c r="H439" s="169" t="s">
        <v>1213</v>
      </c>
      <c r="I439" s="149"/>
      <c r="J439" s="149"/>
      <c r="K439" s="171" t="s">
        <v>1214</v>
      </c>
      <c r="L439" s="171" t="s">
        <v>1195</v>
      </c>
      <c r="M439" s="171" t="s">
        <v>1196</v>
      </c>
    </row>
    <row r="440">
      <c r="A440" s="153" t="s">
        <v>1215</v>
      </c>
      <c r="B440" s="153"/>
      <c r="C440" s="153"/>
      <c r="D440" s="153"/>
      <c r="E440" s="153"/>
      <c r="F440" s="154"/>
      <c r="G440" s="273" t="s">
        <v>556</v>
      </c>
      <c r="H440" s="153" t="s">
        <v>1216</v>
      </c>
      <c r="I440" s="153"/>
      <c r="J440" s="153"/>
      <c r="K440" s="153"/>
      <c r="L440" s="153"/>
      <c r="M440" s="154"/>
      <c r="N440" s="267"/>
    </row>
    <row r="441">
      <c r="A441" s="153" t="s">
        <v>1217</v>
      </c>
      <c r="B441" s="153"/>
      <c r="C441" s="153"/>
      <c r="D441" s="153"/>
      <c r="E441" s="154"/>
      <c r="F441" s="154"/>
      <c r="G441" s="273" t="s">
        <v>556</v>
      </c>
      <c r="H441" s="153" t="s">
        <v>1218</v>
      </c>
      <c r="I441" s="153"/>
      <c r="J441" s="153"/>
      <c r="K441" s="154"/>
      <c r="L441" s="154"/>
      <c r="M441" s="154"/>
      <c r="N441" s="267" t="s">
        <v>556</v>
      </c>
    </row>
    <row r="442">
      <c r="A442" s="269" t="s">
        <v>356</v>
      </c>
      <c r="B442" s="37"/>
      <c r="C442" s="37"/>
      <c r="D442" s="37"/>
      <c r="E442" s="37"/>
      <c r="F442" s="37"/>
      <c r="G442" s="273" t="s">
        <v>556</v>
      </c>
      <c r="H442" s="269" t="s">
        <v>1219</v>
      </c>
    </row>
    <row r="443">
      <c r="G443" s="268"/>
      <c r="H443" s="41"/>
      <c r="I443" s="37"/>
      <c r="J443" s="37"/>
      <c r="K443" s="37"/>
      <c r="M443" s="37"/>
    </row>
    <row r="444">
      <c r="A444" s="169" t="s">
        <v>1220</v>
      </c>
      <c r="B444" s="149"/>
      <c r="C444" s="149"/>
      <c r="D444" s="171" t="s">
        <v>1214</v>
      </c>
      <c r="E444" s="171" t="s">
        <v>1195</v>
      </c>
      <c r="F444" s="171" t="s">
        <v>1196</v>
      </c>
      <c r="G444" s="273" t="s">
        <v>556</v>
      </c>
      <c r="H444" s="274" t="s">
        <v>1221</v>
      </c>
      <c r="I444" s="170"/>
      <c r="J444" s="170"/>
      <c r="K444" s="275" t="s">
        <v>1222</v>
      </c>
      <c r="L444" s="171" t="s">
        <v>1195</v>
      </c>
      <c r="M444" s="222" t="s">
        <v>1196</v>
      </c>
    </row>
    <row r="445">
      <c r="A445" s="153" t="s">
        <v>1223</v>
      </c>
      <c r="B445" s="153"/>
      <c r="C445" s="153"/>
      <c r="D445" s="153"/>
      <c r="E445" s="153"/>
      <c r="F445" s="154"/>
      <c r="G445" s="273" t="s">
        <v>556</v>
      </c>
      <c r="H445" s="153" t="s">
        <v>1224</v>
      </c>
      <c r="I445" s="154"/>
      <c r="J445" s="154"/>
      <c r="K445" s="154"/>
      <c r="L445" s="153"/>
      <c r="M445" s="173"/>
    </row>
    <row r="446">
      <c r="A446" s="153" t="s">
        <v>1225</v>
      </c>
      <c r="B446" s="153"/>
      <c r="C446" s="153"/>
      <c r="D446" s="153"/>
      <c r="E446" s="154"/>
      <c r="F446" s="154"/>
      <c r="G446" s="273" t="s">
        <v>556</v>
      </c>
      <c r="H446" s="153" t="s">
        <v>1226</v>
      </c>
      <c r="I446" s="154"/>
      <c r="J446" s="154"/>
      <c r="K446" s="154"/>
      <c r="L446" s="154"/>
      <c r="M446" s="154"/>
    </row>
    <row r="447">
      <c r="A447" s="269" t="s">
        <v>1227</v>
      </c>
      <c r="G447" s="273" t="s">
        <v>556</v>
      </c>
      <c r="H447" s="276" t="s">
        <v>1228</v>
      </c>
    </row>
    <row r="448">
      <c r="G448" s="273" t="s">
        <v>556</v>
      </c>
    </row>
    <row r="449">
      <c r="A449" s="169" t="s">
        <v>1229</v>
      </c>
      <c r="B449" s="149"/>
      <c r="C449" s="149"/>
      <c r="D449" s="171" t="s">
        <v>1222</v>
      </c>
      <c r="E449" s="171" t="s">
        <v>1195</v>
      </c>
      <c r="F449" s="171" t="s">
        <v>1196</v>
      </c>
      <c r="G449" s="273" t="s">
        <v>556</v>
      </c>
      <c r="H449" s="274" t="s">
        <v>1230</v>
      </c>
      <c r="I449" s="170"/>
      <c r="J449" s="170"/>
      <c r="K449" s="275" t="s">
        <v>1222</v>
      </c>
      <c r="L449" s="171" t="s">
        <v>1195</v>
      </c>
      <c r="M449" s="275" t="s">
        <v>1196</v>
      </c>
    </row>
    <row r="450">
      <c r="A450" s="153" t="s">
        <v>1231</v>
      </c>
      <c r="B450" s="153"/>
      <c r="C450" s="153"/>
      <c r="D450" s="153"/>
      <c r="E450" s="153"/>
      <c r="F450" s="154"/>
      <c r="G450" s="273" t="s">
        <v>556</v>
      </c>
      <c r="H450" s="153" t="s">
        <v>1232</v>
      </c>
      <c r="I450" s="154"/>
      <c r="J450" s="154"/>
      <c r="K450" s="154"/>
      <c r="L450" s="153"/>
      <c r="M450" s="173"/>
      <c r="N450" s="277"/>
    </row>
    <row r="451">
      <c r="A451" s="153" t="s">
        <v>1233</v>
      </c>
      <c r="B451" s="153"/>
      <c r="C451" s="153"/>
      <c r="D451" s="153"/>
      <c r="E451" s="154"/>
      <c r="F451" s="154"/>
      <c r="G451" s="273" t="s">
        <v>556</v>
      </c>
      <c r="H451" s="153" t="s">
        <v>1234</v>
      </c>
      <c r="I451" s="154"/>
      <c r="J451" s="154"/>
      <c r="K451" s="154"/>
      <c r="L451" s="154"/>
      <c r="M451" s="154"/>
      <c r="N451" s="278"/>
    </row>
    <row r="452">
      <c r="A452" s="269" t="s">
        <v>1235</v>
      </c>
      <c r="G452" s="273" t="s">
        <v>556</v>
      </c>
      <c r="H452" s="276" t="s">
        <v>1236</v>
      </c>
    </row>
    <row r="453">
      <c r="G453" s="273" t="s">
        <v>556</v>
      </c>
    </row>
    <row r="454">
      <c r="A454" s="274" t="s">
        <v>1237</v>
      </c>
      <c r="B454" s="170"/>
      <c r="C454" s="170"/>
      <c r="D454" s="275" t="s">
        <v>1222</v>
      </c>
      <c r="E454" s="171" t="s">
        <v>1195</v>
      </c>
      <c r="F454" s="275" t="s">
        <v>1238</v>
      </c>
      <c r="G454" s="273" t="s">
        <v>556</v>
      </c>
      <c r="H454" s="274" t="s">
        <v>1239</v>
      </c>
      <c r="I454" s="170"/>
      <c r="J454" s="170"/>
      <c r="K454" s="275" t="s">
        <v>1222</v>
      </c>
      <c r="L454" s="171" t="s">
        <v>1195</v>
      </c>
      <c r="M454" s="171" t="s">
        <v>1196</v>
      </c>
    </row>
    <row r="455">
      <c r="A455" s="153" t="s">
        <v>1240</v>
      </c>
      <c r="B455" s="154"/>
      <c r="C455" s="154"/>
      <c r="D455" s="173"/>
      <c r="E455" s="154"/>
      <c r="F455" s="173"/>
      <c r="G455" s="273" t="s">
        <v>556</v>
      </c>
      <c r="H455" s="153" t="s">
        <v>1241</v>
      </c>
      <c r="I455" s="154"/>
      <c r="J455" s="154"/>
      <c r="K455" s="154"/>
      <c r="L455" s="153"/>
      <c r="M455" s="173"/>
      <c r="N455" s="277"/>
    </row>
    <row r="456">
      <c r="A456" s="173"/>
      <c r="B456" s="154"/>
      <c r="C456" s="154"/>
      <c r="D456" s="154"/>
      <c r="E456" s="154"/>
      <c r="F456" s="154"/>
      <c r="G456" s="273" t="s">
        <v>556</v>
      </c>
      <c r="H456" s="153" t="s">
        <v>1206</v>
      </c>
      <c r="I456" s="154"/>
      <c r="J456" s="154"/>
      <c r="K456" s="154"/>
      <c r="L456" s="154"/>
      <c r="M456" s="154"/>
      <c r="N456" s="278"/>
    </row>
    <row r="457">
      <c r="A457" s="276" t="s">
        <v>1242</v>
      </c>
      <c r="G457" s="273" t="s">
        <v>556</v>
      </c>
      <c r="H457" s="276" t="s">
        <v>1243</v>
      </c>
    </row>
    <row r="459">
      <c r="A459" s="218" t="s">
        <v>1244</v>
      </c>
      <c r="B459" s="170"/>
      <c r="C459" s="170"/>
      <c r="D459" s="209" t="s">
        <v>1222</v>
      </c>
      <c r="E459" s="171" t="s">
        <v>1195</v>
      </c>
      <c r="F459" s="222" t="s">
        <v>1196</v>
      </c>
      <c r="H459" s="175" t="s">
        <v>1245</v>
      </c>
      <c r="I459" s="176"/>
      <c r="J459" s="177" t="s">
        <v>595</v>
      </c>
      <c r="K459" s="178" t="s">
        <v>1222</v>
      </c>
      <c r="L459" s="178" t="s">
        <v>1195</v>
      </c>
      <c r="M459" s="222" t="s">
        <v>1196</v>
      </c>
    </row>
    <row r="460">
      <c r="A460" s="242" t="s">
        <v>1246</v>
      </c>
      <c r="B460" s="212"/>
      <c r="C460" s="212"/>
      <c r="D460" s="212"/>
      <c r="E460" s="212"/>
      <c r="F460" s="154"/>
      <c r="G460" s="37"/>
      <c r="H460" s="180" t="s">
        <v>1247</v>
      </c>
      <c r="I460" s="181"/>
      <c r="J460" s="181"/>
      <c r="K460" s="181"/>
      <c r="L460" s="181"/>
      <c r="M460" s="181"/>
    </row>
    <row r="461">
      <c r="A461" s="211" t="s">
        <v>1248</v>
      </c>
      <c r="B461" s="154"/>
      <c r="C461" s="154"/>
      <c r="D461" s="154"/>
      <c r="E461" s="154"/>
      <c r="F461" s="154"/>
      <c r="G461" s="37"/>
      <c r="H461" s="181" t="s">
        <v>1226</v>
      </c>
      <c r="I461" s="181"/>
      <c r="J461" s="181"/>
      <c r="K461" s="181"/>
      <c r="L461" s="181"/>
      <c r="M461" s="181"/>
    </row>
    <row r="462">
      <c r="A462" s="213" t="s">
        <v>1249</v>
      </c>
      <c r="H462" s="174" t="s">
        <v>1250</v>
      </c>
    </row>
    <row r="464">
      <c r="A464" s="169" t="s">
        <v>1251</v>
      </c>
      <c r="B464" s="149"/>
      <c r="C464" s="149"/>
      <c r="D464" s="171" t="s">
        <v>1252</v>
      </c>
      <c r="E464" s="171" t="s">
        <v>1195</v>
      </c>
      <c r="F464" s="171" t="s">
        <v>1196</v>
      </c>
      <c r="H464" s="175" t="s">
        <v>1253</v>
      </c>
      <c r="I464" s="176"/>
      <c r="J464" s="177" t="s">
        <v>595</v>
      </c>
      <c r="K464" s="178" t="s">
        <v>1254</v>
      </c>
      <c r="L464" s="178" t="s">
        <v>1195</v>
      </c>
      <c r="M464" s="222" t="s">
        <v>1196</v>
      </c>
    </row>
    <row r="465">
      <c r="A465" s="153" t="s">
        <v>1255</v>
      </c>
      <c r="B465" s="153"/>
      <c r="C465" s="153"/>
      <c r="D465" s="153"/>
      <c r="E465" s="153"/>
      <c r="F465" s="154"/>
      <c r="H465" s="185" t="s">
        <v>1256</v>
      </c>
      <c r="I465" s="181"/>
      <c r="J465" s="181"/>
      <c r="K465" s="181"/>
      <c r="L465" s="181"/>
      <c r="M465" s="181"/>
    </row>
    <row r="466">
      <c r="A466" s="153" t="s">
        <v>1226</v>
      </c>
      <c r="B466" s="153"/>
      <c r="C466" s="153"/>
      <c r="D466" s="154"/>
      <c r="E466" s="154"/>
      <c r="F466" s="154"/>
      <c r="H466" s="180" t="s">
        <v>1257</v>
      </c>
      <c r="I466" s="181"/>
      <c r="J466" s="181"/>
      <c r="K466" s="181"/>
      <c r="L466" s="181"/>
      <c r="M466" s="181"/>
    </row>
    <row r="467">
      <c r="A467" s="269" t="s">
        <v>1258</v>
      </c>
      <c r="H467" s="174" t="s">
        <v>1259</v>
      </c>
    </row>
    <row r="469">
      <c r="A469" s="186" t="s">
        <v>1260</v>
      </c>
      <c r="B469" s="176"/>
      <c r="C469" s="177" t="s">
        <v>595</v>
      </c>
      <c r="D469" s="178" t="s">
        <v>1254</v>
      </c>
      <c r="E469" s="178" t="s">
        <v>1195</v>
      </c>
      <c r="F469" s="222" t="s">
        <v>1196</v>
      </c>
      <c r="H469" s="279" t="s">
        <v>1261</v>
      </c>
      <c r="I469" s="170"/>
      <c r="J469" s="170"/>
      <c r="K469" s="275" t="s">
        <v>1254</v>
      </c>
      <c r="L469" s="171" t="s">
        <v>1195</v>
      </c>
      <c r="M469" s="222" t="s">
        <v>1196</v>
      </c>
    </row>
    <row r="470">
      <c r="A470" s="180" t="s">
        <v>1262</v>
      </c>
      <c r="B470" s="181"/>
      <c r="C470" s="181"/>
      <c r="D470" s="181"/>
      <c r="E470" s="181"/>
      <c r="F470" s="181"/>
      <c r="H470" s="211" t="s">
        <v>1263</v>
      </c>
      <c r="I470" s="212"/>
      <c r="J470" s="212"/>
      <c r="K470" s="154"/>
      <c r="L470" s="153"/>
      <c r="M470" s="154"/>
    </row>
    <row r="471">
      <c r="A471" s="180" t="s">
        <v>1264</v>
      </c>
      <c r="B471" s="181"/>
      <c r="C471" s="181"/>
      <c r="D471" s="181"/>
      <c r="E471" s="181"/>
      <c r="F471" s="181"/>
      <c r="H471" s="242" t="s">
        <v>1265</v>
      </c>
      <c r="I471" s="212"/>
      <c r="J471" s="212"/>
      <c r="K471" s="154"/>
      <c r="L471" s="154"/>
      <c r="M471" s="154"/>
    </row>
    <row r="472">
      <c r="A472" s="174" t="s">
        <v>1266</v>
      </c>
      <c r="H472" s="215" t="s">
        <v>1267</v>
      </c>
    </row>
    <row r="474">
      <c r="A474" s="169" t="s">
        <v>1268</v>
      </c>
      <c r="B474" s="149"/>
      <c r="C474" s="149"/>
      <c r="D474" s="171" t="s">
        <v>1254</v>
      </c>
      <c r="E474" s="171" t="s">
        <v>1195</v>
      </c>
      <c r="F474" s="171" t="s">
        <v>1196</v>
      </c>
      <c r="H474" s="169" t="s">
        <v>1269</v>
      </c>
      <c r="I474" s="149"/>
      <c r="J474" s="149"/>
      <c r="K474" s="171" t="s">
        <v>1254</v>
      </c>
      <c r="L474" s="171" t="s">
        <v>1195</v>
      </c>
      <c r="M474" s="171" t="s">
        <v>1196</v>
      </c>
      <c r="N474" s="273" t="s">
        <v>556</v>
      </c>
    </row>
    <row r="475">
      <c r="A475" s="153" t="s">
        <v>1270</v>
      </c>
      <c r="B475" s="153"/>
      <c r="C475" s="153"/>
      <c r="D475" s="153"/>
      <c r="E475" s="153"/>
      <c r="F475" s="154"/>
      <c r="H475" s="153" t="s">
        <v>1271</v>
      </c>
      <c r="I475" s="153"/>
      <c r="J475" s="153"/>
      <c r="K475" s="153"/>
      <c r="L475" s="153"/>
      <c r="M475" s="154"/>
      <c r="N475" s="273" t="s">
        <v>556</v>
      </c>
    </row>
    <row r="476">
      <c r="A476" s="153" t="s">
        <v>1272</v>
      </c>
      <c r="B476" s="153"/>
      <c r="C476" s="153"/>
      <c r="D476" s="153"/>
      <c r="E476" s="154"/>
      <c r="F476" s="205" t="s">
        <v>1273</v>
      </c>
      <c r="H476" s="153" t="s">
        <v>1274</v>
      </c>
      <c r="I476" s="153"/>
      <c r="J476" s="153"/>
      <c r="K476" s="153"/>
      <c r="L476" s="153"/>
      <c r="M476" s="154"/>
      <c r="N476" s="273" t="s">
        <v>556</v>
      </c>
    </row>
    <row r="477">
      <c r="A477" s="269" t="s">
        <v>1275</v>
      </c>
      <c r="H477" s="269" t="s">
        <v>1276</v>
      </c>
      <c r="N477" s="273" t="s">
        <v>556</v>
      </c>
    </row>
    <row r="478">
      <c r="N478" s="273" t="s">
        <v>556</v>
      </c>
    </row>
    <row r="479">
      <c r="A479" s="169" t="s">
        <v>1277</v>
      </c>
      <c r="B479" s="149"/>
      <c r="C479" s="149"/>
      <c r="D479" s="171" t="s">
        <v>1278</v>
      </c>
      <c r="E479" s="171" t="s">
        <v>1195</v>
      </c>
      <c r="F479" s="171" t="s">
        <v>1196</v>
      </c>
      <c r="H479" s="169" t="s">
        <v>1279</v>
      </c>
      <c r="I479" s="149"/>
      <c r="J479" s="149"/>
      <c r="K479" s="171" t="s">
        <v>1278</v>
      </c>
      <c r="L479" s="171" t="s">
        <v>1195</v>
      </c>
      <c r="M479" s="171" t="s">
        <v>1196</v>
      </c>
      <c r="N479" s="273"/>
    </row>
    <row r="480">
      <c r="A480" s="153" t="s">
        <v>1280</v>
      </c>
      <c r="B480" s="153"/>
      <c r="C480" s="153"/>
      <c r="D480" s="153"/>
      <c r="E480" s="153"/>
      <c r="F480" s="154"/>
      <c r="H480" s="153" t="s">
        <v>1281</v>
      </c>
      <c r="I480" s="153"/>
      <c r="J480" s="153"/>
      <c r="K480" s="153"/>
      <c r="L480" s="153"/>
      <c r="M480" s="154"/>
      <c r="N480" s="273"/>
    </row>
    <row r="481">
      <c r="A481" s="153" t="s">
        <v>1282</v>
      </c>
      <c r="B481" s="153"/>
      <c r="C481" s="153"/>
      <c r="D481" s="153"/>
      <c r="E481" s="154"/>
      <c r="F481" s="154"/>
      <c r="H481" s="153" t="s">
        <v>1283</v>
      </c>
      <c r="I481" s="153"/>
      <c r="J481" s="153"/>
      <c r="K481" s="154"/>
      <c r="L481" s="154"/>
      <c r="M481" s="154"/>
      <c r="N481" s="273"/>
    </row>
    <row r="482">
      <c r="A482" s="269" t="s">
        <v>1284</v>
      </c>
      <c r="H482" s="269" t="s">
        <v>1285</v>
      </c>
      <c r="N482" s="273"/>
    </row>
    <row r="483">
      <c r="N483" s="273"/>
    </row>
    <row r="484">
      <c r="A484" s="169" t="s">
        <v>1286</v>
      </c>
      <c r="B484" s="149"/>
      <c r="C484" s="149"/>
      <c r="D484" s="171" t="s">
        <v>1278</v>
      </c>
      <c r="E484" s="171" t="s">
        <v>1195</v>
      </c>
      <c r="F484" s="171" t="s">
        <v>1196</v>
      </c>
      <c r="H484" s="169" t="s">
        <v>1287</v>
      </c>
      <c r="I484" s="149"/>
      <c r="J484" s="149"/>
      <c r="K484" s="171" t="s">
        <v>1278</v>
      </c>
      <c r="L484" s="171" t="s">
        <v>1195</v>
      </c>
      <c r="M484" s="171" t="s">
        <v>1196</v>
      </c>
      <c r="N484" s="273" t="s">
        <v>556</v>
      </c>
    </row>
    <row r="485">
      <c r="A485" s="153" t="s">
        <v>1288</v>
      </c>
      <c r="B485" s="153"/>
      <c r="C485" s="153"/>
      <c r="D485" s="153"/>
      <c r="E485" s="153"/>
      <c r="F485" s="154"/>
      <c r="H485" s="153" t="s">
        <v>1289</v>
      </c>
      <c r="I485" s="153"/>
      <c r="J485" s="153"/>
      <c r="K485" s="153"/>
      <c r="L485" s="153"/>
      <c r="M485" s="154"/>
      <c r="N485" s="273" t="s">
        <v>556</v>
      </c>
    </row>
    <row r="486">
      <c r="A486" s="153" t="s">
        <v>1206</v>
      </c>
      <c r="B486" s="153"/>
      <c r="C486" s="153"/>
      <c r="D486" s="153"/>
      <c r="E486" s="154"/>
      <c r="F486" s="154"/>
      <c r="H486" s="153" t="s">
        <v>1290</v>
      </c>
      <c r="I486" s="153"/>
      <c r="J486" s="153"/>
      <c r="K486" s="154"/>
      <c r="L486" s="154"/>
      <c r="M486" s="154"/>
      <c r="N486" s="273" t="s">
        <v>556</v>
      </c>
    </row>
    <row r="487">
      <c r="A487" s="269" t="s">
        <v>1291</v>
      </c>
      <c r="H487" s="269" t="s">
        <v>1292</v>
      </c>
      <c r="N487" s="273" t="s">
        <v>556</v>
      </c>
    </row>
    <row r="489">
      <c r="A489" s="169" t="s">
        <v>1293</v>
      </c>
      <c r="B489" s="149"/>
      <c r="C489" s="149"/>
      <c r="D489" s="171" t="s">
        <v>1278</v>
      </c>
      <c r="E489" s="171" t="s">
        <v>1195</v>
      </c>
      <c r="F489" s="171" t="s">
        <v>1196</v>
      </c>
      <c r="H489" s="218" t="s">
        <v>1294</v>
      </c>
      <c r="I489" s="170"/>
      <c r="J489" s="170"/>
      <c r="K489" s="209" t="s">
        <v>1278</v>
      </c>
      <c r="L489" s="171" t="s">
        <v>1195</v>
      </c>
      <c r="M489" s="209" t="s">
        <v>1196</v>
      </c>
      <c r="N489" s="268"/>
      <c r="O489" s="41"/>
      <c r="P489" s="37"/>
      <c r="Q489" s="37"/>
      <c r="R489" s="37"/>
      <c r="S489" s="37"/>
      <c r="T489" s="37"/>
    </row>
    <row r="490">
      <c r="A490" s="153" t="s">
        <v>1295</v>
      </c>
      <c r="B490" s="153"/>
      <c r="C490" s="153"/>
      <c r="D490" s="153"/>
      <c r="E490" s="153"/>
      <c r="F490" s="154"/>
      <c r="H490" s="242" t="s">
        <v>1296</v>
      </c>
      <c r="I490" s="212"/>
      <c r="J490" s="212"/>
      <c r="K490" s="212"/>
      <c r="L490" s="212"/>
      <c r="M490" s="154"/>
      <c r="N490" s="268"/>
    </row>
    <row r="491">
      <c r="A491" s="153" t="s">
        <v>1297</v>
      </c>
      <c r="B491" s="153"/>
      <c r="C491" s="153"/>
      <c r="D491" s="154"/>
      <c r="E491" s="154"/>
      <c r="F491" s="154"/>
      <c r="H491" s="242" t="s">
        <v>1298</v>
      </c>
      <c r="I491" s="154"/>
      <c r="J491" s="154"/>
      <c r="K491" s="154"/>
      <c r="L491" s="154"/>
      <c r="M491" s="154"/>
      <c r="N491" s="268"/>
    </row>
    <row r="492">
      <c r="A492" s="269" t="s">
        <v>1299</v>
      </c>
      <c r="H492" s="280" t="s">
        <v>1300</v>
      </c>
      <c r="I492" s="37"/>
      <c r="J492" s="37"/>
      <c r="K492" s="37"/>
      <c r="L492" s="37"/>
      <c r="M492" s="37"/>
      <c r="N492" s="268"/>
    </row>
    <row r="493">
      <c r="N493" s="268"/>
    </row>
    <row r="494">
      <c r="A494" s="175" t="s">
        <v>1301</v>
      </c>
      <c r="B494" s="176"/>
      <c r="C494" s="177" t="s">
        <v>595</v>
      </c>
      <c r="D494" s="178" t="s">
        <v>1302</v>
      </c>
      <c r="E494" s="178" t="s">
        <v>1195</v>
      </c>
      <c r="F494" s="222" t="s">
        <v>1196</v>
      </c>
      <c r="H494" s="218" t="s">
        <v>1303</v>
      </c>
      <c r="I494" s="170"/>
      <c r="J494" s="170"/>
      <c r="K494" s="209" t="s">
        <v>1304</v>
      </c>
      <c r="L494" s="171" t="s">
        <v>1195</v>
      </c>
      <c r="M494" s="209" t="s">
        <v>1196</v>
      </c>
      <c r="N494" s="268"/>
    </row>
    <row r="495">
      <c r="A495" s="185" t="s">
        <v>1305</v>
      </c>
      <c r="B495" s="181"/>
      <c r="C495" s="181"/>
      <c r="D495" s="181"/>
      <c r="E495" s="181"/>
      <c r="F495" s="181"/>
      <c r="H495" s="211" t="s">
        <v>1306</v>
      </c>
      <c r="I495" s="212"/>
      <c r="J495" s="212"/>
      <c r="K495" s="212"/>
      <c r="L495" s="153"/>
      <c r="M495" s="154"/>
      <c r="N495" s="268"/>
    </row>
    <row r="496">
      <c r="A496" s="185" t="s">
        <v>1307</v>
      </c>
      <c r="B496" s="181"/>
      <c r="C496" s="181"/>
      <c r="D496" s="181"/>
      <c r="E496" s="181"/>
      <c r="F496" s="181"/>
      <c r="H496" s="211" t="s">
        <v>1308</v>
      </c>
      <c r="I496" s="212"/>
      <c r="J496" s="212"/>
      <c r="K496" s="154"/>
      <c r="L496" s="154"/>
      <c r="M496" s="154"/>
      <c r="N496" s="268"/>
    </row>
    <row r="497">
      <c r="A497" s="174" t="s">
        <v>1309</v>
      </c>
      <c r="H497" s="281" t="s">
        <v>1310</v>
      </c>
      <c r="I497" s="282"/>
      <c r="J497" s="282"/>
      <c r="K497" s="37"/>
      <c r="M497" s="37"/>
      <c r="N497" s="268"/>
    </row>
    <row r="498">
      <c r="N498" s="268"/>
    </row>
    <row r="499">
      <c r="A499" s="274" t="s">
        <v>1311</v>
      </c>
      <c r="B499" s="170"/>
      <c r="C499" s="170"/>
      <c r="D499" s="275" t="s">
        <v>1304</v>
      </c>
      <c r="E499" s="171" t="s">
        <v>1195</v>
      </c>
      <c r="F499" s="275" t="s">
        <v>1196</v>
      </c>
      <c r="H499" s="283" t="s">
        <v>1312</v>
      </c>
      <c r="I499" s="221"/>
      <c r="J499" s="221"/>
      <c r="K499" s="222" t="s">
        <v>1313</v>
      </c>
      <c r="L499" s="222" t="s">
        <v>1195</v>
      </c>
      <c r="M499" s="222" t="s">
        <v>1196</v>
      </c>
      <c r="N499" s="268"/>
    </row>
    <row r="500">
      <c r="A500" s="153" t="s">
        <v>1314</v>
      </c>
      <c r="B500" s="154"/>
      <c r="C500" s="154"/>
      <c r="D500" s="173"/>
      <c r="E500" s="154"/>
      <c r="F500" s="173"/>
      <c r="H500" s="229" t="s">
        <v>1315</v>
      </c>
      <c r="I500" s="226"/>
      <c r="J500" s="226"/>
      <c r="K500" s="226"/>
      <c r="L500" s="226"/>
      <c r="M500" s="226"/>
      <c r="N500" s="268"/>
    </row>
    <row r="501">
      <c r="A501" s="173"/>
      <c r="B501" s="154"/>
      <c r="C501" s="154"/>
      <c r="D501" s="154"/>
      <c r="E501" s="154"/>
      <c r="F501" s="154"/>
      <c r="H501" s="229" t="s">
        <v>1316</v>
      </c>
      <c r="I501" s="226"/>
      <c r="J501" s="226"/>
      <c r="K501" s="226"/>
      <c r="L501" s="226"/>
      <c r="M501" s="226"/>
      <c r="N501" s="268"/>
    </row>
    <row r="502">
      <c r="A502" s="269" t="s">
        <v>1317</v>
      </c>
      <c r="H502" s="269" t="s">
        <v>1318</v>
      </c>
      <c r="N502" s="268"/>
    </row>
    <row r="503">
      <c r="H503" s="41"/>
      <c r="I503" s="37"/>
      <c r="J503" s="37"/>
      <c r="K503" s="37"/>
      <c r="L503" s="37"/>
      <c r="M503" s="37"/>
      <c r="N503" s="268"/>
    </row>
    <row r="504">
      <c r="A504" s="169" t="s">
        <v>1319</v>
      </c>
      <c r="B504" s="149"/>
      <c r="C504" s="149"/>
      <c r="D504" s="171" t="s">
        <v>1313</v>
      </c>
      <c r="E504" s="171" t="s">
        <v>1195</v>
      </c>
      <c r="F504" s="171" t="s">
        <v>1196</v>
      </c>
      <c r="H504" s="279" t="s">
        <v>1320</v>
      </c>
      <c r="I504" s="192"/>
      <c r="J504" s="192"/>
      <c r="K504" s="284" t="s">
        <v>1313</v>
      </c>
      <c r="L504" s="285" t="s">
        <v>1195</v>
      </c>
      <c r="M504" s="222" t="s">
        <v>1196</v>
      </c>
      <c r="T504" s="37"/>
    </row>
    <row r="505">
      <c r="A505" s="153" t="s">
        <v>1321</v>
      </c>
      <c r="B505" s="153"/>
      <c r="C505" s="153"/>
      <c r="D505" s="153"/>
      <c r="E505" s="153"/>
      <c r="F505" s="154"/>
      <c r="H505" s="286" t="s">
        <v>1322</v>
      </c>
      <c r="I505" s="181"/>
      <c r="J505" s="181"/>
      <c r="K505" s="181"/>
      <c r="L505" s="181"/>
      <c r="M505" s="181"/>
    </row>
    <row r="506">
      <c r="A506" s="153"/>
      <c r="B506" s="153"/>
      <c r="C506" s="153"/>
      <c r="D506" s="153"/>
      <c r="E506" s="154"/>
      <c r="F506" s="154"/>
      <c r="H506" s="228" t="s">
        <v>1323</v>
      </c>
      <c r="I506" s="181"/>
      <c r="J506" s="181"/>
      <c r="K506" s="181"/>
      <c r="L506" s="181"/>
      <c r="M506" s="181"/>
    </row>
    <row r="507">
      <c r="A507" s="269" t="s">
        <v>1324</v>
      </c>
      <c r="H507" s="269" t="s">
        <v>1325</v>
      </c>
    </row>
    <row r="508">
      <c r="G508" s="268"/>
    </row>
    <row r="509">
      <c r="A509" s="279" t="s">
        <v>1326</v>
      </c>
      <c r="B509" s="192"/>
      <c r="C509" s="192"/>
      <c r="D509" s="222" t="s">
        <v>1313</v>
      </c>
      <c r="E509" s="285" t="s">
        <v>1195</v>
      </c>
      <c r="F509" s="222" t="s">
        <v>1238</v>
      </c>
      <c r="H509" s="169" t="s">
        <v>1327</v>
      </c>
      <c r="I509" s="149"/>
      <c r="J509" s="149"/>
      <c r="K509" s="171" t="s">
        <v>1313</v>
      </c>
      <c r="L509" s="171" t="s">
        <v>1195</v>
      </c>
      <c r="M509" s="171" t="s">
        <v>1196</v>
      </c>
    </row>
    <row r="510">
      <c r="A510" s="287" t="s">
        <v>1328</v>
      </c>
      <c r="B510" s="181"/>
      <c r="C510" s="181"/>
      <c r="D510" s="181"/>
      <c r="E510" s="181"/>
      <c r="F510" s="181"/>
      <c r="G510" s="37"/>
      <c r="H510" s="153" t="s">
        <v>1329</v>
      </c>
      <c r="I510" s="153"/>
      <c r="J510" s="153"/>
      <c r="K510" s="153"/>
      <c r="L510" s="153"/>
      <c r="M510" s="154"/>
    </row>
    <row r="511">
      <c r="A511" s="287" t="s">
        <v>1330</v>
      </c>
      <c r="B511" s="181"/>
      <c r="C511" s="181"/>
      <c r="D511" s="181"/>
      <c r="E511" s="181"/>
      <c r="F511" s="181"/>
      <c r="G511" s="37"/>
      <c r="H511" s="153"/>
      <c r="I511" s="153"/>
      <c r="J511" s="153"/>
      <c r="K511" s="153"/>
      <c r="L511" s="154"/>
      <c r="M511" s="154"/>
    </row>
    <row r="512">
      <c r="A512" s="288" t="s">
        <v>1331</v>
      </c>
      <c r="B512" s="193"/>
      <c r="C512" s="193"/>
      <c r="D512" s="193"/>
      <c r="E512" s="193"/>
      <c r="F512" s="193"/>
      <c r="G512" s="268"/>
      <c r="H512" s="269" t="s">
        <v>1332</v>
      </c>
    </row>
    <row r="513">
      <c r="A513" s="41"/>
      <c r="B513" s="37"/>
      <c r="C513" s="37"/>
      <c r="D513" s="37"/>
      <c r="E513" s="37"/>
      <c r="F513" s="37"/>
      <c r="G513" s="268"/>
    </row>
    <row r="514">
      <c r="A514" s="289" t="s">
        <v>1333</v>
      </c>
      <c r="B514" s="201"/>
      <c r="C514" s="192"/>
      <c r="D514" s="178" t="s">
        <v>1334</v>
      </c>
      <c r="E514" s="178" t="s">
        <v>1195</v>
      </c>
      <c r="F514" s="222" t="s">
        <v>1196</v>
      </c>
      <c r="G514" s="268"/>
      <c r="H514" s="290" t="s">
        <v>1335</v>
      </c>
      <c r="I514" s="192"/>
      <c r="J514" s="192"/>
      <c r="K514" s="178" t="s">
        <v>1336</v>
      </c>
      <c r="L514" s="178" t="s">
        <v>1195</v>
      </c>
      <c r="M514" s="178" t="s">
        <v>1196</v>
      </c>
    </row>
    <row r="515">
      <c r="A515" s="185" t="s">
        <v>1337</v>
      </c>
      <c r="B515" s="183"/>
      <c r="C515" s="181"/>
      <c r="D515" s="181"/>
      <c r="E515" s="181"/>
      <c r="F515" s="181"/>
      <c r="G515" s="268"/>
      <c r="H515" s="291" t="s">
        <v>1338</v>
      </c>
      <c r="I515" s="181"/>
      <c r="J515" s="181"/>
      <c r="K515" s="181"/>
      <c r="L515" s="181"/>
      <c r="M515" s="181"/>
    </row>
    <row r="516">
      <c r="A516" s="185" t="s">
        <v>1339</v>
      </c>
      <c r="B516" s="183"/>
      <c r="C516" s="181"/>
      <c r="D516" s="181"/>
      <c r="E516" s="181"/>
      <c r="F516" s="181"/>
      <c r="G516" s="268"/>
      <c r="H516" s="183"/>
      <c r="I516" s="181"/>
      <c r="J516" s="181"/>
      <c r="K516" s="181"/>
      <c r="L516" s="181"/>
      <c r="M516" s="181"/>
    </row>
    <row r="517">
      <c r="A517" s="174" t="s">
        <v>1340</v>
      </c>
      <c r="B517" s="292"/>
      <c r="C517" s="37"/>
      <c r="D517" s="37"/>
      <c r="F517" s="37"/>
      <c r="G517" s="268"/>
      <c r="H517" s="269" t="s">
        <v>1341</v>
      </c>
      <c r="I517" s="37"/>
      <c r="J517" s="37"/>
      <c r="K517" s="37"/>
      <c r="L517" s="37"/>
      <c r="M517" s="37"/>
    </row>
    <row r="518">
      <c r="G518" s="268"/>
    </row>
    <row r="519">
      <c r="A519" s="218" t="s">
        <v>1342</v>
      </c>
      <c r="B519" s="170"/>
      <c r="C519" s="170"/>
      <c r="D519" s="171" t="s">
        <v>1343</v>
      </c>
      <c r="E519" s="171" t="s">
        <v>1344</v>
      </c>
      <c r="F519" s="222" t="s">
        <v>1196</v>
      </c>
      <c r="G519" s="268"/>
    </row>
    <row r="520">
      <c r="A520" s="293" t="s">
        <v>1345</v>
      </c>
      <c r="B520" s="294"/>
      <c r="C520" s="294"/>
      <c r="D520" s="294"/>
      <c r="E520" s="294"/>
      <c r="F520" s="294"/>
      <c r="G520" s="268"/>
    </row>
    <row r="521">
      <c r="A521" s="293" t="s">
        <v>1346</v>
      </c>
      <c r="B521" s="294"/>
      <c r="C521" s="294"/>
      <c r="D521" s="294"/>
      <c r="E521" s="205" t="s">
        <v>1347</v>
      </c>
      <c r="F521" s="294"/>
      <c r="G521" s="268"/>
    </row>
    <row r="522">
      <c r="A522" s="213" t="s">
        <v>1348</v>
      </c>
      <c r="B522" s="37"/>
      <c r="C522" s="37"/>
      <c r="D522" s="37"/>
      <c r="E522" s="37"/>
      <c r="F522" s="37"/>
      <c r="G522" s="268"/>
    </row>
    <row r="523">
      <c r="A523" s="41"/>
      <c r="B523" s="37"/>
      <c r="C523" s="37"/>
      <c r="D523" s="37"/>
      <c r="E523" s="37"/>
      <c r="F523" s="37"/>
      <c r="G523" s="268"/>
    </row>
    <row r="524">
      <c r="A524" s="124" t="s">
        <v>1349</v>
      </c>
      <c r="B524" s="12" t="s">
        <v>1350</v>
      </c>
      <c r="C524" s="37"/>
      <c r="D524" s="37"/>
      <c r="E524" s="37"/>
      <c r="F524" s="37"/>
      <c r="G524" s="268"/>
    </row>
    <row r="525">
      <c r="A525" s="41" t="s">
        <v>1351</v>
      </c>
      <c r="G525" s="268"/>
    </row>
    <row r="526">
      <c r="G526" s="268"/>
    </row>
    <row r="527">
      <c r="A527" s="169" t="s">
        <v>1352</v>
      </c>
      <c r="B527" s="149"/>
      <c r="C527" s="149"/>
      <c r="D527" s="171" t="s">
        <v>1353</v>
      </c>
      <c r="E527" s="171" t="s">
        <v>1195</v>
      </c>
      <c r="F527" s="171" t="s">
        <v>1196</v>
      </c>
      <c r="H527" s="169" t="s">
        <v>1354</v>
      </c>
      <c r="I527" s="149"/>
      <c r="J527" s="149"/>
      <c r="K527" s="171" t="s">
        <v>1212</v>
      </c>
      <c r="L527" s="171" t="s">
        <v>1195</v>
      </c>
      <c r="M527" s="171" t="s">
        <v>1196</v>
      </c>
    </row>
    <row r="528">
      <c r="A528" s="153" t="s">
        <v>1355</v>
      </c>
      <c r="B528" s="153"/>
      <c r="C528" s="153"/>
      <c r="D528" s="153"/>
      <c r="E528" s="153"/>
      <c r="F528" s="154"/>
      <c r="G528" s="267"/>
      <c r="H528" s="153" t="s">
        <v>1356</v>
      </c>
      <c r="I528" s="153"/>
      <c r="J528" s="153"/>
      <c r="K528" s="153"/>
      <c r="L528" s="153"/>
      <c r="M528" s="154"/>
      <c r="N528" s="267"/>
    </row>
    <row r="529">
      <c r="A529" s="153" t="s">
        <v>1357</v>
      </c>
      <c r="B529" s="153"/>
      <c r="C529" s="153"/>
      <c r="D529" s="154"/>
      <c r="E529" s="154"/>
      <c r="F529" s="154"/>
      <c r="G529" s="268"/>
      <c r="H529" s="153" t="s">
        <v>1358</v>
      </c>
      <c r="I529" s="153"/>
      <c r="J529" s="153"/>
      <c r="K529" s="154"/>
      <c r="L529" s="154"/>
      <c r="M529" s="154"/>
      <c r="N529" s="268"/>
    </row>
    <row r="530">
      <c r="A530" s="269" t="s">
        <v>1359</v>
      </c>
      <c r="B530" s="13"/>
      <c r="G530" s="268"/>
      <c r="H530" s="269" t="s">
        <v>1360</v>
      </c>
    </row>
    <row r="532">
      <c r="A532" s="279" t="s">
        <v>1361</v>
      </c>
      <c r="B532" s="170"/>
      <c r="C532" s="170"/>
      <c r="D532" s="222" t="s">
        <v>1222</v>
      </c>
      <c r="E532" s="171" t="s">
        <v>1195</v>
      </c>
      <c r="F532" s="209" t="s">
        <v>1196</v>
      </c>
      <c r="H532" s="186" t="s">
        <v>1362</v>
      </c>
      <c r="I532" s="176"/>
      <c r="J532" s="177" t="s">
        <v>595</v>
      </c>
      <c r="K532" s="178" t="s">
        <v>1254</v>
      </c>
      <c r="L532" s="178" t="s">
        <v>1195</v>
      </c>
      <c r="M532" s="222" t="s">
        <v>1196</v>
      </c>
    </row>
    <row r="533">
      <c r="A533" s="295" t="s">
        <v>1363</v>
      </c>
      <c r="B533" s="212"/>
      <c r="C533" s="212"/>
      <c r="D533" s="154"/>
      <c r="E533" s="153"/>
      <c r="F533" s="154"/>
      <c r="G533" s="277"/>
      <c r="H533" s="180" t="s">
        <v>1364</v>
      </c>
      <c r="I533" s="181"/>
      <c r="J533" s="181"/>
      <c r="K533" s="181"/>
      <c r="L533" s="181"/>
      <c r="M533" s="181"/>
      <c r="N533" s="267"/>
    </row>
    <row r="534">
      <c r="A534" s="153" t="s">
        <v>1365</v>
      </c>
      <c r="B534" s="154"/>
      <c r="C534" s="154"/>
      <c r="D534" s="154"/>
      <c r="E534" s="154"/>
      <c r="F534" s="154"/>
      <c r="G534" s="278"/>
      <c r="H534" s="180" t="s">
        <v>1366</v>
      </c>
      <c r="I534" s="181"/>
      <c r="J534" s="181"/>
      <c r="K534" s="181"/>
      <c r="L534" s="181"/>
      <c r="M534" s="181"/>
      <c r="N534" s="268"/>
    </row>
    <row r="535">
      <c r="A535" s="276" t="s">
        <v>1367</v>
      </c>
      <c r="H535" s="174" t="s">
        <v>1368</v>
      </c>
    </row>
    <row r="537">
      <c r="A537" s="169" t="s">
        <v>1369</v>
      </c>
      <c r="B537" s="149"/>
      <c r="C537" s="149"/>
      <c r="D537" s="171" t="s">
        <v>1278</v>
      </c>
      <c r="E537" s="171" t="s">
        <v>1195</v>
      </c>
      <c r="F537" s="171" t="s">
        <v>1370</v>
      </c>
      <c r="H537" s="218" t="s">
        <v>1371</v>
      </c>
      <c r="I537" s="170"/>
      <c r="J537" s="170"/>
      <c r="K537" s="209" t="s">
        <v>1278</v>
      </c>
      <c r="L537" s="171" t="s">
        <v>1195</v>
      </c>
      <c r="M537" s="209" t="s">
        <v>1196</v>
      </c>
    </row>
    <row r="538">
      <c r="A538" s="153" t="s">
        <v>1372</v>
      </c>
      <c r="B538" s="153"/>
      <c r="C538" s="153"/>
      <c r="D538" s="153"/>
      <c r="E538" s="153"/>
      <c r="F538" s="154"/>
      <c r="H538" s="242" t="s">
        <v>1373</v>
      </c>
      <c r="I538" s="212"/>
      <c r="J538" s="212"/>
      <c r="K538" s="212"/>
      <c r="L538" s="153"/>
      <c r="M538" s="154"/>
    </row>
    <row r="539">
      <c r="A539" s="153" t="s">
        <v>1226</v>
      </c>
      <c r="B539" s="153"/>
      <c r="C539" s="153"/>
      <c r="D539" s="154"/>
      <c r="E539" s="154"/>
      <c r="F539" s="154"/>
      <c r="G539" s="13" t="s">
        <v>556</v>
      </c>
      <c r="H539" s="242" t="s">
        <v>1374</v>
      </c>
      <c r="I539" s="212"/>
      <c r="J539" s="212"/>
      <c r="K539" s="212"/>
      <c r="L539" s="154"/>
      <c r="M539" s="154"/>
    </row>
    <row r="540">
      <c r="A540" s="269" t="s">
        <v>1375</v>
      </c>
      <c r="H540" s="174" t="s">
        <v>1376</v>
      </c>
    </row>
    <row r="542">
      <c r="A542" s="274" t="s">
        <v>1377</v>
      </c>
      <c r="B542" s="170"/>
      <c r="C542" s="170"/>
      <c r="D542" s="275" t="s">
        <v>1302</v>
      </c>
      <c r="E542" s="171" t="s">
        <v>1195</v>
      </c>
      <c r="F542" s="209" t="s">
        <v>1196</v>
      </c>
      <c r="H542" s="296" t="s">
        <v>1378</v>
      </c>
      <c r="I542" s="170"/>
      <c r="J542" s="170"/>
      <c r="K542" s="275" t="s">
        <v>1304</v>
      </c>
      <c r="L542" s="171" t="s">
        <v>1195</v>
      </c>
      <c r="M542" s="222" t="s">
        <v>1196</v>
      </c>
    </row>
    <row r="543">
      <c r="A543" s="153" t="s">
        <v>1379</v>
      </c>
      <c r="B543" s="154"/>
      <c r="C543" s="154"/>
      <c r="D543" s="154"/>
      <c r="E543" s="153"/>
      <c r="F543" s="154"/>
      <c r="G543" s="267"/>
      <c r="H543" s="244" t="s">
        <v>1380</v>
      </c>
      <c r="I543" s="154"/>
      <c r="J543" s="154"/>
      <c r="K543" s="154"/>
      <c r="L543" s="153"/>
      <c r="M543" s="173"/>
      <c r="N543" s="267"/>
    </row>
    <row r="544">
      <c r="A544" s="153" t="s">
        <v>1381</v>
      </c>
      <c r="B544" s="154"/>
      <c r="C544" s="154"/>
      <c r="D544" s="154"/>
      <c r="E544" s="154"/>
      <c r="F544" s="154"/>
      <c r="G544" s="268"/>
      <c r="H544" s="244" t="s">
        <v>1382</v>
      </c>
      <c r="I544" s="154"/>
      <c r="J544" s="154"/>
      <c r="K544" s="154"/>
      <c r="L544" s="154"/>
      <c r="M544" s="154"/>
      <c r="N544" s="268"/>
    </row>
    <row r="545">
      <c r="A545" s="276" t="s">
        <v>1383</v>
      </c>
      <c r="H545" s="297" t="s">
        <v>1384</v>
      </c>
    </row>
    <row r="546">
      <c r="M546" s="13"/>
    </row>
    <row r="547">
      <c r="A547" s="169" t="s">
        <v>1385</v>
      </c>
      <c r="B547" s="149"/>
      <c r="C547" s="149"/>
      <c r="D547" s="171" t="s">
        <v>1304</v>
      </c>
      <c r="E547" s="171" t="s">
        <v>1195</v>
      </c>
      <c r="F547" s="171" t="s">
        <v>1196</v>
      </c>
      <c r="H547" s="169" t="s">
        <v>1386</v>
      </c>
      <c r="I547" s="149"/>
      <c r="J547" s="149"/>
      <c r="K547" s="171" t="s">
        <v>1334</v>
      </c>
      <c r="L547" s="171" t="s">
        <v>1195</v>
      </c>
      <c r="M547" s="171" t="s">
        <v>1196</v>
      </c>
    </row>
    <row r="548">
      <c r="A548" s="153" t="s">
        <v>1387</v>
      </c>
      <c r="B548" s="153"/>
      <c r="C548" s="153"/>
      <c r="D548" s="153"/>
      <c r="E548" s="153"/>
      <c r="F548" s="154"/>
      <c r="G548" s="267"/>
      <c r="H548" s="153" t="s">
        <v>1388</v>
      </c>
      <c r="I548" s="153"/>
      <c r="J548" s="153"/>
      <c r="K548" s="153"/>
      <c r="L548" s="153"/>
      <c r="M548" s="154"/>
    </row>
    <row r="549">
      <c r="A549" s="153" t="s">
        <v>1389</v>
      </c>
      <c r="B549" s="153"/>
      <c r="C549" s="153"/>
      <c r="D549" s="154"/>
      <c r="E549" s="154"/>
      <c r="F549" s="154"/>
      <c r="G549" s="268"/>
      <c r="H549" s="153" t="s">
        <v>1390</v>
      </c>
      <c r="I549" s="153"/>
      <c r="J549" s="153"/>
      <c r="K549" s="154"/>
      <c r="L549" s="154"/>
      <c r="M549" s="154"/>
    </row>
    <row r="550">
      <c r="A550" s="269" t="s">
        <v>1391</v>
      </c>
      <c r="H550" s="269" t="s">
        <v>1392</v>
      </c>
      <c r="M550" s="13"/>
    </row>
    <row r="551">
      <c r="G551" s="268"/>
    </row>
    <row r="552">
      <c r="A552" s="218" t="s">
        <v>1393</v>
      </c>
      <c r="B552" s="170"/>
      <c r="C552" s="170"/>
      <c r="D552" s="209" t="s">
        <v>1336</v>
      </c>
      <c r="E552" s="171" t="s">
        <v>1195</v>
      </c>
      <c r="F552" s="209" t="s">
        <v>1196</v>
      </c>
      <c r="G552" s="268"/>
      <c r="H552" s="169" t="s">
        <v>1394</v>
      </c>
      <c r="I552" s="149"/>
      <c r="J552" s="149"/>
      <c r="K552" s="171" t="s">
        <v>1395</v>
      </c>
      <c r="L552" s="171" t="s">
        <v>1195</v>
      </c>
      <c r="M552" s="171" t="s">
        <v>1196</v>
      </c>
    </row>
    <row r="553">
      <c r="A553" s="298" t="s">
        <v>1396</v>
      </c>
      <c r="B553" s="212"/>
      <c r="C553" s="212"/>
      <c r="D553" s="212"/>
      <c r="E553" s="212"/>
      <c r="F553" s="154"/>
      <c r="G553" s="268"/>
      <c r="H553" s="153" t="s">
        <v>1397</v>
      </c>
      <c r="I553" s="153"/>
      <c r="J553" s="153"/>
      <c r="K553" s="153"/>
      <c r="L553" s="153"/>
      <c r="M553" s="154"/>
    </row>
    <row r="554">
      <c r="A554" s="298" t="s">
        <v>1398</v>
      </c>
      <c r="B554" s="212"/>
      <c r="C554" s="154"/>
      <c r="D554" s="154"/>
      <c r="E554" s="154"/>
      <c r="F554" s="154"/>
      <c r="G554" s="268"/>
      <c r="H554" s="153" t="s">
        <v>1399</v>
      </c>
      <c r="I554" s="153"/>
      <c r="J554" s="153"/>
      <c r="K554" s="154"/>
      <c r="L554" s="154"/>
      <c r="M554" s="154"/>
    </row>
    <row r="555">
      <c r="A555" s="269" t="s">
        <v>1400</v>
      </c>
      <c r="G555" s="268"/>
      <c r="H555" s="269" t="s">
        <v>1401</v>
      </c>
    </row>
    <row r="556">
      <c r="G556" s="268"/>
    </row>
    <row r="557">
      <c r="A557" s="124" t="s">
        <v>1402</v>
      </c>
      <c r="B557" s="12" t="s">
        <v>1403</v>
      </c>
      <c r="C557" s="37"/>
      <c r="D557" s="37"/>
      <c r="F557" s="37"/>
      <c r="G557" s="268"/>
    </row>
    <row r="558">
      <c r="A558" s="41" t="s">
        <v>1404</v>
      </c>
      <c r="B558" s="37"/>
      <c r="C558" s="37"/>
      <c r="D558" s="37"/>
      <c r="F558" s="37"/>
      <c r="G558" s="268"/>
    </row>
    <row r="559">
      <c r="G559" s="268"/>
    </row>
    <row r="560">
      <c r="A560" s="274" t="s">
        <v>1405</v>
      </c>
      <c r="B560" s="170"/>
      <c r="C560" s="170"/>
      <c r="D560" s="275" t="s">
        <v>1212</v>
      </c>
      <c r="E560" s="171" t="s">
        <v>1195</v>
      </c>
      <c r="F560" s="222" t="s">
        <v>1196</v>
      </c>
      <c r="H560" s="274" t="s">
        <v>1406</v>
      </c>
      <c r="I560" s="170"/>
      <c r="J560" s="170"/>
      <c r="K560" s="275" t="s">
        <v>1214</v>
      </c>
      <c r="L560" s="171" t="s">
        <v>1195</v>
      </c>
      <c r="M560" s="222" t="s">
        <v>1196</v>
      </c>
    </row>
    <row r="561">
      <c r="A561" s="153" t="s">
        <v>1407</v>
      </c>
      <c r="B561" s="154"/>
      <c r="C561" s="154"/>
      <c r="D561" s="154"/>
      <c r="E561" s="153"/>
      <c r="F561" s="173"/>
      <c r="G561" s="277"/>
      <c r="H561" s="153" t="s">
        <v>1408</v>
      </c>
      <c r="I561" s="154"/>
      <c r="J561" s="154"/>
      <c r="K561" s="154"/>
      <c r="L561" s="153"/>
      <c r="M561" s="173"/>
      <c r="N561" s="277"/>
    </row>
    <row r="562">
      <c r="A562" s="153" t="s">
        <v>1409</v>
      </c>
      <c r="B562" s="154"/>
      <c r="C562" s="154"/>
      <c r="D562" s="154"/>
      <c r="E562" s="154"/>
      <c r="F562" s="154"/>
      <c r="G562" s="278"/>
      <c r="H562" s="153" t="s">
        <v>1410</v>
      </c>
      <c r="I562" s="154"/>
      <c r="J562" s="154"/>
      <c r="K562" s="154"/>
      <c r="L562" s="154"/>
      <c r="M562" s="154"/>
      <c r="N562" s="278"/>
    </row>
    <row r="563">
      <c r="A563" s="276" t="s">
        <v>1411</v>
      </c>
      <c r="G563" s="268"/>
      <c r="H563" s="276" t="s">
        <v>1412</v>
      </c>
    </row>
    <row r="565">
      <c r="A565" s="274" t="s">
        <v>1413</v>
      </c>
      <c r="B565" s="170"/>
      <c r="C565" s="170"/>
      <c r="D565" s="275" t="s">
        <v>1222</v>
      </c>
      <c r="E565" s="171" t="s">
        <v>1195</v>
      </c>
      <c r="F565" s="222" t="s">
        <v>1196</v>
      </c>
      <c r="H565" s="274" t="s">
        <v>1414</v>
      </c>
      <c r="I565" s="170"/>
      <c r="J565" s="170"/>
      <c r="K565" s="275" t="s">
        <v>1254</v>
      </c>
      <c r="L565" s="171" t="s">
        <v>1195</v>
      </c>
      <c r="M565" s="222" t="s">
        <v>1196</v>
      </c>
    </row>
    <row r="566">
      <c r="A566" s="153" t="s">
        <v>1415</v>
      </c>
      <c r="B566" s="154"/>
      <c r="C566" s="154"/>
      <c r="D566" s="154"/>
      <c r="E566" s="153"/>
      <c r="F566" s="173"/>
      <c r="G566" s="277"/>
      <c r="H566" s="153" t="s">
        <v>1416</v>
      </c>
      <c r="I566" s="154"/>
      <c r="J566" s="154"/>
      <c r="K566" s="154"/>
      <c r="L566" s="153"/>
      <c r="M566" s="173"/>
      <c r="N566" s="299"/>
    </row>
    <row r="567">
      <c r="A567" s="153" t="s">
        <v>1417</v>
      </c>
      <c r="B567" s="154"/>
      <c r="C567" s="154"/>
      <c r="D567" s="154"/>
      <c r="E567" s="154"/>
      <c r="F567" s="154"/>
      <c r="G567" s="278"/>
      <c r="H567" s="154"/>
      <c r="I567" s="300" t="s">
        <v>1418</v>
      </c>
      <c r="J567" s="154"/>
      <c r="K567" s="154"/>
      <c r="L567" s="154"/>
      <c r="M567" s="154"/>
      <c r="N567" s="278"/>
    </row>
    <row r="568">
      <c r="A568" s="276" t="s">
        <v>1419</v>
      </c>
      <c r="H568" s="276" t="s">
        <v>1420</v>
      </c>
    </row>
    <row r="570">
      <c r="A570" s="218" t="s">
        <v>1421</v>
      </c>
      <c r="B570" s="170"/>
      <c r="C570" s="170"/>
      <c r="D570" s="209" t="s">
        <v>1254</v>
      </c>
      <c r="E570" s="171" t="s">
        <v>1195</v>
      </c>
      <c r="F570" s="209" t="s">
        <v>1196</v>
      </c>
      <c r="H570" s="218" t="s">
        <v>1422</v>
      </c>
      <c r="I570" s="170"/>
      <c r="J570" s="170"/>
      <c r="K570" s="209" t="s">
        <v>1254</v>
      </c>
      <c r="L570" s="209" t="s">
        <v>1195</v>
      </c>
      <c r="M570" s="209" t="s">
        <v>1196</v>
      </c>
    </row>
    <row r="571">
      <c r="A571" s="242" t="s">
        <v>1423</v>
      </c>
      <c r="B571" s="212"/>
      <c r="C571" s="212"/>
      <c r="D571" s="212"/>
      <c r="E571" s="153"/>
      <c r="F571" s="154"/>
      <c r="G571" s="36"/>
      <c r="H571" s="211" t="s">
        <v>1424</v>
      </c>
      <c r="I571" s="212"/>
      <c r="J571" s="212"/>
      <c r="K571" s="212"/>
      <c r="L571" s="212"/>
      <c r="M571" s="154"/>
      <c r="N571" s="36"/>
    </row>
    <row r="572">
      <c r="A572" s="242" t="s">
        <v>1425</v>
      </c>
      <c r="B572" s="212"/>
      <c r="C572" s="212"/>
      <c r="D572" s="154"/>
      <c r="E572" s="154"/>
      <c r="F572" s="205" t="s">
        <v>1426</v>
      </c>
      <c r="G572" s="37"/>
      <c r="H572" s="154"/>
      <c r="I572" s="154"/>
      <c r="J572" s="154"/>
      <c r="K572" s="154"/>
      <c r="L572" s="154"/>
      <c r="M572" s="154"/>
      <c r="N572" s="37"/>
    </row>
    <row r="573">
      <c r="A573" s="213" t="s">
        <v>1427</v>
      </c>
      <c r="H573" s="213" t="s">
        <v>1428</v>
      </c>
    </row>
    <row r="574">
      <c r="A574" s="266"/>
      <c r="B574" s="13"/>
    </row>
    <row r="575">
      <c r="A575" s="274" t="s">
        <v>1429</v>
      </c>
      <c r="B575" s="170"/>
      <c r="C575" s="170"/>
      <c r="D575" s="275" t="s">
        <v>1304</v>
      </c>
      <c r="E575" s="171" t="s">
        <v>1195</v>
      </c>
      <c r="F575" s="222" t="s">
        <v>1196</v>
      </c>
      <c r="H575" s="274" t="s">
        <v>1430</v>
      </c>
      <c r="I575" s="170"/>
      <c r="J575" s="170"/>
      <c r="K575" s="275" t="s">
        <v>1304</v>
      </c>
      <c r="L575" s="171" t="s">
        <v>1195</v>
      </c>
      <c r="M575" s="222" t="s">
        <v>1196</v>
      </c>
    </row>
    <row r="576">
      <c r="A576" s="153" t="s">
        <v>1431</v>
      </c>
      <c r="B576" s="154"/>
      <c r="C576" s="154"/>
      <c r="D576" s="154"/>
      <c r="E576" s="153"/>
      <c r="F576" s="173"/>
      <c r="H576" s="153" t="s">
        <v>1432</v>
      </c>
      <c r="I576" s="154"/>
      <c r="J576" s="154"/>
      <c r="K576" s="154"/>
      <c r="L576" s="153"/>
      <c r="M576" s="173"/>
    </row>
    <row r="577">
      <c r="A577" s="153" t="s">
        <v>1433</v>
      </c>
      <c r="B577" s="154"/>
      <c r="C577" s="154"/>
      <c r="D577" s="154"/>
      <c r="E577" s="154"/>
      <c r="F577" s="154"/>
      <c r="H577" s="153" t="s">
        <v>1434</v>
      </c>
      <c r="I577" s="154"/>
      <c r="J577" s="154"/>
      <c r="K577" s="154"/>
      <c r="L577" s="154"/>
      <c r="M577" s="154"/>
    </row>
    <row r="578">
      <c r="A578" s="276" t="s">
        <v>1435</v>
      </c>
      <c r="H578" s="276" t="s">
        <v>1436</v>
      </c>
    </row>
    <row r="579">
      <c r="A579" s="266"/>
      <c r="B579" s="13"/>
    </row>
    <row r="580">
      <c r="A580" s="218" t="s">
        <v>1437</v>
      </c>
      <c r="B580" s="170"/>
      <c r="C580" s="170"/>
      <c r="D580" s="209" t="s">
        <v>1304</v>
      </c>
      <c r="E580" s="171" t="s">
        <v>1195</v>
      </c>
      <c r="F580" s="209" t="s">
        <v>1196</v>
      </c>
      <c r="H580" s="218" t="s">
        <v>1438</v>
      </c>
      <c r="I580" s="170"/>
      <c r="J580" s="170"/>
      <c r="K580" s="209" t="s">
        <v>1304</v>
      </c>
      <c r="L580" s="171" t="s">
        <v>1195</v>
      </c>
      <c r="M580" s="222" t="s">
        <v>1196</v>
      </c>
    </row>
    <row r="581">
      <c r="A581" s="242" t="s">
        <v>1439</v>
      </c>
      <c r="B581" s="212"/>
      <c r="C581" s="212"/>
      <c r="D581" s="212"/>
      <c r="E581" s="153"/>
      <c r="F581" s="154"/>
      <c r="H581" s="242" t="s">
        <v>1440</v>
      </c>
      <c r="I581" s="212"/>
      <c r="J581" s="212"/>
      <c r="K581" s="212"/>
      <c r="L581" s="153"/>
      <c r="M581" s="154"/>
    </row>
    <row r="582">
      <c r="A582" s="242" t="s">
        <v>1441</v>
      </c>
      <c r="B582" s="212"/>
      <c r="C582" s="212"/>
      <c r="D582" s="212"/>
      <c r="E582" s="154"/>
      <c r="F582" s="300" t="s">
        <v>1442</v>
      </c>
      <c r="H582" s="211" t="s">
        <v>1443</v>
      </c>
      <c r="I582" s="212"/>
      <c r="J582" s="212"/>
      <c r="K582" s="154"/>
      <c r="L582" s="154"/>
      <c r="M582" s="154"/>
    </row>
    <row r="583">
      <c r="A583" s="174" t="s">
        <v>1444</v>
      </c>
      <c r="H583" s="213" t="s">
        <v>1445</v>
      </c>
    </row>
    <row r="584">
      <c r="A584" s="266"/>
      <c r="B584" s="13"/>
    </row>
    <row r="585">
      <c r="A585" s="169" t="s">
        <v>1446</v>
      </c>
      <c r="B585" s="170"/>
      <c r="C585" s="170"/>
      <c r="D585" s="171" t="s">
        <v>1313</v>
      </c>
      <c r="E585" s="171" t="s">
        <v>1195</v>
      </c>
      <c r="F585" s="209" t="s">
        <v>1196</v>
      </c>
      <c r="H585" s="274" t="s">
        <v>1447</v>
      </c>
      <c r="I585" s="170"/>
      <c r="J585" s="170"/>
      <c r="K585" s="275" t="s">
        <v>1336</v>
      </c>
      <c r="L585" s="171" t="s">
        <v>1195</v>
      </c>
      <c r="M585" s="222" t="s">
        <v>1196</v>
      </c>
    </row>
    <row r="586">
      <c r="A586" s="153" t="s">
        <v>1448</v>
      </c>
      <c r="B586" s="154"/>
      <c r="C586" s="154"/>
      <c r="D586" s="154"/>
      <c r="E586" s="154"/>
      <c r="F586" s="154"/>
      <c r="H586" s="153" t="s">
        <v>1449</v>
      </c>
      <c r="I586" s="154"/>
      <c r="J586" s="154"/>
      <c r="K586" s="154"/>
      <c r="L586" s="153"/>
      <c r="M586" s="173"/>
    </row>
    <row r="587">
      <c r="A587" s="153" t="s">
        <v>1450</v>
      </c>
      <c r="B587" s="154"/>
      <c r="C587" s="154"/>
      <c r="D587" s="154"/>
      <c r="E587" s="154"/>
      <c r="F587" s="154"/>
      <c r="H587" s="153" t="s">
        <v>1451</v>
      </c>
      <c r="I587" s="154"/>
      <c r="J587" s="154"/>
      <c r="K587" s="154"/>
      <c r="L587" s="154"/>
      <c r="M587" s="154"/>
    </row>
    <row r="588">
      <c r="A588" s="174" t="s">
        <v>1452</v>
      </c>
      <c r="H588" s="174" t="s">
        <v>1453</v>
      </c>
    </row>
    <row r="589">
      <c r="A589" s="266"/>
      <c r="B589" s="13"/>
    </row>
    <row r="590">
      <c r="A590" s="274" t="s">
        <v>1454</v>
      </c>
      <c r="B590" s="170"/>
      <c r="C590" s="170"/>
      <c r="D590" s="275" t="s">
        <v>1336</v>
      </c>
      <c r="E590" s="171" t="s">
        <v>1195</v>
      </c>
      <c r="F590" s="222" t="s">
        <v>1196</v>
      </c>
      <c r="H590" s="169" t="s">
        <v>1455</v>
      </c>
      <c r="I590" s="170"/>
      <c r="J590" s="170"/>
      <c r="K590" s="171" t="s">
        <v>1456</v>
      </c>
      <c r="L590" s="171" t="s">
        <v>1195</v>
      </c>
      <c r="M590" s="209" t="s">
        <v>1196</v>
      </c>
    </row>
    <row r="591">
      <c r="A591" s="153" t="s">
        <v>1457</v>
      </c>
      <c r="B591" s="154"/>
      <c r="C591" s="154"/>
      <c r="D591" s="154"/>
      <c r="E591" s="153"/>
      <c r="F591" s="173"/>
      <c r="H591" s="153" t="s">
        <v>1458</v>
      </c>
      <c r="I591" s="154"/>
      <c r="J591" s="154"/>
      <c r="K591" s="154"/>
      <c r="L591" s="153"/>
      <c r="M591" s="154"/>
    </row>
    <row r="592">
      <c r="A592" s="153" t="s">
        <v>1459</v>
      </c>
      <c r="B592" s="154"/>
      <c r="C592" s="154"/>
      <c r="D592" s="154"/>
      <c r="E592" s="154"/>
      <c r="F592" s="154"/>
      <c r="H592" s="153" t="s">
        <v>1460</v>
      </c>
      <c r="I592" s="154"/>
      <c r="J592" s="154"/>
      <c r="K592" s="154"/>
      <c r="L592" s="154"/>
      <c r="M592" s="154"/>
    </row>
    <row r="593">
      <c r="A593" s="276" t="s">
        <v>1461</v>
      </c>
      <c r="H593" s="215" t="s">
        <v>1462</v>
      </c>
    </row>
    <row r="594">
      <c r="A594" s="266"/>
      <c r="B594" s="13"/>
    </row>
    <row r="595">
      <c r="A595" s="266"/>
      <c r="B595" s="13"/>
    </row>
    <row r="596">
      <c r="A596" s="124" t="s">
        <v>1463</v>
      </c>
      <c r="B596" s="12" t="s">
        <v>1464</v>
      </c>
      <c r="C596" s="37"/>
      <c r="D596" s="41"/>
      <c r="E596" s="37"/>
      <c r="F596" s="271"/>
    </row>
    <row r="597">
      <c r="A597" s="41" t="s">
        <v>1465</v>
      </c>
      <c r="B597" s="37"/>
      <c r="C597" s="37"/>
      <c r="D597" s="37"/>
      <c r="E597" s="37"/>
      <c r="F597" s="37"/>
    </row>
    <row r="598">
      <c r="A598" s="41"/>
      <c r="B598" s="37"/>
      <c r="C598" s="37"/>
      <c r="D598" s="37"/>
      <c r="E598" s="37"/>
      <c r="F598" s="37"/>
      <c r="G598" s="268"/>
    </row>
    <row r="599">
      <c r="A599" s="274" t="s">
        <v>1466</v>
      </c>
      <c r="B599" s="170"/>
      <c r="C599" s="170"/>
      <c r="D599" s="275" t="s">
        <v>1467</v>
      </c>
      <c r="E599" s="171" t="s">
        <v>1195</v>
      </c>
      <c r="F599" s="222" t="s">
        <v>1196</v>
      </c>
      <c r="H599" s="296" t="s">
        <v>1468</v>
      </c>
      <c r="I599" s="170"/>
      <c r="J599" s="170"/>
      <c r="K599" s="275" t="s">
        <v>1222</v>
      </c>
      <c r="L599" s="171" t="s">
        <v>1195</v>
      </c>
      <c r="M599" s="275" t="s">
        <v>1196</v>
      </c>
    </row>
    <row r="600">
      <c r="A600" s="153" t="s">
        <v>1469</v>
      </c>
      <c r="B600" s="173"/>
      <c r="C600" s="173"/>
      <c r="D600" s="173"/>
      <c r="E600" s="153"/>
      <c r="F600" s="173"/>
      <c r="G600" s="277"/>
      <c r="H600" s="242" t="s">
        <v>1470</v>
      </c>
      <c r="I600" s="173"/>
      <c r="J600" s="173"/>
      <c r="K600" s="173"/>
      <c r="L600" s="153"/>
      <c r="M600" s="173"/>
      <c r="N600" s="277"/>
    </row>
    <row r="601">
      <c r="A601" s="153" t="s">
        <v>1471</v>
      </c>
      <c r="B601" s="154"/>
      <c r="C601" s="154"/>
      <c r="D601" s="154"/>
      <c r="E601" s="154"/>
      <c r="F601" s="154"/>
      <c r="G601" s="278"/>
      <c r="H601" s="184" t="s">
        <v>1472</v>
      </c>
      <c r="I601" s="173"/>
      <c r="J601" s="173"/>
      <c r="K601" s="173"/>
      <c r="L601" s="154"/>
      <c r="M601" s="173"/>
      <c r="N601" s="278"/>
    </row>
    <row r="602">
      <c r="A602" s="276" t="s">
        <v>1473</v>
      </c>
      <c r="B602" s="37"/>
      <c r="C602" s="37"/>
      <c r="D602" s="37"/>
      <c r="F602" s="37"/>
      <c r="G602" s="268"/>
      <c r="H602" s="276" t="s">
        <v>1474</v>
      </c>
      <c r="I602" s="37"/>
      <c r="J602" s="37"/>
      <c r="K602" s="37"/>
      <c r="M602" s="37"/>
    </row>
    <row r="604">
      <c r="A604" s="274" t="s">
        <v>1475</v>
      </c>
      <c r="B604" s="170"/>
      <c r="C604" s="170"/>
      <c r="D604" s="275" t="s">
        <v>1302</v>
      </c>
      <c r="E604" s="171" t="s">
        <v>1195</v>
      </c>
      <c r="F604" s="222" t="s">
        <v>1196</v>
      </c>
      <c r="H604" s="274" t="s">
        <v>1476</v>
      </c>
      <c r="I604" s="170"/>
      <c r="J604" s="170"/>
      <c r="K604" s="275" t="s">
        <v>1304</v>
      </c>
      <c r="L604" s="171" t="s">
        <v>1344</v>
      </c>
      <c r="M604" s="209" t="s">
        <v>1196</v>
      </c>
    </row>
    <row r="605">
      <c r="A605" s="153" t="s">
        <v>1477</v>
      </c>
      <c r="B605" s="154"/>
      <c r="C605" s="154"/>
      <c r="D605" s="154"/>
      <c r="E605" s="153"/>
      <c r="F605" s="173"/>
      <c r="H605" s="153" t="s">
        <v>1478</v>
      </c>
      <c r="I605" s="154"/>
      <c r="J605" s="154"/>
      <c r="K605" s="154"/>
      <c r="L605" s="153"/>
      <c r="M605" s="173"/>
    </row>
    <row r="606">
      <c r="A606" s="153" t="s">
        <v>1479</v>
      </c>
      <c r="B606" s="154"/>
      <c r="C606" s="154"/>
      <c r="D606" s="154"/>
      <c r="E606" s="154"/>
      <c r="F606" s="154"/>
      <c r="H606" s="153" t="s">
        <v>1480</v>
      </c>
      <c r="I606" s="154"/>
      <c r="J606" s="154"/>
      <c r="K606" s="154"/>
      <c r="L606" s="205" t="s">
        <v>1481</v>
      </c>
      <c r="M606" s="205" t="s">
        <v>1482</v>
      </c>
    </row>
    <row r="607">
      <c r="A607" s="276" t="s">
        <v>1483</v>
      </c>
      <c r="H607" s="276" t="s">
        <v>1484</v>
      </c>
    </row>
    <row r="609">
      <c r="A609" s="274" t="s">
        <v>1485</v>
      </c>
      <c r="B609" s="170"/>
      <c r="C609" s="170"/>
      <c r="D609" s="275" t="s">
        <v>1334</v>
      </c>
      <c r="E609" s="171" t="s">
        <v>1344</v>
      </c>
      <c r="F609" s="222" t="s">
        <v>1196</v>
      </c>
      <c r="H609" s="207" t="s">
        <v>1486</v>
      </c>
      <c r="I609" s="170"/>
      <c r="J609" s="170"/>
      <c r="K609" s="209" t="s">
        <v>1334</v>
      </c>
      <c r="L609" s="209" t="s">
        <v>1195</v>
      </c>
      <c r="M609" s="209" t="s">
        <v>1196</v>
      </c>
    </row>
    <row r="610">
      <c r="A610" s="153" t="s">
        <v>1487</v>
      </c>
      <c r="B610" s="154"/>
      <c r="C610" s="154"/>
      <c r="D610" s="154"/>
      <c r="E610" s="153"/>
      <c r="F610" s="173"/>
      <c r="H610" s="211" t="s">
        <v>1488</v>
      </c>
      <c r="I610" s="212"/>
      <c r="J610" s="212"/>
      <c r="K610" s="212"/>
      <c r="L610" s="212"/>
      <c r="M610" s="154"/>
    </row>
    <row r="611">
      <c r="A611" s="153" t="s">
        <v>1489</v>
      </c>
      <c r="B611" s="154"/>
      <c r="C611" s="154"/>
      <c r="D611" s="154"/>
      <c r="E611" s="154"/>
      <c r="F611" s="154"/>
      <c r="H611" s="211" t="s">
        <v>1490</v>
      </c>
      <c r="I611" s="212"/>
      <c r="J611" s="212"/>
      <c r="K611" s="212"/>
      <c r="L611" s="154"/>
      <c r="M611" s="301" t="s">
        <v>1491</v>
      </c>
    </row>
    <row r="612">
      <c r="A612" s="276" t="s">
        <v>1492</v>
      </c>
      <c r="H612" s="174" t="s">
        <v>1493</v>
      </c>
    </row>
    <row r="614">
      <c r="A614" s="274" t="s">
        <v>1494</v>
      </c>
      <c r="B614" s="170"/>
      <c r="C614" s="170"/>
      <c r="D614" s="275" t="s">
        <v>1336</v>
      </c>
      <c r="E614" s="171" t="s">
        <v>1195</v>
      </c>
      <c r="F614" s="275" t="s">
        <v>1370</v>
      </c>
      <c r="H614" s="218" t="s">
        <v>1495</v>
      </c>
      <c r="I614" s="170"/>
      <c r="J614" s="170"/>
      <c r="K614" s="171" t="s">
        <v>1496</v>
      </c>
      <c r="L614" s="209" t="s">
        <v>1195</v>
      </c>
      <c r="M614" s="222" t="s">
        <v>1196</v>
      </c>
    </row>
    <row r="615" ht="17.25" customHeight="1">
      <c r="A615" s="153" t="s">
        <v>1497</v>
      </c>
      <c r="B615" s="154"/>
      <c r="C615" s="154"/>
      <c r="D615" s="154"/>
      <c r="E615" s="153"/>
      <c r="F615" s="173"/>
      <c r="G615" s="277"/>
      <c r="H615" s="242" t="s">
        <v>1498</v>
      </c>
      <c r="I615" s="212"/>
      <c r="J615" s="212"/>
      <c r="K615" s="212"/>
      <c r="L615" s="212"/>
      <c r="M615" s="154"/>
      <c r="N615" s="37"/>
    </row>
    <row r="616">
      <c r="A616" s="153" t="s">
        <v>1499</v>
      </c>
      <c r="B616" s="154"/>
      <c r="C616" s="154"/>
      <c r="D616" s="154"/>
      <c r="E616" s="154"/>
      <c r="F616" s="154"/>
      <c r="G616" s="278"/>
      <c r="H616" s="242" t="s">
        <v>1500</v>
      </c>
      <c r="I616" s="212"/>
      <c r="J616" s="212"/>
      <c r="K616" s="212"/>
      <c r="L616" s="154"/>
      <c r="M616" s="302" t="s">
        <v>1501</v>
      </c>
      <c r="N616" s="37"/>
    </row>
    <row r="617">
      <c r="A617" s="276" t="s">
        <v>1502</v>
      </c>
      <c r="H617" s="213" t="s">
        <v>1503</v>
      </c>
    </row>
    <row r="619">
      <c r="G619" s="268"/>
    </row>
    <row r="620">
      <c r="A620" s="303" t="s">
        <v>535</v>
      </c>
      <c r="B620" s="304" t="s">
        <v>1504</v>
      </c>
      <c r="G620" s="268"/>
    </row>
    <row r="621">
      <c r="A621" s="305" t="s">
        <v>1505</v>
      </c>
      <c r="B621" s="306"/>
      <c r="G621" s="268"/>
    </row>
    <row r="622">
      <c r="G622" s="268"/>
    </row>
    <row r="623">
      <c r="A623" s="279" t="s">
        <v>1506</v>
      </c>
      <c r="B623" s="221"/>
      <c r="C623" s="221"/>
      <c r="D623" s="222" t="s">
        <v>1212</v>
      </c>
      <c r="E623" s="222" t="s">
        <v>1195</v>
      </c>
      <c r="F623" s="222" t="s">
        <v>1196</v>
      </c>
      <c r="G623" s="268"/>
      <c r="H623" s="279" t="s">
        <v>1507</v>
      </c>
      <c r="I623" s="221"/>
      <c r="J623" s="221"/>
      <c r="K623" s="222" t="s">
        <v>1212</v>
      </c>
      <c r="L623" s="222" t="s">
        <v>1195</v>
      </c>
      <c r="M623" s="222" t="s">
        <v>1196</v>
      </c>
    </row>
    <row r="624">
      <c r="A624" s="224" t="s">
        <v>1508</v>
      </c>
      <c r="B624" s="225"/>
      <c r="C624" s="225"/>
      <c r="D624" s="225"/>
      <c r="E624" s="225"/>
      <c r="F624" s="226"/>
      <c r="G624" s="268"/>
      <c r="H624" s="224" t="s">
        <v>1509</v>
      </c>
      <c r="I624" s="225"/>
      <c r="J624" s="225"/>
      <c r="K624" s="225"/>
      <c r="L624" s="225"/>
      <c r="M624" s="226"/>
    </row>
    <row r="625">
      <c r="A625" s="225" t="s">
        <v>1226</v>
      </c>
      <c r="B625" s="226"/>
      <c r="C625" s="226"/>
      <c r="D625" s="226"/>
      <c r="E625" s="226"/>
      <c r="F625" s="226"/>
      <c r="G625" s="268"/>
      <c r="H625" s="226" t="s">
        <v>1226</v>
      </c>
      <c r="I625" s="226"/>
      <c r="J625" s="226"/>
      <c r="K625" s="226"/>
      <c r="L625" s="226"/>
      <c r="M625" s="226"/>
    </row>
    <row r="626">
      <c r="A626" s="307" t="s">
        <v>1510</v>
      </c>
      <c r="B626" s="308"/>
      <c r="C626" s="308"/>
      <c r="D626" s="308"/>
      <c r="E626" s="308"/>
      <c r="F626" s="308"/>
      <c r="G626" s="268"/>
      <c r="H626" s="309" t="s">
        <v>1511</v>
      </c>
      <c r="I626" s="306"/>
      <c r="J626" s="308"/>
      <c r="K626" s="308"/>
      <c r="L626" s="308"/>
      <c r="M626" s="308"/>
    </row>
    <row r="627">
      <c r="G627" s="268"/>
    </row>
    <row r="628">
      <c r="A628" s="279" t="s">
        <v>1512</v>
      </c>
      <c r="B628" s="221"/>
      <c r="C628" s="221"/>
      <c r="D628" s="222" t="s">
        <v>1194</v>
      </c>
      <c r="E628" s="222" t="s">
        <v>1195</v>
      </c>
      <c r="F628" s="222" t="s">
        <v>1196</v>
      </c>
      <c r="G628" s="268"/>
      <c r="H628" s="279" t="s">
        <v>1513</v>
      </c>
      <c r="I628" s="221"/>
      <c r="J628" s="221"/>
      <c r="K628" s="222" t="s">
        <v>1194</v>
      </c>
      <c r="L628" s="222" t="s">
        <v>1195</v>
      </c>
      <c r="M628" s="222" t="s">
        <v>1196</v>
      </c>
    </row>
    <row r="629">
      <c r="A629" s="229" t="s">
        <v>1514</v>
      </c>
      <c r="B629" s="225"/>
      <c r="C629" s="225"/>
      <c r="D629" s="225"/>
      <c r="E629" s="225"/>
      <c r="F629" s="226"/>
      <c r="G629" s="268"/>
      <c r="H629" s="224" t="s">
        <v>1515</v>
      </c>
      <c r="I629" s="225"/>
      <c r="J629" s="225"/>
      <c r="K629" s="225"/>
      <c r="L629" s="225"/>
      <c r="M629" s="226"/>
    </row>
    <row r="630">
      <c r="A630" s="225" t="s">
        <v>1516</v>
      </c>
      <c r="B630" s="310" t="s">
        <v>1517</v>
      </c>
      <c r="C630" s="310" t="s">
        <v>1517</v>
      </c>
      <c r="D630" s="226"/>
      <c r="E630" s="226"/>
      <c r="F630" s="226"/>
      <c r="G630" s="268"/>
      <c r="H630" s="224" t="s">
        <v>1518</v>
      </c>
      <c r="I630" s="225"/>
      <c r="J630" s="226"/>
      <c r="K630" s="226"/>
      <c r="L630" s="226"/>
      <c r="M630" s="226"/>
    </row>
    <row r="631">
      <c r="A631" s="307" t="s">
        <v>1519</v>
      </c>
      <c r="B631" s="308"/>
      <c r="C631" s="308"/>
      <c r="D631" s="308"/>
      <c r="E631" s="308"/>
      <c r="F631" s="308"/>
      <c r="G631" s="268"/>
      <c r="H631" s="309" t="s">
        <v>1520</v>
      </c>
      <c r="I631" s="306"/>
      <c r="J631" s="306"/>
      <c r="K631" s="308"/>
      <c r="L631" s="308"/>
      <c r="M631" s="308"/>
    </row>
    <row r="632">
      <c r="G632" s="268"/>
    </row>
    <row r="633">
      <c r="A633" s="279" t="s">
        <v>1521</v>
      </c>
      <c r="B633" s="221"/>
      <c r="C633" s="221"/>
      <c r="D633" s="222" t="s">
        <v>1214</v>
      </c>
      <c r="E633" s="222" t="s">
        <v>1195</v>
      </c>
      <c r="F633" s="222" t="s">
        <v>1196</v>
      </c>
      <c r="G633" s="268"/>
      <c r="H633" s="220" t="s">
        <v>1522</v>
      </c>
      <c r="I633" s="221"/>
      <c r="J633" s="221"/>
      <c r="K633" s="222" t="s">
        <v>1222</v>
      </c>
      <c r="L633" s="222" t="s">
        <v>1195</v>
      </c>
      <c r="M633" s="222" t="s">
        <v>1196</v>
      </c>
    </row>
    <row r="634">
      <c r="A634" s="224" t="s">
        <v>1523</v>
      </c>
      <c r="B634" s="225"/>
      <c r="C634" s="225"/>
      <c r="D634" s="225"/>
      <c r="E634" s="225"/>
      <c r="F634" s="226"/>
      <c r="G634" s="268"/>
      <c r="H634" s="224" t="s">
        <v>1524</v>
      </c>
      <c r="I634" s="225"/>
      <c r="J634" s="225"/>
      <c r="K634" s="225"/>
      <c r="L634" s="225"/>
      <c r="M634" s="226"/>
    </row>
    <row r="635">
      <c r="A635" s="224" t="s">
        <v>1525</v>
      </c>
      <c r="B635" s="225"/>
      <c r="C635" s="225"/>
      <c r="D635" s="225"/>
      <c r="E635" s="225"/>
      <c r="F635" s="226"/>
      <c r="G635" s="268"/>
      <c r="H635" s="224" t="s">
        <v>1526</v>
      </c>
      <c r="I635" s="225"/>
      <c r="J635" s="225"/>
      <c r="K635" s="225"/>
      <c r="L635" s="226"/>
      <c r="M635" s="226"/>
    </row>
    <row r="636">
      <c r="A636" s="307" t="s">
        <v>1527</v>
      </c>
      <c r="B636" s="308"/>
      <c r="C636" s="308"/>
      <c r="D636" s="308"/>
      <c r="E636" s="308"/>
      <c r="F636" s="308"/>
      <c r="G636" s="268"/>
      <c r="H636" s="307" t="s">
        <v>1528</v>
      </c>
      <c r="I636" s="308"/>
      <c r="J636" s="308"/>
      <c r="K636" s="308"/>
      <c r="L636" s="308"/>
      <c r="M636" s="308"/>
    </row>
    <row r="637">
      <c r="G637" s="268"/>
    </row>
    <row r="638">
      <c r="G638" s="268"/>
    </row>
    <row r="639">
      <c r="A639" s="124" t="s">
        <v>1529</v>
      </c>
      <c r="B639" s="12" t="s">
        <v>1530</v>
      </c>
      <c r="C639" s="37"/>
      <c r="D639" s="41"/>
      <c r="E639" s="37"/>
      <c r="F639" s="271"/>
      <c r="G639" s="272"/>
    </row>
    <row r="640">
      <c r="A640" s="41" t="s">
        <v>1531</v>
      </c>
      <c r="B640" s="37"/>
      <c r="C640" s="37"/>
      <c r="D640" s="37"/>
      <c r="E640" s="37"/>
      <c r="F640" s="37"/>
      <c r="G640" s="268"/>
      <c r="L640" s="13"/>
    </row>
    <row r="641">
      <c r="A641" s="41"/>
      <c r="B641" s="37"/>
      <c r="C641" s="37"/>
      <c r="D641" s="37"/>
      <c r="E641" s="37"/>
      <c r="F641" s="37"/>
      <c r="G641" s="268"/>
      <c r="L641" s="13"/>
    </row>
    <row r="642">
      <c r="A642" s="274" t="s">
        <v>1532</v>
      </c>
      <c r="B642" s="170"/>
      <c r="C642" s="170"/>
      <c r="D642" s="275" t="s">
        <v>1302</v>
      </c>
      <c r="E642" s="171" t="s">
        <v>1195</v>
      </c>
      <c r="F642" s="222" t="s">
        <v>1196</v>
      </c>
      <c r="H642" s="169" t="s">
        <v>1533</v>
      </c>
      <c r="I642" s="170"/>
      <c r="J642" s="170"/>
      <c r="K642" s="171" t="s">
        <v>1304</v>
      </c>
      <c r="L642" s="171" t="s">
        <v>1195</v>
      </c>
      <c r="M642" s="171" t="s">
        <v>1196</v>
      </c>
      <c r="O642" s="218" t="s">
        <v>1534</v>
      </c>
      <c r="P642" s="170"/>
      <c r="Q642" s="170"/>
      <c r="R642" s="209" t="s">
        <v>1278</v>
      </c>
      <c r="S642" s="171" t="s">
        <v>1195</v>
      </c>
      <c r="T642" s="209" t="s">
        <v>1196</v>
      </c>
    </row>
    <row r="643">
      <c r="A643" s="244" t="s">
        <v>1535</v>
      </c>
      <c r="B643" s="154"/>
      <c r="C643" s="154"/>
      <c r="D643" s="154"/>
      <c r="E643" s="153"/>
      <c r="F643" s="173"/>
      <c r="G643" s="277"/>
      <c r="H643" s="311" t="s">
        <v>1536</v>
      </c>
      <c r="I643" s="154"/>
      <c r="J643" s="154"/>
      <c r="K643" s="154"/>
      <c r="L643" s="153"/>
      <c r="M643" s="154"/>
      <c r="N643" s="277"/>
      <c r="O643" s="211" t="s">
        <v>1537</v>
      </c>
      <c r="P643" s="212"/>
      <c r="Q643" s="212"/>
      <c r="R643" s="212"/>
      <c r="S643" s="153"/>
      <c r="T643" s="154"/>
      <c r="U643" s="37"/>
    </row>
    <row r="644">
      <c r="A644" s="244" t="s">
        <v>1538</v>
      </c>
      <c r="B644" s="154"/>
      <c r="C644" s="154"/>
      <c r="D644" s="154"/>
      <c r="E644" s="154"/>
      <c r="F644" s="154"/>
      <c r="G644" s="277"/>
      <c r="H644" s="153" t="s">
        <v>1539</v>
      </c>
      <c r="I644" s="154"/>
      <c r="J644" s="154"/>
      <c r="K644" s="154"/>
      <c r="L644" s="154"/>
      <c r="M644" s="154"/>
      <c r="N644" s="312"/>
      <c r="O644" s="242" t="s">
        <v>1540</v>
      </c>
      <c r="P644" s="212"/>
      <c r="Q644" s="212"/>
      <c r="R644" s="212"/>
      <c r="S644" s="154"/>
      <c r="T644" s="154"/>
      <c r="U644" s="37"/>
    </row>
    <row r="645">
      <c r="A645" s="276" t="s">
        <v>1541</v>
      </c>
      <c r="G645" s="268"/>
      <c r="H645" s="276" t="s">
        <v>1542</v>
      </c>
      <c r="K645" s="13"/>
      <c r="O645" s="213" t="s">
        <v>1543</v>
      </c>
    </row>
    <row r="646">
      <c r="G646" s="268"/>
      <c r="K646" s="13"/>
    </row>
    <row r="647">
      <c r="A647" s="274" t="s">
        <v>1544</v>
      </c>
      <c r="B647" s="170"/>
      <c r="C647" s="170"/>
      <c r="D647" s="275" t="s">
        <v>1254</v>
      </c>
      <c r="E647" s="171" t="s">
        <v>1195</v>
      </c>
      <c r="F647" s="222" t="s">
        <v>1196</v>
      </c>
      <c r="H647" s="149" t="s">
        <v>1545</v>
      </c>
      <c r="I647" s="170"/>
      <c r="J647" s="170"/>
      <c r="K647" s="171" t="s">
        <v>1336</v>
      </c>
      <c r="L647" s="171" t="s">
        <v>1195</v>
      </c>
      <c r="M647" s="209" t="s">
        <v>1196</v>
      </c>
      <c r="O647" s="227" t="s">
        <v>1546</v>
      </c>
      <c r="P647" s="170"/>
      <c r="Q647" s="170"/>
      <c r="R647" s="222" t="s">
        <v>1254</v>
      </c>
      <c r="S647" s="171" t="s">
        <v>1195</v>
      </c>
      <c r="T647" s="222" t="s">
        <v>1196</v>
      </c>
    </row>
    <row r="648">
      <c r="A648" s="153" t="s">
        <v>1547</v>
      </c>
      <c r="B648" s="154"/>
      <c r="C648" s="154"/>
      <c r="D648" s="154"/>
      <c r="E648" s="153"/>
      <c r="F648" s="173"/>
      <c r="G648" s="277"/>
      <c r="H648" s="242" t="s">
        <v>1548</v>
      </c>
      <c r="I648" s="212"/>
      <c r="J648" s="212"/>
      <c r="K648" s="243"/>
      <c r="L648" s="153"/>
      <c r="M648" s="154"/>
      <c r="O648" s="298" t="s">
        <v>1549</v>
      </c>
      <c r="P648" s="212"/>
      <c r="Q648" s="212"/>
      <c r="R648" s="212"/>
      <c r="S648" s="153"/>
      <c r="T648" s="212"/>
    </row>
    <row r="649">
      <c r="A649" s="153" t="s">
        <v>1550</v>
      </c>
      <c r="B649" s="154"/>
      <c r="C649" s="154"/>
      <c r="D649" s="154"/>
      <c r="E649" s="154"/>
      <c r="F649" s="154"/>
      <c r="G649" s="278"/>
      <c r="H649" s="242" t="s">
        <v>1551</v>
      </c>
      <c r="I649" s="212"/>
      <c r="J649" s="154"/>
      <c r="K649" s="154"/>
      <c r="L649" s="154"/>
      <c r="M649" s="154"/>
      <c r="O649" s="154"/>
      <c r="P649" s="154"/>
      <c r="Q649" s="154"/>
      <c r="R649" s="154"/>
      <c r="S649" s="154"/>
      <c r="T649" s="154"/>
    </row>
    <row r="650">
      <c r="A650" s="276" t="s">
        <v>1552</v>
      </c>
      <c r="B650" s="37"/>
      <c r="C650" s="37"/>
      <c r="D650" s="37"/>
      <c r="F650" s="37"/>
      <c r="G650" s="268"/>
      <c r="H650" s="174" t="s">
        <v>1553</v>
      </c>
      <c r="O650" s="174" t="s">
        <v>1554</v>
      </c>
    </row>
    <row r="651">
      <c r="A651" s="41"/>
      <c r="B651" s="37"/>
      <c r="C651" s="37"/>
      <c r="D651" s="37"/>
      <c r="F651" s="37"/>
      <c r="G651" s="268"/>
    </row>
    <row r="652">
      <c r="A652" s="274" t="s">
        <v>1555</v>
      </c>
      <c r="B652" s="170"/>
      <c r="C652" s="170"/>
      <c r="D652" s="275" t="s">
        <v>1302</v>
      </c>
      <c r="E652" s="171" t="s">
        <v>1195</v>
      </c>
      <c r="F652" s="222" t="s">
        <v>1196</v>
      </c>
      <c r="H652" s="313" t="s">
        <v>1556</v>
      </c>
      <c r="I652" s="170"/>
      <c r="J652" s="170"/>
      <c r="K652" s="209" t="s">
        <v>1254</v>
      </c>
      <c r="L652" s="171" t="s">
        <v>1195</v>
      </c>
      <c r="M652" s="209" t="s">
        <v>1196</v>
      </c>
    </row>
    <row r="653">
      <c r="A653" s="153" t="s">
        <v>1557</v>
      </c>
      <c r="B653" s="154"/>
      <c r="C653" s="154"/>
      <c r="D653" s="154"/>
      <c r="E653" s="153"/>
      <c r="F653" s="173"/>
      <c r="G653" s="268"/>
      <c r="H653" s="242" t="s">
        <v>1558</v>
      </c>
      <c r="I653" s="212"/>
      <c r="J653" s="154"/>
      <c r="K653" s="154"/>
      <c r="L653" s="153"/>
      <c r="M653" s="154"/>
      <c r="N653" s="37"/>
    </row>
    <row r="654">
      <c r="A654" s="153" t="s">
        <v>1559</v>
      </c>
      <c r="B654" s="154"/>
      <c r="C654" s="154"/>
      <c r="D654" s="154"/>
      <c r="E654" s="154"/>
      <c r="F654" s="154"/>
      <c r="G654" s="278"/>
      <c r="H654" s="242" t="s">
        <v>1560</v>
      </c>
      <c r="I654" s="154"/>
      <c r="J654" s="154"/>
      <c r="K654" s="154"/>
      <c r="L654" s="154"/>
      <c r="M654" s="154"/>
      <c r="N654" s="37"/>
    </row>
    <row r="655">
      <c r="A655" s="276" t="s">
        <v>1561</v>
      </c>
      <c r="G655" s="268"/>
      <c r="H655" s="213" t="s">
        <v>1562</v>
      </c>
    </row>
    <row r="656">
      <c r="G656" s="268"/>
    </row>
    <row r="657">
      <c r="A657" s="274" t="s">
        <v>1563</v>
      </c>
      <c r="B657" s="170"/>
      <c r="C657" s="170"/>
      <c r="D657" s="275" t="s">
        <v>1302</v>
      </c>
      <c r="E657" s="171" t="s">
        <v>1195</v>
      </c>
      <c r="F657" s="222" t="s">
        <v>1196</v>
      </c>
      <c r="H657" s="274" t="s">
        <v>1564</v>
      </c>
      <c r="I657" s="170"/>
      <c r="J657" s="170"/>
      <c r="K657" s="275" t="s">
        <v>1565</v>
      </c>
      <c r="L657" s="171" t="s">
        <v>1195</v>
      </c>
      <c r="M657" s="222" t="s">
        <v>1196</v>
      </c>
      <c r="O657" s="175" t="s">
        <v>1566</v>
      </c>
      <c r="P657" s="176"/>
      <c r="Q657" s="177" t="s">
        <v>595</v>
      </c>
      <c r="R657" s="178" t="s">
        <v>1304</v>
      </c>
      <c r="S657" s="178" t="s">
        <v>1195</v>
      </c>
      <c r="T657" s="178" t="s">
        <v>1196</v>
      </c>
    </row>
    <row r="658">
      <c r="A658" s="153" t="s">
        <v>1567</v>
      </c>
      <c r="B658" s="154"/>
      <c r="C658" s="154"/>
      <c r="D658" s="154"/>
      <c r="E658" s="153"/>
      <c r="F658" s="173"/>
      <c r="G658" s="277"/>
      <c r="H658" s="153" t="s">
        <v>1568</v>
      </c>
      <c r="I658" s="154"/>
      <c r="J658" s="154"/>
      <c r="K658" s="154"/>
      <c r="L658" s="153"/>
      <c r="M658" s="173"/>
      <c r="O658" s="180" t="s">
        <v>1569</v>
      </c>
      <c r="P658" s="181"/>
      <c r="Q658" s="181"/>
      <c r="R658" s="181"/>
      <c r="S658" s="181"/>
      <c r="T658" s="181"/>
    </row>
    <row r="659">
      <c r="A659" s="153" t="s">
        <v>1570</v>
      </c>
      <c r="B659" s="154"/>
      <c r="C659" s="154"/>
      <c r="D659" s="154"/>
      <c r="E659" s="154"/>
      <c r="F659" s="154"/>
      <c r="G659" s="278"/>
      <c r="H659" s="153" t="s">
        <v>1571</v>
      </c>
      <c r="I659" s="154"/>
      <c r="J659" s="154"/>
      <c r="K659" s="154"/>
      <c r="L659" s="154"/>
      <c r="M659" s="154"/>
      <c r="O659" s="180" t="s">
        <v>1572</v>
      </c>
      <c r="P659" s="181"/>
      <c r="Q659" s="181"/>
      <c r="R659" s="181"/>
      <c r="S659" s="181"/>
      <c r="T659" s="181"/>
      <c r="U659" s="312" t="s">
        <v>556</v>
      </c>
    </row>
    <row r="660">
      <c r="A660" s="276" t="s">
        <v>1573</v>
      </c>
      <c r="B660" s="37"/>
      <c r="C660" s="37"/>
      <c r="D660" s="37"/>
      <c r="F660" s="37"/>
      <c r="G660" s="268"/>
      <c r="H660" s="276" t="s">
        <v>1574</v>
      </c>
      <c r="I660" s="37"/>
      <c r="J660" s="37"/>
      <c r="K660" s="37"/>
      <c r="M660" s="37"/>
      <c r="O660" s="174" t="s">
        <v>1575</v>
      </c>
    </row>
    <row r="661">
      <c r="A661" s="41"/>
      <c r="B661" s="37"/>
      <c r="C661" s="37"/>
      <c r="D661" s="37"/>
      <c r="F661" s="37"/>
      <c r="G661" s="268"/>
    </row>
    <row r="662">
      <c r="A662" s="274" t="s">
        <v>1576</v>
      </c>
      <c r="B662" s="170"/>
      <c r="C662" s="170"/>
      <c r="D662" s="275" t="s">
        <v>1278</v>
      </c>
      <c r="E662" s="171" t="s">
        <v>1195</v>
      </c>
      <c r="F662" s="222" t="s">
        <v>1196</v>
      </c>
      <c r="H662" s="296" t="s">
        <v>1577</v>
      </c>
      <c r="I662" s="170"/>
      <c r="J662" s="170"/>
      <c r="K662" s="222" t="s">
        <v>1336</v>
      </c>
      <c r="L662" s="171" t="s">
        <v>1195</v>
      </c>
      <c r="M662" s="222" t="s">
        <v>1196</v>
      </c>
      <c r="O662" s="207" t="s">
        <v>1578</v>
      </c>
      <c r="P662" s="170"/>
      <c r="Q662" s="170"/>
      <c r="R662" s="209" t="s">
        <v>1302</v>
      </c>
      <c r="S662" s="171" t="s">
        <v>1195</v>
      </c>
      <c r="T662" s="209" t="s">
        <v>1196</v>
      </c>
    </row>
    <row r="663">
      <c r="A663" s="153" t="s">
        <v>1579</v>
      </c>
      <c r="B663" s="154"/>
      <c r="C663" s="154"/>
      <c r="D663" s="154"/>
      <c r="E663" s="153"/>
      <c r="F663" s="173"/>
      <c r="G663" s="277"/>
      <c r="H663" s="298" t="s">
        <v>1580</v>
      </c>
      <c r="I663" s="212"/>
      <c r="J663" s="212"/>
      <c r="K663" s="212"/>
      <c r="L663" s="153"/>
      <c r="M663" s="154"/>
      <c r="O663" s="242" t="s">
        <v>1581</v>
      </c>
      <c r="P663" s="212"/>
      <c r="Q663" s="212"/>
      <c r="R663" s="212"/>
      <c r="S663" s="153"/>
      <c r="T663" s="154"/>
    </row>
    <row r="664">
      <c r="A664" s="153" t="s">
        <v>1582</v>
      </c>
      <c r="B664" s="154"/>
      <c r="C664" s="154"/>
      <c r="D664" s="154"/>
      <c r="E664" s="154"/>
      <c r="F664" s="205" t="s">
        <v>1583</v>
      </c>
      <c r="G664" s="299" t="s">
        <v>556</v>
      </c>
      <c r="H664" s="242" t="s">
        <v>1584</v>
      </c>
      <c r="I664" s="212"/>
      <c r="J664" s="212"/>
      <c r="K664" s="154"/>
      <c r="L664" s="154"/>
      <c r="M664" s="154"/>
      <c r="O664" s="242" t="s">
        <v>1585</v>
      </c>
      <c r="P664" s="212"/>
      <c r="Q664" s="212"/>
      <c r="R664" s="154"/>
      <c r="S664" s="154"/>
      <c r="T664" s="154"/>
      <c r="U664" s="312" t="s">
        <v>556</v>
      </c>
    </row>
    <row r="665">
      <c r="A665" s="276" t="s">
        <v>1586</v>
      </c>
      <c r="B665" s="37"/>
      <c r="C665" s="37"/>
      <c r="D665" s="37"/>
      <c r="F665" s="37"/>
      <c r="G665" s="268"/>
      <c r="H665" s="276" t="s">
        <v>1587</v>
      </c>
      <c r="O665" s="314" t="s">
        <v>1588</v>
      </c>
    </row>
    <row r="666">
      <c r="A666" s="41"/>
      <c r="B666" s="37"/>
      <c r="C666" s="37"/>
      <c r="D666" s="37"/>
      <c r="F666" s="37"/>
      <c r="G666" s="268"/>
    </row>
    <row r="667">
      <c r="A667" s="274" t="s">
        <v>1589</v>
      </c>
      <c r="B667" s="170"/>
      <c r="C667" s="170"/>
      <c r="D667" s="275" t="s">
        <v>1254</v>
      </c>
      <c r="E667" s="171" t="s">
        <v>1195</v>
      </c>
      <c r="F667" s="222" t="s">
        <v>1196</v>
      </c>
      <c r="H667" s="149" t="s">
        <v>1590</v>
      </c>
      <c r="I667" s="170"/>
      <c r="J667" s="170"/>
      <c r="K667" s="209" t="s">
        <v>1254</v>
      </c>
      <c r="L667" s="171" t="s">
        <v>1195</v>
      </c>
      <c r="M667" s="209" t="s">
        <v>1196</v>
      </c>
      <c r="O667" s="279" t="s">
        <v>1591</v>
      </c>
      <c r="P667" s="170"/>
      <c r="Q667" s="170"/>
      <c r="R667" s="222" t="s">
        <v>1565</v>
      </c>
      <c r="S667" s="171" t="s">
        <v>1195</v>
      </c>
      <c r="T667" s="222" t="s">
        <v>1196</v>
      </c>
    </row>
    <row r="668">
      <c r="A668" s="153" t="s">
        <v>1592</v>
      </c>
      <c r="B668" s="154"/>
      <c r="C668" s="154"/>
      <c r="D668" s="154"/>
      <c r="E668" s="153"/>
      <c r="F668" s="173"/>
      <c r="G668" s="277"/>
      <c r="H668" s="242" t="s">
        <v>1593</v>
      </c>
      <c r="I668" s="212"/>
      <c r="J668" s="212"/>
      <c r="K668" s="212"/>
      <c r="L668" s="153"/>
      <c r="M668" s="154"/>
      <c r="N668" s="37"/>
      <c r="O668" s="242" t="s">
        <v>1594</v>
      </c>
      <c r="P668" s="212"/>
      <c r="Q668" s="212"/>
      <c r="R668" s="212"/>
      <c r="S668" s="153"/>
      <c r="T668" s="212"/>
    </row>
    <row r="669">
      <c r="A669" s="153" t="s">
        <v>1595</v>
      </c>
      <c r="B669" s="154"/>
      <c r="C669" s="154"/>
      <c r="D669" s="154"/>
      <c r="E669" s="154"/>
      <c r="F669" s="154"/>
      <c r="G669" s="278"/>
      <c r="H669" s="242" t="s">
        <v>1596</v>
      </c>
      <c r="I669" s="212"/>
      <c r="J669" s="212"/>
      <c r="K669" s="212"/>
      <c r="L669" s="154"/>
      <c r="M669" s="154"/>
      <c r="N669" s="37"/>
      <c r="O669" s="242" t="s">
        <v>1597</v>
      </c>
      <c r="P669" s="212"/>
      <c r="Q669" s="212"/>
      <c r="R669" s="154"/>
      <c r="S669" s="154"/>
      <c r="T669" s="154"/>
    </row>
    <row r="670">
      <c r="A670" s="276" t="s">
        <v>1598</v>
      </c>
      <c r="B670" s="37"/>
      <c r="C670" s="37"/>
      <c r="D670" s="37"/>
      <c r="F670" s="37"/>
      <c r="G670" s="268"/>
      <c r="H670" s="213" t="s">
        <v>1599</v>
      </c>
      <c r="O670" s="215" t="s">
        <v>1600</v>
      </c>
    </row>
    <row r="671">
      <c r="B671" s="37"/>
      <c r="C671" s="37"/>
      <c r="D671" s="37"/>
      <c r="F671" s="37"/>
      <c r="G671" s="268"/>
    </row>
    <row r="672">
      <c r="A672" s="274" t="s">
        <v>1601</v>
      </c>
      <c r="B672" s="170"/>
      <c r="C672" s="170"/>
      <c r="D672" s="275" t="s">
        <v>1304</v>
      </c>
      <c r="E672" s="171" t="s">
        <v>1195</v>
      </c>
      <c r="F672" s="222" t="s">
        <v>1196</v>
      </c>
      <c r="H672" s="296" t="s">
        <v>1602</v>
      </c>
      <c r="I672" s="170"/>
      <c r="J672" s="170"/>
      <c r="K672" s="275" t="s">
        <v>1334</v>
      </c>
      <c r="L672" s="171" t="s">
        <v>1195</v>
      </c>
      <c r="M672" s="222" t="s">
        <v>1196</v>
      </c>
      <c r="O672" s="175" t="s">
        <v>1603</v>
      </c>
      <c r="P672" s="176"/>
      <c r="Q672" s="177" t="s">
        <v>595</v>
      </c>
      <c r="R672" s="178" t="s">
        <v>1302</v>
      </c>
      <c r="S672" s="178" t="s">
        <v>1195</v>
      </c>
      <c r="T672" s="178" t="s">
        <v>1196</v>
      </c>
    </row>
    <row r="673">
      <c r="A673" s="153" t="s">
        <v>1604</v>
      </c>
      <c r="B673" s="154"/>
      <c r="C673" s="154"/>
      <c r="D673" s="154"/>
      <c r="E673" s="153"/>
      <c r="F673" s="173"/>
      <c r="G673" s="277"/>
      <c r="H673" s="298" t="s">
        <v>1605</v>
      </c>
      <c r="I673" s="212"/>
      <c r="J673" s="212"/>
      <c r="K673" s="212"/>
      <c r="L673" s="153"/>
      <c r="M673" s="212"/>
      <c r="O673" s="180" t="s">
        <v>1606</v>
      </c>
      <c r="P673" s="181"/>
      <c r="Q673" s="181"/>
      <c r="R673" s="181"/>
      <c r="S673" s="181"/>
      <c r="T673" s="181"/>
    </row>
    <row r="674">
      <c r="A674" s="153" t="s">
        <v>1607</v>
      </c>
      <c r="B674" s="154"/>
      <c r="C674" s="154"/>
      <c r="D674" s="154"/>
      <c r="E674" s="154"/>
      <c r="F674" s="154"/>
      <c r="G674" s="278"/>
      <c r="H674" s="185" t="s">
        <v>1608</v>
      </c>
      <c r="I674" s="212"/>
      <c r="J674" s="212"/>
      <c r="K674" s="212"/>
      <c r="L674" s="154"/>
      <c r="M674" s="212"/>
      <c r="N674" s="312" t="s">
        <v>556</v>
      </c>
      <c r="O674" s="180" t="s">
        <v>1609</v>
      </c>
      <c r="P674" s="181"/>
      <c r="Q674" s="181"/>
      <c r="R674" s="181"/>
      <c r="S674" s="181"/>
      <c r="T674" s="181"/>
    </row>
    <row r="675">
      <c r="A675" s="276" t="s">
        <v>1610</v>
      </c>
      <c r="B675" s="37"/>
      <c r="C675" s="37"/>
      <c r="D675" s="37"/>
      <c r="F675" s="37"/>
      <c r="G675" s="268"/>
      <c r="H675" s="276" t="s">
        <v>1611</v>
      </c>
      <c r="O675" s="174" t="s">
        <v>1612</v>
      </c>
    </row>
    <row r="676">
      <c r="A676" s="41"/>
      <c r="B676" s="37"/>
      <c r="C676" s="37"/>
      <c r="D676" s="37"/>
      <c r="F676" s="37"/>
      <c r="G676" s="268"/>
    </row>
    <row r="677">
      <c r="A677" s="274" t="s">
        <v>1613</v>
      </c>
      <c r="B677" s="170"/>
      <c r="C677" s="170"/>
      <c r="D677" s="275" t="s">
        <v>1278</v>
      </c>
      <c r="E677" s="171" t="s">
        <v>1195</v>
      </c>
      <c r="F677" s="222" t="s">
        <v>1196</v>
      </c>
      <c r="H677" s="149" t="s">
        <v>1614</v>
      </c>
      <c r="I677" s="170"/>
      <c r="J677" s="170"/>
      <c r="K677" s="171" t="s">
        <v>1302</v>
      </c>
      <c r="L677" s="209" t="s">
        <v>1195</v>
      </c>
      <c r="M677" s="209" t="s">
        <v>1196</v>
      </c>
    </row>
    <row r="678">
      <c r="A678" s="153" t="s">
        <v>1615</v>
      </c>
      <c r="B678" s="154"/>
      <c r="C678" s="154"/>
      <c r="D678" s="154"/>
      <c r="E678" s="153"/>
      <c r="F678" s="173"/>
      <c r="G678" s="277"/>
      <c r="H678" s="211" t="s">
        <v>1616</v>
      </c>
      <c r="I678" s="212"/>
      <c r="J678" s="212"/>
      <c r="K678" s="212"/>
      <c r="L678" s="212"/>
      <c r="M678" s="154"/>
    </row>
    <row r="679">
      <c r="A679" s="153" t="s">
        <v>1617</v>
      </c>
      <c r="B679" s="154"/>
      <c r="C679" s="154"/>
      <c r="D679" s="154"/>
      <c r="E679" s="154"/>
      <c r="F679" s="154"/>
      <c r="G679" s="277"/>
      <c r="H679" s="242" t="s">
        <v>1618</v>
      </c>
      <c r="I679" s="212"/>
      <c r="J679" s="212"/>
      <c r="K679" s="212"/>
      <c r="L679" s="212"/>
      <c r="M679" s="205" t="s">
        <v>1619</v>
      </c>
    </row>
    <row r="680">
      <c r="A680" s="276" t="s">
        <v>1620</v>
      </c>
      <c r="B680" s="37"/>
      <c r="C680" s="37"/>
      <c r="D680" s="37"/>
      <c r="F680" s="37"/>
      <c r="G680" s="268"/>
      <c r="H680" s="174" t="s">
        <v>1621</v>
      </c>
    </row>
    <row r="681">
      <c r="A681" s="41"/>
      <c r="B681" s="37"/>
      <c r="C681" s="37"/>
      <c r="D681" s="37"/>
      <c r="F681" s="37"/>
      <c r="G681" s="268"/>
    </row>
    <row r="682">
      <c r="A682" s="274" t="s">
        <v>1622</v>
      </c>
      <c r="B682" s="170"/>
      <c r="C682" s="170"/>
      <c r="D682" s="275" t="s">
        <v>1304</v>
      </c>
      <c r="E682" s="171" t="s">
        <v>1195</v>
      </c>
      <c r="F682" s="222" t="s">
        <v>1196</v>
      </c>
      <c r="H682" s="149" t="s">
        <v>1623</v>
      </c>
      <c r="I682" s="170"/>
      <c r="J682" s="170"/>
      <c r="K682" s="209" t="s">
        <v>1336</v>
      </c>
      <c r="L682" s="171" t="s">
        <v>1195</v>
      </c>
      <c r="M682" s="209" t="s">
        <v>1196</v>
      </c>
    </row>
    <row r="683">
      <c r="A683" s="153" t="s">
        <v>1624</v>
      </c>
      <c r="B683" s="154"/>
      <c r="C683" s="154"/>
      <c r="D683" s="154"/>
      <c r="E683" s="153"/>
      <c r="F683" s="173"/>
      <c r="G683" s="268"/>
      <c r="H683" s="315" t="s">
        <v>1625</v>
      </c>
      <c r="I683" s="212"/>
      <c r="J683" s="212"/>
      <c r="K683" s="212"/>
      <c r="L683" s="153"/>
      <c r="M683" s="154"/>
      <c r="N683" s="37"/>
    </row>
    <row r="684">
      <c r="A684" s="153" t="s">
        <v>1626</v>
      </c>
      <c r="B684" s="154"/>
      <c r="C684" s="154"/>
      <c r="D684" s="154"/>
      <c r="E684" s="154"/>
      <c r="F684" s="154"/>
      <c r="G684" s="268"/>
      <c r="H684" s="315" t="s">
        <v>1627</v>
      </c>
      <c r="I684" s="212"/>
      <c r="J684" s="154"/>
      <c r="K684" s="154"/>
      <c r="L684" s="154"/>
      <c r="M684" s="154"/>
      <c r="N684" s="37"/>
    </row>
    <row r="685">
      <c r="A685" s="276" t="s">
        <v>1628</v>
      </c>
      <c r="G685" s="268"/>
      <c r="H685" s="316" t="s">
        <v>1629</v>
      </c>
    </row>
    <row r="686">
      <c r="A686" s="13"/>
      <c r="G686" s="268"/>
    </row>
    <row r="687">
      <c r="A687" s="274" t="s">
        <v>1630</v>
      </c>
      <c r="B687" s="170"/>
      <c r="C687" s="170"/>
      <c r="D687" s="275" t="s">
        <v>1302</v>
      </c>
      <c r="E687" s="171" t="s">
        <v>1195</v>
      </c>
      <c r="F687" s="222" t="s">
        <v>1196</v>
      </c>
      <c r="H687" s="274" t="s">
        <v>1631</v>
      </c>
      <c r="I687" s="170"/>
      <c r="J687" s="170"/>
      <c r="K687" s="275" t="s">
        <v>1334</v>
      </c>
      <c r="L687" s="171" t="s">
        <v>1195</v>
      </c>
      <c r="M687" s="222" t="s">
        <v>1196</v>
      </c>
      <c r="O687" s="175" t="s">
        <v>1632</v>
      </c>
      <c r="P687" s="176"/>
      <c r="Q687" s="177" t="s">
        <v>595</v>
      </c>
      <c r="R687" s="178" t="s">
        <v>1304</v>
      </c>
      <c r="S687" s="178" t="s">
        <v>1195</v>
      </c>
      <c r="T687" s="178" t="s">
        <v>1196</v>
      </c>
    </row>
    <row r="688">
      <c r="A688" s="244" t="s">
        <v>1633</v>
      </c>
      <c r="B688" s="154"/>
      <c r="C688" s="154"/>
      <c r="D688" s="154"/>
      <c r="E688" s="153"/>
      <c r="F688" s="173"/>
      <c r="G688" s="277"/>
      <c r="H688" s="244" t="s">
        <v>1634</v>
      </c>
      <c r="I688" s="154"/>
      <c r="J688" s="154"/>
      <c r="K688" s="154"/>
      <c r="L688" s="153"/>
      <c r="M688" s="173"/>
      <c r="O688" s="180" t="s">
        <v>1635</v>
      </c>
      <c r="P688" s="181"/>
      <c r="Q688" s="181"/>
      <c r="R688" s="181"/>
      <c r="S688" s="181"/>
      <c r="T688" s="181"/>
    </row>
    <row r="689">
      <c r="A689" s="244" t="s">
        <v>1636</v>
      </c>
      <c r="B689" s="154"/>
      <c r="C689" s="154"/>
      <c r="D689" s="154"/>
      <c r="E689" s="154"/>
      <c r="F689" s="154"/>
      <c r="G689" s="312" t="s">
        <v>556</v>
      </c>
      <c r="H689" s="244" t="s">
        <v>1637</v>
      </c>
      <c r="I689" s="154"/>
      <c r="J689" s="154"/>
      <c r="K689" s="154"/>
      <c r="L689" s="154"/>
      <c r="M689" s="154"/>
      <c r="N689" s="312" t="s">
        <v>556</v>
      </c>
      <c r="O689" s="180" t="s">
        <v>1638</v>
      </c>
      <c r="P689" s="181"/>
      <c r="Q689" s="181"/>
      <c r="R689" s="181"/>
      <c r="S689" s="181"/>
      <c r="T689" s="181"/>
    </row>
    <row r="690">
      <c r="A690" s="276" t="s">
        <v>1639</v>
      </c>
      <c r="G690" s="268"/>
      <c r="H690" s="276" t="s">
        <v>1640</v>
      </c>
      <c r="O690" s="174" t="s">
        <v>1641</v>
      </c>
    </row>
    <row r="691">
      <c r="A691" s="13"/>
      <c r="G691" s="268"/>
    </row>
    <row r="692">
      <c r="A692" s="274" t="s">
        <v>1642</v>
      </c>
      <c r="B692" s="170"/>
      <c r="C692" s="170"/>
      <c r="D692" s="275" t="s">
        <v>1313</v>
      </c>
      <c r="E692" s="171" t="s">
        <v>1195</v>
      </c>
      <c r="F692" s="222" t="s">
        <v>1196</v>
      </c>
      <c r="H692" s="317" t="s">
        <v>1643</v>
      </c>
      <c r="I692" s="176"/>
      <c r="J692" s="177" t="s">
        <v>595</v>
      </c>
      <c r="K692" s="178" t="s">
        <v>1302</v>
      </c>
      <c r="L692" s="178" t="s">
        <v>1195</v>
      </c>
      <c r="M692" s="178" t="s">
        <v>1196</v>
      </c>
    </row>
    <row r="693">
      <c r="A693" s="244" t="s">
        <v>1644</v>
      </c>
      <c r="B693" s="154"/>
      <c r="C693" s="154"/>
      <c r="D693" s="154"/>
      <c r="E693" s="153"/>
      <c r="F693" s="173"/>
      <c r="G693" s="277"/>
      <c r="H693" s="180" t="s">
        <v>1645</v>
      </c>
      <c r="I693" s="181"/>
      <c r="J693" s="181"/>
      <c r="K693" s="181"/>
      <c r="L693" s="181"/>
      <c r="M693" s="181"/>
    </row>
    <row r="694">
      <c r="A694" s="244" t="s">
        <v>1646</v>
      </c>
      <c r="B694" s="154"/>
      <c r="C694" s="154"/>
      <c r="D694" s="154"/>
      <c r="E694" s="154"/>
      <c r="F694" s="154"/>
      <c r="G694" s="278"/>
      <c r="H694" s="180" t="s">
        <v>1647</v>
      </c>
      <c r="I694" s="181"/>
      <c r="J694" s="181"/>
      <c r="K694" s="181"/>
      <c r="L694" s="181"/>
      <c r="M694" s="318" t="s">
        <v>1648</v>
      </c>
    </row>
    <row r="695">
      <c r="A695" s="276" t="s">
        <v>1649</v>
      </c>
      <c r="G695" s="268"/>
      <c r="H695" s="174" t="s">
        <v>1650</v>
      </c>
    </row>
    <row r="696">
      <c r="G696" s="268"/>
    </row>
    <row r="697">
      <c r="A697" s="274" t="s">
        <v>1651</v>
      </c>
      <c r="B697" s="170"/>
      <c r="C697" s="170"/>
      <c r="D697" s="275" t="s">
        <v>1304</v>
      </c>
      <c r="E697" s="171" t="s">
        <v>1195</v>
      </c>
      <c r="F697" s="222" t="s">
        <v>1196</v>
      </c>
      <c r="G697" s="268"/>
      <c r="H697" s="218" t="s">
        <v>1652</v>
      </c>
      <c r="I697" s="170"/>
      <c r="J697" s="170"/>
      <c r="K697" s="209" t="s">
        <v>1302</v>
      </c>
      <c r="L697" s="171" t="s">
        <v>1195</v>
      </c>
      <c r="M697" s="209" t="s">
        <v>1196</v>
      </c>
    </row>
    <row r="698">
      <c r="A698" s="153" t="s">
        <v>1653</v>
      </c>
      <c r="B698" s="154"/>
      <c r="C698" s="154"/>
      <c r="D698" s="154"/>
      <c r="E698" s="153"/>
      <c r="F698" s="173"/>
      <c r="H698" s="211" t="s">
        <v>1654</v>
      </c>
      <c r="I698" s="212"/>
      <c r="J698" s="212"/>
      <c r="K698" s="212"/>
      <c r="L698" s="153"/>
      <c r="M698" s="154"/>
    </row>
    <row r="699">
      <c r="A699" s="153" t="s">
        <v>1655</v>
      </c>
      <c r="B699" s="154"/>
      <c r="C699" s="154"/>
      <c r="D699" s="154"/>
      <c r="E699" s="154"/>
      <c r="F699" s="154"/>
      <c r="G699" s="312" t="s">
        <v>556</v>
      </c>
      <c r="H699" s="211" t="s">
        <v>1656</v>
      </c>
      <c r="I699" s="212"/>
      <c r="J699" s="154"/>
      <c r="K699" s="154"/>
      <c r="L699" s="154"/>
      <c r="M699" s="302" t="s">
        <v>1657</v>
      </c>
    </row>
    <row r="700">
      <c r="A700" s="276" t="s">
        <v>1658</v>
      </c>
      <c r="G700" s="268"/>
      <c r="H700" s="174" t="s">
        <v>1659</v>
      </c>
    </row>
    <row r="701">
      <c r="G701" s="268"/>
    </row>
    <row r="702">
      <c r="A702" s="274" t="s">
        <v>1660</v>
      </c>
      <c r="B702" s="170"/>
      <c r="C702" s="170"/>
      <c r="D702" s="275" t="s">
        <v>1313</v>
      </c>
      <c r="E702" s="171" t="s">
        <v>1195</v>
      </c>
      <c r="F702" s="222" t="s">
        <v>1196</v>
      </c>
      <c r="G702" s="268"/>
      <c r="H702" s="230" t="s">
        <v>1661</v>
      </c>
      <c r="I702" s="192"/>
      <c r="J702" s="192"/>
      <c r="K702" s="178" t="s">
        <v>1313</v>
      </c>
      <c r="L702" s="178" t="s">
        <v>1195</v>
      </c>
      <c r="M702" s="178" t="s">
        <v>1196</v>
      </c>
    </row>
    <row r="703">
      <c r="A703" s="153" t="s">
        <v>1662</v>
      </c>
      <c r="B703" s="154"/>
      <c r="C703" s="154"/>
      <c r="D703" s="154"/>
      <c r="E703" s="153"/>
      <c r="F703" s="173"/>
      <c r="G703" s="268"/>
      <c r="H703" s="180" t="s">
        <v>1663</v>
      </c>
      <c r="I703" s="181"/>
      <c r="J703" s="181"/>
      <c r="K703" s="181"/>
      <c r="L703" s="181"/>
      <c r="M703" s="181"/>
    </row>
    <row r="704">
      <c r="A704" s="153" t="s">
        <v>1664</v>
      </c>
      <c r="B704" s="154"/>
      <c r="C704" s="154"/>
      <c r="D704" s="154"/>
      <c r="E704" s="154"/>
      <c r="F704" s="205" t="s">
        <v>1665</v>
      </c>
      <c r="G704" s="312" t="s">
        <v>556</v>
      </c>
      <c r="H704" s="180" t="s">
        <v>1666</v>
      </c>
      <c r="I704" s="181"/>
      <c r="J704" s="181"/>
      <c r="K704" s="181"/>
      <c r="L704" s="319" t="s">
        <v>1667</v>
      </c>
      <c r="M704" s="181"/>
    </row>
    <row r="705">
      <c r="A705" s="276" t="s">
        <v>1668</v>
      </c>
      <c r="G705" s="268"/>
      <c r="H705" s="174" t="s">
        <v>1669</v>
      </c>
    </row>
    <row r="706">
      <c r="G706" s="268"/>
    </row>
    <row r="707">
      <c r="A707" s="274" t="s">
        <v>1670</v>
      </c>
      <c r="B707" s="170"/>
      <c r="C707" s="170"/>
      <c r="D707" s="275" t="s">
        <v>1304</v>
      </c>
      <c r="E707" s="171" t="s">
        <v>1195</v>
      </c>
      <c r="F707" s="222" t="s">
        <v>1196</v>
      </c>
      <c r="G707" s="268"/>
      <c r="H707" s="274" t="s">
        <v>1671</v>
      </c>
      <c r="I707" s="170"/>
      <c r="J707" s="170"/>
      <c r="K707" s="275" t="s">
        <v>1565</v>
      </c>
      <c r="L707" s="171" t="s">
        <v>1195</v>
      </c>
      <c r="M707" s="222" t="s">
        <v>1196</v>
      </c>
      <c r="O707" s="227" t="s">
        <v>1672</v>
      </c>
      <c r="P707" s="221"/>
      <c r="Q707" s="221"/>
      <c r="R707" s="275" t="s">
        <v>1313</v>
      </c>
      <c r="S707" s="222" t="s">
        <v>1195</v>
      </c>
      <c r="T707" s="222" t="s">
        <v>1196</v>
      </c>
    </row>
    <row r="708">
      <c r="A708" s="244" t="s">
        <v>1673</v>
      </c>
      <c r="B708" s="154"/>
      <c r="C708" s="154"/>
      <c r="D708" s="154"/>
      <c r="E708" s="153"/>
      <c r="F708" s="173"/>
      <c r="G708" s="268"/>
      <c r="H708" s="153" t="s">
        <v>1674</v>
      </c>
      <c r="I708" s="154"/>
      <c r="J708" s="154"/>
      <c r="K708" s="154"/>
      <c r="L708" s="153"/>
      <c r="M708" s="173"/>
      <c r="O708" s="224" t="s">
        <v>1675</v>
      </c>
      <c r="P708" s="225"/>
      <c r="Q708" s="225"/>
      <c r="R708" s="225"/>
      <c r="S708" s="225"/>
      <c r="T708" s="226"/>
    </row>
    <row r="709">
      <c r="A709" s="244" t="s">
        <v>1676</v>
      </c>
      <c r="B709" s="154"/>
      <c r="C709" s="154"/>
      <c r="D709" s="154"/>
      <c r="E709" s="154"/>
      <c r="F709" s="205" t="s">
        <v>1619</v>
      </c>
      <c r="G709" s="268"/>
      <c r="H709" s="153" t="s">
        <v>1677</v>
      </c>
      <c r="I709" s="154"/>
      <c r="J709" s="154"/>
      <c r="K709" s="154"/>
      <c r="L709" s="154"/>
      <c r="M709" s="205" t="s">
        <v>1678</v>
      </c>
      <c r="O709" s="224" t="s">
        <v>1679</v>
      </c>
      <c r="P709" s="225"/>
      <c r="Q709" s="225"/>
      <c r="R709" s="225"/>
      <c r="S709" s="225"/>
      <c r="T709" s="226"/>
    </row>
    <row r="710">
      <c r="A710" s="276" t="s">
        <v>1680</v>
      </c>
      <c r="G710" s="268"/>
      <c r="H710" s="276" t="s">
        <v>1681</v>
      </c>
      <c r="O710" s="215" t="s">
        <v>1682</v>
      </c>
    </row>
    <row r="711">
      <c r="G711" s="268"/>
    </row>
    <row r="712">
      <c r="A712" s="274" t="s">
        <v>1683</v>
      </c>
      <c r="B712" s="170"/>
      <c r="C712" s="170"/>
      <c r="D712" s="275" t="s">
        <v>1254</v>
      </c>
      <c r="E712" s="171" t="s">
        <v>1195</v>
      </c>
      <c r="F712" s="275" t="s">
        <v>1196</v>
      </c>
    </row>
    <row r="713">
      <c r="A713" s="153" t="s">
        <v>1684</v>
      </c>
      <c r="B713" s="154"/>
      <c r="C713" s="154"/>
      <c r="D713" s="154"/>
      <c r="E713" s="153"/>
      <c r="F713" s="173"/>
      <c r="G713" s="268"/>
    </row>
    <row r="714">
      <c r="A714" s="153" t="s">
        <v>1685</v>
      </c>
      <c r="B714" s="154"/>
      <c r="C714" s="154"/>
      <c r="D714" s="154"/>
      <c r="E714" s="154"/>
      <c r="F714" s="154"/>
      <c r="G714" s="320" t="s">
        <v>556</v>
      </c>
    </row>
    <row r="715">
      <c r="A715" s="276" t="s">
        <v>1686</v>
      </c>
      <c r="G715" s="268"/>
    </row>
    <row r="716">
      <c r="A716" s="13"/>
      <c r="G716" s="268"/>
    </row>
    <row r="717">
      <c r="A717" s="218" t="s">
        <v>1687</v>
      </c>
      <c r="B717" s="170"/>
      <c r="C717" s="170"/>
      <c r="D717" s="171" t="s">
        <v>1688</v>
      </c>
      <c r="E717" s="171" t="s">
        <v>1344</v>
      </c>
      <c r="F717" s="222" t="s">
        <v>1196</v>
      </c>
      <c r="G717" s="268"/>
      <c r="H717" s="321" t="s">
        <v>1689</v>
      </c>
      <c r="I717" s="40"/>
      <c r="J717" s="177" t="s">
        <v>595</v>
      </c>
      <c r="K717" s="171" t="s">
        <v>1690</v>
      </c>
      <c r="L717" s="171" t="s">
        <v>1195</v>
      </c>
      <c r="M717" s="222" t="s">
        <v>1196</v>
      </c>
    </row>
    <row r="718">
      <c r="A718" s="242" t="s">
        <v>1691</v>
      </c>
      <c r="B718" s="212"/>
      <c r="C718" s="212"/>
      <c r="D718" s="212"/>
      <c r="E718" s="153"/>
      <c r="F718" s="154"/>
      <c r="G718" s="268"/>
      <c r="H718" s="322" t="s">
        <v>1692</v>
      </c>
      <c r="I718" s="154"/>
      <c r="J718" s="154"/>
      <c r="K718" s="154"/>
      <c r="L718" s="153"/>
      <c r="M718" s="154"/>
    </row>
    <row r="719">
      <c r="A719" s="153" t="s">
        <v>1693</v>
      </c>
      <c r="B719" s="154"/>
      <c r="C719" s="154"/>
      <c r="D719" s="154"/>
      <c r="E719" s="154"/>
      <c r="F719" s="154"/>
      <c r="G719" s="268"/>
      <c r="H719" s="153" t="s">
        <v>1694</v>
      </c>
      <c r="I719" s="154"/>
      <c r="J719" s="154"/>
      <c r="K719" s="154"/>
      <c r="L719" s="154"/>
      <c r="M719" s="154"/>
    </row>
    <row r="720">
      <c r="A720" s="174" t="s">
        <v>1695</v>
      </c>
      <c r="G720" s="268"/>
      <c r="H720" s="174" t="s">
        <v>1696</v>
      </c>
    </row>
    <row r="721">
      <c r="A721" s="13"/>
      <c r="G721" s="268"/>
    </row>
    <row r="722">
      <c r="A722" s="274" t="s">
        <v>1697</v>
      </c>
      <c r="B722" s="170"/>
      <c r="C722" s="170"/>
      <c r="D722" s="275" t="s">
        <v>1334</v>
      </c>
      <c r="E722" s="171" t="s">
        <v>1195</v>
      </c>
      <c r="F722" s="222" t="s">
        <v>1196</v>
      </c>
    </row>
    <row r="723">
      <c r="A723" s="153" t="s">
        <v>1698</v>
      </c>
      <c r="B723" s="154"/>
      <c r="C723" s="154"/>
      <c r="D723" s="154"/>
      <c r="E723" s="153"/>
      <c r="F723" s="173"/>
      <c r="G723" s="268"/>
    </row>
    <row r="724">
      <c r="A724" s="153" t="s">
        <v>1699</v>
      </c>
      <c r="B724" s="154"/>
      <c r="C724" s="154"/>
      <c r="D724" s="154"/>
      <c r="E724" s="154"/>
      <c r="F724" s="154"/>
      <c r="G724" s="320" t="s">
        <v>556</v>
      </c>
    </row>
    <row r="725">
      <c r="A725" s="276" t="s">
        <v>1700</v>
      </c>
      <c r="B725" s="292"/>
      <c r="C725" s="37"/>
      <c r="D725" s="37"/>
      <c r="F725" s="37"/>
      <c r="G725" s="268"/>
    </row>
    <row r="726">
      <c r="A726" s="41"/>
      <c r="B726" s="292"/>
      <c r="C726" s="37"/>
      <c r="D726" s="37"/>
      <c r="F726" s="37"/>
      <c r="G726" s="268"/>
    </row>
    <row r="727">
      <c r="A727" s="274" t="s">
        <v>1701</v>
      </c>
      <c r="B727" s="170"/>
      <c r="C727" s="170"/>
      <c r="D727" s="275" t="s">
        <v>1254</v>
      </c>
      <c r="E727" s="171" t="s">
        <v>1195</v>
      </c>
      <c r="F727" s="222" t="s">
        <v>1196</v>
      </c>
      <c r="G727" s="268"/>
    </row>
    <row r="728">
      <c r="A728" s="153" t="s">
        <v>1702</v>
      </c>
      <c r="B728" s="154"/>
      <c r="C728" s="154"/>
      <c r="D728" s="154"/>
      <c r="E728" s="153"/>
      <c r="F728" s="173"/>
      <c r="G728" s="268"/>
    </row>
    <row r="729">
      <c r="A729" s="184" t="s">
        <v>1703</v>
      </c>
      <c r="B729" s="154"/>
      <c r="C729" s="154"/>
      <c r="D729" s="154"/>
      <c r="E729" s="154"/>
      <c r="F729" s="154"/>
      <c r="G729" s="268"/>
    </row>
    <row r="730">
      <c r="A730" s="276" t="s">
        <v>1704</v>
      </c>
      <c r="B730" s="292"/>
      <c r="C730" s="37"/>
      <c r="D730" s="37"/>
      <c r="F730" s="37"/>
      <c r="G730" s="268"/>
    </row>
    <row r="731">
      <c r="A731" s="41"/>
      <c r="B731" s="292"/>
      <c r="C731" s="37"/>
      <c r="D731" s="37"/>
      <c r="F731" s="37"/>
      <c r="G731" s="268"/>
    </row>
    <row r="732">
      <c r="A732" s="274" t="s">
        <v>1705</v>
      </c>
      <c r="B732" s="170"/>
      <c r="C732" s="170"/>
      <c r="D732" s="275" t="s">
        <v>1302</v>
      </c>
      <c r="E732" s="171" t="s">
        <v>1195</v>
      </c>
      <c r="F732" s="222" t="s">
        <v>1196</v>
      </c>
      <c r="G732" s="268"/>
    </row>
    <row r="733">
      <c r="A733" s="153" t="s">
        <v>1706</v>
      </c>
      <c r="B733" s="154"/>
      <c r="C733" s="154"/>
      <c r="D733" s="154"/>
      <c r="E733" s="153"/>
      <c r="F733" s="173"/>
      <c r="G733" s="268"/>
    </row>
    <row r="734">
      <c r="A734" s="184" t="s">
        <v>1707</v>
      </c>
      <c r="B734" s="154"/>
      <c r="C734" s="154"/>
      <c r="D734" s="154"/>
      <c r="E734" s="154"/>
      <c r="F734" s="154"/>
      <c r="G734" s="268"/>
    </row>
    <row r="735">
      <c r="A735" s="276" t="s">
        <v>1708</v>
      </c>
      <c r="G735" s="268"/>
    </row>
    <row r="736">
      <c r="A736" s="41"/>
      <c r="B736" s="292"/>
      <c r="C736" s="37"/>
      <c r="D736" s="37"/>
      <c r="F736" s="37"/>
      <c r="G736" s="268"/>
    </row>
    <row r="737">
      <c r="A737" s="274" t="s">
        <v>1709</v>
      </c>
      <c r="B737" s="170"/>
      <c r="C737" s="170"/>
      <c r="D737" s="275" t="s">
        <v>1254</v>
      </c>
      <c r="E737" s="171" t="s">
        <v>1195</v>
      </c>
      <c r="F737" s="222" t="s">
        <v>1196</v>
      </c>
      <c r="H737" s="274" t="s">
        <v>1710</v>
      </c>
      <c r="I737" s="170"/>
      <c r="J737" s="170"/>
      <c r="K737" s="275" t="s">
        <v>1304</v>
      </c>
      <c r="L737" s="171" t="s">
        <v>1195</v>
      </c>
      <c r="M737" s="222" t="s">
        <v>1196</v>
      </c>
    </row>
    <row r="738">
      <c r="A738" s="153" t="s">
        <v>1711</v>
      </c>
      <c r="B738" s="154"/>
      <c r="C738" s="154"/>
      <c r="D738" s="154"/>
      <c r="E738" s="153"/>
      <c r="F738" s="173"/>
      <c r="G738" s="268"/>
      <c r="H738" s="153" t="s">
        <v>1712</v>
      </c>
      <c r="I738" s="154"/>
      <c r="J738" s="154"/>
      <c r="K738" s="154"/>
      <c r="L738" s="153"/>
      <c r="M738" s="173"/>
    </row>
    <row r="739">
      <c r="A739" s="184" t="s">
        <v>1703</v>
      </c>
      <c r="B739" s="154"/>
      <c r="C739" s="154"/>
      <c r="D739" s="154"/>
      <c r="E739" s="154"/>
      <c r="F739" s="154"/>
      <c r="G739" s="268"/>
      <c r="H739" s="184" t="s">
        <v>1703</v>
      </c>
      <c r="I739" s="154"/>
      <c r="J739" s="154"/>
      <c r="K739" s="154"/>
      <c r="L739" s="154"/>
      <c r="M739" s="154"/>
    </row>
    <row r="740">
      <c r="A740" s="276" t="s">
        <v>1713</v>
      </c>
      <c r="G740" s="268"/>
      <c r="H740" s="174" t="s">
        <v>1714</v>
      </c>
    </row>
    <row r="741">
      <c r="G741" s="268"/>
    </row>
    <row r="742">
      <c r="G742" s="268"/>
    </row>
    <row r="743">
      <c r="A743" s="124" t="s">
        <v>1715</v>
      </c>
      <c r="B743" s="12" t="s">
        <v>1716</v>
      </c>
      <c r="G743" s="268"/>
    </row>
    <row r="744">
      <c r="A744" s="41" t="s">
        <v>1717</v>
      </c>
      <c r="G744" s="268"/>
    </row>
    <row r="745">
      <c r="G745" s="268"/>
    </row>
    <row r="746">
      <c r="A746" s="274" t="s">
        <v>1718</v>
      </c>
      <c r="B746" s="170"/>
      <c r="C746" s="170"/>
      <c r="D746" s="275" t="s">
        <v>1222</v>
      </c>
      <c r="E746" s="171" t="s">
        <v>1195</v>
      </c>
      <c r="F746" s="275" t="s">
        <v>1196</v>
      </c>
    </row>
    <row r="747">
      <c r="A747" s="153" t="s">
        <v>1719</v>
      </c>
      <c r="B747" s="154"/>
      <c r="C747" s="154"/>
      <c r="D747" s="154"/>
      <c r="E747" s="153"/>
      <c r="F747" s="173"/>
      <c r="G747" s="268"/>
    </row>
    <row r="748">
      <c r="A748" s="184" t="s">
        <v>1720</v>
      </c>
      <c r="B748" s="154"/>
      <c r="C748" s="154"/>
      <c r="D748" s="154"/>
      <c r="E748" s="154"/>
      <c r="F748" s="154"/>
      <c r="G748" s="268"/>
    </row>
    <row r="749">
      <c r="A749" s="276" t="s">
        <v>1721</v>
      </c>
      <c r="G749" s="268"/>
    </row>
    <row r="750">
      <c r="G750" s="268"/>
    </row>
    <row r="751">
      <c r="A751" s="274" t="s">
        <v>1722</v>
      </c>
      <c r="B751" s="170"/>
      <c r="C751" s="170"/>
      <c r="D751" s="275" t="s">
        <v>1254</v>
      </c>
      <c r="E751" s="171" t="s">
        <v>1195</v>
      </c>
      <c r="F751" s="275" t="s">
        <v>1196</v>
      </c>
      <c r="G751" s="268"/>
    </row>
    <row r="752">
      <c r="A752" s="153" t="s">
        <v>1723</v>
      </c>
      <c r="B752" s="154"/>
      <c r="C752" s="154"/>
      <c r="D752" s="154"/>
      <c r="E752" s="153"/>
      <c r="F752" s="173"/>
      <c r="G752" s="268"/>
    </row>
    <row r="753">
      <c r="A753" s="184" t="s">
        <v>1724</v>
      </c>
      <c r="B753" s="154"/>
      <c r="C753" s="154"/>
      <c r="D753" s="154"/>
      <c r="E753" s="154"/>
      <c r="F753" s="205" t="s">
        <v>1501</v>
      </c>
      <c r="G753" s="268"/>
    </row>
    <row r="754">
      <c r="A754" s="276" t="s">
        <v>1725</v>
      </c>
      <c r="G754" s="268"/>
    </row>
    <row r="755">
      <c r="G755" s="268"/>
    </row>
    <row r="756">
      <c r="A756" s="274" t="s">
        <v>1726</v>
      </c>
      <c r="B756" s="170"/>
      <c r="C756" s="170"/>
      <c r="D756" s="275" t="s">
        <v>1254</v>
      </c>
      <c r="E756" s="171" t="s">
        <v>1195</v>
      </c>
      <c r="F756" s="275" t="s">
        <v>1196</v>
      </c>
      <c r="G756" s="268"/>
    </row>
    <row r="757">
      <c r="A757" s="153" t="s">
        <v>1727</v>
      </c>
      <c r="B757" s="154"/>
      <c r="C757" s="154"/>
      <c r="D757" s="154"/>
      <c r="E757" s="153"/>
      <c r="F757" s="173"/>
      <c r="G757" s="268"/>
    </row>
    <row r="758">
      <c r="A758" s="184" t="s">
        <v>1728</v>
      </c>
      <c r="B758" s="154"/>
      <c r="C758" s="154"/>
      <c r="D758" s="205" t="s">
        <v>1583</v>
      </c>
      <c r="E758" s="205" t="s">
        <v>1729</v>
      </c>
      <c r="F758" s="205" t="s">
        <v>1730</v>
      </c>
      <c r="G758" s="268"/>
    </row>
    <row r="759">
      <c r="A759" s="276" t="s">
        <v>1731</v>
      </c>
      <c r="G759" s="268"/>
    </row>
    <row r="760">
      <c r="G760" s="268"/>
    </row>
    <row r="761">
      <c r="A761" s="274" t="s">
        <v>1732</v>
      </c>
      <c r="B761" s="170"/>
      <c r="C761" s="170"/>
      <c r="D761" s="275" t="s">
        <v>1334</v>
      </c>
      <c r="E761" s="171" t="s">
        <v>1195</v>
      </c>
      <c r="F761" s="275" t="s">
        <v>1196</v>
      </c>
    </row>
    <row r="762">
      <c r="A762" s="153" t="s">
        <v>1733</v>
      </c>
      <c r="B762" s="154"/>
      <c r="C762" s="154"/>
      <c r="D762" s="154"/>
      <c r="E762" s="153"/>
      <c r="F762" s="173"/>
    </row>
    <row r="763">
      <c r="A763" s="184" t="s">
        <v>1734</v>
      </c>
      <c r="B763" s="154"/>
      <c r="C763" s="154"/>
      <c r="D763" s="154"/>
      <c r="E763" s="154"/>
      <c r="F763" s="154"/>
    </row>
    <row r="764">
      <c r="A764" s="276" t="s">
        <v>1735</v>
      </c>
    </row>
    <row r="767">
      <c r="A767" s="13" t="s">
        <v>1736</v>
      </c>
    </row>
    <row r="768">
      <c r="A768" s="13" t="s">
        <v>1737</v>
      </c>
    </row>
    <row r="769">
      <c r="A769" s="13" t="s">
        <v>1738</v>
      </c>
    </row>
    <row r="771">
      <c r="A771" s="13" t="s">
        <v>1739</v>
      </c>
    </row>
    <row r="772">
      <c r="A772" s="13" t="s">
        <v>1740</v>
      </c>
    </row>
    <row r="773">
      <c r="A773" s="13" t="s">
        <v>1741</v>
      </c>
    </row>
    <row r="774">
      <c r="A774" s="13" t="s">
        <v>1742</v>
      </c>
    </row>
    <row r="775">
      <c r="B775" s="13" t="s">
        <v>1743</v>
      </c>
    </row>
    <row r="776">
      <c r="B776" s="13" t="s">
        <v>1744</v>
      </c>
    </row>
    <row r="777">
      <c r="B777" s="13" t="s">
        <v>1745</v>
      </c>
    </row>
    <row r="778">
      <c r="B778" s="13" t="s">
        <v>1746</v>
      </c>
    </row>
    <row r="780">
      <c r="A780" s="135" t="s">
        <v>1747</v>
      </c>
    </row>
    <row r="781">
      <c r="A781" s="13" t="s">
        <v>1748</v>
      </c>
    </row>
    <row r="782">
      <c r="A782" s="13" t="s">
        <v>1749</v>
      </c>
    </row>
    <row r="783">
      <c r="A783" s="13" t="s">
        <v>1750</v>
      </c>
    </row>
    <row r="784">
      <c r="A784" s="13"/>
    </row>
    <row r="785">
      <c r="A785" s="158" t="s">
        <v>1751</v>
      </c>
      <c r="B785" s="149"/>
      <c r="C785" s="323" t="s">
        <v>1752</v>
      </c>
      <c r="D785" s="234"/>
      <c r="E785" s="235"/>
      <c r="F785" s="235"/>
      <c r="G785" s="13" t="s">
        <v>1753</v>
      </c>
    </row>
    <row r="786">
      <c r="A786" s="153" t="s">
        <v>1754</v>
      </c>
      <c r="B786" s="173"/>
      <c r="C786" s="154"/>
      <c r="D786" s="154"/>
      <c r="E786" s="154"/>
      <c r="F786" s="154"/>
    </row>
    <row r="787">
      <c r="A787" s="153" t="s">
        <v>1755</v>
      </c>
      <c r="B787" s="173"/>
      <c r="C787" s="154"/>
      <c r="D787" s="154"/>
      <c r="E787" s="154"/>
      <c r="F787" s="154"/>
    </row>
    <row r="788">
      <c r="A788" s="169" t="s">
        <v>1756</v>
      </c>
      <c r="B788" s="149"/>
      <c r="C788" s="149"/>
      <c r="D788" s="149"/>
      <c r="E788" s="149"/>
      <c r="F788" s="150" t="s">
        <v>535</v>
      </c>
    </row>
    <row r="790">
      <c r="A790" s="156" t="s">
        <v>1757</v>
      </c>
      <c r="B790" s="149"/>
      <c r="C790" s="323" t="s">
        <v>1758</v>
      </c>
      <c r="D790" s="234"/>
      <c r="E790" s="235"/>
      <c r="F790" s="235"/>
      <c r="G790" s="13" t="s">
        <v>1759</v>
      </c>
    </row>
    <row r="791">
      <c r="A791" s="153" t="s">
        <v>1760</v>
      </c>
      <c r="B791" s="173"/>
      <c r="C791" s="154"/>
      <c r="D791" s="154"/>
      <c r="E791" s="154"/>
      <c r="F791" s="154"/>
    </row>
    <row r="792">
      <c r="A792" s="153" t="s">
        <v>1761</v>
      </c>
      <c r="B792" s="173"/>
      <c r="C792" s="154"/>
      <c r="D792" s="154"/>
      <c r="E792" s="154"/>
      <c r="F792" s="154"/>
    </row>
    <row r="793">
      <c r="A793" s="169" t="s">
        <v>1762</v>
      </c>
      <c r="B793" s="149"/>
      <c r="C793" s="149"/>
      <c r="D793" s="149"/>
      <c r="E793" s="149"/>
      <c r="F793" s="150" t="s">
        <v>535</v>
      </c>
    </row>
    <row r="795">
      <c r="A795" s="324" t="s">
        <v>1763</v>
      </c>
      <c r="B795" s="149"/>
      <c r="C795" s="323" t="s">
        <v>1764</v>
      </c>
      <c r="D795" s="234"/>
      <c r="E795" s="235"/>
      <c r="F795" s="235"/>
      <c r="G795" s="13" t="s">
        <v>1765</v>
      </c>
    </row>
    <row r="796">
      <c r="A796" s="153" t="s">
        <v>1766</v>
      </c>
      <c r="B796" s="173"/>
      <c r="C796" s="154"/>
      <c r="D796" s="154"/>
      <c r="E796" s="154"/>
      <c r="F796" s="154"/>
    </row>
    <row r="797">
      <c r="A797" s="153" t="s">
        <v>1767</v>
      </c>
      <c r="B797" s="173"/>
      <c r="C797" s="154"/>
      <c r="D797" s="154"/>
      <c r="E797" s="154"/>
      <c r="F797" s="154"/>
    </row>
    <row r="798">
      <c r="A798" s="169" t="s">
        <v>1768</v>
      </c>
      <c r="B798" s="149"/>
      <c r="C798" s="149"/>
      <c r="D798" s="149"/>
      <c r="E798" s="149"/>
      <c r="F798" s="150" t="s">
        <v>535</v>
      </c>
    </row>
    <row r="800">
      <c r="A800" s="13" t="s">
        <v>1769</v>
      </c>
    </row>
    <row r="801">
      <c r="A801" s="13" t="s">
        <v>1770</v>
      </c>
    </row>
    <row r="802">
      <c r="A802" s="13" t="s">
        <v>1771</v>
      </c>
    </row>
    <row r="803">
      <c r="A803" s="13" t="s">
        <v>1772</v>
      </c>
    </row>
    <row r="804">
      <c r="A804" s="13" t="s">
        <v>1773</v>
      </c>
    </row>
    <row r="805">
      <c r="A805" s="13" t="s">
        <v>1774</v>
      </c>
    </row>
    <row r="806">
      <c r="A806" s="13" t="s">
        <v>1775</v>
      </c>
    </row>
    <row r="807">
      <c r="A807" s="13" t="s">
        <v>1776</v>
      </c>
    </row>
    <row r="808">
      <c r="A808" s="13" t="s">
        <v>1777</v>
      </c>
    </row>
    <row r="809">
      <c r="A809" s="13"/>
    </row>
    <row r="810">
      <c r="A810" s="13" t="s">
        <v>1778</v>
      </c>
    </row>
    <row r="811">
      <c r="A811" s="13" t="s">
        <v>1779</v>
      </c>
    </row>
    <row r="813">
      <c r="A813" s="13" t="s">
        <v>1780</v>
      </c>
    </row>
    <row r="814">
      <c r="A814" s="13" t="s">
        <v>1781</v>
      </c>
    </row>
    <row r="815">
      <c r="A815" s="13"/>
    </row>
  </sheetData>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cols>
    <col customWidth="1" min="10" max="10" width="5.13"/>
    <col customWidth="1" min="11" max="18" width="12.63"/>
    <col customWidth="1" min="19" max="19" width="5.13"/>
    <col customWidth="1" min="28" max="28" width="5.13"/>
    <col customWidth="1" min="37" max="37" width="5.13"/>
    <col customWidth="1" min="46" max="46" width="5.13"/>
  </cols>
  <sheetData>
    <row r="1">
      <c r="A1" s="109" t="s">
        <v>1782</v>
      </c>
      <c r="B1" s="37"/>
      <c r="F1" s="37"/>
      <c r="G1" s="325"/>
      <c r="H1" s="325"/>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26">
        <v>0.0</v>
      </c>
    </row>
    <row r="2">
      <c r="A2" s="37"/>
      <c r="B2" s="327" t="s">
        <v>1783</v>
      </c>
      <c r="F2" s="37"/>
      <c r="G2" s="325"/>
      <c r="H2" s="325"/>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c r="A3" s="37"/>
      <c r="B3" s="328" t="s">
        <v>1784</v>
      </c>
      <c r="F3" s="37"/>
      <c r="G3" s="325"/>
      <c r="H3" s="325"/>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c r="A4" s="37"/>
      <c r="B4" s="328" t="s">
        <v>1785</v>
      </c>
      <c r="F4" s="37"/>
      <c r="G4" s="325"/>
      <c r="H4" s="325"/>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c r="A5" s="37"/>
      <c r="B5" s="328" t="s">
        <v>1786</v>
      </c>
      <c r="F5" s="37"/>
      <c r="G5" s="325"/>
      <c r="H5" s="325"/>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c r="A6" s="37"/>
      <c r="B6" s="328" t="s">
        <v>1787</v>
      </c>
      <c r="F6" s="37"/>
      <c r="G6" s="325"/>
      <c r="H6" s="325"/>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row>
    <row r="7">
      <c r="A7" s="37"/>
      <c r="B7" s="328" t="s">
        <v>1788</v>
      </c>
      <c r="F7" s="37"/>
      <c r="G7" s="325"/>
      <c r="H7" s="325"/>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row>
    <row r="8">
      <c r="A8" s="37"/>
      <c r="B8" s="328" t="s">
        <v>1789</v>
      </c>
      <c r="C8" s="37"/>
      <c r="D8" s="37"/>
      <c r="E8" s="37"/>
      <c r="F8" s="37"/>
      <c r="G8" s="325"/>
      <c r="H8" s="325"/>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c r="A9" s="37"/>
      <c r="B9" s="328" t="s">
        <v>1790</v>
      </c>
      <c r="C9" s="37"/>
      <c r="D9" s="37"/>
      <c r="E9" s="37"/>
      <c r="F9" s="37"/>
      <c r="G9" s="325"/>
      <c r="H9" s="325"/>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c r="A10" s="37"/>
      <c r="B10" s="328" t="s">
        <v>1791</v>
      </c>
      <c r="C10" s="37"/>
      <c r="D10" s="37"/>
      <c r="E10" s="37"/>
      <c r="F10" s="37"/>
      <c r="G10" s="325"/>
      <c r="H10" s="325"/>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row>
    <row r="11">
      <c r="A11" s="37"/>
      <c r="B11" s="328" t="s">
        <v>1792</v>
      </c>
      <c r="C11" s="37"/>
      <c r="D11" s="37"/>
      <c r="E11" s="37"/>
      <c r="F11" s="37"/>
      <c r="G11" s="325"/>
      <c r="H11" s="325"/>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row>
    <row r="12">
      <c r="A12" s="37"/>
      <c r="B12" s="328" t="s">
        <v>1793</v>
      </c>
      <c r="C12" s="37"/>
      <c r="D12" s="37"/>
      <c r="E12" s="37"/>
      <c r="F12" s="37"/>
      <c r="G12" s="325"/>
      <c r="H12" s="325"/>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row>
    <row r="13">
      <c r="A13" s="37"/>
      <c r="B13" s="328" t="s">
        <v>1794</v>
      </c>
      <c r="C13" s="37"/>
      <c r="E13" s="37"/>
      <c r="F13" s="37"/>
      <c r="G13" s="325"/>
      <c r="H13" s="325"/>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row>
    <row r="14">
      <c r="A14" s="37"/>
      <c r="B14" s="328" t="s">
        <v>1795</v>
      </c>
      <c r="C14" s="37"/>
      <c r="E14" s="37"/>
      <c r="F14" s="37"/>
      <c r="G14" s="325"/>
      <c r="H14" s="325"/>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row>
    <row r="15">
      <c r="A15" s="37"/>
      <c r="B15" s="328" t="s">
        <v>1796</v>
      </c>
      <c r="C15" s="37"/>
      <c r="E15" s="37"/>
      <c r="F15" s="37"/>
      <c r="G15" s="325"/>
      <c r="H15" s="325"/>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row>
    <row r="16">
      <c r="A16" s="37"/>
      <c r="B16" s="328" t="s">
        <v>1797</v>
      </c>
      <c r="E16" s="37"/>
      <c r="F16" s="37"/>
      <c r="G16" s="325"/>
      <c r="H16" s="325"/>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row>
    <row r="17">
      <c r="A17" s="37"/>
      <c r="B17" s="328" t="s">
        <v>1798</v>
      </c>
      <c r="C17" s="41"/>
      <c r="E17" s="37"/>
      <c r="F17" s="37"/>
      <c r="G17" s="325"/>
      <c r="H17" s="325"/>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c r="A18" s="37"/>
      <c r="B18" s="328" t="s">
        <v>1799</v>
      </c>
      <c r="C18" s="37"/>
      <c r="E18" s="37"/>
      <c r="F18" s="37"/>
      <c r="G18" s="325"/>
      <c r="H18" s="325"/>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c r="A19" s="37"/>
      <c r="B19" s="328" t="s">
        <v>1800</v>
      </c>
      <c r="C19" s="37"/>
      <c r="E19" s="37"/>
      <c r="F19" s="37"/>
      <c r="G19" s="325"/>
      <c r="H19" s="325"/>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c r="A20" s="37"/>
      <c r="B20" s="328" t="s">
        <v>1801</v>
      </c>
      <c r="C20" s="37"/>
      <c r="E20" s="37"/>
      <c r="F20" s="37"/>
      <c r="G20" s="325"/>
      <c r="H20" s="325"/>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c r="A21" s="37"/>
      <c r="B21" s="328" t="s">
        <v>1802</v>
      </c>
      <c r="C21" s="37"/>
      <c r="D21" s="41"/>
      <c r="E21" s="37"/>
      <c r="F21" s="37"/>
      <c r="G21" s="325"/>
      <c r="H21" s="325"/>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c r="A22" s="37"/>
      <c r="B22" s="328" t="s">
        <v>1803</v>
      </c>
      <c r="C22" s="37"/>
      <c r="D22" s="37"/>
      <c r="E22" s="37"/>
      <c r="F22" s="37"/>
      <c r="G22" s="325"/>
      <c r="H22" s="325"/>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c r="A23" s="37"/>
      <c r="B23" s="328" t="s">
        <v>1804</v>
      </c>
      <c r="C23" s="37"/>
      <c r="D23" s="37"/>
      <c r="E23" s="37"/>
      <c r="F23" s="37"/>
      <c r="G23" s="325"/>
      <c r="H23" s="325"/>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row>
    <row r="24">
      <c r="A24" s="37"/>
      <c r="B24" s="328" t="s">
        <v>1805</v>
      </c>
      <c r="C24" s="37"/>
      <c r="D24" s="37"/>
      <c r="E24" s="37"/>
      <c r="F24" s="37"/>
      <c r="G24" s="325"/>
      <c r="H24" s="325"/>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row>
    <row r="25">
      <c r="A25" s="37"/>
      <c r="B25" s="328" t="s">
        <v>1806</v>
      </c>
      <c r="C25" s="37"/>
      <c r="D25" s="37"/>
      <c r="E25" s="37"/>
      <c r="F25" s="37"/>
      <c r="G25" s="325"/>
      <c r="H25" s="325"/>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row>
    <row r="26">
      <c r="A26" s="37"/>
      <c r="B26" s="328" t="s">
        <v>1807</v>
      </c>
      <c r="C26" s="37"/>
      <c r="D26" s="37"/>
      <c r="E26" s="37"/>
      <c r="F26" s="37"/>
      <c r="G26" s="325"/>
      <c r="H26" s="325"/>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row>
    <row r="27">
      <c r="A27" s="41"/>
      <c r="B27" s="328" t="s">
        <v>1808</v>
      </c>
      <c r="C27" s="37"/>
      <c r="D27" s="37"/>
      <c r="E27" s="37"/>
      <c r="F27" s="37"/>
      <c r="G27" s="325"/>
      <c r="H27" s="325"/>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c r="A28" s="41"/>
      <c r="B28" s="328" t="s">
        <v>1809</v>
      </c>
      <c r="C28" s="37"/>
      <c r="D28" s="37"/>
      <c r="E28" s="37"/>
      <c r="F28" s="37"/>
      <c r="G28" s="325"/>
      <c r="H28" s="325"/>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c r="A29" s="41"/>
      <c r="B29" s="328" t="s">
        <v>1810</v>
      </c>
      <c r="C29" s="37"/>
      <c r="D29" s="37"/>
      <c r="E29" s="37"/>
      <c r="F29" s="37"/>
      <c r="G29" s="325"/>
      <c r="H29" s="325"/>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c r="A30" s="41"/>
      <c r="B30" s="37"/>
      <c r="C30" s="37"/>
      <c r="D30" s="37"/>
      <c r="E30" s="37"/>
      <c r="F30" s="37"/>
      <c r="G30" s="325"/>
      <c r="H30" s="325"/>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c r="A31" s="37"/>
      <c r="B31" s="329"/>
      <c r="C31" s="329"/>
      <c r="D31" s="329"/>
      <c r="E31" s="329"/>
      <c r="F31" s="329"/>
      <c r="G31" s="330" t="s">
        <v>1811</v>
      </c>
      <c r="H31" s="330" t="s">
        <v>1812</v>
      </c>
      <c r="I31" s="331" t="s">
        <v>1813</v>
      </c>
      <c r="J31" s="329"/>
      <c r="K31" s="329"/>
      <c r="L31" s="329"/>
      <c r="M31" s="329"/>
      <c r="N31" s="329"/>
      <c r="O31" s="329"/>
      <c r="P31" s="329"/>
      <c r="Q31" s="329"/>
      <c r="R31" s="329"/>
      <c r="S31" s="37"/>
      <c r="T31" s="329"/>
      <c r="U31" s="329"/>
      <c r="V31" s="329"/>
      <c r="W31" s="329"/>
      <c r="X31" s="329"/>
      <c r="Y31" s="329"/>
      <c r="Z31" s="329"/>
      <c r="AA31" s="329"/>
      <c r="AB31" s="37"/>
      <c r="AC31" s="329"/>
      <c r="AD31" s="329"/>
      <c r="AE31" s="329"/>
      <c r="AF31" s="329"/>
      <c r="AG31" s="329"/>
      <c r="AH31" s="329"/>
      <c r="AI31" s="329"/>
      <c r="AJ31" s="329"/>
      <c r="AK31" s="37"/>
      <c r="AL31" s="329"/>
      <c r="AM31" s="329"/>
      <c r="AN31" s="329"/>
      <c r="AO31" s="329"/>
      <c r="AP31" s="329"/>
      <c r="AQ31" s="329"/>
      <c r="AR31" s="329"/>
      <c r="AS31" s="329"/>
      <c r="AT31" s="37"/>
    </row>
    <row r="32">
      <c r="A32" s="329"/>
      <c r="B32" s="329"/>
      <c r="C32" s="332" t="s">
        <v>1784</v>
      </c>
      <c r="D32" s="333"/>
      <c r="E32" s="329"/>
      <c r="F32" s="334" t="s">
        <v>1814</v>
      </c>
      <c r="G32" s="334">
        <f>MINUS(H32,SUM(C35:C44) + SUM(K34+K38+K42+AB39+AB42+AB45+AB48+AB51))</f>
        <v>0</v>
      </c>
      <c r="H32" s="334">
        <f>SUM($A$940)</f>
        <v>100</v>
      </c>
      <c r="I32" s="335">
        <f>$Z$940</f>
        <v>14</v>
      </c>
      <c r="J32" s="329"/>
      <c r="K32" s="329"/>
      <c r="L32" s="336"/>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row>
    <row r="33">
      <c r="A33" s="329"/>
      <c r="B33" s="329"/>
      <c r="C33" s="329"/>
      <c r="D33" s="329"/>
      <c r="E33" s="329"/>
      <c r="F33" s="329"/>
      <c r="G33" s="329"/>
      <c r="H33" s="329"/>
      <c r="I33" s="329"/>
      <c r="J33" s="329"/>
      <c r="K33" s="274" t="s">
        <v>1815</v>
      </c>
      <c r="L33" s="290" t="s">
        <v>727</v>
      </c>
      <c r="M33" s="192"/>
      <c r="N33" s="192"/>
      <c r="O33" s="337" t="s">
        <v>603</v>
      </c>
      <c r="P33" s="338" t="s">
        <v>694</v>
      </c>
      <c r="Q33" s="337" t="s">
        <v>593</v>
      </c>
      <c r="R33" s="329"/>
      <c r="S33" s="329"/>
      <c r="T33" s="279" t="s">
        <v>1816</v>
      </c>
      <c r="U33" s="339" t="s">
        <v>1817</v>
      </c>
      <c r="V33" s="340"/>
      <c r="W33" s="241" t="s">
        <v>1818</v>
      </c>
      <c r="X33" s="341"/>
      <c r="Y33" s="342"/>
      <c r="Z33" s="342"/>
      <c r="AA33" s="329"/>
      <c r="AB33" s="329"/>
      <c r="AC33" s="279" t="s">
        <v>294</v>
      </c>
      <c r="AD33" s="343" t="s">
        <v>1819</v>
      </c>
      <c r="AE33" s="192"/>
      <c r="AF33" s="344" t="s">
        <v>1820</v>
      </c>
      <c r="AG33" s="342"/>
      <c r="AH33" s="342"/>
      <c r="AI33" s="342"/>
      <c r="AJ33" s="329"/>
      <c r="AK33" s="329"/>
      <c r="AL33" s="329"/>
      <c r="AM33" s="227" t="s">
        <v>1821</v>
      </c>
      <c r="AN33" s="170"/>
      <c r="AO33" s="329"/>
      <c r="AP33" s="329"/>
      <c r="AQ33" s="329"/>
      <c r="AR33" s="329"/>
      <c r="AS33" s="329"/>
      <c r="AT33" s="329"/>
    </row>
    <row r="34">
      <c r="A34" s="329"/>
      <c r="B34" s="345" t="s">
        <v>1822</v>
      </c>
      <c r="C34" s="345" t="s">
        <v>1823</v>
      </c>
      <c r="D34" s="345" t="s">
        <v>1824</v>
      </c>
      <c r="E34" s="345" t="s">
        <v>1825</v>
      </c>
      <c r="F34" s="345" t="s">
        <v>1066</v>
      </c>
      <c r="G34" s="345" t="s">
        <v>1120</v>
      </c>
      <c r="H34" s="345" t="s">
        <v>800</v>
      </c>
      <c r="I34" s="345" t="s">
        <v>1826</v>
      </c>
      <c r="J34" s="329"/>
      <c r="K34" s="346" t="str">
        <f>IFERROR(__xludf.DUMMYFUNCTION("REGEXREPLACE(O33, ""\D+"", """")"),"4")</f>
        <v>4</v>
      </c>
      <c r="L34" s="180" t="s">
        <v>729</v>
      </c>
      <c r="M34" s="181"/>
      <c r="N34" s="181"/>
      <c r="O34" s="183"/>
      <c r="P34" s="181"/>
      <c r="Q34" s="183"/>
      <c r="R34" s="329"/>
      <c r="S34" s="329"/>
      <c r="T34" s="329"/>
      <c r="U34" s="347" t="s">
        <v>1827</v>
      </c>
      <c r="V34" s="183"/>
      <c r="W34" s="181"/>
      <c r="X34" s="181"/>
      <c r="Y34" s="181"/>
      <c r="Z34" s="348" t="s">
        <v>1828</v>
      </c>
      <c r="AA34" s="349" t="s">
        <v>556</v>
      </c>
      <c r="AB34" s="329"/>
      <c r="AC34" s="329"/>
      <c r="AD34" s="228" t="s">
        <v>1829</v>
      </c>
      <c r="AE34" s="181"/>
      <c r="AF34" s="181"/>
      <c r="AG34" s="181"/>
      <c r="AH34" s="181"/>
      <c r="AI34" s="181"/>
      <c r="AJ34" s="329"/>
      <c r="AK34" s="329"/>
      <c r="AL34" s="350" t="s">
        <v>1830</v>
      </c>
      <c r="AM34" s="351" t="s">
        <v>1831</v>
      </c>
      <c r="AN34" s="352" t="s">
        <v>1832</v>
      </c>
      <c r="AO34" s="353" t="s">
        <v>1833</v>
      </c>
      <c r="AP34" s="354" t="s">
        <v>1834</v>
      </c>
      <c r="AQ34" s="355" t="s">
        <v>1835</v>
      </c>
      <c r="AR34" s="356" t="s">
        <v>1836</v>
      </c>
      <c r="AS34" s="357" t="s">
        <v>1837</v>
      </c>
      <c r="AT34" s="329"/>
    </row>
    <row r="35">
      <c r="A35" s="358"/>
      <c r="B35" s="359">
        <f>SUM($B$940)</f>
        <v>35</v>
      </c>
      <c r="C35" s="360">
        <v>8.0</v>
      </c>
      <c r="D35" s="360"/>
      <c r="E35" s="360"/>
      <c r="F35" s="360">
        <v>4.0</v>
      </c>
      <c r="G35" s="360"/>
      <c r="H35" s="361"/>
      <c r="I35" s="359">
        <f>SUM(B35,C35*2,D35:H35) - IF(C35 &gt; I32, MINUS(C35, I32), 0)</f>
        <v>55</v>
      </c>
      <c r="J35" s="329"/>
      <c r="K35" s="329"/>
      <c r="L35" s="181"/>
      <c r="M35" s="181"/>
      <c r="N35" s="181"/>
      <c r="O35" s="181"/>
      <c r="P35" s="181"/>
      <c r="Q35" s="181"/>
      <c r="R35" s="329"/>
      <c r="S35" s="329"/>
      <c r="T35" s="329"/>
      <c r="U35" s="362" t="s">
        <v>1838</v>
      </c>
      <c r="V35" s="363" t="s">
        <v>1839</v>
      </c>
      <c r="W35" s="363" t="s">
        <v>925</v>
      </c>
      <c r="X35" s="364" t="s">
        <v>1840</v>
      </c>
      <c r="Y35" s="363" t="s">
        <v>988</v>
      </c>
      <c r="Z35" s="363" t="s">
        <v>866</v>
      </c>
      <c r="AA35" s="329"/>
      <c r="AB35" s="329"/>
      <c r="AC35" s="329"/>
      <c r="AD35" s="185" t="s">
        <v>1841</v>
      </c>
      <c r="AE35" s="181"/>
      <c r="AF35" s="181"/>
      <c r="AG35" s="181"/>
      <c r="AH35" s="181"/>
      <c r="AI35" s="183"/>
      <c r="AJ35" s="329"/>
      <c r="AK35" s="329"/>
      <c r="AL35" s="365" t="s">
        <v>1842</v>
      </c>
      <c r="AM35" s="366" t="s">
        <v>1843</v>
      </c>
      <c r="AN35" s="367" t="s">
        <v>1844</v>
      </c>
      <c r="AO35" s="368" t="s">
        <v>1845</v>
      </c>
      <c r="AP35" s="369" t="s">
        <v>1846</v>
      </c>
      <c r="AQ35" s="370" t="s">
        <v>1847</v>
      </c>
      <c r="AR35" s="371" t="s">
        <v>1848</v>
      </c>
      <c r="AS35" s="372" t="s">
        <v>1849</v>
      </c>
      <c r="AT35" s="329"/>
    </row>
    <row r="36">
      <c r="B36" s="359">
        <f>SUM($C$940)</f>
        <v>40</v>
      </c>
      <c r="C36" s="360">
        <v>12.0</v>
      </c>
      <c r="D36" s="360"/>
      <c r="E36" s="360">
        <v>5.0</v>
      </c>
      <c r="F36" s="361"/>
      <c r="G36" s="360"/>
      <c r="H36" s="361"/>
      <c r="I36" s="359">
        <f>SUM(B36,C36*2,D36:H36) - IF(C36 &gt; I32, MINUS(C36, I32), 0)</f>
        <v>69</v>
      </c>
      <c r="J36" s="329"/>
      <c r="K36" s="329"/>
      <c r="L36" s="373"/>
      <c r="M36" s="373"/>
      <c r="N36" s="373"/>
      <c r="O36" s="373"/>
      <c r="P36" s="373"/>
      <c r="Q36" s="373"/>
      <c r="R36" s="329"/>
      <c r="S36" s="329"/>
      <c r="T36" s="329"/>
      <c r="U36" s="373"/>
      <c r="V36" s="373"/>
      <c r="W36" s="373"/>
      <c r="X36" s="373"/>
      <c r="Y36" s="373"/>
      <c r="Z36" s="373"/>
      <c r="AA36" s="329"/>
      <c r="AB36" s="329"/>
      <c r="AC36" s="329"/>
      <c r="AD36" s="274" t="s">
        <v>1850</v>
      </c>
      <c r="AE36" s="192"/>
      <c r="AF36" s="192"/>
      <c r="AG36" s="192"/>
      <c r="AH36" s="192"/>
      <c r="AI36" s="345" t="s">
        <v>535</v>
      </c>
      <c r="AJ36" s="329"/>
      <c r="AK36" s="329"/>
      <c r="AL36" s="374" t="s">
        <v>1851</v>
      </c>
      <c r="AM36" s="375" t="s">
        <v>1852</v>
      </c>
      <c r="AN36" s="376" t="s">
        <v>1853</v>
      </c>
      <c r="AO36" s="377" t="s">
        <v>1854</v>
      </c>
      <c r="AR36" s="37"/>
      <c r="AS36" s="37"/>
      <c r="AT36" s="329"/>
    </row>
    <row r="37">
      <c r="B37" s="359">
        <f>SUM($D$940)</f>
        <v>0</v>
      </c>
      <c r="C37" s="360">
        <v>13.0</v>
      </c>
      <c r="D37" s="360">
        <v>2.0</v>
      </c>
      <c r="E37" s="360"/>
      <c r="F37" s="360">
        <v>5.0</v>
      </c>
      <c r="G37" s="360"/>
      <c r="H37" s="361"/>
      <c r="I37" s="359">
        <f>SUM(B37:H37) - IF(C37 &gt; I32, ROUNDUP(MINUS(C37, I32)/2), 0)</f>
        <v>20</v>
      </c>
      <c r="J37" s="329"/>
      <c r="K37" s="274" t="s">
        <v>1815</v>
      </c>
      <c r="L37" s="378" t="s">
        <v>602</v>
      </c>
      <c r="M37" s="192"/>
      <c r="N37" s="192"/>
      <c r="O37" s="379" t="s">
        <v>603</v>
      </c>
      <c r="P37" s="380" t="s">
        <v>580</v>
      </c>
      <c r="Q37" s="379" t="s">
        <v>583</v>
      </c>
      <c r="R37" s="329"/>
      <c r="S37" s="329"/>
      <c r="T37" s="279" t="s">
        <v>1855</v>
      </c>
      <c r="U37" s="381" t="s">
        <v>1856</v>
      </c>
      <c r="V37" s="373"/>
      <c r="W37" s="382" t="s">
        <v>1857</v>
      </c>
      <c r="X37" s="342"/>
      <c r="Y37" s="342"/>
      <c r="Z37" s="342"/>
      <c r="AA37" s="329"/>
      <c r="AB37" s="329"/>
      <c r="AC37" s="329"/>
      <c r="AD37" s="383" t="s">
        <v>1858</v>
      </c>
      <c r="AE37" s="329"/>
      <c r="AF37" s="329"/>
      <c r="AG37" s="329"/>
      <c r="AH37" s="329"/>
      <c r="AI37" s="329"/>
      <c r="AJ37" s="329"/>
      <c r="AK37" s="329"/>
      <c r="AL37" s="37"/>
      <c r="AM37" s="37"/>
      <c r="AN37" s="37"/>
      <c r="AO37" s="37"/>
      <c r="AP37" s="37"/>
      <c r="AQ37" s="37"/>
      <c r="AR37" s="37"/>
      <c r="AS37" s="37"/>
      <c r="AT37" s="329"/>
    </row>
    <row r="38">
      <c r="B38" s="359">
        <f>SUM($E$940)</f>
        <v>0</v>
      </c>
      <c r="C38" s="360">
        <v>1.0</v>
      </c>
      <c r="D38" s="360">
        <v>-2.0</v>
      </c>
      <c r="E38" s="360"/>
      <c r="F38" s="360">
        <v>3.0</v>
      </c>
      <c r="G38" s="360"/>
      <c r="H38" s="361"/>
      <c r="I38" s="359">
        <f>SUM(B38:H38) - IF(C38 &gt; I32, ROUNDUP(MINUS(C38, I32)/2), 0)</f>
        <v>2</v>
      </c>
      <c r="J38" s="329"/>
      <c r="K38" s="346" t="str">
        <f>IFERROR(__xludf.DUMMYFUNCTION("REGEXREPLACE(O37, ""\D+"", """")"),"4")</f>
        <v>4</v>
      </c>
      <c r="L38" s="384" t="s">
        <v>605</v>
      </c>
      <c r="M38" s="181"/>
      <c r="N38" s="181"/>
      <c r="O38" s="183"/>
      <c r="P38" s="181"/>
      <c r="Q38" s="183"/>
      <c r="R38" s="349"/>
      <c r="S38" s="329"/>
      <c r="T38" s="329"/>
      <c r="U38" s="385" t="s">
        <v>1010</v>
      </c>
      <c r="V38" s="181" t="s">
        <v>1086</v>
      </c>
      <c r="W38" s="181" t="s">
        <v>1859</v>
      </c>
      <c r="X38" s="181" t="s">
        <v>1860</v>
      </c>
      <c r="Y38" s="386" t="s">
        <v>1861</v>
      </c>
      <c r="Z38" s="387" t="s">
        <v>1092</v>
      </c>
      <c r="AA38" s="329"/>
      <c r="AB38" s="388"/>
      <c r="AC38" s="279" t="s">
        <v>1862</v>
      </c>
      <c r="AD38" s="279" t="s">
        <v>1651</v>
      </c>
      <c r="AE38" s="192"/>
      <c r="AF38" s="192"/>
      <c r="AG38" s="389" t="s">
        <v>1863</v>
      </c>
      <c r="AH38" s="285" t="s">
        <v>1195</v>
      </c>
      <c r="AI38" s="222" t="s">
        <v>1196</v>
      </c>
      <c r="AJ38" s="329"/>
      <c r="AK38" s="329"/>
      <c r="AL38" s="37"/>
      <c r="AM38" s="37"/>
      <c r="AN38" s="37"/>
      <c r="AO38" s="37"/>
      <c r="AP38" s="37"/>
      <c r="AQ38" s="37"/>
      <c r="AR38" s="37"/>
      <c r="AS38" s="37"/>
      <c r="AT38" s="329"/>
    </row>
    <row r="39">
      <c r="B39" s="359">
        <f>SUM($F$940)</f>
        <v>0</v>
      </c>
      <c r="C39" s="360">
        <v>14.0</v>
      </c>
      <c r="D39" s="360">
        <v>2.0</v>
      </c>
      <c r="E39" s="360">
        <v>7.0</v>
      </c>
      <c r="F39" s="360"/>
      <c r="G39" s="360">
        <v>1.0</v>
      </c>
      <c r="H39" s="361"/>
      <c r="I39" s="359">
        <f>SUM(B39:H39) - IF(C39 &gt; I32, ROUNDUP(MINUS(C39, I32)/2), 0)</f>
        <v>24</v>
      </c>
      <c r="J39" s="329"/>
      <c r="K39" s="329"/>
      <c r="L39" s="384" t="s">
        <v>607</v>
      </c>
      <c r="M39" s="181"/>
      <c r="N39" s="181"/>
      <c r="O39" s="181"/>
      <c r="P39" s="181"/>
      <c r="Q39" s="181"/>
      <c r="R39" s="329"/>
      <c r="S39" s="329"/>
      <c r="T39" s="329"/>
      <c r="U39" s="385" t="s">
        <v>1018</v>
      </c>
      <c r="V39" s="190" t="s">
        <v>1864</v>
      </c>
      <c r="W39" s="190" t="s">
        <v>1865</v>
      </c>
      <c r="X39" s="190" t="s">
        <v>1035</v>
      </c>
      <c r="Y39" s="264" t="s">
        <v>1866</v>
      </c>
      <c r="Z39" s="181"/>
      <c r="AA39" s="329"/>
      <c r="AB39" s="390">
        <f>(AC39 * (AC39 + 1)) / 2</f>
        <v>0</v>
      </c>
      <c r="AC39" s="391">
        <v>0.0</v>
      </c>
      <c r="AD39" s="286" t="s">
        <v>1867</v>
      </c>
      <c r="AE39" s="181"/>
      <c r="AF39" s="181"/>
      <c r="AG39" s="392"/>
      <c r="AH39" s="181"/>
      <c r="AI39" s="181"/>
      <c r="AJ39" s="329"/>
      <c r="AK39" s="329"/>
      <c r="AL39" s="393" t="s">
        <v>1868</v>
      </c>
      <c r="AM39" s="394" t="s">
        <v>1869</v>
      </c>
      <c r="AN39" s="395" t="s">
        <v>1870</v>
      </c>
      <c r="AO39" s="396" t="s">
        <v>1871</v>
      </c>
      <c r="AP39" s="37"/>
      <c r="AQ39" s="37"/>
      <c r="AR39" s="37"/>
      <c r="AS39" s="37"/>
      <c r="AT39" s="329"/>
    </row>
    <row r="40">
      <c r="B40" s="359">
        <f>SUM($G$940)</f>
        <v>0</v>
      </c>
      <c r="C40" s="360">
        <v>16.0</v>
      </c>
      <c r="D40" s="360"/>
      <c r="E40" s="361"/>
      <c r="F40" s="360"/>
      <c r="G40" s="360"/>
      <c r="H40" s="361"/>
      <c r="I40" s="359">
        <f>SUM(B40:H40) - IF(C40 &gt; I32, ROUNDUP(MINUS(C40, I32)/2), 0)</f>
        <v>15</v>
      </c>
      <c r="J40" s="329"/>
      <c r="K40" s="329"/>
      <c r="L40" s="373"/>
      <c r="M40" s="373"/>
      <c r="N40" s="373"/>
      <c r="O40" s="373"/>
      <c r="P40" s="373"/>
      <c r="Q40" s="373"/>
      <c r="R40" s="329"/>
      <c r="S40" s="329"/>
      <c r="T40" s="279" t="s">
        <v>1872</v>
      </c>
      <c r="U40" s="397" t="s">
        <v>1873</v>
      </c>
      <c r="V40" s="398"/>
      <c r="W40" s="399" t="s">
        <v>1874</v>
      </c>
      <c r="X40" s="342"/>
      <c r="Y40" s="342"/>
      <c r="Z40" s="342"/>
      <c r="AA40" s="329"/>
      <c r="AB40" s="388"/>
      <c r="AC40" s="400" t="str">
        <f>CONCATENATE("Cost: ", AB39, " KP")</f>
        <v>Cost: 0 KP</v>
      </c>
      <c r="AD40" s="286" t="s">
        <v>1875</v>
      </c>
      <c r="AE40" s="181"/>
      <c r="AF40" s="181"/>
      <c r="AG40" s="392"/>
      <c r="AH40" s="181"/>
      <c r="AI40" s="181"/>
      <c r="AJ40" s="349" t="s">
        <v>556</v>
      </c>
      <c r="AK40" s="329"/>
      <c r="AL40" s="329"/>
      <c r="AM40" s="329"/>
      <c r="AN40" s="329"/>
      <c r="AO40" s="329"/>
      <c r="AP40" s="329"/>
      <c r="AQ40" s="329"/>
      <c r="AR40" s="329"/>
      <c r="AS40" s="329"/>
      <c r="AT40" s="329"/>
    </row>
    <row r="41">
      <c r="B41" s="359">
        <f>SUM($H$940)</f>
        <v>0</v>
      </c>
      <c r="C41" s="360">
        <v>4.0</v>
      </c>
      <c r="D41" s="360"/>
      <c r="E41" s="360">
        <v>-3.0</v>
      </c>
      <c r="F41" s="360">
        <v>-1.0</v>
      </c>
      <c r="G41" s="361"/>
      <c r="H41" s="361"/>
      <c r="I41" s="359">
        <f>SUM(B41:H41) - IF(C41 &gt; I32, ROUNDUP(MINUS(C41, I32)/2), 0)</f>
        <v>0</v>
      </c>
      <c r="J41" s="329"/>
      <c r="K41" s="274" t="s">
        <v>1815</v>
      </c>
      <c r="L41" s="283" t="s">
        <v>828</v>
      </c>
      <c r="M41" s="192"/>
      <c r="N41" s="192"/>
      <c r="O41" s="222" t="s">
        <v>585</v>
      </c>
      <c r="P41" s="223" t="s">
        <v>800</v>
      </c>
      <c r="Q41" s="285" t="s">
        <v>593</v>
      </c>
      <c r="R41" s="329"/>
      <c r="S41" s="329"/>
      <c r="T41" s="329"/>
      <c r="U41" s="385" t="s">
        <v>1010</v>
      </c>
      <c r="V41" s="401" t="s">
        <v>1876</v>
      </c>
      <c r="W41" s="402" t="s">
        <v>1877</v>
      </c>
      <c r="X41" s="181"/>
      <c r="Y41" s="183"/>
      <c r="Z41" s="401"/>
      <c r="AA41" s="349" t="s">
        <v>556</v>
      </c>
      <c r="AB41" s="388"/>
      <c r="AC41" s="279" t="s">
        <v>1862</v>
      </c>
      <c r="AD41" s="230" t="s">
        <v>1386</v>
      </c>
      <c r="AE41" s="192"/>
      <c r="AF41" s="192"/>
      <c r="AG41" s="389" t="s">
        <v>1878</v>
      </c>
      <c r="AH41" s="178" t="s">
        <v>1195</v>
      </c>
      <c r="AI41" s="178" t="s">
        <v>1196</v>
      </c>
      <c r="AJ41" s="329"/>
      <c r="AK41" s="329"/>
      <c r="AL41" s="329"/>
      <c r="AM41" s="279" t="s">
        <v>1879</v>
      </c>
      <c r="AN41" s="170"/>
      <c r="AO41" s="329"/>
      <c r="AP41" s="329"/>
      <c r="AQ41" s="329"/>
      <c r="AR41" s="329"/>
      <c r="AS41" s="329"/>
      <c r="AT41" s="329"/>
    </row>
    <row r="42">
      <c r="B42" s="359">
        <f>SUM($I$940)</f>
        <v>0</v>
      </c>
      <c r="C42" s="360">
        <v>11.0</v>
      </c>
      <c r="D42" s="360">
        <v>3.0</v>
      </c>
      <c r="E42" s="360"/>
      <c r="F42" s="360"/>
      <c r="G42" s="361"/>
      <c r="H42" s="361"/>
      <c r="I42" s="359">
        <f>SUM(B42:H42) - IF(C42 &gt; I32, ROUNDUP(MINUS(C42, I32)/2), 0)</f>
        <v>14</v>
      </c>
      <c r="J42" s="329"/>
      <c r="K42" s="346" t="str">
        <f>IFERROR(__xludf.DUMMYFUNCTION("REGEXREPLACE(O41, ""\D+"", """")"),"3")</f>
        <v>3</v>
      </c>
      <c r="L42" s="229" t="s">
        <v>830</v>
      </c>
      <c r="M42" s="181"/>
      <c r="N42" s="181"/>
      <c r="O42" s="181"/>
      <c r="P42" s="181"/>
      <c r="Q42" s="181"/>
      <c r="R42" s="329"/>
      <c r="S42" s="329"/>
      <c r="T42" s="329"/>
      <c r="U42" s="385" t="s">
        <v>1018</v>
      </c>
      <c r="V42" s="401" t="s">
        <v>1880</v>
      </c>
      <c r="W42" s="401" t="s">
        <v>1881</v>
      </c>
      <c r="X42" s="401" t="s">
        <v>1882</v>
      </c>
      <c r="Y42" s="403" t="s">
        <v>1883</v>
      </c>
      <c r="Z42" s="403" t="s">
        <v>1884</v>
      </c>
      <c r="AA42" s="329"/>
      <c r="AB42" s="390">
        <f>(AC42 * (AC42 + 1)) / 2</f>
        <v>0</v>
      </c>
      <c r="AC42" s="391">
        <v>0.0</v>
      </c>
      <c r="AD42" s="185" t="s">
        <v>1885</v>
      </c>
      <c r="AE42" s="181"/>
      <c r="AF42" s="181"/>
      <c r="AG42" s="181"/>
      <c r="AH42" s="181"/>
      <c r="AI42" s="181"/>
      <c r="AJ42" s="329"/>
      <c r="AK42" s="329"/>
      <c r="AL42" s="329"/>
      <c r="AM42" s="304" t="s">
        <v>1886</v>
      </c>
      <c r="AN42" s="37"/>
      <c r="AO42" s="130" t="s">
        <v>1887</v>
      </c>
      <c r="AP42" s="37"/>
      <c r="AQ42" s="404" t="s">
        <v>1888</v>
      </c>
      <c r="AR42" s="37"/>
      <c r="AS42" s="329"/>
      <c r="AT42" s="329"/>
    </row>
    <row r="43">
      <c r="B43" s="359">
        <f>SUM($J$940)</f>
        <v>0</v>
      </c>
      <c r="C43" s="360">
        <v>10.0</v>
      </c>
      <c r="D43" s="360"/>
      <c r="E43" s="360">
        <v>5.0</v>
      </c>
      <c r="F43" s="360">
        <v>5.0</v>
      </c>
      <c r="G43" s="360"/>
      <c r="H43" s="361"/>
      <c r="I43" s="359">
        <f>SUM(B43:H43) - IF(C43 &gt; I32, ROUNDUP(MINUS(C43, I32)/2), 0)</f>
        <v>20</v>
      </c>
      <c r="J43" s="329"/>
      <c r="K43" s="329"/>
      <c r="L43" s="181"/>
      <c r="M43" s="181"/>
      <c r="N43" s="181"/>
      <c r="O43" s="181"/>
      <c r="P43" s="181"/>
      <c r="Q43" s="181"/>
      <c r="R43" s="329"/>
      <c r="S43" s="329"/>
      <c r="T43" s="279" t="s">
        <v>1889</v>
      </c>
      <c r="U43" s="397" t="s">
        <v>1890</v>
      </c>
      <c r="V43" s="398"/>
      <c r="W43" s="382" t="s">
        <v>1891</v>
      </c>
      <c r="X43" s="342"/>
      <c r="Y43" s="342"/>
      <c r="Z43" s="342"/>
      <c r="AA43" s="329"/>
      <c r="AB43" s="388"/>
      <c r="AC43" s="400" t="str">
        <f>CONCATENATE("Cost: ", AB42, " KP")</f>
        <v>Cost: 0 KP</v>
      </c>
      <c r="AD43" s="190" t="s">
        <v>1892</v>
      </c>
      <c r="AE43" s="181"/>
      <c r="AF43" s="181"/>
      <c r="AG43" s="181"/>
      <c r="AH43" s="181"/>
      <c r="AI43" s="181"/>
      <c r="AJ43" s="349" t="s">
        <v>556</v>
      </c>
      <c r="AK43" s="329"/>
      <c r="AL43" s="329"/>
      <c r="AM43" s="130" t="s">
        <v>1893</v>
      </c>
      <c r="AN43" s="37"/>
      <c r="AO43" s="405" t="s">
        <v>1894</v>
      </c>
      <c r="AP43" s="37"/>
      <c r="AQ43" s="406" t="s">
        <v>1895</v>
      </c>
      <c r="AR43" s="37"/>
      <c r="AS43" s="407" t="s">
        <v>1896</v>
      </c>
      <c r="AT43" s="329"/>
    </row>
    <row r="44">
      <c r="B44" s="359">
        <f>SUM($T$940)</f>
        <v>4</v>
      </c>
      <c r="C44" s="360"/>
      <c r="D44" s="361"/>
      <c r="E44" s="360"/>
      <c r="F44" s="361"/>
      <c r="G44" s="361"/>
      <c r="H44" s="361"/>
      <c r="I44" s="359">
        <f>SUM(B44,D44:H44, (MIN(ROUNDDOWN(C44/6), 1)), MIN(ROUNDDOWN(C44/15), 1))</f>
        <v>4</v>
      </c>
      <c r="J44" s="329"/>
      <c r="K44" s="329"/>
      <c r="L44" s="329"/>
      <c r="M44" s="329"/>
      <c r="N44" s="329"/>
      <c r="O44" s="329"/>
      <c r="P44" s="329"/>
      <c r="Q44" s="329"/>
      <c r="R44" s="329"/>
      <c r="S44" s="329"/>
      <c r="T44" s="329"/>
      <c r="U44" s="385" t="s">
        <v>1010</v>
      </c>
      <c r="V44" s="226" t="s">
        <v>1061</v>
      </c>
      <c r="W44" s="226" t="s">
        <v>1897</v>
      </c>
      <c r="X44" s="408" t="s">
        <v>1898</v>
      </c>
      <c r="Y44" s="183"/>
      <c r="Z44" s="181"/>
      <c r="AA44" s="329"/>
      <c r="AB44" s="388"/>
      <c r="AC44" s="279" t="s">
        <v>1862</v>
      </c>
      <c r="AD44" s="289" t="s">
        <v>1333</v>
      </c>
      <c r="AE44" s="201"/>
      <c r="AF44" s="192"/>
      <c r="AG44" s="389" t="s">
        <v>1899</v>
      </c>
      <c r="AH44" s="178" t="s">
        <v>1195</v>
      </c>
      <c r="AI44" s="222" t="s">
        <v>1196</v>
      </c>
      <c r="AJ44" s="329"/>
      <c r="AK44" s="329"/>
      <c r="AL44" s="329"/>
      <c r="AM44" s="409" t="s">
        <v>1900</v>
      </c>
      <c r="AN44" s="37"/>
      <c r="AO44" s="130" t="s">
        <v>1901</v>
      </c>
      <c r="AP44" s="37"/>
      <c r="AQ44" s="410" t="s">
        <v>1902</v>
      </c>
      <c r="AR44" s="37"/>
      <c r="AS44" s="407" t="s">
        <v>1903</v>
      </c>
      <c r="AT44" s="329"/>
    </row>
    <row r="45">
      <c r="A45" s="329"/>
      <c r="B45" s="329"/>
      <c r="C45" s="329"/>
      <c r="D45" s="329"/>
      <c r="E45" s="329"/>
      <c r="F45" s="329"/>
      <c r="G45" s="329"/>
      <c r="H45" s="329"/>
      <c r="I45" s="329"/>
      <c r="J45" s="329"/>
      <c r="K45" s="411" t="s">
        <v>1904</v>
      </c>
      <c r="L45" s="412"/>
      <c r="M45" s="412"/>
      <c r="N45" s="412"/>
      <c r="O45" s="413"/>
      <c r="P45" s="413"/>
      <c r="Q45" s="413"/>
      <c r="R45" s="329"/>
      <c r="S45" s="329"/>
      <c r="T45" s="329"/>
      <c r="U45" s="385" t="s">
        <v>1018</v>
      </c>
      <c r="V45" s="414" t="s">
        <v>1063</v>
      </c>
      <c r="W45" s="183" t="s">
        <v>1864</v>
      </c>
      <c r="X45" s="415" t="s">
        <v>1153</v>
      </c>
      <c r="Y45" s="183"/>
      <c r="Z45" s="183"/>
      <c r="AA45" s="329"/>
      <c r="AB45" s="390">
        <f>(AC45 * (AC45 + 1)) / 2</f>
        <v>0</v>
      </c>
      <c r="AC45" s="391">
        <v>0.0</v>
      </c>
      <c r="AD45" s="185" t="s">
        <v>1905</v>
      </c>
      <c r="AE45" s="183"/>
      <c r="AF45" s="181"/>
      <c r="AG45" s="181"/>
      <c r="AH45" s="181"/>
      <c r="AI45" s="181"/>
      <c r="AJ45" s="329"/>
      <c r="AK45" s="329"/>
      <c r="AL45" s="329"/>
      <c r="AM45" s="329"/>
      <c r="AN45" s="329"/>
      <c r="AO45" s="329"/>
      <c r="AP45" s="329"/>
      <c r="AQ45" s="329"/>
      <c r="AR45" s="329"/>
      <c r="AS45" s="329"/>
      <c r="AT45" s="329"/>
    </row>
    <row r="46">
      <c r="A46" s="329"/>
      <c r="B46" s="345" t="s">
        <v>1822</v>
      </c>
      <c r="C46" s="345" t="s">
        <v>1906</v>
      </c>
      <c r="D46" s="345" t="s">
        <v>1907</v>
      </c>
      <c r="E46" s="345" t="s">
        <v>1908</v>
      </c>
      <c r="F46" s="345" t="s">
        <v>1909</v>
      </c>
      <c r="G46" s="345" t="s">
        <v>1910</v>
      </c>
      <c r="H46" s="345" t="s">
        <v>800</v>
      </c>
      <c r="I46" s="345" t="s">
        <v>1826</v>
      </c>
      <c r="J46" s="329"/>
      <c r="K46" s="346" t="str">
        <f>IFERROR(__xludf.DUMMYFUNCTION("REGEXREPLACE(O45, ""\D+"", """")"),"")</f>
        <v/>
      </c>
      <c r="L46" s="170"/>
      <c r="M46" s="170"/>
      <c r="N46" s="170"/>
      <c r="O46" s="170"/>
      <c r="P46" s="170"/>
      <c r="Q46" s="170"/>
      <c r="R46" s="329"/>
      <c r="S46" s="329"/>
      <c r="T46" s="279" t="s">
        <v>1889</v>
      </c>
      <c r="U46" s="416" t="s">
        <v>1911</v>
      </c>
      <c r="V46" s="340"/>
      <c r="W46" s="417" t="s">
        <v>1912</v>
      </c>
      <c r="X46" s="341"/>
      <c r="Y46" s="342"/>
      <c r="Z46" s="342"/>
      <c r="AA46" s="329"/>
      <c r="AB46" s="329"/>
      <c r="AC46" s="400" t="str">
        <f>CONCATENATE("Cost: ", AB45, " KP")</f>
        <v>Cost: 0 KP</v>
      </c>
      <c r="AD46" s="185" t="s">
        <v>1913</v>
      </c>
      <c r="AE46" s="183"/>
      <c r="AF46" s="181"/>
      <c r="AG46" s="181"/>
      <c r="AH46" s="181"/>
      <c r="AI46" s="181"/>
      <c r="AJ46" s="349" t="s">
        <v>556</v>
      </c>
      <c r="AK46" s="329"/>
      <c r="AL46" s="329"/>
      <c r="AM46" s="279" t="s">
        <v>1914</v>
      </c>
      <c r="AN46" s="170"/>
      <c r="AO46" s="329"/>
      <c r="AP46" s="329"/>
      <c r="AQ46" s="329"/>
      <c r="AR46" s="329"/>
      <c r="AS46" s="329"/>
      <c r="AT46" s="329"/>
    </row>
    <row r="47">
      <c r="A47" s="345" t="s">
        <v>51</v>
      </c>
      <c r="B47" s="359">
        <f>SUM($U$940)</f>
        <v>5</v>
      </c>
      <c r="C47" s="418"/>
      <c r="D47" s="418"/>
      <c r="E47" s="419">
        <f>SUM(ROUNDDOWN(I40/5))</f>
        <v>3</v>
      </c>
      <c r="F47" s="418"/>
      <c r="G47" s="360"/>
      <c r="H47" s="361"/>
      <c r="I47" s="359">
        <f t="shared" ref="I47:I51" si="1">SUM(B47:H47)</f>
        <v>8</v>
      </c>
      <c r="J47" s="329"/>
      <c r="K47" s="329"/>
      <c r="L47" s="170"/>
      <c r="M47" s="170"/>
      <c r="N47" s="170"/>
      <c r="O47" s="170"/>
      <c r="P47" s="170"/>
      <c r="Q47" s="170"/>
      <c r="R47" s="329"/>
      <c r="S47" s="329"/>
      <c r="T47" s="329"/>
      <c r="U47" s="420" t="s">
        <v>1010</v>
      </c>
      <c r="V47" s="421" t="s">
        <v>1127</v>
      </c>
      <c r="W47" s="422" t="s">
        <v>1915</v>
      </c>
      <c r="X47" s="422" t="s">
        <v>1916</v>
      </c>
      <c r="Y47" s="183"/>
      <c r="Z47" s="401"/>
      <c r="AA47" s="329"/>
      <c r="AB47" s="329"/>
      <c r="AC47" s="279" t="s">
        <v>1862</v>
      </c>
      <c r="AD47" s="230" t="s">
        <v>1495</v>
      </c>
      <c r="AE47" s="192"/>
      <c r="AF47" s="192"/>
      <c r="AG47" s="196" t="s">
        <v>1917</v>
      </c>
      <c r="AH47" s="178" t="s">
        <v>1195</v>
      </c>
      <c r="AI47" s="222" t="s">
        <v>1196</v>
      </c>
      <c r="AJ47" s="329"/>
      <c r="AK47" s="329"/>
      <c r="AL47" s="329"/>
      <c r="AM47" s="423" t="s">
        <v>1918</v>
      </c>
      <c r="AS47" s="329"/>
      <c r="AT47" s="329"/>
    </row>
    <row r="48">
      <c r="A48" s="345" t="s">
        <v>52</v>
      </c>
      <c r="B48" s="359">
        <f>SUM($V$940)</f>
        <v>6</v>
      </c>
      <c r="C48" s="418"/>
      <c r="D48" s="419">
        <f>SUM(ROUNDDOWN(I39/3))</f>
        <v>8</v>
      </c>
      <c r="E48" s="419">
        <f>SUM(I40)</f>
        <v>15</v>
      </c>
      <c r="F48" s="418"/>
      <c r="G48" s="360">
        <v>10.0</v>
      </c>
      <c r="H48" s="361"/>
      <c r="I48" s="359">
        <f t="shared" si="1"/>
        <v>39</v>
      </c>
      <c r="J48" s="329"/>
      <c r="K48" s="329"/>
      <c r="L48" s="329"/>
      <c r="M48" s="329"/>
      <c r="N48" s="329"/>
      <c r="O48" s="329"/>
      <c r="P48" s="329"/>
      <c r="Q48" s="329"/>
      <c r="R48" s="329"/>
      <c r="S48" s="329"/>
      <c r="T48" s="329"/>
      <c r="U48" s="420" t="s">
        <v>1018</v>
      </c>
      <c r="V48" s="421" t="s">
        <v>1919</v>
      </c>
      <c r="W48" s="424" t="s">
        <v>1920</v>
      </c>
      <c r="X48" s="425" t="s">
        <v>1921</v>
      </c>
      <c r="Y48" s="401"/>
      <c r="Z48" s="401"/>
      <c r="AA48" s="329"/>
      <c r="AB48" s="390">
        <f>(AC48 * (AC48 + 1)) / 2</f>
        <v>0</v>
      </c>
      <c r="AC48" s="391">
        <v>0.0</v>
      </c>
      <c r="AD48" s="291" t="s">
        <v>1498</v>
      </c>
      <c r="AE48" s="181"/>
      <c r="AF48" s="181"/>
      <c r="AG48" s="181"/>
      <c r="AH48" s="181"/>
      <c r="AI48" s="181"/>
      <c r="AJ48" s="349" t="s">
        <v>556</v>
      </c>
      <c r="AK48" s="329"/>
      <c r="AL48" s="329"/>
      <c r="AS48" s="329"/>
      <c r="AT48" s="329"/>
    </row>
    <row r="49">
      <c r="A49" s="345" t="s">
        <v>54</v>
      </c>
      <c r="B49" s="359">
        <f>SUM($W$940)</f>
        <v>2</v>
      </c>
      <c r="C49" s="419">
        <f>SUM(I38)</f>
        <v>2</v>
      </c>
      <c r="D49" s="418"/>
      <c r="E49" s="418"/>
      <c r="F49" s="418"/>
      <c r="G49" s="360"/>
      <c r="H49" s="361"/>
      <c r="I49" s="359">
        <f t="shared" si="1"/>
        <v>4</v>
      </c>
      <c r="J49" s="329"/>
      <c r="K49" s="411" t="s">
        <v>1904</v>
      </c>
      <c r="L49" s="412"/>
      <c r="M49" s="412"/>
      <c r="N49" s="412"/>
      <c r="O49" s="413"/>
      <c r="P49" s="413"/>
      <c r="Q49" s="413"/>
      <c r="R49" s="329"/>
      <c r="S49" s="329"/>
      <c r="T49" s="329"/>
      <c r="U49" s="329"/>
      <c r="V49" s="329"/>
      <c r="W49" s="329"/>
      <c r="X49" s="329"/>
      <c r="Y49" s="329"/>
      <c r="Z49" s="329"/>
      <c r="AA49" s="329"/>
      <c r="AB49" s="388"/>
      <c r="AC49" s="400" t="str">
        <f>CONCATENATE("Cost: ", AB48, " KP")</f>
        <v>Cost: 0 KP</v>
      </c>
      <c r="AD49" s="180" t="s">
        <v>1500</v>
      </c>
      <c r="AE49" s="181"/>
      <c r="AF49" s="181"/>
      <c r="AG49" s="181"/>
      <c r="AH49" s="181"/>
      <c r="AI49" s="426" t="s">
        <v>1501</v>
      </c>
      <c r="AJ49" s="329"/>
      <c r="AK49" s="329"/>
      <c r="AL49" s="329"/>
      <c r="AS49" s="329"/>
      <c r="AT49" s="329"/>
    </row>
    <row r="50">
      <c r="A50" s="345" t="s">
        <v>53</v>
      </c>
      <c r="B50" s="359">
        <f>SUM($X$940)</f>
        <v>0</v>
      </c>
      <c r="C50" s="419">
        <f>SUM(ROUNDDOWN(I38/2))</f>
        <v>1</v>
      </c>
      <c r="D50" s="418"/>
      <c r="E50" s="419">
        <f>SUM(I40)</f>
        <v>15</v>
      </c>
      <c r="F50" s="418"/>
      <c r="G50" s="360">
        <v>3.0</v>
      </c>
      <c r="H50" s="361"/>
      <c r="I50" s="359">
        <f t="shared" si="1"/>
        <v>19</v>
      </c>
      <c r="J50" s="329"/>
      <c r="K50" s="346" t="str">
        <f>IFERROR(__xludf.DUMMYFUNCTION("REGEXREPLACE(O49, ""\D+"", """")"),"")</f>
        <v/>
      </c>
      <c r="L50" s="170"/>
      <c r="M50" s="170"/>
      <c r="N50" s="170"/>
      <c r="O50" s="170"/>
      <c r="P50" s="170"/>
      <c r="Q50" s="170"/>
      <c r="R50" s="329"/>
      <c r="S50" s="329"/>
      <c r="T50" s="279" t="s">
        <v>1922</v>
      </c>
      <c r="U50" s="427" t="s">
        <v>1923</v>
      </c>
      <c r="V50" s="192"/>
      <c r="W50" s="192"/>
      <c r="X50" s="192"/>
      <c r="Y50" s="428" t="s">
        <v>568</v>
      </c>
      <c r="Z50" s="345" t="s">
        <v>535</v>
      </c>
      <c r="AA50" s="329"/>
      <c r="AB50" s="329"/>
      <c r="AC50" s="411" t="s">
        <v>1904</v>
      </c>
      <c r="AD50" s="412"/>
      <c r="AE50" s="412"/>
      <c r="AF50" s="412"/>
      <c r="AG50" s="412"/>
      <c r="AH50" s="413"/>
      <c r="AI50" s="413"/>
      <c r="AJ50" s="329"/>
      <c r="AK50" s="329"/>
      <c r="AL50" s="329"/>
      <c r="AS50" s="329"/>
      <c r="AT50" s="329"/>
    </row>
    <row r="51">
      <c r="A51" s="345" t="s">
        <v>55</v>
      </c>
      <c r="B51" s="359">
        <f>SUM($Y$940)</f>
        <v>14</v>
      </c>
      <c r="C51" s="419">
        <f>SUM(I38)</f>
        <v>2</v>
      </c>
      <c r="D51" s="418"/>
      <c r="E51" s="418"/>
      <c r="F51" s="419">
        <f>SUM(ROUNDDOWN(I43/3))</f>
        <v>6</v>
      </c>
      <c r="G51" s="361"/>
      <c r="H51" s="361"/>
      <c r="I51" s="359">
        <f t="shared" si="1"/>
        <v>22</v>
      </c>
      <c r="J51" s="329"/>
      <c r="K51" s="329"/>
      <c r="L51" s="170"/>
      <c r="M51" s="170"/>
      <c r="N51" s="170"/>
      <c r="O51" s="170"/>
      <c r="P51" s="170"/>
      <c r="Q51" s="170"/>
      <c r="R51" s="329"/>
      <c r="S51" s="329"/>
      <c r="T51" s="329"/>
      <c r="U51" s="291" t="s">
        <v>1924</v>
      </c>
      <c r="V51" s="181"/>
      <c r="W51" s="181"/>
      <c r="X51" s="181"/>
      <c r="Y51" s="181"/>
      <c r="Z51" s="181"/>
      <c r="AA51" s="329"/>
      <c r="AB51" s="390">
        <f>(AC51 * (AC51 + 1)) / 2</f>
        <v>0</v>
      </c>
      <c r="AC51" s="429">
        <v>0.0</v>
      </c>
      <c r="AD51" s="170"/>
      <c r="AE51" s="170"/>
      <c r="AF51" s="170"/>
      <c r="AG51" s="170"/>
      <c r="AH51" s="170"/>
      <c r="AI51" s="170"/>
      <c r="AJ51" s="329"/>
      <c r="AK51" s="329"/>
      <c r="AL51" s="329"/>
      <c r="AS51" s="329"/>
      <c r="AT51" s="329"/>
    </row>
    <row r="52">
      <c r="A52" s="329"/>
      <c r="B52" s="329"/>
      <c r="C52" s="329"/>
      <c r="D52" s="329"/>
      <c r="E52" s="329"/>
      <c r="F52" s="329"/>
      <c r="G52" s="329"/>
      <c r="H52" s="329"/>
      <c r="I52" s="329"/>
      <c r="J52" s="329"/>
      <c r="K52" s="329"/>
      <c r="L52" s="329"/>
      <c r="M52" s="329"/>
      <c r="N52" s="329"/>
      <c r="O52" s="329"/>
      <c r="P52" s="329"/>
      <c r="Q52" s="329"/>
      <c r="R52" s="329"/>
      <c r="S52" s="329"/>
      <c r="T52" s="329"/>
      <c r="U52" s="228" t="s">
        <v>1925</v>
      </c>
      <c r="V52" s="181"/>
      <c r="W52" s="181"/>
      <c r="X52" s="181"/>
      <c r="Y52" s="181"/>
      <c r="Z52" s="181"/>
      <c r="AA52" s="349" t="s">
        <v>556</v>
      </c>
      <c r="AB52" s="329"/>
      <c r="AC52" s="373"/>
      <c r="AD52" s="170"/>
      <c r="AE52" s="170"/>
      <c r="AF52" s="170"/>
      <c r="AG52" s="170"/>
      <c r="AH52" s="170"/>
      <c r="AI52" s="170"/>
      <c r="AJ52" s="329"/>
      <c r="AK52" s="329"/>
      <c r="AL52" s="329"/>
      <c r="AM52" s="329"/>
      <c r="AN52" s="329"/>
      <c r="AO52" s="329"/>
      <c r="AP52" s="329"/>
      <c r="AQ52" s="329"/>
      <c r="AR52" s="329"/>
      <c r="AS52" s="329"/>
      <c r="AT52" s="329"/>
    </row>
    <row r="53">
      <c r="A53" s="37"/>
      <c r="B53" s="430" t="s">
        <v>1926</v>
      </c>
      <c r="C53" s="349"/>
      <c r="D53" s="329"/>
      <c r="E53" s="329"/>
      <c r="F53" s="329"/>
      <c r="G53" s="329"/>
      <c r="H53" s="329"/>
      <c r="I53" s="329"/>
      <c r="J53" s="37"/>
      <c r="K53" s="329"/>
      <c r="L53" s="329"/>
      <c r="M53" s="329"/>
      <c r="N53" s="329"/>
      <c r="O53" s="329"/>
      <c r="P53" s="329"/>
      <c r="Q53" s="329"/>
      <c r="R53" s="329"/>
      <c r="S53" s="37"/>
      <c r="T53" s="349" t="s">
        <v>1927</v>
      </c>
      <c r="U53" s="349" t="s">
        <v>1927</v>
      </c>
      <c r="V53" s="349" t="s">
        <v>1927</v>
      </c>
      <c r="W53" s="349" t="s">
        <v>1927</v>
      </c>
      <c r="X53" s="349" t="s">
        <v>1927</v>
      </c>
      <c r="Y53" s="349" t="s">
        <v>1927</v>
      </c>
      <c r="Z53" s="349" t="s">
        <v>1927</v>
      </c>
      <c r="AA53" s="349" t="s">
        <v>1927</v>
      </c>
      <c r="AC53" s="329"/>
      <c r="AD53" s="329"/>
      <c r="AE53" s="329"/>
      <c r="AF53" s="329"/>
      <c r="AG53" s="329"/>
      <c r="AH53" s="329"/>
      <c r="AI53" s="329"/>
      <c r="AJ53" s="329"/>
      <c r="AK53" s="37"/>
      <c r="AL53" s="329"/>
      <c r="AM53" s="329"/>
      <c r="AN53" s="329"/>
      <c r="AO53" s="329"/>
      <c r="AP53" s="329"/>
      <c r="AQ53" s="329"/>
      <c r="AR53" s="329"/>
      <c r="AS53" s="329"/>
      <c r="AT53" s="37"/>
    </row>
    <row r="57">
      <c r="A57" s="37"/>
      <c r="B57" s="329"/>
      <c r="C57" s="329"/>
      <c r="D57" s="329"/>
      <c r="E57" s="329"/>
      <c r="F57" s="329"/>
      <c r="G57" s="330" t="s">
        <v>1811</v>
      </c>
      <c r="H57" s="330" t="s">
        <v>1812</v>
      </c>
      <c r="I57" s="331" t="s">
        <v>1813</v>
      </c>
      <c r="J57" s="329"/>
      <c r="K57" s="329"/>
      <c r="L57" s="329"/>
      <c r="M57" s="329"/>
      <c r="N57" s="329"/>
      <c r="O57" s="329"/>
      <c r="P57" s="329"/>
      <c r="Q57" s="329"/>
      <c r="R57" s="329"/>
      <c r="S57" s="37"/>
      <c r="T57" s="329"/>
      <c r="U57" s="329"/>
      <c r="V57" s="329"/>
      <c r="W57" s="329"/>
      <c r="X57" s="329"/>
      <c r="Y57" s="329"/>
      <c r="Z57" s="329"/>
      <c r="AA57" s="329"/>
      <c r="AB57" s="37"/>
      <c r="AC57" s="329"/>
      <c r="AD57" s="329"/>
      <c r="AE57" s="329"/>
      <c r="AF57" s="329"/>
      <c r="AG57" s="329"/>
      <c r="AH57" s="329"/>
      <c r="AI57" s="329"/>
      <c r="AJ57" s="329"/>
      <c r="AK57" s="37"/>
      <c r="AL57" s="329"/>
      <c r="AM57" s="329"/>
      <c r="AN57" s="329"/>
      <c r="AO57" s="329"/>
      <c r="AP57" s="329"/>
      <c r="AQ57" s="329"/>
      <c r="AR57" s="329"/>
      <c r="AS57" s="329"/>
      <c r="AT57" s="37"/>
    </row>
    <row r="58">
      <c r="A58" s="329"/>
      <c r="B58" s="329"/>
      <c r="C58" s="332" t="s">
        <v>1785</v>
      </c>
      <c r="D58" s="333"/>
      <c r="E58" s="329"/>
      <c r="F58" s="334" t="s">
        <v>1814</v>
      </c>
      <c r="G58" s="334">
        <f>MINUS(H58,SUM(C61:C70) + SUM(K60+K64+K68+AB65+AB68+AB71+AB74+AB77))</f>
        <v>0</v>
      </c>
      <c r="H58" s="334">
        <f>SUM($A$940)</f>
        <v>100</v>
      </c>
      <c r="I58" s="335">
        <f>$Z$940</f>
        <v>14</v>
      </c>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row>
    <row r="59">
      <c r="A59" s="329"/>
      <c r="B59" s="329"/>
      <c r="C59" s="329"/>
      <c r="D59" s="329"/>
      <c r="E59" s="329"/>
      <c r="F59" s="329"/>
      <c r="G59" s="329"/>
      <c r="H59" s="329"/>
      <c r="I59" s="329"/>
      <c r="J59" s="329"/>
      <c r="K59" s="274" t="s">
        <v>1815</v>
      </c>
      <c r="L59" s="169" t="s">
        <v>712</v>
      </c>
      <c r="M59" s="170"/>
      <c r="N59" s="170"/>
      <c r="O59" s="171" t="s">
        <v>585</v>
      </c>
      <c r="P59" s="198" t="s">
        <v>694</v>
      </c>
      <c r="Q59" s="171" t="s">
        <v>593</v>
      </c>
      <c r="R59" s="329"/>
      <c r="S59" s="329"/>
      <c r="T59" s="279" t="s">
        <v>1816</v>
      </c>
      <c r="U59" s="431" t="s">
        <v>1928</v>
      </c>
      <c r="V59" s="398"/>
      <c r="W59" s="432" t="s">
        <v>1929</v>
      </c>
      <c r="X59" s="342"/>
      <c r="Y59" s="342"/>
      <c r="Z59" s="342"/>
      <c r="AA59" s="329"/>
      <c r="AB59" s="329"/>
      <c r="AC59" s="279" t="s">
        <v>294</v>
      </c>
      <c r="AD59" s="433" t="s">
        <v>1930</v>
      </c>
      <c r="AE59" s="170"/>
      <c r="AF59" s="434" t="s">
        <v>1931</v>
      </c>
      <c r="AG59" s="254"/>
      <c r="AH59" s="254"/>
      <c r="AI59" s="254"/>
      <c r="AJ59" s="329"/>
      <c r="AK59" s="329"/>
      <c r="AL59" s="329"/>
      <c r="AM59" s="227" t="s">
        <v>1821</v>
      </c>
      <c r="AN59" s="170"/>
      <c r="AO59" s="329"/>
      <c r="AP59" s="329"/>
      <c r="AQ59" s="329"/>
      <c r="AR59" s="329"/>
      <c r="AS59" s="329"/>
      <c r="AT59" s="329"/>
    </row>
    <row r="60">
      <c r="A60" s="329"/>
      <c r="B60" s="345" t="s">
        <v>1822</v>
      </c>
      <c r="C60" s="345" t="s">
        <v>1823</v>
      </c>
      <c r="D60" s="345" t="s">
        <v>1824</v>
      </c>
      <c r="E60" s="345" t="s">
        <v>1825</v>
      </c>
      <c r="F60" s="345" t="s">
        <v>1066</v>
      </c>
      <c r="G60" s="345" t="s">
        <v>1120</v>
      </c>
      <c r="H60" s="345" t="s">
        <v>800</v>
      </c>
      <c r="I60" s="345" t="s">
        <v>1826</v>
      </c>
      <c r="J60" s="329"/>
      <c r="K60" s="346" t="str">
        <f>IFERROR(__xludf.DUMMYFUNCTION("REGEXREPLACE(O59, ""\D+"", """")"),"3")</f>
        <v>3</v>
      </c>
      <c r="L60" s="153" t="s">
        <v>714</v>
      </c>
      <c r="M60" s="154"/>
      <c r="N60" s="154"/>
      <c r="O60" s="173"/>
      <c r="P60" s="154"/>
      <c r="Q60" s="173"/>
      <c r="R60" s="329"/>
      <c r="S60" s="329"/>
      <c r="T60" s="329"/>
      <c r="U60" s="435" t="s">
        <v>1932</v>
      </c>
      <c r="V60" s="181"/>
      <c r="W60" s="181"/>
      <c r="X60" s="181"/>
      <c r="Y60" s="181"/>
      <c r="Z60" s="436" t="s">
        <v>1933</v>
      </c>
      <c r="AA60" s="349" t="s">
        <v>556</v>
      </c>
      <c r="AB60" s="329"/>
      <c r="AC60" s="329"/>
      <c r="AD60" s="298" t="s">
        <v>1934</v>
      </c>
      <c r="AE60" s="212"/>
      <c r="AF60" s="212"/>
      <c r="AG60" s="212"/>
      <c r="AH60" s="212"/>
      <c r="AI60" s="154"/>
      <c r="AJ60" s="329"/>
      <c r="AK60" s="329"/>
      <c r="AL60" s="437" t="s">
        <v>1935</v>
      </c>
      <c r="AM60" s="438" t="s">
        <v>1936</v>
      </c>
      <c r="AN60" s="439" t="s">
        <v>1937</v>
      </c>
      <c r="AO60" s="440" t="s">
        <v>1938</v>
      </c>
      <c r="AP60" s="355" t="s">
        <v>1835</v>
      </c>
      <c r="AQ60" s="441" t="s">
        <v>1939</v>
      </c>
      <c r="AR60" s="376" t="s">
        <v>1940</v>
      </c>
      <c r="AS60" s="442" t="s">
        <v>1941</v>
      </c>
      <c r="AT60" s="329"/>
    </row>
    <row r="61">
      <c r="A61" s="358"/>
      <c r="B61" s="359">
        <f>SUM($B$940)</f>
        <v>35</v>
      </c>
      <c r="C61" s="360">
        <v>6.0</v>
      </c>
      <c r="D61" s="361"/>
      <c r="E61" s="361"/>
      <c r="F61" s="361"/>
      <c r="G61" s="360"/>
      <c r="H61" s="361"/>
      <c r="I61" s="359">
        <f>SUM(B61,C61*2,D61:H61) - IF(C61 &gt; I58, MINUS(C61, I58), 0)</f>
        <v>47</v>
      </c>
      <c r="J61" s="329"/>
      <c r="K61" s="329"/>
      <c r="L61" s="154"/>
      <c r="M61" s="154"/>
      <c r="N61" s="154"/>
      <c r="O61" s="154"/>
      <c r="P61" s="154"/>
      <c r="Q61" s="154"/>
      <c r="R61" s="329"/>
      <c r="S61" s="329"/>
      <c r="T61" s="329"/>
      <c r="U61" s="362" t="s">
        <v>1942</v>
      </c>
      <c r="V61" s="345" t="s">
        <v>862</v>
      </c>
      <c r="W61" s="345" t="s">
        <v>868</v>
      </c>
      <c r="X61" s="443" t="s">
        <v>1840</v>
      </c>
      <c r="Y61" s="444" t="s">
        <v>865</v>
      </c>
      <c r="Z61" s="345" t="s">
        <v>866</v>
      </c>
      <c r="AA61" s="329"/>
      <c r="AB61" s="329"/>
      <c r="AC61" s="329"/>
      <c r="AD61" s="445" t="s">
        <v>1943</v>
      </c>
      <c r="AE61" s="154"/>
      <c r="AF61" s="154"/>
      <c r="AG61" s="154"/>
      <c r="AH61" s="446" t="s">
        <v>1944</v>
      </c>
      <c r="AI61" s="205" t="s">
        <v>1945</v>
      </c>
      <c r="AJ61" s="349" t="s">
        <v>556</v>
      </c>
      <c r="AK61" s="329"/>
      <c r="AL61" s="447" t="s">
        <v>1946</v>
      </c>
      <c r="AM61" s="367" t="s">
        <v>1844</v>
      </c>
      <c r="AN61" s="448" t="s">
        <v>1947</v>
      </c>
      <c r="AO61" s="449" t="s">
        <v>1948</v>
      </c>
      <c r="AP61" s="450" t="s">
        <v>1949</v>
      </c>
      <c r="AQ61" s="370" t="s">
        <v>1847</v>
      </c>
      <c r="AR61" s="451" t="s">
        <v>1950</v>
      </c>
      <c r="AS61" s="452" t="s">
        <v>1951</v>
      </c>
      <c r="AT61" s="329"/>
    </row>
    <row r="62">
      <c r="B62" s="359">
        <f>SUM($C$940)</f>
        <v>40</v>
      </c>
      <c r="C62" s="360">
        <v>14.0</v>
      </c>
      <c r="D62" s="360">
        <v>6.0</v>
      </c>
      <c r="E62" s="360">
        <v>12.0</v>
      </c>
      <c r="F62" s="360">
        <v>14.0</v>
      </c>
      <c r="G62" s="361"/>
      <c r="H62" s="361"/>
      <c r="I62" s="359">
        <f>SUM(B62,C62*2,D62:H62) - IF(C62 &gt; I58, MINUS(C62, I58), 0)</f>
        <v>100</v>
      </c>
      <c r="J62" s="329"/>
      <c r="K62" s="329"/>
      <c r="L62" s="329"/>
      <c r="M62" s="329"/>
      <c r="N62" s="329"/>
      <c r="O62" s="329"/>
      <c r="P62" s="329"/>
      <c r="Q62" s="329"/>
      <c r="R62" s="329"/>
      <c r="S62" s="329"/>
      <c r="T62" s="329"/>
      <c r="U62" s="329"/>
      <c r="V62" s="329"/>
      <c r="W62" s="329"/>
      <c r="X62" s="329"/>
      <c r="Y62" s="329"/>
      <c r="Z62" s="329"/>
      <c r="AA62" s="329"/>
      <c r="AB62" s="329"/>
      <c r="AC62" s="329"/>
      <c r="AD62" s="227" t="s">
        <v>1952</v>
      </c>
      <c r="AE62" s="170"/>
      <c r="AF62" s="170"/>
      <c r="AG62" s="170"/>
      <c r="AH62" s="170"/>
      <c r="AI62" s="345" t="s">
        <v>535</v>
      </c>
      <c r="AJ62" s="329"/>
      <c r="AK62" s="329"/>
      <c r="AL62" s="453" t="s">
        <v>1953</v>
      </c>
      <c r="AM62" s="454" t="s">
        <v>1954</v>
      </c>
      <c r="AN62" s="455"/>
      <c r="AO62" s="37"/>
      <c r="AP62" s="37"/>
      <c r="AQ62" s="37"/>
      <c r="AS62" s="37"/>
      <c r="AT62" s="329"/>
    </row>
    <row r="63">
      <c r="B63" s="359">
        <f>SUM($D$940)</f>
        <v>0</v>
      </c>
      <c r="C63" s="360">
        <v>2.0</v>
      </c>
      <c r="D63" s="360">
        <v>-2.0</v>
      </c>
      <c r="E63" s="360"/>
      <c r="F63" s="361"/>
      <c r="G63" s="361"/>
      <c r="H63" s="361"/>
      <c r="I63" s="359">
        <f>SUM(B63:H63) - IF(C63 &gt; I58, ROUNDUP(MINUS(C63, I58)/2), 0)</f>
        <v>0</v>
      </c>
      <c r="J63" s="329"/>
      <c r="K63" s="274" t="s">
        <v>1815</v>
      </c>
      <c r="L63" s="169" t="s">
        <v>718</v>
      </c>
      <c r="M63" s="170"/>
      <c r="N63" s="170"/>
      <c r="O63" s="171" t="s">
        <v>603</v>
      </c>
      <c r="P63" s="198" t="s">
        <v>694</v>
      </c>
      <c r="Q63" s="171" t="s">
        <v>593</v>
      </c>
      <c r="R63" s="329"/>
      <c r="S63" s="329"/>
      <c r="T63" s="279" t="s">
        <v>1855</v>
      </c>
      <c r="U63" s="456" t="s">
        <v>1955</v>
      </c>
      <c r="V63" s="398"/>
      <c r="W63" s="457" t="s">
        <v>1956</v>
      </c>
      <c r="X63" s="342"/>
      <c r="Y63" s="342"/>
      <c r="Z63" s="342"/>
      <c r="AA63" s="329"/>
      <c r="AB63" s="329"/>
      <c r="AC63" s="329"/>
      <c r="AD63" s="383" t="s">
        <v>1957</v>
      </c>
      <c r="AE63" s="329"/>
      <c r="AF63" s="329"/>
      <c r="AG63" s="329"/>
      <c r="AH63" s="329"/>
      <c r="AI63" s="329"/>
      <c r="AJ63" s="329"/>
      <c r="AK63" s="329"/>
      <c r="AL63" s="37"/>
      <c r="AM63" s="455"/>
      <c r="AN63" s="455"/>
      <c r="AO63" s="37"/>
      <c r="AP63" s="37"/>
      <c r="AQ63" s="37"/>
      <c r="AS63" s="37"/>
      <c r="AT63" s="329"/>
    </row>
    <row r="64">
      <c r="B64" s="359">
        <f>SUM($E$940)</f>
        <v>0</v>
      </c>
      <c r="C64" s="360"/>
      <c r="D64" s="361"/>
      <c r="E64" s="361"/>
      <c r="F64" s="361"/>
      <c r="G64" s="361"/>
      <c r="H64" s="361"/>
      <c r="I64" s="359">
        <f>SUM(B64:H64) - IF(C64 &gt; I58, ROUNDUP(MINUS(C64, I58)/2), 0)</f>
        <v>0</v>
      </c>
      <c r="J64" s="329"/>
      <c r="K64" s="346" t="str">
        <f>IFERROR(__xludf.DUMMYFUNCTION("REGEXREPLACE(O63, ""\D+"", """")"),"4")</f>
        <v>4</v>
      </c>
      <c r="L64" s="153" t="s">
        <v>720</v>
      </c>
      <c r="M64" s="154"/>
      <c r="N64" s="154"/>
      <c r="O64" s="173"/>
      <c r="P64" s="154"/>
      <c r="Q64" s="173"/>
      <c r="R64" s="349"/>
      <c r="S64" s="329"/>
      <c r="T64" s="329"/>
      <c r="U64" s="385" t="s">
        <v>1010</v>
      </c>
      <c r="V64" s="401" t="s">
        <v>1958</v>
      </c>
      <c r="W64" s="401" t="s">
        <v>1959</v>
      </c>
      <c r="X64" s="458" t="s">
        <v>1960</v>
      </c>
      <c r="Y64" s="459" t="s">
        <v>1961</v>
      </c>
      <c r="Z64" s="401"/>
      <c r="AA64" s="329"/>
      <c r="AB64" s="388"/>
      <c r="AC64" s="279" t="s">
        <v>1862</v>
      </c>
      <c r="AD64" s="460" t="s">
        <v>1962</v>
      </c>
      <c r="AE64" s="170"/>
      <c r="AF64" s="170"/>
      <c r="AG64" s="171" t="s">
        <v>1963</v>
      </c>
      <c r="AH64" s="461" t="s">
        <v>1195</v>
      </c>
      <c r="AI64" s="209" t="s">
        <v>1196</v>
      </c>
      <c r="AJ64" s="329"/>
      <c r="AK64" s="329"/>
      <c r="AL64" s="462" t="s">
        <v>1964</v>
      </c>
      <c r="AM64" s="463" t="s">
        <v>1965</v>
      </c>
      <c r="AN64" s="464" t="s">
        <v>1966</v>
      </c>
      <c r="AO64" s="465" t="s">
        <v>1967</v>
      </c>
      <c r="AP64" s="37"/>
      <c r="AQ64" s="37"/>
      <c r="AS64" s="37"/>
      <c r="AT64" s="329"/>
    </row>
    <row r="65">
      <c r="B65" s="359">
        <f>SUM($F$940)</f>
        <v>0</v>
      </c>
      <c r="C65" s="360">
        <v>14.0</v>
      </c>
      <c r="D65" s="360">
        <v>3.0</v>
      </c>
      <c r="E65" s="360">
        <v>2.0</v>
      </c>
      <c r="F65" s="360">
        <v>4.0</v>
      </c>
      <c r="G65" s="360">
        <v>1.0</v>
      </c>
      <c r="H65" s="361"/>
      <c r="I65" s="359">
        <f>SUM(B65:H65) - IF(C65 &gt; I58, ROUNDUP(MINUS(C65, I58)/2), 0)</f>
        <v>24</v>
      </c>
      <c r="J65" s="329"/>
      <c r="K65" s="329"/>
      <c r="L65" s="153" t="s">
        <v>722</v>
      </c>
      <c r="M65" s="154"/>
      <c r="N65" s="154"/>
      <c r="O65" s="154"/>
      <c r="P65" s="154"/>
      <c r="Q65" s="154"/>
      <c r="R65" s="329"/>
      <c r="S65" s="329"/>
      <c r="T65" s="329"/>
      <c r="U65" s="385" t="s">
        <v>1018</v>
      </c>
      <c r="V65" s="401" t="s">
        <v>1049</v>
      </c>
      <c r="W65" s="424" t="s">
        <v>1968</v>
      </c>
      <c r="X65" s="421" t="s">
        <v>1134</v>
      </c>
      <c r="Y65" s="425" t="s">
        <v>1969</v>
      </c>
      <c r="Z65" s="425" t="s">
        <v>1094</v>
      </c>
      <c r="AA65" s="329"/>
      <c r="AB65" s="390">
        <f>(AC65 * (AC65 + 1)) / 2</f>
        <v>0</v>
      </c>
      <c r="AC65" s="391">
        <v>0.0</v>
      </c>
      <c r="AD65" s="153" t="s">
        <v>1970</v>
      </c>
      <c r="AE65" s="212"/>
      <c r="AF65" s="212"/>
      <c r="AG65" s="154"/>
      <c r="AH65" s="154"/>
      <c r="AI65" s="154"/>
      <c r="AJ65" s="329"/>
      <c r="AK65" s="329"/>
      <c r="AL65" s="466" t="s">
        <v>1971</v>
      </c>
      <c r="AM65" s="463" t="s">
        <v>1972</v>
      </c>
      <c r="AN65" s="467" t="s">
        <v>1870</v>
      </c>
      <c r="AO65" s="37"/>
      <c r="AP65" s="37"/>
      <c r="AQ65" s="37"/>
      <c r="AS65" s="37"/>
      <c r="AT65" s="329"/>
    </row>
    <row r="66">
      <c r="B66" s="359">
        <f>SUM($G$940)</f>
        <v>0</v>
      </c>
      <c r="C66" s="360">
        <v>11.0</v>
      </c>
      <c r="D66" s="361"/>
      <c r="E66" s="361"/>
      <c r="F66" s="360">
        <v>2.0</v>
      </c>
      <c r="G66" s="361"/>
      <c r="H66" s="361"/>
      <c r="I66" s="359">
        <f>SUM(B66:H66) - IF(C66 &gt; I58, ROUNDUP(MINUS(C66, I58)/2), 0)</f>
        <v>13</v>
      </c>
      <c r="J66" s="329"/>
      <c r="K66" s="329"/>
      <c r="L66" s="329"/>
      <c r="M66" s="329"/>
      <c r="N66" s="329"/>
      <c r="O66" s="329"/>
      <c r="P66" s="329"/>
      <c r="Q66" s="329"/>
      <c r="R66" s="329"/>
      <c r="S66" s="329"/>
      <c r="T66" s="279" t="s">
        <v>1872</v>
      </c>
      <c r="U66" s="468" t="s">
        <v>1973</v>
      </c>
      <c r="V66" s="373"/>
      <c r="W66" s="469" t="s">
        <v>1974</v>
      </c>
      <c r="X66" s="342"/>
      <c r="Y66" s="342"/>
      <c r="Z66" s="342"/>
      <c r="AA66" s="329"/>
      <c r="AB66" s="388"/>
      <c r="AC66" s="400" t="str">
        <f>CONCATENATE("Cost: ", AB65, " KP")</f>
        <v>Cost: 0 KP</v>
      </c>
      <c r="AD66" s="153" t="s">
        <v>1975</v>
      </c>
      <c r="AE66" s="154"/>
      <c r="AF66" s="154"/>
      <c r="AG66" s="154"/>
      <c r="AH66" s="154"/>
      <c r="AI66" s="154"/>
      <c r="AJ66" s="329"/>
      <c r="AK66" s="329"/>
      <c r="AL66" s="329"/>
      <c r="AM66" s="329"/>
      <c r="AN66" s="329"/>
      <c r="AO66" s="329"/>
      <c r="AP66" s="329"/>
      <c r="AQ66" s="329"/>
      <c r="AR66" s="329"/>
      <c r="AS66" s="329"/>
      <c r="AT66" s="329"/>
    </row>
    <row r="67">
      <c r="B67" s="359">
        <f>SUM($H$940)</f>
        <v>0</v>
      </c>
      <c r="C67" s="360">
        <v>10.0</v>
      </c>
      <c r="D67" s="361"/>
      <c r="E67" s="360"/>
      <c r="F67" s="360">
        <v>2.0</v>
      </c>
      <c r="G67" s="360">
        <v>4.0</v>
      </c>
      <c r="H67" s="361"/>
      <c r="I67" s="359">
        <f>SUM(B67:H67) - IF(C67 &gt; I58, ROUNDUP(MINUS(C67, I58)/2), 0)</f>
        <v>16</v>
      </c>
      <c r="J67" s="329"/>
      <c r="K67" s="274" t="s">
        <v>1815</v>
      </c>
      <c r="L67" s="202" t="s">
        <v>773</v>
      </c>
      <c r="M67" s="192"/>
      <c r="N67" s="170"/>
      <c r="O67" s="196" t="s">
        <v>603</v>
      </c>
      <c r="P67" s="206" t="s">
        <v>748</v>
      </c>
      <c r="Q67" s="171" t="s">
        <v>593</v>
      </c>
      <c r="R67" s="329"/>
      <c r="S67" s="329"/>
      <c r="T67" s="329"/>
      <c r="U67" s="385" t="s">
        <v>1010</v>
      </c>
      <c r="V67" s="414" t="s">
        <v>1876</v>
      </c>
      <c r="W67" s="459" t="s">
        <v>1976</v>
      </c>
      <c r="X67" s="470" t="s">
        <v>1977</v>
      </c>
      <c r="Y67" s="181"/>
      <c r="Z67" s="181"/>
      <c r="AA67" s="329"/>
      <c r="AB67" s="388"/>
      <c r="AC67" s="279" t="s">
        <v>1862</v>
      </c>
      <c r="AD67" s="460" t="s">
        <v>1978</v>
      </c>
      <c r="AE67" s="170"/>
      <c r="AF67" s="170"/>
      <c r="AG67" s="171" t="s">
        <v>1979</v>
      </c>
      <c r="AH67" s="461" t="s">
        <v>1195</v>
      </c>
      <c r="AI67" s="171" t="s">
        <v>1196</v>
      </c>
      <c r="AJ67" s="329"/>
      <c r="AK67" s="329"/>
      <c r="AL67" s="329"/>
      <c r="AM67" s="279" t="s">
        <v>1879</v>
      </c>
      <c r="AN67" s="170"/>
      <c r="AO67" s="329"/>
      <c r="AP67" s="329"/>
      <c r="AQ67" s="329"/>
      <c r="AR67" s="329"/>
      <c r="AS67" s="329"/>
      <c r="AT67" s="329"/>
    </row>
    <row r="68">
      <c r="B68" s="359">
        <f>SUM($I$940)</f>
        <v>0</v>
      </c>
      <c r="C68" s="361"/>
      <c r="D68" s="361"/>
      <c r="E68" s="360"/>
      <c r="F68" s="361"/>
      <c r="G68" s="361"/>
      <c r="H68" s="361"/>
      <c r="I68" s="359">
        <f>SUM(B68:H68) - IF(C68 &gt; I58, ROUNDUP(MINUS(C68, I58)/2), 0)</f>
        <v>0</v>
      </c>
      <c r="J68" s="329"/>
      <c r="K68" s="346" t="str">
        <f>IFERROR(__xludf.DUMMYFUNCTION("REGEXREPLACE(O67, ""\D+"", """")"),"4")</f>
        <v>4</v>
      </c>
      <c r="L68" s="190" t="s">
        <v>775</v>
      </c>
      <c r="M68" s="181"/>
      <c r="N68" s="181"/>
      <c r="O68" s="181"/>
      <c r="P68" s="181"/>
      <c r="Q68" s="181"/>
      <c r="R68" s="329"/>
      <c r="S68" s="329"/>
      <c r="T68" s="329"/>
      <c r="U68" s="385" t="s">
        <v>1018</v>
      </c>
      <c r="V68" s="414" t="s">
        <v>1980</v>
      </c>
      <c r="W68" s="414" t="s">
        <v>1981</v>
      </c>
      <c r="X68" s="264" t="s">
        <v>1883</v>
      </c>
      <c r="Y68" s="264" t="s">
        <v>1094</v>
      </c>
      <c r="Z68" s="181"/>
      <c r="AA68" s="329"/>
      <c r="AB68" s="390">
        <f>(AC68 * (AC68 + 1)) / 2</f>
        <v>1</v>
      </c>
      <c r="AC68" s="391">
        <v>1.0</v>
      </c>
      <c r="AD68" s="298" t="s">
        <v>1982</v>
      </c>
      <c r="AE68" s="212"/>
      <c r="AF68" s="212"/>
      <c r="AG68" s="154"/>
      <c r="AH68" s="154"/>
      <c r="AI68" s="154"/>
      <c r="AJ68" s="329"/>
      <c r="AK68" s="329"/>
      <c r="AL68" s="329"/>
      <c r="AM68" s="304" t="s">
        <v>1886</v>
      </c>
      <c r="AN68" s="37"/>
      <c r="AO68" s="130" t="s">
        <v>1983</v>
      </c>
      <c r="AP68" s="37"/>
      <c r="AQ68" s="304" t="s">
        <v>1984</v>
      </c>
      <c r="AR68" s="37"/>
      <c r="AS68" s="329"/>
      <c r="AT68" s="329"/>
    </row>
    <row r="69">
      <c r="B69" s="359">
        <f>SUM($J$940)</f>
        <v>0</v>
      </c>
      <c r="C69" s="360">
        <v>14.0</v>
      </c>
      <c r="D69" s="361"/>
      <c r="E69" s="361"/>
      <c r="F69" s="360">
        <v>1.0</v>
      </c>
      <c r="G69" s="361"/>
      <c r="H69" s="361"/>
      <c r="I69" s="359">
        <f>SUM(B69:H69) - IF(C69 &gt; I58, ROUNDUP(MINUS(C69, I58)/2), 0)</f>
        <v>15</v>
      </c>
      <c r="J69" s="329"/>
      <c r="K69" s="329"/>
      <c r="L69" s="190" t="s">
        <v>776</v>
      </c>
      <c r="M69" s="181"/>
      <c r="N69" s="181"/>
      <c r="O69" s="181"/>
      <c r="P69" s="181"/>
      <c r="Q69" s="181"/>
      <c r="R69" s="329"/>
      <c r="S69" s="329"/>
      <c r="T69" s="279" t="s">
        <v>1889</v>
      </c>
      <c r="U69" s="431" t="s">
        <v>1985</v>
      </c>
      <c r="V69" s="398"/>
      <c r="W69" s="471" t="s">
        <v>1986</v>
      </c>
      <c r="X69" s="342"/>
      <c r="Y69" s="342"/>
      <c r="Z69" s="342"/>
      <c r="AA69" s="329"/>
      <c r="AB69" s="388"/>
      <c r="AC69" s="400" t="str">
        <f>CONCATENATE("Cost: ", AB68, " KP")</f>
        <v>Cost: 1 KP</v>
      </c>
      <c r="AD69" s="445" t="s">
        <v>1987</v>
      </c>
      <c r="AE69" s="154"/>
      <c r="AF69" s="154"/>
      <c r="AG69" s="154"/>
      <c r="AH69" s="154"/>
      <c r="AI69" s="154"/>
      <c r="AJ69" s="329"/>
      <c r="AK69" s="329"/>
      <c r="AL69" s="329"/>
      <c r="AM69" s="130" t="s">
        <v>1988</v>
      </c>
      <c r="AN69" s="37"/>
      <c r="AO69" s="472" t="s">
        <v>1989</v>
      </c>
      <c r="AP69" s="37"/>
      <c r="AQ69" s="130" t="s">
        <v>1990</v>
      </c>
      <c r="AR69" s="37"/>
      <c r="AS69" s="329"/>
      <c r="AT69" s="329"/>
    </row>
    <row r="70">
      <c r="B70" s="359">
        <f>SUM($T$940)</f>
        <v>4</v>
      </c>
      <c r="C70" s="360">
        <v>15.0</v>
      </c>
      <c r="D70" s="361"/>
      <c r="E70" s="361"/>
      <c r="F70" s="361"/>
      <c r="G70" s="361"/>
      <c r="H70" s="361"/>
      <c r="I70" s="359">
        <f>SUM(B70,D70:H70, (MIN(ROUNDDOWN(C70/6), 1)), MIN(ROUNDDOWN(C70/15), 1))</f>
        <v>6</v>
      </c>
      <c r="J70" s="329"/>
      <c r="K70" s="329"/>
      <c r="L70" s="329"/>
      <c r="M70" s="329"/>
      <c r="N70" s="329"/>
      <c r="O70" s="329"/>
      <c r="P70" s="329"/>
      <c r="Q70" s="329"/>
      <c r="R70" s="329"/>
      <c r="S70" s="329"/>
      <c r="T70" s="329"/>
      <c r="U70" s="385" t="s">
        <v>1010</v>
      </c>
      <c r="V70" s="421" t="s">
        <v>1061</v>
      </c>
      <c r="W70" s="414" t="s">
        <v>1897</v>
      </c>
      <c r="X70" s="458" t="s">
        <v>1991</v>
      </c>
      <c r="Y70" s="402" t="s">
        <v>1992</v>
      </c>
      <c r="Z70" s="181"/>
      <c r="AA70" s="329"/>
      <c r="AB70" s="388"/>
      <c r="AC70" s="279" t="s">
        <v>1862</v>
      </c>
      <c r="AD70" s="149" t="s">
        <v>1623</v>
      </c>
      <c r="AE70" s="170"/>
      <c r="AF70" s="170"/>
      <c r="AG70" s="171" t="s">
        <v>1993</v>
      </c>
      <c r="AH70" s="461" t="s">
        <v>1195</v>
      </c>
      <c r="AI70" s="209" t="s">
        <v>1196</v>
      </c>
      <c r="AJ70" s="329"/>
      <c r="AK70" s="329"/>
      <c r="AL70" s="329"/>
      <c r="AM70" s="409" t="s">
        <v>1900</v>
      </c>
      <c r="AN70" s="37"/>
      <c r="AO70" s="130" t="s">
        <v>1901</v>
      </c>
      <c r="AP70" s="37"/>
      <c r="AQ70" s="109" t="s">
        <v>1994</v>
      </c>
      <c r="AR70" s="37"/>
      <c r="AS70" s="329"/>
      <c r="AT70" s="329"/>
    </row>
    <row r="71">
      <c r="A71" s="329"/>
      <c r="B71" s="329"/>
      <c r="C71" s="329"/>
      <c r="D71" s="329"/>
      <c r="E71" s="329"/>
      <c r="F71" s="329"/>
      <c r="G71" s="329"/>
      <c r="H71" s="329"/>
      <c r="I71" s="329"/>
      <c r="J71" s="329"/>
      <c r="K71" s="411" t="s">
        <v>1904</v>
      </c>
      <c r="L71" s="412"/>
      <c r="M71" s="412"/>
      <c r="N71" s="412"/>
      <c r="O71" s="413"/>
      <c r="P71" s="413"/>
      <c r="Q71" s="413"/>
      <c r="R71" s="329"/>
      <c r="S71" s="329"/>
      <c r="T71" s="329"/>
      <c r="U71" s="385" t="s">
        <v>1018</v>
      </c>
      <c r="V71" s="421" t="s">
        <v>1995</v>
      </c>
      <c r="W71" s="421" t="s">
        <v>1093</v>
      </c>
      <c r="X71" s="181"/>
      <c r="Y71" s="181"/>
      <c r="Z71" s="181"/>
      <c r="AA71" s="329"/>
      <c r="AB71" s="390">
        <f>(AC71 * (AC71 + 1)) / 2</f>
        <v>1</v>
      </c>
      <c r="AC71" s="391">
        <v>1.0</v>
      </c>
      <c r="AD71" s="242" t="s">
        <v>1996</v>
      </c>
      <c r="AE71" s="212"/>
      <c r="AF71" s="212"/>
      <c r="AG71" s="212"/>
      <c r="AH71" s="212"/>
      <c r="AI71" s="154"/>
      <c r="AJ71" s="329"/>
      <c r="AK71" s="329"/>
      <c r="AL71" s="329"/>
      <c r="AM71" s="329"/>
      <c r="AN71" s="329"/>
      <c r="AO71" s="329"/>
      <c r="AP71" s="329"/>
      <c r="AQ71" s="329"/>
      <c r="AR71" s="329"/>
      <c r="AS71" s="329"/>
      <c r="AT71" s="329"/>
    </row>
    <row r="72">
      <c r="A72" s="329"/>
      <c r="B72" s="345" t="s">
        <v>1822</v>
      </c>
      <c r="C72" s="345" t="s">
        <v>1906</v>
      </c>
      <c r="D72" s="345" t="s">
        <v>1907</v>
      </c>
      <c r="E72" s="345" t="s">
        <v>1908</v>
      </c>
      <c r="F72" s="345" t="s">
        <v>1909</v>
      </c>
      <c r="G72" s="345" t="s">
        <v>1910</v>
      </c>
      <c r="H72" s="345" t="s">
        <v>800</v>
      </c>
      <c r="I72" s="345" t="s">
        <v>1826</v>
      </c>
      <c r="J72" s="329"/>
      <c r="K72" s="346" t="str">
        <f>IFERROR(__xludf.DUMMYFUNCTION("REGEXREPLACE(O71, ""\D+"", """")"),"")</f>
        <v/>
      </c>
      <c r="L72" s="170"/>
      <c r="M72" s="170"/>
      <c r="N72" s="170"/>
      <c r="O72" s="170"/>
      <c r="P72" s="170"/>
      <c r="Q72" s="170"/>
      <c r="R72" s="329"/>
      <c r="S72" s="329"/>
      <c r="T72" s="279" t="s">
        <v>1889</v>
      </c>
      <c r="U72" s="456" t="s">
        <v>1997</v>
      </c>
      <c r="V72" s="398"/>
      <c r="W72" s="473" t="s">
        <v>1998</v>
      </c>
      <c r="X72" s="342"/>
      <c r="Y72" s="342"/>
      <c r="Z72" s="342"/>
      <c r="AA72" s="329"/>
      <c r="AB72" s="329"/>
      <c r="AC72" s="400" t="str">
        <f>CONCATENATE("Cost: ", AB71, " KP")</f>
        <v>Cost: 1 KP</v>
      </c>
      <c r="AD72" s="242" t="s">
        <v>1999</v>
      </c>
      <c r="AE72" s="212"/>
      <c r="AF72" s="154"/>
      <c r="AG72" s="154"/>
      <c r="AH72" s="154"/>
      <c r="AI72" s="154"/>
      <c r="AJ72" s="329"/>
      <c r="AK72" s="329"/>
      <c r="AL72" s="329"/>
      <c r="AM72" s="279" t="s">
        <v>1914</v>
      </c>
      <c r="AN72" s="170"/>
      <c r="AO72" s="329"/>
      <c r="AP72" s="329"/>
      <c r="AQ72" s="329"/>
      <c r="AR72" s="329"/>
      <c r="AS72" s="329"/>
      <c r="AT72" s="329"/>
    </row>
    <row r="73">
      <c r="A73" s="345" t="s">
        <v>51</v>
      </c>
      <c r="B73" s="359">
        <f>SUM($U$940)</f>
        <v>5</v>
      </c>
      <c r="C73" s="418"/>
      <c r="D73" s="418"/>
      <c r="E73" s="419">
        <f>SUM(ROUNDDOWN(I66/5))</f>
        <v>2</v>
      </c>
      <c r="F73" s="418"/>
      <c r="G73" s="360">
        <v>4.0</v>
      </c>
      <c r="H73" s="361"/>
      <c r="I73" s="359">
        <f t="shared" ref="I73:I77" si="2">SUM(B73:H73)</f>
        <v>11</v>
      </c>
      <c r="J73" s="329"/>
      <c r="K73" s="329"/>
      <c r="L73" s="170"/>
      <c r="M73" s="170"/>
      <c r="N73" s="170"/>
      <c r="O73" s="170"/>
      <c r="P73" s="170"/>
      <c r="Q73" s="170"/>
      <c r="R73" s="329"/>
      <c r="S73" s="329"/>
      <c r="T73" s="329"/>
      <c r="U73" s="385" t="s">
        <v>1010</v>
      </c>
      <c r="V73" s="190" t="s">
        <v>1043</v>
      </c>
      <c r="W73" s="459" t="s">
        <v>2000</v>
      </c>
      <c r="X73" s="470" t="s">
        <v>2001</v>
      </c>
      <c r="Y73" s="181"/>
      <c r="Z73" s="181"/>
      <c r="AA73" s="329"/>
      <c r="AB73" s="329"/>
      <c r="AC73" s="279" t="s">
        <v>1862</v>
      </c>
      <c r="AD73" s="474" t="s">
        <v>2002</v>
      </c>
      <c r="AE73" s="192"/>
      <c r="AF73" s="192"/>
      <c r="AG73" s="284" t="s">
        <v>1302</v>
      </c>
      <c r="AH73" s="178" t="s">
        <v>1195</v>
      </c>
      <c r="AI73" s="337" t="s">
        <v>1196</v>
      </c>
      <c r="AJ73" s="329"/>
      <c r="AK73" s="329"/>
      <c r="AL73" s="329"/>
      <c r="AM73" s="475" t="s">
        <v>2003</v>
      </c>
      <c r="AS73" s="329"/>
      <c r="AT73" s="329"/>
    </row>
    <row r="74">
      <c r="A74" s="345" t="s">
        <v>52</v>
      </c>
      <c r="B74" s="359">
        <f>SUM($V$940)</f>
        <v>6</v>
      </c>
      <c r="C74" s="418"/>
      <c r="D74" s="419">
        <f>SUM(ROUNDDOWN(I65/3))</f>
        <v>8</v>
      </c>
      <c r="E74" s="419">
        <f>SUM(I66)</f>
        <v>13</v>
      </c>
      <c r="F74" s="418"/>
      <c r="G74" s="360">
        <v>7.0</v>
      </c>
      <c r="H74" s="361"/>
      <c r="I74" s="359">
        <f t="shared" si="2"/>
        <v>34</v>
      </c>
      <c r="J74" s="329"/>
      <c r="K74" s="329"/>
      <c r="L74" s="329"/>
      <c r="M74" s="329"/>
      <c r="N74" s="329"/>
      <c r="O74" s="329"/>
      <c r="P74" s="329"/>
      <c r="Q74" s="329"/>
      <c r="R74" s="329"/>
      <c r="S74" s="329"/>
      <c r="T74" s="329"/>
      <c r="U74" s="385" t="s">
        <v>1018</v>
      </c>
      <c r="V74" s="414" t="s">
        <v>2004</v>
      </c>
      <c r="W74" s="414" t="s">
        <v>1882</v>
      </c>
      <c r="X74" s="244" t="s">
        <v>2005</v>
      </c>
      <c r="Y74" s="476" t="s">
        <v>1969</v>
      </c>
      <c r="Z74" s="181"/>
      <c r="AA74" s="329"/>
      <c r="AB74" s="390">
        <f>(AC74 * (AC74 + 1)) / 2</f>
        <v>1</v>
      </c>
      <c r="AC74" s="391">
        <v>1.0</v>
      </c>
      <c r="AD74" s="185" t="s">
        <v>2006</v>
      </c>
      <c r="AE74" s="181"/>
      <c r="AF74" s="181"/>
      <c r="AG74" s="181"/>
      <c r="AH74" s="181"/>
      <c r="AI74" s="181"/>
      <c r="AJ74" s="329"/>
      <c r="AK74" s="329"/>
      <c r="AL74" s="329"/>
      <c r="AS74" s="329"/>
      <c r="AT74" s="329"/>
    </row>
    <row r="75">
      <c r="A75" s="345" t="s">
        <v>54</v>
      </c>
      <c r="B75" s="359">
        <f>SUM($W$940)</f>
        <v>2</v>
      </c>
      <c r="C75" s="419">
        <f>SUM(I64)</f>
        <v>0</v>
      </c>
      <c r="D75" s="418"/>
      <c r="E75" s="418"/>
      <c r="F75" s="418"/>
      <c r="G75" s="361"/>
      <c r="H75" s="361"/>
      <c r="I75" s="359">
        <f t="shared" si="2"/>
        <v>2</v>
      </c>
      <c r="J75" s="329"/>
      <c r="K75" s="411" t="s">
        <v>1904</v>
      </c>
      <c r="L75" s="412"/>
      <c r="M75" s="412"/>
      <c r="N75" s="412"/>
      <c r="O75" s="413"/>
      <c r="P75" s="413"/>
      <c r="Q75" s="413"/>
      <c r="R75" s="329"/>
      <c r="S75" s="329"/>
      <c r="T75" s="329"/>
      <c r="U75" s="329"/>
      <c r="V75" s="329"/>
      <c r="W75" s="329"/>
      <c r="X75" s="329"/>
      <c r="Y75" s="329"/>
      <c r="Z75" s="329"/>
      <c r="AA75" s="329"/>
      <c r="AB75" s="388"/>
      <c r="AC75" s="400" t="str">
        <f>CONCATENATE("Cost: ", AB74, " KP")</f>
        <v>Cost: 1 KP</v>
      </c>
      <c r="AD75" s="185" t="s">
        <v>2007</v>
      </c>
      <c r="AE75" s="181"/>
      <c r="AF75" s="181"/>
      <c r="AG75" s="181"/>
      <c r="AH75" s="181"/>
      <c r="AI75" s="181"/>
      <c r="AJ75" s="329"/>
      <c r="AK75" s="329"/>
      <c r="AL75" s="329"/>
      <c r="AS75" s="329"/>
      <c r="AT75" s="329"/>
    </row>
    <row r="76">
      <c r="A76" s="345" t="s">
        <v>53</v>
      </c>
      <c r="B76" s="359">
        <f>SUM($X$940)</f>
        <v>0</v>
      </c>
      <c r="C76" s="419">
        <f>SUM(ROUNDDOWN(I64/2))</f>
        <v>0</v>
      </c>
      <c r="D76" s="418"/>
      <c r="E76" s="419">
        <f>SUM(I66)</f>
        <v>13</v>
      </c>
      <c r="F76" s="418"/>
      <c r="G76" s="360">
        <v>3.0</v>
      </c>
      <c r="H76" s="361"/>
      <c r="I76" s="359">
        <f t="shared" si="2"/>
        <v>16</v>
      </c>
      <c r="J76" s="329"/>
      <c r="K76" s="346" t="str">
        <f>IFERROR(__xludf.DUMMYFUNCTION("REGEXREPLACE(O75, ""\D+"", """")"),"")</f>
        <v/>
      </c>
      <c r="L76" s="170"/>
      <c r="M76" s="170"/>
      <c r="N76" s="170"/>
      <c r="O76" s="170"/>
      <c r="P76" s="170"/>
      <c r="Q76" s="170"/>
      <c r="R76" s="329"/>
      <c r="S76" s="329"/>
      <c r="T76" s="279" t="s">
        <v>1922</v>
      </c>
      <c r="U76" s="477" t="s">
        <v>2008</v>
      </c>
      <c r="V76" s="170"/>
      <c r="W76" s="170"/>
      <c r="X76" s="170"/>
      <c r="Y76" s="478" t="s">
        <v>568</v>
      </c>
      <c r="Z76" s="345" t="s">
        <v>535</v>
      </c>
      <c r="AA76" s="329"/>
      <c r="AB76" s="329"/>
      <c r="AC76" s="279" t="s">
        <v>1862</v>
      </c>
      <c r="AD76" s="479" t="s">
        <v>2009</v>
      </c>
      <c r="AE76" s="192"/>
      <c r="AF76" s="192"/>
      <c r="AG76" s="196" t="s">
        <v>2010</v>
      </c>
      <c r="AH76" s="178" t="s">
        <v>1195</v>
      </c>
      <c r="AI76" s="178" t="s">
        <v>1196</v>
      </c>
      <c r="AJ76" s="329"/>
      <c r="AK76" s="329"/>
      <c r="AL76" s="329"/>
      <c r="AS76" s="329"/>
      <c r="AT76" s="329"/>
    </row>
    <row r="77">
      <c r="A77" s="345" t="s">
        <v>55</v>
      </c>
      <c r="B77" s="359">
        <f>SUM($Y$940)</f>
        <v>14</v>
      </c>
      <c r="C77" s="419">
        <f>SUM(I64)</f>
        <v>0</v>
      </c>
      <c r="D77" s="418"/>
      <c r="E77" s="418"/>
      <c r="F77" s="419">
        <f>SUM(ROUNDDOWN(I69/3))</f>
        <v>5</v>
      </c>
      <c r="G77" s="361"/>
      <c r="H77" s="361"/>
      <c r="I77" s="359">
        <f t="shared" si="2"/>
        <v>19</v>
      </c>
      <c r="J77" s="329"/>
      <c r="K77" s="329"/>
      <c r="L77" s="170"/>
      <c r="M77" s="170"/>
      <c r="N77" s="170"/>
      <c r="O77" s="170"/>
      <c r="P77" s="170"/>
      <c r="Q77" s="170"/>
      <c r="R77" s="329"/>
      <c r="S77" s="329"/>
      <c r="T77" s="329"/>
      <c r="U77" s="153" t="s">
        <v>2011</v>
      </c>
      <c r="V77" s="154"/>
      <c r="W77" s="154"/>
      <c r="X77" s="154"/>
      <c r="Y77" s="154"/>
      <c r="Z77" s="154"/>
      <c r="AA77" s="349" t="s">
        <v>556</v>
      </c>
      <c r="AB77" s="390">
        <f>(AC77 * (AC77 + 1)) / 2</f>
        <v>0</v>
      </c>
      <c r="AC77" s="391">
        <v>0.0</v>
      </c>
      <c r="AD77" s="228" t="s">
        <v>2012</v>
      </c>
      <c r="AE77" s="181"/>
      <c r="AF77" s="181"/>
      <c r="AG77" s="181"/>
      <c r="AH77" s="181"/>
      <c r="AI77" s="181"/>
      <c r="AJ77" s="329"/>
      <c r="AK77" s="329"/>
      <c r="AL77" s="329"/>
      <c r="AS77" s="329"/>
      <c r="AT77" s="329"/>
    </row>
    <row r="78">
      <c r="A78" s="329"/>
      <c r="B78" s="329"/>
      <c r="C78" s="329"/>
      <c r="D78" s="329"/>
      <c r="E78" s="329"/>
      <c r="F78" s="329"/>
      <c r="G78" s="329"/>
      <c r="H78" s="329"/>
      <c r="I78" s="329"/>
      <c r="J78" s="329"/>
      <c r="K78" s="329"/>
      <c r="L78" s="329"/>
      <c r="M78" s="329"/>
      <c r="N78" s="329"/>
      <c r="O78" s="329"/>
      <c r="P78" s="329"/>
      <c r="Q78" s="329"/>
      <c r="R78" s="329"/>
      <c r="S78" s="329"/>
      <c r="T78" s="329"/>
      <c r="U78" s="153" t="s">
        <v>2013</v>
      </c>
      <c r="V78" s="154"/>
      <c r="W78" s="154"/>
      <c r="X78" s="154"/>
      <c r="Y78" s="154"/>
      <c r="Z78" s="205" t="s">
        <v>2014</v>
      </c>
      <c r="AA78" s="349" t="s">
        <v>556</v>
      </c>
      <c r="AB78" s="329"/>
      <c r="AC78" s="400" t="str">
        <f>CONCATENATE("Cost: ", AB77, " KP")</f>
        <v>Cost: 0 KP</v>
      </c>
      <c r="AD78" s="228" t="s">
        <v>2015</v>
      </c>
      <c r="AE78" s="181"/>
      <c r="AF78" s="181"/>
      <c r="AG78" s="181"/>
      <c r="AH78" s="181"/>
      <c r="AI78" s="181"/>
      <c r="AJ78" s="329"/>
      <c r="AK78" s="329"/>
      <c r="AL78" s="329"/>
      <c r="AM78" s="329"/>
      <c r="AN78" s="329"/>
      <c r="AO78" s="329"/>
      <c r="AP78" s="329"/>
      <c r="AQ78" s="329"/>
      <c r="AR78" s="329"/>
      <c r="AS78" s="329"/>
      <c r="AT78" s="329"/>
    </row>
    <row r="79">
      <c r="A79" s="37"/>
      <c r="B79" s="430" t="s">
        <v>1926</v>
      </c>
      <c r="C79" s="329"/>
      <c r="D79" s="329"/>
      <c r="E79" s="329"/>
      <c r="F79" s="329"/>
      <c r="G79" s="329"/>
      <c r="H79" s="329"/>
      <c r="I79" s="329"/>
      <c r="J79" s="37"/>
      <c r="K79" s="329"/>
      <c r="L79" s="329"/>
      <c r="M79" s="329"/>
      <c r="N79" s="329"/>
      <c r="O79" s="329"/>
      <c r="P79" s="329"/>
      <c r="Q79" s="329"/>
      <c r="R79" s="329"/>
      <c r="S79" s="37"/>
      <c r="T79" s="329"/>
      <c r="U79" s="329"/>
      <c r="V79" s="329"/>
      <c r="W79" s="329"/>
      <c r="X79" s="329"/>
      <c r="Y79" s="329"/>
      <c r="Z79" s="329"/>
      <c r="AA79" s="329"/>
      <c r="AB79" s="37"/>
      <c r="AC79" s="329"/>
      <c r="AD79" s="329"/>
      <c r="AE79" s="329"/>
      <c r="AF79" s="329"/>
      <c r="AG79" s="329"/>
      <c r="AH79" s="329"/>
      <c r="AI79" s="329"/>
      <c r="AJ79" s="329"/>
      <c r="AK79" s="37"/>
      <c r="AL79" s="329"/>
      <c r="AM79" s="329"/>
      <c r="AN79" s="329"/>
      <c r="AO79" s="329"/>
      <c r="AP79" s="329"/>
      <c r="AQ79" s="329"/>
      <c r="AR79" s="329"/>
      <c r="AS79" s="329"/>
      <c r="AT79" s="37"/>
    </row>
    <row r="80">
      <c r="AC80" s="13" t="s">
        <v>2016</v>
      </c>
      <c r="AD80" s="274" t="s">
        <v>2017</v>
      </c>
      <c r="AE80" s="170"/>
      <c r="AF80" s="170"/>
      <c r="AG80" s="170"/>
      <c r="AH80" s="275" t="s">
        <v>1254</v>
      </c>
      <c r="AI80" s="171" t="s">
        <v>1196</v>
      </c>
    </row>
    <row r="81">
      <c r="AD81" s="153" t="s">
        <v>2018</v>
      </c>
      <c r="AE81" s="154"/>
      <c r="AF81" s="154"/>
      <c r="AG81" s="154"/>
      <c r="AH81" s="154"/>
      <c r="AI81" s="154"/>
    </row>
    <row r="82">
      <c r="AD82" s="153" t="s">
        <v>2019</v>
      </c>
      <c r="AE82" s="154"/>
      <c r="AF82" s="154"/>
      <c r="AG82" s="154"/>
      <c r="AH82" s="205" t="s">
        <v>2020</v>
      </c>
      <c r="AI82" s="154"/>
    </row>
    <row r="83">
      <c r="A83" s="37"/>
      <c r="B83" s="329"/>
      <c r="C83" s="329"/>
      <c r="D83" s="329"/>
      <c r="E83" s="329"/>
      <c r="F83" s="329"/>
      <c r="G83" s="330" t="s">
        <v>1811</v>
      </c>
      <c r="H83" s="330" t="s">
        <v>1812</v>
      </c>
      <c r="I83" s="331" t="s">
        <v>1813</v>
      </c>
      <c r="J83" s="329"/>
      <c r="K83" s="329"/>
      <c r="L83" s="329"/>
      <c r="M83" s="329"/>
      <c r="N83" s="329"/>
      <c r="O83" s="329"/>
      <c r="P83" s="329"/>
      <c r="Q83" s="329"/>
      <c r="R83" s="329"/>
      <c r="S83" s="37"/>
      <c r="T83" s="329"/>
      <c r="U83" s="329"/>
      <c r="V83" s="329"/>
      <c r="W83" s="329"/>
      <c r="X83" s="329"/>
      <c r="Y83" s="329"/>
      <c r="Z83" s="329"/>
      <c r="AA83" s="329"/>
      <c r="AB83" s="37"/>
      <c r="AC83" s="329"/>
      <c r="AD83" s="329"/>
      <c r="AE83" s="329"/>
      <c r="AF83" s="329"/>
      <c r="AG83" s="329"/>
      <c r="AH83" s="329"/>
      <c r="AI83" s="329"/>
      <c r="AJ83" s="329"/>
      <c r="AK83" s="37"/>
      <c r="AL83" s="329"/>
      <c r="AM83" s="329"/>
      <c r="AN83" s="329"/>
      <c r="AO83" s="329"/>
      <c r="AP83" s="329"/>
      <c r="AQ83" s="329"/>
      <c r="AR83" s="329"/>
      <c r="AS83" s="329"/>
      <c r="AT83" s="37"/>
    </row>
    <row r="84">
      <c r="A84" s="329"/>
      <c r="B84" s="329"/>
      <c r="C84" s="332" t="s">
        <v>1786</v>
      </c>
      <c r="D84" s="333"/>
      <c r="E84" s="329"/>
      <c r="F84" s="334" t="s">
        <v>1814</v>
      </c>
      <c r="G84" s="334">
        <f>MINUS(H84,SUM(C87:C96) + SUM(K86+K90+K94+AB91+AB94+AB97+AB100+AB103))</f>
        <v>0</v>
      </c>
      <c r="H84" s="334">
        <f>SUM($A$940)</f>
        <v>100</v>
      </c>
      <c r="I84" s="335">
        <f>$Z$940</f>
        <v>14</v>
      </c>
      <c r="J84" s="329"/>
      <c r="K84" s="329"/>
      <c r="L84" s="329"/>
      <c r="M84" s="329"/>
      <c r="N84" s="329"/>
      <c r="O84" s="329"/>
      <c r="P84" s="329"/>
      <c r="Q84" s="329"/>
      <c r="R84" s="329"/>
      <c r="S84" s="329"/>
      <c r="T84" s="329"/>
      <c r="U84" s="329"/>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row>
    <row r="85">
      <c r="A85" s="329"/>
      <c r="B85" s="329"/>
      <c r="C85" s="329"/>
      <c r="D85" s="329"/>
      <c r="E85" s="329"/>
      <c r="F85" s="329"/>
      <c r="G85" s="329"/>
      <c r="H85" s="329"/>
      <c r="I85" s="329"/>
      <c r="J85" s="329"/>
      <c r="K85" s="274" t="s">
        <v>1815</v>
      </c>
      <c r="L85" s="480" t="s">
        <v>828</v>
      </c>
      <c r="M85" s="192"/>
      <c r="N85" s="192"/>
      <c r="O85" s="284" t="s">
        <v>585</v>
      </c>
      <c r="P85" s="481" t="s">
        <v>800</v>
      </c>
      <c r="Q85" s="379" t="s">
        <v>593</v>
      </c>
      <c r="R85" s="329"/>
      <c r="S85" s="329"/>
      <c r="T85" s="279" t="s">
        <v>1816</v>
      </c>
      <c r="U85" s="482" t="s">
        <v>2021</v>
      </c>
      <c r="V85" s="373"/>
      <c r="W85" s="382" t="s">
        <v>2022</v>
      </c>
      <c r="X85" s="342"/>
      <c r="Y85" s="342"/>
      <c r="Z85" s="342"/>
      <c r="AA85" s="329"/>
      <c r="AB85" s="329"/>
      <c r="AC85" s="483" t="s">
        <v>294</v>
      </c>
      <c r="AD85" s="483" t="s">
        <v>2023</v>
      </c>
      <c r="AE85" s="483"/>
      <c r="AF85" s="484" t="s">
        <v>2024</v>
      </c>
      <c r="AG85" s="485"/>
      <c r="AH85" s="485"/>
      <c r="AI85" s="485"/>
      <c r="AJ85" s="329"/>
      <c r="AK85" s="329"/>
      <c r="AL85" s="329"/>
      <c r="AM85" s="227" t="s">
        <v>1821</v>
      </c>
      <c r="AN85" s="170"/>
      <c r="AO85" s="329"/>
      <c r="AP85" s="329"/>
      <c r="AQ85" s="329"/>
      <c r="AR85" s="329"/>
      <c r="AS85" s="329"/>
      <c r="AT85" s="329"/>
    </row>
    <row r="86">
      <c r="A86" s="329"/>
      <c r="B86" s="345" t="s">
        <v>1822</v>
      </c>
      <c r="C86" s="345" t="s">
        <v>1823</v>
      </c>
      <c r="D86" s="345" t="s">
        <v>1824</v>
      </c>
      <c r="E86" s="345" t="s">
        <v>1825</v>
      </c>
      <c r="F86" s="345" t="s">
        <v>1066</v>
      </c>
      <c r="G86" s="345" t="s">
        <v>1120</v>
      </c>
      <c r="H86" s="345" t="s">
        <v>800</v>
      </c>
      <c r="I86" s="345" t="s">
        <v>1826</v>
      </c>
      <c r="J86" s="329"/>
      <c r="K86" s="346" t="str">
        <f>IFERROR(__xludf.DUMMYFUNCTION("REGEXREPLACE(O85, ""\D+"", """")"),"3")</f>
        <v>3</v>
      </c>
      <c r="L86" s="229" t="s">
        <v>830</v>
      </c>
      <c r="M86" s="181"/>
      <c r="N86" s="181"/>
      <c r="O86" s="183"/>
      <c r="P86" s="181"/>
      <c r="Q86" s="183"/>
      <c r="R86" s="329"/>
      <c r="S86" s="329"/>
      <c r="T86" s="329"/>
      <c r="U86" s="228" t="s">
        <v>2025</v>
      </c>
      <c r="V86" s="181"/>
      <c r="W86" s="181"/>
      <c r="X86" s="181"/>
      <c r="Y86" s="181"/>
      <c r="Z86" s="348" t="s">
        <v>2026</v>
      </c>
      <c r="AA86" s="349" t="s">
        <v>556</v>
      </c>
      <c r="AB86" s="329"/>
      <c r="AC86" s="373"/>
      <c r="AD86" s="486" t="s">
        <v>2027</v>
      </c>
      <c r="AE86" s="487"/>
      <c r="AF86" s="487"/>
      <c r="AG86" s="487"/>
      <c r="AH86" s="487"/>
      <c r="AI86" s="488"/>
      <c r="AJ86" s="349" t="s">
        <v>556</v>
      </c>
      <c r="AK86" s="329"/>
      <c r="AL86" s="437" t="s">
        <v>1935</v>
      </c>
      <c r="AM86" s="489" t="s">
        <v>2028</v>
      </c>
      <c r="AN86" s="376" t="s">
        <v>1853</v>
      </c>
      <c r="AO86" s="490" t="s">
        <v>2029</v>
      </c>
      <c r="AP86" s="491" t="s">
        <v>2030</v>
      </c>
      <c r="AQ86" s="367" t="s">
        <v>1844</v>
      </c>
      <c r="AR86" s="492" t="s">
        <v>2031</v>
      </c>
      <c r="AS86" s="493" t="s">
        <v>2032</v>
      </c>
      <c r="AT86" s="329"/>
    </row>
    <row r="87">
      <c r="A87" s="358"/>
      <c r="B87" s="359">
        <f>SUM($B$940)</f>
        <v>35</v>
      </c>
      <c r="C87" s="360">
        <v>11.0</v>
      </c>
      <c r="D87" s="360"/>
      <c r="E87" s="361"/>
      <c r="F87" s="360">
        <v>7.0</v>
      </c>
      <c r="G87" s="360"/>
      <c r="H87" s="360"/>
      <c r="I87" s="359">
        <f>SUM(B87,C87*2,D87:H87) - IF(C87 &gt; I84, MINUS(C87, I84), 0)</f>
        <v>64</v>
      </c>
      <c r="J87" s="329"/>
      <c r="K87" s="329"/>
      <c r="L87" s="181"/>
      <c r="M87" s="181"/>
      <c r="N87" s="181"/>
      <c r="O87" s="181"/>
      <c r="P87" s="181"/>
      <c r="Q87" s="181"/>
      <c r="R87" s="329"/>
      <c r="S87" s="329"/>
      <c r="T87" s="329"/>
      <c r="U87" s="362" t="s">
        <v>2033</v>
      </c>
      <c r="V87" s="345" t="s">
        <v>904</v>
      </c>
      <c r="W87" s="345" t="s">
        <v>863</v>
      </c>
      <c r="X87" s="494" t="s">
        <v>1840</v>
      </c>
      <c r="Y87" s="363" t="s">
        <v>884</v>
      </c>
      <c r="Z87" s="345" t="s">
        <v>866</v>
      </c>
      <c r="AA87" s="329"/>
      <c r="AB87" s="329"/>
      <c r="AC87" s="373"/>
      <c r="AD87" s="495" t="s">
        <v>2034</v>
      </c>
      <c r="AE87" s="487"/>
      <c r="AF87" s="496" t="s">
        <v>2035</v>
      </c>
      <c r="AG87" s="496" t="s">
        <v>2036</v>
      </c>
      <c r="AH87" s="496" t="s">
        <v>2037</v>
      </c>
      <c r="AI87" s="496" t="s">
        <v>2038</v>
      </c>
      <c r="AJ87" s="329"/>
      <c r="AK87" s="329"/>
      <c r="AL87" s="497" t="s">
        <v>2039</v>
      </c>
      <c r="AM87" s="368" t="s">
        <v>1845</v>
      </c>
      <c r="AN87" s="369" t="s">
        <v>1846</v>
      </c>
      <c r="AO87" s="498" t="s">
        <v>2040</v>
      </c>
      <c r="AP87" s="370" t="s">
        <v>1847</v>
      </c>
      <c r="AQ87" s="438" t="s">
        <v>1936</v>
      </c>
      <c r="AR87" s="499" t="s">
        <v>2041</v>
      </c>
      <c r="AS87" s="500" t="s">
        <v>2042</v>
      </c>
      <c r="AT87" s="329"/>
    </row>
    <row r="88">
      <c r="B88" s="359">
        <f>SUM($C$940)</f>
        <v>40</v>
      </c>
      <c r="C88" s="360">
        <v>8.0</v>
      </c>
      <c r="D88" s="360"/>
      <c r="E88" s="360"/>
      <c r="F88" s="360"/>
      <c r="G88" s="360"/>
      <c r="H88" s="361"/>
      <c r="I88" s="359">
        <f>SUM(B88,C88*2,D88:H88) - IF(C88 &gt; I84, MINUS(C88, I84), 0)</f>
        <v>56</v>
      </c>
      <c r="J88" s="329"/>
      <c r="K88" s="329"/>
      <c r="L88" s="373"/>
      <c r="M88" s="373"/>
      <c r="N88" s="373"/>
      <c r="O88" s="373"/>
      <c r="P88" s="373"/>
      <c r="Q88" s="373"/>
      <c r="R88" s="329"/>
      <c r="S88" s="329"/>
      <c r="T88" s="329"/>
      <c r="U88" s="373"/>
      <c r="V88" s="373"/>
      <c r="W88" s="373"/>
      <c r="X88" s="373"/>
      <c r="Y88" s="373"/>
      <c r="Z88" s="373"/>
      <c r="AA88" s="329"/>
      <c r="AB88" s="329"/>
      <c r="AC88" s="373" t="s">
        <v>2043</v>
      </c>
      <c r="AD88" s="501" t="s">
        <v>2044</v>
      </c>
      <c r="AE88" s="502"/>
      <c r="AF88" s="502"/>
      <c r="AG88" s="502"/>
      <c r="AH88" s="502"/>
      <c r="AI88" s="503" t="s">
        <v>535</v>
      </c>
      <c r="AJ88" s="329"/>
      <c r="AK88" s="329"/>
      <c r="AL88" s="504" t="s">
        <v>2045</v>
      </c>
      <c r="AM88" s="505">
        <v>9.99999999E8</v>
      </c>
      <c r="AP88" s="37"/>
      <c r="AQ88" s="37"/>
      <c r="AS88" s="37"/>
      <c r="AT88" s="329"/>
    </row>
    <row r="89">
      <c r="B89" s="359">
        <f>SUM($D$940)</f>
        <v>0</v>
      </c>
      <c r="C89" s="360">
        <v>14.0</v>
      </c>
      <c r="D89" s="360">
        <v>2.0</v>
      </c>
      <c r="E89" s="360">
        <v>4.0</v>
      </c>
      <c r="F89" s="360">
        <v>5.0</v>
      </c>
      <c r="G89" s="361"/>
      <c r="H89" s="361"/>
      <c r="I89" s="359">
        <f>SUM(B89:H89) - IF(C89 &gt; I84, ROUNDUP(MINUS(C89, I84)/2), 0)</f>
        <v>25</v>
      </c>
      <c r="J89" s="329"/>
      <c r="K89" s="274" t="s">
        <v>1815</v>
      </c>
      <c r="L89" s="506" t="s">
        <v>734</v>
      </c>
      <c r="M89" s="192"/>
      <c r="N89" s="201"/>
      <c r="O89" s="285" t="s">
        <v>603</v>
      </c>
      <c r="P89" s="507" t="s">
        <v>694</v>
      </c>
      <c r="Q89" s="285" t="s">
        <v>583</v>
      </c>
      <c r="R89" s="329"/>
      <c r="S89" s="329"/>
      <c r="T89" s="279" t="s">
        <v>1855</v>
      </c>
      <c r="U89" s="508" t="s">
        <v>2046</v>
      </c>
      <c r="V89" s="398"/>
      <c r="W89" s="509" t="s">
        <v>2047</v>
      </c>
      <c r="X89" s="342"/>
      <c r="Y89" s="342"/>
      <c r="Z89" s="342"/>
      <c r="AA89" s="349" t="s">
        <v>556</v>
      </c>
      <c r="AB89" s="329"/>
      <c r="AC89" s="373"/>
      <c r="AD89" s="329"/>
      <c r="AE89" s="329"/>
      <c r="AF89" s="329"/>
      <c r="AG89" s="329"/>
      <c r="AH89" s="329"/>
      <c r="AI89" s="329"/>
      <c r="AJ89" s="329"/>
      <c r="AK89" s="329"/>
      <c r="AL89" s="37"/>
      <c r="AM89" s="37"/>
      <c r="AN89" s="37"/>
      <c r="AO89" s="455"/>
      <c r="AP89" s="37"/>
      <c r="AQ89" s="37"/>
      <c r="AR89" s="37"/>
      <c r="AS89" s="37"/>
      <c r="AT89" s="329"/>
    </row>
    <row r="90">
      <c r="B90" s="359">
        <f>SUM($E$940)</f>
        <v>0</v>
      </c>
      <c r="C90" s="360">
        <v>9.0</v>
      </c>
      <c r="D90" s="360">
        <v>1.0</v>
      </c>
      <c r="E90" s="360">
        <v>3.0</v>
      </c>
      <c r="F90" s="360">
        <v>1.0</v>
      </c>
      <c r="G90" s="360"/>
      <c r="H90" s="361"/>
      <c r="I90" s="359">
        <f>SUM(B90:H90) - IF(C90 &gt; I84, ROUNDUP(MINUS(C90, I84)/2), 0)</f>
        <v>14</v>
      </c>
      <c r="J90" s="329"/>
      <c r="K90" s="346" t="str">
        <f>IFERROR(__xludf.DUMMYFUNCTION("REGEXREPLACE(O89, ""\D+"", """")"),"4")</f>
        <v>4</v>
      </c>
      <c r="L90" s="287" t="s">
        <v>736</v>
      </c>
      <c r="M90" s="181"/>
      <c r="N90" s="183"/>
      <c r="O90" s="181"/>
      <c r="P90" s="181"/>
      <c r="Q90" s="181"/>
      <c r="R90" s="349"/>
      <c r="S90" s="329"/>
      <c r="T90" s="329"/>
      <c r="U90" s="510" t="s">
        <v>1010</v>
      </c>
      <c r="V90" s="401" t="s">
        <v>1011</v>
      </c>
      <c r="W90" s="421" t="s">
        <v>1031</v>
      </c>
      <c r="X90" s="401" t="s">
        <v>1062</v>
      </c>
      <c r="Y90" s="401" t="s">
        <v>1076</v>
      </c>
      <c r="Z90" s="402" t="s">
        <v>2048</v>
      </c>
      <c r="AA90" s="329"/>
      <c r="AB90" s="329"/>
      <c r="AC90" s="279" t="s">
        <v>1862</v>
      </c>
      <c r="AD90" s="274" t="s">
        <v>1230</v>
      </c>
      <c r="AE90" s="170"/>
      <c r="AF90" s="170"/>
      <c r="AG90" s="275" t="s">
        <v>1222</v>
      </c>
      <c r="AH90" s="171" t="s">
        <v>1195</v>
      </c>
      <c r="AI90" s="275" t="s">
        <v>1196</v>
      </c>
      <c r="AJ90" s="329"/>
      <c r="AK90" s="329"/>
      <c r="AL90" s="511" t="s">
        <v>1964</v>
      </c>
      <c r="AM90" s="512" t="s">
        <v>1966</v>
      </c>
      <c r="AN90" s="37"/>
      <c r="AO90" s="37"/>
      <c r="AP90" s="37"/>
      <c r="AQ90" s="37"/>
      <c r="AR90" s="37"/>
      <c r="AS90" s="37"/>
      <c r="AT90" s="329"/>
    </row>
    <row r="91">
      <c r="B91" s="359">
        <f>SUM($F$940)</f>
        <v>0</v>
      </c>
      <c r="C91" s="360"/>
      <c r="D91" s="360"/>
      <c r="E91" s="360"/>
      <c r="F91" s="360"/>
      <c r="G91" s="360"/>
      <c r="H91" s="361"/>
      <c r="I91" s="359">
        <f>SUM(B91:H91) - IF(C91 &gt; I84, ROUNDUP(MINUS(C91, I84)/2), 0)</f>
        <v>0</v>
      </c>
      <c r="J91" s="329"/>
      <c r="K91" s="329"/>
      <c r="L91" s="384" t="s">
        <v>738</v>
      </c>
      <c r="M91" s="181"/>
      <c r="N91" s="181"/>
      <c r="O91" s="181"/>
      <c r="P91" s="181"/>
      <c r="Q91" s="183"/>
      <c r="R91" s="329"/>
      <c r="S91" s="329"/>
      <c r="T91" s="329"/>
      <c r="U91" s="510" t="s">
        <v>1018</v>
      </c>
      <c r="V91" s="401" t="s">
        <v>1880</v>
      </c>
      <c r="W91" s="421" t="s">
        <v>2049</v>
      </c>
      <c r="X91" s="421" t="s">
        <v>1035</v>
      </c>
      <c r="Y91" s="421" t="s">
        <v>2050</v>
      </c>
      <c r="Z91" s="403" t="s">
        <v>1023</v>
      </c>
      <c r="AA91" s="329"/>
      <c r="AB91" s="390">
        <f>(AC91 * (AC91 + 1)) / 2</f>
        <v>0</v>
      </c>
      <c r="AC91" s="513">
        <v>0.0</v>
      </c>
      <c r="AD91" s="153" t="s">
        <v>2051</v>
      </c>
      <c r="AE91" s="154"/>
      <c r="AF91" s="154"/>
      <c r="AG91" s="154"/>
      <c r="AH91" s="153"/>
      <c r="AI91" s="173"/>
      <c r="AJ91" s="329"/>
      <c r="AK91" s="329"/>
      <c r="AL91" s="340" t="s">
        <v>2052</v>
      </c>
      <c r="AM91" s="514" t="s">
        <v>2053</v>
      </c>
      <c r="AN91" s="467" t="s">
        <v>1870</v>
      </c>
      <c r="AP91" s="37"/>
      <c r="AQ91" s="37"/>
      <c r="AR91" s="37"/>
      <c r="AS91" s="37"/>
      <c r="AT91" s="329"/>
    </row>
    <row r="92">
      <c r="B92" s="359">
        <f>SUM($G$940)</f>
        <v>0</v>
      </c>
      <c r="C92" s="360">
        <v>13.0</v>
      </c>
      <c r="D92" s="360">
        <v>2.0</v>
      </c>
      <c r="E92" s="360">
        <v>3.0</v>
      </c>
      <c r="F92" s="360"/>
      <c r="G92" s="360"/>
      <c r="H92" s="360"/>
      <c r="I92" s="359">
        <f>SUM(B92:H92) - IF(C92 &gt; I84, ROUNDUP(MINUS(C92, I84)/2), 0)</f>
        <v>18</v>
      </c>
      <c r="J92" s="329"/>
      <c r="K92" s="329"/>
      <c r="L92" s="373"/>
      <c r="M92" s="373"/>
      <c r="N92" s="373"/>
      <c r="O92" s="373"/>
      <c r="P92" s="373"/>
      <c r="Q92" s="373"/>
      <c r="R92" s="329"/>
      <c r="S92" s="329"/>
      <c r="T92" s="279" t="s">
        <v>1872</v>
      </c>
      <c r="U92" s="339" t="s">
        <v>2054</v>
      </c>
      <c r="V92" s="340"/>
      <c r="W92" s="432" t="s">
        <v>2055</v>
      </c>
      <c r="X92" s="341"/>
      <c r="Y92" s="342"/>
      <c r="Z92" s="342"/>
      <c r="AA92" s="373"/>
      <c r="AB92" s="388"/>
      <c r="AC92" s="400" t="str">
        <f>CONCATENATE("Cost: ", AB91, " KP")</f>
        <v>Cost: 0 KP</v>
      </c>
      <c r="AD92" s="153" t="s">
        <v>1234</v>
      </c>
      <c r="AE92" s="154"/>
      <c r="AF92" s="154"/>
      <c r="AG92" s="154"/>
      <c r="AH92" s="154"/>
      <c r="AI92" s="154"/>
      <c r="AJ92" s="349" t="s">
        <v>556</v>
      </c>
      <c r="AK92" s="329"/>
      <c r="AL92" s="329"/>
      <c r="AM92" s="329"/>
      <c r="AN92" s="329"/>
      <c r="AO92" s="329"/>
      <c r="AP92" s="329"/>
      <c r="AQ92" s="329"/>
      <c r="AR92" s="329"/>
      <c r="AS92" s="329"/>
      <c r="AT92" s="329"/>
    </row>
    <row r="93">
      <c r="B93" s="359">
        <f>SUM($H$940)</f>
        <v>0</v>
      </c>
      <c r="C93" s="360">
        <v>12.0</v>
      </c>
      <c r="D93" s="360"/>
      <c r="E93" s="360"/>
      <c r="F93" s="360">
        <v>4.0</v>
      </c>
      <c r="G93" s="360"/>
      <c r="H93" s="361"/>
      <c r="I93" s="359">
        <f>SUM(B93:H93) - IF(C93 &gt; I84, ROUNDUP(MINUS(C93, I84)/2), 0)</f>
        <v>16</v>
      </c>
      <c r="J93" s="329"/>
      <c r="K93" s="274" t="s">
        <v>1815</v>
      </c>
      <c r="L93" s="515" t="s">
        <v>793</v>
      </c>
      <c r="M93" s="192"/>
      <c r="N93" s="192"/>
      <c r="O93" s="285" t="s">
        <v>633</v>
      </c>
      <c r="P93" s="516" t="s">
        <v>748</v>
      </c>
      <c r="Q93" s="285" t="s">
        <v>583</v>
      </c>
      <c r="R93" s="329"/>
      <c r="S93" s="329"/>
      <c r="T93" s="329"/>
      <c r="U93" s="517" t="s">
        <v>1010</v>
      </c>
      <c r="V93" s="414" t="s">
        <v>1876</v>
      </c>
      <c r="W93" s="518" t="s">
        <v>2056</v>
      </c>
      <c r="X93" s="183"/>
      <c r="Y93" s="183"/>
      <c r="Z93" s="183"/>
      <c r="AA93" s="373"/>
      <c r="AB93" s="329"/>
      <c r="AC93" s="279" t="s">
        <v>1862</v>
      </c>
      <c r="AD93" s="378" t="s">
        <v>1213</v>
      </c>
      <c r="AE93" s="201"/>
      <c r="AF93" s="201"/>
      <c r="AG93" s="379" t="s">
        <v>1214</v>
      </c>
      <c r="AH93" s="379" t="s">
        <v>1195</v>
      </c>
      <c r="AI93" s="379" t="s">
        <v>1196</v>
      </c>
      <c r="AJ93" s="383"/>
      <c r="AK93" s="329"/>
      <c r="AL93" s="329"/>
      <c r="AM93" s="279" t="s">
        <v>1879</v>
      </c>
      <c r="AN93" s="170"/>
      <c r="AO93" s="329"/>
      <c r="AP93" s="329"/>
      <c r="AQ93" s="329"/>
      <c r="AR93" s="329"/>
      <c r="AS93" s="329"/>
      <c r="AT93" s="329"/>
    </row>
    <row r="94">
      <c r="B94" s="359">
        <f>SUM($I$940)</f>
        <v>0</v>
      </c>
      <c r="C94" s="360"/>
      <c r="D94" s="360"/>
      <c r="E94" s="361"/>
      <c r="F94" s="360"/>
      <c r="G94" s="360"/>
      <c r="H94" s="361"/>
      <c r="I94" s="359">
        <f>SUM(B94:H94) - IF(C94 &gt; I84, ROUNDUP(MINUS(C94, I84)/2), 0)</f>
        <v>0</v>
      </c>
      <c r="J94" s="329"/>
      <c r="K94" s="346" t="str">
        <f>IFERROR(__xludf.DUMMYFUNCTION("REGEXREPLACE(O93, ""\D+"", """")"),"6")</f>
        <v>6</v>
      </c>
      <c r="L94" s="287" t="s">
        <v>795</v>
      </c>
      <c r="M94" s="181"/>
      <c r="N94" s="181"/>
      <c r="O94" s="181"/>
      <c r="P94" s="181"/>
      <c r="Q94" s="181"/>
      <c r="R94" s="329"/>
      <c r="S94" s="329"/>
      <c r="T94" s="329"/>
      <c r="U94" s="517" t="s">
        <v>1018</v>
      </c>
      <c r="V94" s="190" t="s">
        <v>1049</v>
      </c>
      <c r="W94" s="190" t="s">
        <v>1143</v>
      </c>
      <c r="X94" s="244" t="s">
        <v>1919</v>
      </c>
      <c r="Y94" s="244" t="s">
        <v>1920</v>
      </c>
      <c r="Z94" s="244" t="s">
        <v>2057</v>
      </c>
      <c r="AA94" s="373"/>
      <c r="AB94" s="390">
        <f>(AC94 * (AC94 + 1)) / 2</f>
        <v>0</v>
      </c>
      <c r="AC94" s="513">
        <v>0.0</v>
      </c>
      <c r="AD94" s="384" t="s">
        <v>2058</v>
      </c>
      <c r="AE94" s="183"/>
      <c r="AF94" s="183"/>
      <c r="AG94" s="183"/>
      <c r="AH94" s="183"/>
      <c r="AI94" s="181"/>
      <c r="AJ94" s="329"/>
      <c r="AK94" s="329"/>
      <c r="AL94" s="329"/>
      <c r="AM94" s="304" t="s">
        <v>1886</v>
      </c>
      <c r="AN94" s="37"/>
      <c r="AO94" s="130" t="s">
        <v>2059</v>
      </c>
      <c r="AP94" s="37"/>
      <c r="AQ94" s="304" t="s">
        <v>2060</v>
      </c>
      <c r="AR94" s="37"/>
      <c r="AS94" s="329"/>
      <c r="AT94" s="329"/>
    </row>
    <row r="95">
      <c r="B95" s="359">
        <f>SUM($J$940)</f>
        <v>0</v>
      </c>
      <c r="C95" s="360">
        <v>14.0</v>
      </c>
      <c r="D95" s="360"/>
      <c r="E95" s="360">
        <v>2.0</v>
      </c>
      <c r="F95" s="360">
        <v>2.0</v>
      </c>
      <c r="G95" s="360">
        <v>2.0</v>
      </c>
      <c r="H95" s="360"/>
      <c r="I95" s="359">
        <f>SUM(B95:H95) - IF(C95 &gt; I84, ROUNDUP(MINUS(C95, I84)/2), 0)</f>
        <v>20</v>
      </c>
      <c r="J95" s="329"/>
      <c r="K95" s="329"/>
      <c r="L95" s="287" t="s">
        <v>797</v>
      </c>
      <c r="M95" s="181"/>
      <c r="N95" s="181"/>
      <c r="O95" s="181"/>
      <c r="P95" s="181"/>
      <c r="Q95" s="181"/>
      <c r="R95" s="329"/>
      <c r="S95" s="329"/>
      <c r="T95" s="279" t="s">
        <v>1889</v>
      </c>
      <c r="U95" s="431" t="s">
        <v>2061</v>
      </c>
      <c r="V95" s="398"/>
      <c r="W95" s="519" t="s">
        <v>2062</v>
      </c>
      <c r="X95" s="341"/>
      <c r="Y95" s="342"/>
      <c r="Z95" s="342"/>
      <c r="AA95" s="520"/>
      <c r="AB95" s="388"/>
      <c r="AC95" s="400" t="str">
        <f>CONCATENATE("Cost: ", AB94, " KP")</f>
        <v>Cost: 0 KP</v>
      </c>
      <c r="AD95" s="384" t="s">
        <v>2063</v>
      </c>
      <c r="AE95" s="183"/>
      <c r="AF95" s="183"/>
      <c r="AG95" s="183"/>
      <c r="AH95" s="181"/>
      <c r="AI95" s="181"/>
      <c r="AJ95" s="349" t="s">
        <v>556</v>
      </c>
      <c r="AK95" s="329"/>
      <c r="AL95" s="329"/>
      <c r="AM95" s="130" t="s">
        <v>2064</v>
      </c>
      <c r="AN95" s="37"/>
      <c r="AO95" s="472" t="s">
        <v>2065</v>
      </c>
      <c r="AP95" s="37"/>
      <c r="AQ95" s="130" t="s">
        <v>2066</v>
      </c>
      <c r="AR95" s="37"/>
      <c r="AS95" s="329"/>
      <c r="AT95" s="329"/>
    </row>
    <row r="96">
      <c r="B96" s="359">
        <f>SUM($T$940)</f>
        <v>4</v>
      </c>
      <c r="C96" s="360">
        <v>6.0</v>
      </c>
      <c r="D96" s="361"/>
      <c r="E96" s="361"/>
      <c r="F96" s="361"/>
      <c r="G96" s="360"/>
      <c r="H96" s="361"/>
      <c r="I96" s="359">
        <f>SUM(B96,D96:H96, (MIN(ROUNDDOWN(C96/6), 1)), MIN(ROUNDDOWN(C96/15), 1))</f>
        <v>5</v>
      </c>
      <c r="J96" s="329"/>
      <c r="K96" s="329"/>
      <c r="L96" s="329"/>
      <c r="M96" s="329"/>
      <c r="N96" s="329"/>
      <c r="O96" s="329"/>
      <c r="P96" s="329"/>
      <c r="Q96" s="329"/>
      <c r="R96" s="329"/>
      <c r="S96" s="329"/>
      <c r="T96" s="329"/>
      <c r="U96" s="420" t="s">
        <v>1010</v>
      </c>
      <c r="V96" s="421" t="s">
        <v>1076</v>
      </c>
      <c r="W96" s="458" t="s">
        <v>2067</v>
      </c>
      <c r="X96" s="265" t="s">
        <v>1171</v>
      </c>
      <c r="Y96" s="183"/>
      <c r="Z96" s="183"/>
      <c r="AA96" s="373"/>
      <c r="AB96" s="329"/>
      <c r="AC96" s="279" t="s">
        <v>1862</v>
      </c>
      <c r="AD96" s="279" t="s">
        <v>1512</v>
      </c>
      <c r="AE96" s="192"/>
      <c r="AF96" s="192"/>
      <c r="AG96" s="284" t="s">
        <v>1194</v>
      </c>
      <c r="AH96" s="284" t="s">
        <v>1195</v>
      </c>
      <c r="AI96" s="222" t="s">
        <v>1196</v>
      </c>
      <c r="AJ96" s="329"/>
      <c r="AK96" s="329"/>
      <c r="AL96" s="329"/>
      <c r="AM96" s="409" t="s">
        <v>2068</v>
      </c>
      <c r="AN96" s="37"/>
      <c r="AO96" s="130" t="s">
        <v>2069</v>
      </c>
      <c r="AP96" s="37"/>
      <c r="AQ96" s="109" t="s">
        <v>2070</v>
      </c>
      <c r="AR96" s="37"/>
      <c r="AS96" s="329"/>
      <c r="AT96" s="329"/>
    </row>
    <row r="97">
      <c r="A97" s="329"/>
      <c r="B97" s="329"/>
      <c r="C97" s="329"/>
      <c r="D97" s="329"/>
      <c r="E97" s="329"/>
      <c r="F97" s="329"/>
      <c r="G97" s="329"/>
      <c r="H97" s="329"/>
      <c r="I97" s="329"/>
      <c r="J97" s="329"/>
      <c r="K97" s="411" t="s">
        <v>1904</v>
      </c>
      <c r="L97" s="412"/>
      <c r="M97" s="412"/>
      <c r="N97" s="412"/>
      <c r="O97" s="413"/>
      <c r="P97" s="413"/>
      <c r="Q97" s="413"/>
      <c r="R97" s="329"/>
      <c r="S97" s="329"/>
      <c r="T97" s="329"/>
      <c r="U97" s="420" t="s">
        <v>1018</v>
      </c>
      <c r="V97" s="421" t="s">
        <v>2071</v>
      </c>
      <c r="W97" s="183"/>
      <c r="X97" s="181"/>
      <c r="Y97" s="181"/>
      <c r="Z97" s="181"/>
      <c r="AA97" s="373"/>
      <c r="AB97" s="390">
        <f>(AC97 * (AC97 + 1)) / 2</f>
        <v>0</v>
      </c>
      <c r="AC97" s="513">
        <v>0.0</v>
      </c>
      <c r="AD97" s="347" t="s">
        <v>1514</v>
      </c>
      <c r="AE97" s="181"/>
      <c r="AF97" s="181"/>
      <c r="AG97" s="181"/>
      <c r="AH97" s="181"/>
      <c r="AI97" s="181"/>
      <c r="AJ97" s="329"/>
      <c r="AK97" s="329"/>
      <c r="AL97" s="329"/>
      <c r="AM97" s="329"/>
      <c r="AN97" s="329"/>
      <c r="AO97" s="329"/>
      <c r="AP97" s="329"/>
      <c r="AQ97" s="329"/>
      <c r="AR97" s="329"/>
      <c r="AS97" s="329"/>
      <c r="AT97" s="329"/>
    </row>
    <row r="98">
      <c r="A98" s="329"/>
      <c r="B98" s="345" t="s">
        <v>1822</v>
      </c>
      <c r="C98" s="345" t="s">
        <v>1906</v>
      </c>
      <c r="D98" s="345" t="s">
        <v>1907</v>
      </c>
      <c r="E98" s="345" t="s">
        <v>1908</v>
      </c>
      <c r="F98" s="345" t="s">
        <v>1909</v>
      </c>
      <c r="G98" s="345" t="s">
        <v>1910</v>
      </c>
      <c r="H98" s="345" t="s">
        <v>800</v>
      </c>
      <c r="I98" s="345" t="s">
        <v>1826</v>
      </c>
      <c r="J98" s="329"/>
      <c r="K98" s="346" t="str">
        <f>IFERROR(__xludf.DUMMYFUNCTION("REGEXREPLACE(O97, ""\D+"", """")"),"")</f>
        <v/>
      </c>
      <c r="L98" s="170"/>
      <c r="M98" s="170"/>
      <c r="N98" s="170"/>
      <c r="O98" s="170"/>
      <c r="P98" s="170"/>
      <c r="Q98" s="170"/>
      <c r="R98" s="329"/>
      <c r="S98" s="329"/>
      <c r="T98" s="279" t="s">
        <v>1889</v>
      </c>
      <c r="U98" s="521" t="s">
        <v>2072</v>
      </c>
      <c r="V98" s="340"/>
      <c r="W98" s="519" t="s">
        <v>2073</v>
      </c>
      <c r="X98" s="341"/>
      <c r="Y98" s="341"/>
      <c r="Z98" s="341"/>
      <c r="AA98" s="373"/>
      <c r="AB98" s="388"/>
      <c r="AC98" s="522"/>
      <c r="AD98" s="183" t="s">
        <v>1516</v>
      </c>
      <c r="AE98" s="359" t="s">
        <v>2074</v>
      </c>
      <c r="AF98" s="523" t="s">
        <v>2075</v>
      </c>
      <c r="AG98" s="359"/>
      <c r="AH98" s="181"/>
      <c r="AI98" s="183"/>
      <c r="AJ98" s="349" t="s">
        <v>556</v>
      </c>
      <c r="AK98" s="329"/>
      <c r="AL98" s="329"/>
      <c r="AM98" s="279" t="s">
        <v>1914</v>
      </c>
      <c r="AN98" s="170"/>
      <c r="AO98" s="329"/>
      <c r="AP98" s="329"/>
      <c r="AQ98" s="329"/>
      <c r="AR98" s="329"/>
      <c r="AS98" s="329"/>
      <c r="AT98" s="329"/>
    </row>
    <row r="99">
      <c r="A99" s="345" t="s">
        <v>51</v>
      </c>
      <c r="B99" s="359">
        <f>SUM($U$940)</f>
        <v>5</v>
      </c>
      <c r="C99" s="418"/>
      <c r="D99" s="418"/>
      <c r="E99" s="419">
        <f>SUM(ROUNDDOWN(I92/5))</f>
        <v>3</v>
      </c>
      <c r="F99" s="418"/>
      <c r="G99" s="360"/>
      <c r="H99" s="361"/>
      <c r="I99" s="359">
        <f t="shared" ref="I99:I103" si="3">SUM(B99:H99)</f>
        <v>8</v>
      </c>
      <c r="J99" s="329"/>
      <c r="K99" s="329"/>
      <c r="L99" s="170"/>
      <c r="M99" s="170"/>
      <c r="N99" s="170"/>
      <c r="O99" s="170"/>
      <c r="P99" s="170"/>
      <c r="Q99" s="170"/>
      <c r="R99" s="329"/>
      <c r="S99" s="329"/>
      <c r="T99" s="329"/>
      <c r="U99" s="420" t="s">
        <v>1010</v>
      </c>
      <c r="V99" s="458" t="s">
        <v>2076</v>
      </c>
      <c r="W99" s="524" t="s">
        <v>2077</v>
      </c>
      <c r="X99" s="183"/>
      <c r="Y99" s="183"/>
      <c r="Z99" s="183"/>
      <c r="AA99" s="373"/>
      <c r="AB99" s="329"/>
      <c r="AC99" s="279" t="s">
        <v>1862</v>
      </c>
      <c r="AD99" s="218" t="s">
        <v>1303</v>
      </c>
      <c r="AE99" s="170"/>
      <c r="AF99" s="170"/>
      <c r="AG99" s="209" t="s">
        <v>1304</v>
      </c>
      <c r="AH99" s="171" t="s">
        <v>1195</v>
      </c>
      <c r="AI99" s="209" t="s">
        <v>1196</v>
      </c>
      <c r="AJ99" s="329"/>
      <c r="AK99" s="329"/>
      <c r="AL99" s="329"/>
      <c r="AM99" s="423" t="s">
        <v>2078</v>
      </c>
      <c r="AS99" s="329"/>
      <c r="AT99" s="329"/>
    </row>
    <row r="100">
      <c r="A100" s="345" t="s">
        <v>52</v>
      </c>
      <c r="B100" s="359">
        <f>SUM($V$940)</f>
        <v>6</v>
      </c>
      <c r="C100" s="418"/>
      <c r="D100" s="419">
        <f>SUM(ROUNDDOWN(I91/3))</f>
        <v>0</v>
      </c>
      <c r="E100" s="419">
        <f>SUM(I92)</f>
        <v>18</v>
      </c>
      <c r="F100" s="418"/>
      <c r="G100" s="360">
        <v>8.0</v>
      </c>
      <c r="H100" s="361"/>
      <c r="I100" s="359">
        <f t="shared" si="3"/>
        <v>32</v>
      </c>
      <c r="J100" s="329"/>
      <c r="K100" s="329"/>
      <c r="L100" s="329"/>
      <c r="M100" s="329"/>
      <c r="N100" s="329"/>
      <c r="O100" s="329"/>
      <c r="P100" s="329"/>
      <c r="Q100" s="329"/>
      <c r="R100" s="329"/>
      <c r="S100" s="329"/>
      <c r="T100" s="329"/>
      <c r="U100" s="420" t="s">
        <v>1018</v>
      </c>
      <c r="V100" s="183" t="s">
        <v>1109</v>
      </c>
      <c r="W100" s="525" t="s">
        <v>1093</v>
      </c>
      <c r="X100" s="425" t="s">
        <v>2079</v>
      </c>
      <c r="Y100" s="183"/>
      <c r="Z100" s="183"/>
      <c r="AA100" s="373"/>
      <c r="AB100" s="390">
        <f>(AC100 * (AC100 + 1)) / 2</f>
        <v>0</v>
      </c>
      <c r="AC100" s="513">
        <v>0.0</v>
      </c>
      <c r="AD100" s="242" t="s">
        <v>2080</v>
      </c>
      <c r="AE100" s="212"/>
      <c r="AF100" s="212"/>
      <c r="AG100" s="212"/>
      <c r="AH100" s="153"/>
      <c r="AI100" s="154"/>
      <c r="AJ100" s="329"/>
      <c r="AK100" s="329"/>
      <c r="AL100" s="329"/>
      <c r="AS100" s="329"/>
      <c r="AT100" s="329"/>
    </row>
    <row r="101">
      <c r="A101" s="345" t="s">
        <v>54</v>
      </c>
      <c r="B101" s="359">
        <f>SUM($W$940)</f>
        <v>2</v>
      </c>
      <c r="C101" s="419">
        <f>SUM(I90)</f>
        <v>14</v>
      </c>
      <c r="D101" s="418"/>
      <c r="E101" s="418"/>
      <c r="F101" s="418"/>
      <c r="G101" s="361"/>
      <c r="H101" s="361"/>
      <c r="I101" s="359">
        <f t="shared" si="3"/>
        <v>16</v>
      </c>
      <c r="J101" s="329"/>
      <c r="K101" s="411" t="s">
        <v>1904</v>
      </c>
      <c r="L101" s="412"/>
      <c r="M101" s="412"/>
      <c r="N101" s="412"/>
      <c r="O101" s="413"/>
      <c r="P101" s="413"/>
      <c r="Q101" s="413"/>
      <c r="R101" s="329"/>
      <c r="S101" s="329"/>
      <c r="T101" s="329"/>
      <c r="U101" s="329"/>
      <c r="V101" s="329"/>
      <c r="W101" s="329"/>
      <c r="X101" s="329"/>
      <c r="Y101" s="329"/>
      <c r="Z101" s="329"/>
      <c r="AA101" s="329"/>
      <c r="AB101" s="388"/>
      <c r="AC101" s="400" t="str">
        <f>CONCATENATE("Cost: ", AB100, " KP")</f>
        <v>Cost: 0 KP</v>
      </c>
      <c r="AD101" s="242" t="s">
        <v>2081</v>
      </c>
      <c r="AE101" s="212"/>
      <c r="AF101" s="212"/>
      <c r="AG101" s="154"/>
      <c r="AH101" s="154"/>
      <c r="AI101" s="154"/>
      <c r="AJ101" s="349" t="s">
        <v>556</v>
      </c>
      <c r="AK101" s="329"/>
      <c r="AL101" s="329"/>
      <c r="AS101" s="329"/>
      <c r="AT101" s="329"/>
    </row>
    <row r="102">
      <c r="A102" s="345" t="s">
        <v>53</v>
      </c>
      <c r="B102" s="359">
        <f>SUM($X$940)</f>
        <v>0</v>
      </c>
      <c r="C102" s="419">
        <f>SUM(ROUNDDOWN(I90/2))</f>
        <v>7</v>
      </c>
      <c r="D102" s="418"/>
      <c r="E102" s="419">
        <f>SUM(I92)</f>
        <v>18</v>
      </c>
      <c r="F102" s="418"/>
      <c r="G102" s="360">
        <v>3.0</v>
      </c>
      <c r="H102" s="361"/>
      <c r="I102" s="359">
        <f t="shared" si="3"/>
        <v>28</v>
      </c>
      <c r="J102" s="329"/>
      <c r="K102" s="346" t="str">
        <f>IFERROR(__xludf.DUMMYFUNCTION("REGEXREPLACE(O101, ""\D+"", """")"),"")</f>
        <v/>
      </c>
      <c r="L102" s="170"/>
      <c r="M102" s="170"/>
      <c r="N102" s="170"/>
      <c r="O102" s="170"/>
      <c r="P102" s="170"/>
      <c r="Q102" s="170"/>
      <c r="R102" s="329"/>
      <c r="S102" s="329"/>
      <c r="T102" s="526" t="s">
        <v>1922</v>
      </c>
      <c r="U102" s="527" t="s">
        <v>2082</v>
      </c>
      <c r="V102" s="528"/>
      <c r="W102" s="528"/>
      <c r="X102" s="528"/>
      <c r="Y102" s="529" t="s">
        <v>568</v>
      </c>
      <c r="Z102" s="530" t="s">
        <v>535</v>
      </c>
      <c r="AA102" s="329"/>
      <c r="AB102" s="329"/>
      <c r="AC102" s="411" t="s">
        <v>1904</v>
      </c>
      <c r="AD102" s="412"/>
      <c r="AE102" s="412"/>
      <c r="AF102" s="412"/>
      <c r="AG102" s="412"/>
      <c r="AH102" s="413"/>
      <c r="AI102" s="413"/>
      <c r="AJ102" s="329"/>
      <c r="AK102" s="329"/>
      <c r="AL102" s="329"/>
      <c r="AS102" s="329"/>
      <c r="AT102" s="329"/>
    </row>
    <row r="103">
      <c r="A103" s="345" t="s">
        <v>55</v>
      </c>
      <c r="B103" s="359">
        <f>SUM($Y$940)</f>
        <v>14</v>
      </c>
      <c r="C103" s="419">
        <f>SUM(I90)</f>
        <v>14</v>
      </c>
      <c r="D103" s="418"/>
      <c r="E103" s="418"/>
      <c r="F103" s="419">
        <f>SUM(ROUNDDOWN(I95/3))</f>
        <v>6</v>
      </c>
      <c r="G103" s="361"/>
      <c r="H103" s="361"/>
      <c r="I103" s="359">
        <f t="shared" si="3"/>
        <v>34</v>
      </c>
      <c r="J103" s="329"/>
      <c r="K103" s="329"/>
      <c r="L103" s="170"/>
      <c r="M103" s="170"/>
      <c r="N103" s="170"/>
      <c r="O103" s="170"/>
      <c r="P103" s="170"/>
      <c r="Q103" s="170"/>
      <c r="R103" s="329"/>
      <c r="S103" s="329"/>
      <c r="T103" s="520"/>
      <c r="U103" s="531" t="s">
        <v>2083</v>
      </c>
      <c r="V103" s="532"/>
      <c r="W103" s="532"/>
      <c r="X103" s="532"/>
      <c r="Y103" s="532"/>
      <c r="Z103" s="533"/>
      <c r="AA103" s="329"/>
      <c r="AB103" s="390">
        <f>(AC103 * (AC103 + 1)) / 2</f>
        <v>0</v>
      </c>
      <c r="AC103" s="513">
        <v>0.0</v>
      </c>
      <c r="AD103" s="170"/>
      <c r="AE103" s="170"/>
      <c r="AF103" s="170"/>
      <c r="AG103" s="170"/>
      <c r="AH103" s="170"/>
      <c r="AI103" s="170"/>
      <c r="AJ103" s="329"/>
      <c r="AK103" s="329"/>
      <c r="AL103" s="329"/>
      <c r="AS103" s="329"/>
      <c r="AT103" s="329"/>
    </row>
    <row r="104">
      <c r="A104" s="329"/>
      <c r="B104" s="329"/>
      <c r="C104" s="329"/>
      <c r="D104" s="329"/>
      <c r="E104" s="329"/>
      <c r="F104" s="329"/>
      <c r="G104" s="329"/>
      <c r="H104" s="329"/>
      <c r="I104" s="329"/>
      <c r="J104" s="329"/>
      <c r="K104" s="329"/>
      <c r="L104" s="329"/>
      <c r="M104" s="329"/>
      <c r="N104" s="329"/>
      <c r="O104" s="329"/>
      <c r="P104" s="329"/>
      <c r="Q104" s="329"/>
      <c r="R104" s="329"/>
      <c r="S104" s="329"/>
      <c r="T104" s="373"/>
      <c r="U104" s="534" t="s">
        <v>2084</v>
      </c>
      <c r="V104" s="533"/>
      <c r="W104" s="533"/>
      <c r="X104" s="533"/>
      <c r="Y104" s="533"/>
      <c r="Z104" s="533"/>
      <c r="AA104" s="349" t="s">
        <v>556</v>
      </c>
      <c r="AB104" s="388"/>
      <c r="AC104" s="400" t="str">
        <f>CONCATENATE("Cost: ", AB103, " KP")</f>
        <v>Cost: 0 KP</v>
      </c>
      <c r="AD104" s="170"/>
      <c r="AE104" s="170"/>
      <c r="AF104" s="170"/>
      <c r="AG104" s="170"/>
      <c r="AH104" s="170"/>
      <c r="AI104" s="170"/>
      <c r="AJ104" s="329"/>
      <c r="AK104" s="329"/>
      <c r="AL104" s="329"/>
      <c r="AM104" s="329"/>
      <c r="AN104" s="329"/>
      <c r="AO104" s="329"/>
      <c r="AP104" s="329"/>
      <c r="AQ104" s="329"/>
      <c r="AR104" s="329"/>
      <c r="AS104" s="329"/>
      <c r="AT104" s="329"/>
    </row>
    <row r="105">
      <c r="A105" s="37"/>
      <c r="B105" s="430" t="s">
        <v>1926</v>
      </c>
      <c r="C105" s="329"/>
      <c r="D105" s="329"/>
      <c r="E105" s="329"/>
      <c r="F105" s="329"/>
      <c r="G105" s="329"/>
      <c r="H105" s="329"/>
      <c r="I105" s="329"/>
      <c r="J105" s="37"/>
      <c r="K105" s="329"/>
      <c r="L105" s="329"/>
      <c r="M105" s="329"/>
      <c r="N105" s="329"/>
      <c r="O105" s="329"/>
      <c r="P105" s="329"/>
      <c r="Q105" s="329"/>
      <c r="R105" s="329"/>
      <c r="S105" s="37"/>
      <c r="T105" s="329"/>
      <c r="U105" s="329"/>
      <c r="V105" s="329"/>
      <c r="W105" s="329"/>
      <c r="X105" s="329"/>
      <c r="Y105" s="329"/>
      <c r="Z105" s="329"/>
      <c r="AA105" s="329"/>
      <c r="AC105" s="388"/>
      <c r="AD105" s="388"/>
      <c r="AE105" s="388"/>
      <c r="AF105" s="388"/>
      <c r="AG105" s="388"/>
      <c r="AH105" s="388"/>
      <c r="AI105" s="388"/>
      <c r="AJ105" s="388"/>
      <c r="AK105" s="37"/>
      <c r="AL105" s="329"/>
      <c r="AM105" s="329"/>
      <c r="AN105" s="329"/>
      <c r="AO105" s="329"/>
      <c r="AP105" s="329"/>
      <c r="AQ105" s="329"/>
      <c r="AR105" s="329"/>
      <c r="AS105" s="329"/>
      <c r="AT105" s="37"/>
    </row>
    <row r="109">
      <c r="A109" s="37"/>
      <c r="B109" s="329"/>
      <c r="C109" s="329"/>
      <c r="D109" s="329"/>
      <c r="E109" s="329"/>
      <c r="F109" s="329"/>
      <c r="G109" s="330" t="s">
        <v>1811</v>
      </c>
      <c r="H109" s="330" t="s">
        <v>1812</v>
      </c>
      <c r="I109" s="331" t="s">
        <v>1813</v>
      </c>
      <c r="J109" s="329"/>
      <c r="K109" s="329"/>
      <c r="L109" s="329"/>
      <c r="M109" s="329"/>
      <c r="N109" s="329"/>
      <c r="O109" s="329"/>
      <c r="P109" s="329"/>
      <c r="Q109" s="329"/>
      <c r="R109" s="329"/>
      <c r="S109" s="37"/>
      <c r="T109" s="329"/>
      <c r="U109" s="329"/>
      <c r="V109" s="329"/>
      <c r="W109" s="329"/>
      <c r="X109" s="329"/>
      <c r="Y109" s="329"/>
      <c r="Z109" s="329"/>
      <c r="AA109" s="329"/>
      <c r="AB109" s="37"/>
      <c r="AC109" s="329"/>
      <c r="AD109" s="329"/>
      <c r="AE109" s="329"/>
      <c r="AF109" s="329"/>
      <c r="AG109" s="329"/>
      <c r="AH109" s="329"/>
      <c r="AI109" s="329"/>
      <c r="AJ109" s="329"/>
      <c r="AK109" s="37"/>
      <c r="AL109" s="329"/>
      <c r="AM109" s="329"/>
      <c r="AN109" s="329"/>
      <c r="AO109" s="329"/>
      <c r="AP109" s="329"/>
      <c r="AQ109" s="329"/>
      <c r="AR109" s="329"/>
      <c r="AS109" s="329"/>
      <c r="AT109" s="37"/>
    </row>
    <row r="110">
      <c r="A110" s="329"/>
      <c r="B110" s="329"/>
      <c r="C110" s="332" t="s">
        <v>1787</v>
      </c>
      <c r="D110" s="333"/>
      <c r="E110" s="329"/>
      <c r="F110" s="334" t="s">
        <v>1814</v>
      </c>
      <c r="G110" s="334">
        <f>MINUS(H110,SUM(C113:C122) + SUM(K112+K116+K120+AB117+AB120+AB123+AB126+AB129))</f>
        <v>0</v>
      </c>
      <c r="H110" s="334">
        <f>SUM($A$940)</f>
        <v>100</v>
      </c>
      <c r="I110" s="335">
        <f>$Z$940</f>
        <v>14</v>
      </c>
      <c r="J110" s="329"/>
      <c r="K110" s="329"/>
      <c r="L110" s="329"/>
      <c r="M110" s="329"/>
      <c r="N110" s="329"/>
      <c r="O110" s="329"/>
      <c r="P110" s="329"/>
      <c r="Q110" s="329"/>
      <c r="R110" s="329"/>
      <c r="S110" s="329"/>
      <c r="T110" s="329"/>
      <c r="U110" s="329"/>
      <c r="V110" s="329"/>
      <c r="W110" s="329"/>
      <c r="X110" s="329"/>
      <c r="Y110" s="329"/>
      <c r="Z110" s="329"/>
      <c r="AA110" s="329"/>
      <c r="AB110" s="329"/>
      <c r="AC110" s="329"/>
      <c r="AD110" s="329"/>
      <c r="AE110" s="329"/>
      <c r="AF110" s="329"/>
      <c r="AG110" s="329"/>
      <c r="AH110" s="329"/>
      <c r="AI110" s="329"/>
      <c r="AJ110" s="329"/>
      <c r="AK110" s="329"/>
      <c r="AL110" s="329"/>
      <c r="AM110" s="329"/>
      <c r="AN110" s="329"/>
      <c r="AO110" s="329"/>
      <c r="AP110" s="329"/>
      <c r="AQ110" s="329"/>
      <c r="AR110" s="329"/>
      <c r="AS110" s="329"/>
      <c r="AT110" s="329"/>
    </row>
    <row r="111">
      <c r="A111" s="329"/>
      <c r="B111" s="329"/>
      <c r="C111" s="329"/>
      <c r="D111" s="329"/>
      <c r="E111" s="329"/>
      <c r="F111" s="329"/>
      <c r="G111" s="329"/>
      <c r="H111" s="329"/>
      <c r="I111" s="329"/>
      <c r="J111" s="329"/>
      <c r="K111" s="274" t="s">
        <v>1815</v>
      </c>
      <c r="L111" s="149" t="s">
        <v>712</v>
      </c>
      <c r="M111" s="170"/>
      <c r="N111" s="170"/>
      <c r="O111" s="461" t="s">
        <v>585</v>
      </c>
      <c r="P111" s="535" t="s">
        <v>694</v>
      </c>
      <c r="Q111" s="461" t="s">
        <v>593</v>
      </c>
      <c r="R111" s="329"/>
      <c r="S111" s="329"/>
      <c r="T111" s="279" t="s">
        <v>1816</v>
      </c>
      <c r="U111" s="536" t="s">
        <v>2085</v>
      </c>
      <c r="V111" s="398"/>
      <c r="W111" s="241" t="s">
        <v>2086</v>
      </c>
      <c r="X111" s="342"/>
      <c r="Y111" s="342"/>
      <c r="Z111" s="342"/>
      <c r="AA111" s="329"/>
      <c r="AB111" s="329"/>
      <c r="AC111" s="279" t="s">
        <v>294</v>
      </c>
      <c r="AD111" s="537" t="s">
        <v>2087</v>
      </c>
      <c r="AE111" s="170"/>
      <c r="AF111" s="434" t="s">
        <v>2088</v>
      </c>
      <c r="AG111" s="235"/>
      <c r="AH111" s="235"/>
      <c r="AI111" s="235"/>
      <c r="AJ111" s="329"/>
      <c r="AK111" s="329"/>
      <c r="AL111" s="329"/>
      <c r="AM111" s="227" t="s">
        <v>1821</v>
      </c>
      <c r="AN111" s="170"/>
      <c r="AO111" s="329"/>
      <c r="AP111" s="329"/>
      <c r="AQ111" s="329"/>
      <c r="AR111" s="329"/>
      <c r="AS111" s="329"/>
      <c r="AT111" s="329"/>
    </row>
    <row r="112">
      <c r="A112" s="329"/>
      <c r="B112" s="345" t="s">
        <v>1822</v>
      </c>
      <c r="C112" s="345" t="s">
        <v>1823</v>
      </c>
      <c r="D112" s="345" t="s">
        <v>1824</v>
      </c>
      <c r="E112" s="345" t="s">
        <v>1825</v>
      </c>
      <c r="F112" s="345" t="s">
        <v>1066</v>
      </c>
      <c r="G112" s="345" t="s">
        <v>1120</v>
      </c>
      <c r="H112" s="345" t="s">
        <v>800</v>
      </c>
      <c r="I112" s="345" t="s">
        <v>1826</v>
      </c>
      <c r="J112" s="329"/>
      <c r="K112" s="346" t="str">
        <f>IFERROR(__xludf.DUMMYFUNCTION("REGEXREPLACE(O111, ""\D+"", """")"),"3")</f>
        <v>3</v>
      </c>
      <c r="L112" s="211" t="s">
        <v>714</v>
      </c>
      <c r="M112" s="212"/>
      <c r="N112" s="212"/>
      <c r="O112" s="243"/>
      <c r="P112" s="154"/>
      <c r="Q112" s="173"/>
      <c r="R112" s="329"/>
      <c r="S112" s="329"/>
      <c r="T112" s="329"/>
      <c r="U112" s="347" t="s">
        <v>2089</v>
      </c>
      <c r="V112" s="181"/>
      <c r="W112" s="181"/>
      <c r="X112" s="181"/>
      <c r="Y112" s="181"/>
      <c r="Z112" s="348" t="s">
        <v>2090</v>
      </c>
      <c r="AA112" s="349" t="s">
        <v>556</v>
      </c>
      <c r="AB112" s="329"/>
      <c r="AC112" s="329"/>
      <c r="AD112" s="153" t="s">
        <v>2091</v>
      </c>
      <c r="AE112" s="154"/>
      <c r="AF112" s="154"/>
      <c r="AG112" s="154"/>
      <c r="AH112" s="154"/>
      <c r="AI112" s="154"/>
      <c r="AJ112" s="329"/>
      <c r="AK112" s="329"/>
      <c r="AL112" s="329"/>
      <c r="AM112" s="350" t="s">
        <v>1830</v>
      </c>
      <c r="AN112" s="538" t="s">
        <v>2092</v>
      </c>
      <c r="AO112" s="539" t="s">
        <v>2093</v>
      </c>
      <c r="AP112" s="540" t="s">
        <v>2094</v>
      </c>
      <c r="AQ112" s="355" t="s">
        <v>1835</v>
      </c>
      <c r="AR112" s="369" t="s">
        <v>1846</v>
      </c>
      <c r="AS112" s="329"/>
      <c r="AT112" s="329"/>
    </row>
    <row r="113">
      <c r="A113" s="358"/>
      <c r="B113" s="359">
        <f>SUM($B$940)</f>
        <v>35</v>
      </c>
      <c r="C113" s="360">
        <v>6.0</v>
      </c>
      <c r="D113" s="361"/>
      <c r="E113" s="361"/>
      <c r="F113" s="361"/>
      <c r="G113" s="361"/>
      <c r="H113" s="361"/>
      <c r="I113" s="359">
        <f>SUM(B113,C113*2,D113:H113) - IF(C113 &gt; I110, MINUS(C113, I110), 0)</f>
        <v>47</v>
      </c>
      <c r="J113" s="329"/>
      <c r="K113" s="329"/>
      <c r="L113" s="154"/>
      <c r="M113" s="154"/>
      <c r="N113" s="154"/>
      <c r="O113" s="154"/>
      <c r="P113" s="154"/>
      <c r="Q113" s="154"/>
      <c r="R113" s="329"/>
      <c r="S113" s="329"/>
      <c r="T113" s="329"/>
      <c r="U113" s="362" t="s">
        <v>2095</v>
      </c>
      <c r="V113" s="345" t="s">
        <v>883</v>
      </c>
      <c r="W113" s="345" t="s">
        <v>868</v>
      </c>
      <c r="X113" s="363" t="s">
        <v>869</v>
      </c>
      <c r="Y113" s="363" t="s">
        <v>865</v>
      </c>
      <c r="Z113" s="345" t="s">
        <v>866</v>
      </c>
      <c r="AA113" s="329"/>
      <c r="AB113" s="329"/>
      <c r="AC113" s="329"/>
      <c r="AD113" s="153" t="s">
        <v>1226</v>
      </c>
      <c r="AE113" s="154"/>
      <c r="AF113" s="154"/>
      <c r="AG113" s="154"/>
      <c r="AH113" s="154"/>
      <c r="AI113" s="205" t="s">
        <v>2096</v>
      </c>
      <c r="AJ113" s="329"/>
      <c r="AK113" s="329"/>
      <c r="AL113" s="329"/>
      <c r="AM113" s="541" t="s">
        <v>2097</v>
      </c>
      <c r="AN113" s="542" t="s">
        <v>2098</v>
      </c>
      <c r="AO113" s="543" t="s">
        <v>2099</v>
      </c>
      <c r="AP113" s="370" t="s">
        <v>1847</v>
      </c>
      <c r="AQ113" s="544" t="s">
        <v>2100</v>
      </c>
      <c r="AR113" s="545" t="s">
        <v>2101</v>
      </c>
      <c r="AS113" s="329"/>
      <c r="AT113" s="329"/>
    </row>
    <row r="114" ht="7.5" customHeight="1">
      <c r="B114" s="359">
        <f>SUM($C$940)</f>
        <v>40</v>
      </c>
      <c r="C114" s="360">
        <v>14.0</v>
      </c>
      <c r="D114" s="361"/>
      <c r="E114" s="360">
        <v>6.0</v>
      </c>
      <c r="F114" s="360"/>
      <c r="G114" s="360"/>
      <c r="H114" s="361"/>
      <c r="I114" s="359">
        <f>SUM(B114,C114*2,D114:H114) - IF(C114 &gt; I110, MINUS(C114, I110), 0)</f>
        <v>74</v>
      </c>
      <c r="J114" s="329"/>
      <c r="K114" s="329"/>
      <c r="L114" s="329"/>
      <c r="M114" s="329"/>
      <c r="N114" s="329"/>
      <c r="O114" s="329"/>
      <c r="P114" s="329"/>
      <c r="Q114" s="329"/>
      <c r="R114" s="329"/>
      <c r="S114" s="329"/>
      <c r="T114" s="329"/>
      <c r="U114" s="329"/>
      <c r="V114" s="329"/>
      <c r="W114" s="329"/>
      <c r="X114" s="329"/>
      <c r="Y114" s="329"/>
      <c r="Z114" s="329"/>
      <c r="AA114" s="329"/>
      <c r="AB114" s="329"/>
      <c r="AC114" s="329"/>
      <c r="AD114" s="227" t="s">
        <v>2102</v>
      </c>
      <c r="AE114" s="170"/>
      <c r="AF114" s="170"/>
      <c r="AG114" s="170"/>
      <c r="AH114" s="170"/>
      <c r="AI114" s="363" t="s">
        <v>535</v>
      </c>
      <c r="AJ114" s="329"/>
      <c r="AK114" s="329"/>
      <c r="AL114" s="329"/>
      <c r="AM114" s="366" t="s">
        <v>1843</v>
      </c>
      <c r="AN114" s="455"/>
      <c r="AO114" s="455"/>
      <c r="AP114" s="37"/>
      <c r="AQ114" s="37"/>
      <c r="AR114" s="37"/>
      <c r="AS114" s="329"/>
      <c r="AT114" s="329"/>
    </row>
    <row r="115">
      <c r="B115" s="359">
        <f>SUM($D$940)</f>
        <v>0</v>
      </c>
      <c r="C115" s="361"/>
      <c r="D115" s="361"/>
      <c r="E115" s="361"/>
      <c r="F115" s="361"/>
      <c r="G115" s="361"/>
      <c r="H115" s="361"/>
      <c r="I115" s="359">
        <f>SUM(B115:H115) - IF(C115 &gt; I110, ROUNDUP(MINUS(C115, I110)/2), 0)</f>
        <v>0</v>
      </c>
      <c r="J115" s="329"/>
      <c r="K115" s="274" t="s">
        <v>1815</v>
      </c>
      <c r="L115" s="149" t="s">
        <v>711</v>
      </c>
      <c r="M115" s="170"/>
      <c r="N115" s="170"/>
      <c r="O115" s="461" t="s">
        <v>585</v>
      </c>
      <c r="P115" s="535" t="s">
        <v>694</v>
      </c>
      <c r="Q115" s="461" t="s">
        <v>593</v>
      </c>
      <c r="R115" s="329"/>
      <c r="S115" s="329"/>
      <c r="T115" s="279" t="s">
        <v>1855</v>
      </c>
      <c r="U115" s="546" t="s">
        <v>2103</v>
      </c>
      <c r="V115" s="373"/>
      <c r="W115" s="547" t="s">
        <v>2104</v>
      </c>
      <c r="X115" s="342"/>
      <c r="Y115" s="342"/>
      <c r="Z115" s="342"/>
      <c r="AA115" s="329"/>
      <c r="AB115" s="329"/>
      <c r="AC115" s="329"/>
      <c r="AD115" s="383" t="s">
        <v>2105</v>
      </c>
      <c r="AE115" s="329"/>
      <c r="AF115" s="329"/>
      <c r="AG115" s="329"/>
      <c r="AH115" s="329"/>
      <c r="AI115" s="329"/>
      <c r="AJ115" s="329"/>
      <c r="AK115" s="329"/>
      <c r="AL115" s="329"/>
      <c r="AM115" s="37"/>
      <c r="AN115" s="455"/>
      <c r="AO115" s="455"/>
      <c r="AP115" s="37"/>
      <c r="AQ115" s="37"/>
      <c r="AR115" s="37"/>
      <c r="AS115" s="329"/>
      <c r="AT115" s="329"/>
    </row>
    <row r="116">
      <c r="B116" s="359">
        <f>SUM($E$940)</f>
        <v>0</v>
      </c>
      <c r="C116" s="360"/>
      <c r="D116" s="361"/>
      <c r="E116" s="361"/>
      <c r="F116" s="360"/>
      <c r="G116" s="360"/>
      <c r="H116" s="361"/>
      <c r="I116" s="359">
        <f>SUM(B116:H116) - IF(C116 &gt; I110, ROUNDUP(MINUS(C116, I110)/2), 0)</f>
        <v>0</v>
      </c>
      <c r="J116" s="329"/>
      <c r="K116" s="346" t="str">
        <f>IFERROR(__xludf.DUMMYFUNCTION("REGEXREPLACE(O115, ""\D+"", """")"),"3")</f>
        <v>3</v>
      </c>
      <c r="L116" s="153" t="s">
        <v>713</v>
      </c>
      <c r="M116" s="212"/>
      <c r="N116" s="212"/>
      <c r="O116" s="243"/>
      <c r="P116" s="212"/>
      <c r="Q116" s="173"/>
      <c r="R116" s="349"/>
      <c r="S116" s="329"/>
      <c r="T116" s="329"/>
      <c r="U116" s="385" t="s">
        <v>1010</v>
      </c>
      <c r="V116" s="424" t="s">
        <v>1876</v>
      </c>
      <c r="W116" s="458" t="s">
        <v>2106</v>
      </c>
      <c r="X116" s="402" t="s">
        <v>2107</v>
      </c>
      <c r="Y116" s="458" t="s">
        <v>1960</v>
      </c>
      <c r="Z116" s="401"/>
      <c r="AA116" s="329"/>
      <c r="AB116" s="388"/>
      <c r="AC116" s="279" t="s">
        <v>1862</v>
      </c>
      <c r="AD116" s="296" t="s">
        <v>1631</v>
      </c>
      <c r="AE116" s="170"/>
      <c r="AF116" s="170"/>
      <c r="AG116" s="275" t="s">
        <v>2108</v>
      </c>
      <c r="AH116" s="461" t="s">
        <v>1195</v>
      </c>
      <c r="AI116" s="222" t="s">
        <v>1196</v>
      </c>
      <c r="AJ116" s="329"/>
      <c r="AK116" s="329"/>
      <c r="AL116" s="329"/>
      <c r="AM116" s="463" t="s">
        <v>1965</v>
      </c>
      <c r="AN116" s="37"/>
      <c r="AO116" s="37"/>
      <c r="AP116" s="37"/>
      <c r="AQ116" s="37"/>
      <c r="AR116" s="37"/>
      <c r="AS116" s="329"/>
      <c r="AT116" s="329"/>
    </row>
    <row r="117">
      <c r="B117" s="359">
        <f>SUM($F$940)</f>
        <v>0</v>
      </c>
      <c r="C117" s="360">
        <v>16.0</v>
      </c>
      <c r="D117" s="360">
        <v>1.0</v>
      </c>
      <c r="E117" s="360">
        <v>2.0</v>
      </c>
      <c r="F117" s="360">
        <v>5.0</v>
      </c>
      <c r="G117" s="360">
        <v>1.0</v>
      </c>
      <c r="H117" s="361"/>
      <c r="I117" s="359">
        <f>SUM(B117:H117) - IF(C117 &gt; I110, ROUNDUP(MINUS(C117, I110)/2), 0)</f>
        <v>24</v>
      </c>
      <c r="J117" s="329"/>
      <c r="K117" s="329"/>
      <c r="L117" s="153" t="s">
        <v>715</v>
      </c>
      <c r="M117" s="154"/>
      <c r="N117" s="154"/>
      <c r="O117" s="154"/>
      <c r="P117" s="154"/>
      <c r="Q117" s="154"/>
      <c r="R117" s="329"/>
      <c r="S117" s="329"/>
      <c r="T117" s="329"/>
      <c r="U117" s="385" t="s">
        <v>1018</v>
      </c>
      <c r="V117" s="421" t="s">
        <v>2109</v>
      </c>
      <c r="W117" s="421" t="s">
        <v>2110</v>
      </c>
      <c r="X117" s="401"/>
      <c r="Y117" s="401"/>
      <c r="Z117" s="401"/>
      <c r="AA117" s="329"/>
      <c r="AB117" s="390">
        <f>(AC117 * (AC117 + 1)) / 2</f>
        <v>6</v>
      </c>
      <c r="AC117" s="391">
        <v>3.0</v>
      </c>
      <c r="AD117" s="298" t="s">
        <v>2111</v>
      </c>
      <c r="AE117" s="212"/>
      <c r="AF117" s="212"/>
      <c r="AG117" s="212"/>
      <c r="AH117" s="212"/>
      <c r="AI117" s="212"/>
      <c r="AJ117" s="329"/>
      <c r="AK117" s="329"/>
      <c r="AL117" s="329"/>
      <c r="AM117" s="548" t="s">
        <v>2112</v>
      </c>
      <c r="AN117" s="467" t="s">
        <v>1870</v>
      </c>
      <c r="AO117" s="37"/>
      <c r="AP117" s="37"/>
      <c r="AQ117" s="37"/>
      <c r="AR117" s="37"/>
      <c r="AS117" s="329"/>
      <c r="AT117" s="329"/>
    </row>
    <row r="118">
      <c r="B118" s="359">
        <f>SUM($G$940)</f>
        <v>0</v>
      </c>
      <c r="C118" s="360">
        <v>14.0</v>
      </c>
      <c r="D118" s="360">
        <v>1.0</v>
      </c>
      <c r="E118" s="361"/>
      <c r="F118" s="361"/>
      <c r="G118" s="361"/>
      <c r="H118" s="361"/>
      <c r="I118" s="359">
        <f>SUM(B118:H118) - IF(C118 &gt; I110, ROUNDUP(MINUS(C118, I110)/2), 0)</f>
        <v>15</v>
      </c>
      <c r="J118" s="329"/>
      <c r="K118" s="329"/>
      <c r="L118" s="329"/>
      <c r="M118" s="329"/>
      <c r="N118" s="329"/>
      <c r="O118" s="329"/>
      <c r="P118" s="329"/>
      <c r="Q118" s="329"/>
      <c r="R118" s="329"/>
      <c r="S118" s="329"/>
      <c r="T118" s="279" t="s">
        <v>1872</v>
      </c>
      <c r="U118" s="521" t="s">
        <v>2113</v>
      </c>
      <c r="V118" s="340"/>
      <c r="W118" s="549" t="s">
        <v>2114</v>
      </c>
      <c r="X118" s="342"/>
      <c r="Y118" s="342"/>
      <c r="Z118" s="342"/>
      <c r="AA118" s="329"/>
      <c r="AB118" s="388"/>
      <c r="AC118" s="400" t="str">
        <f>CONCATENATE("Cost: ", AB117, " KP")</f>
        <v>Cost: 6 KP</v>
      </c>
      <c r="AD118" s="298" t="s">
        <v>2115</v>
      </c>
      <c r="AE118" s="212"/>
      <c r="AF118" s="212"/>
      <c r="AG118" s="212"/>
      <c r="AH118" s="212"/>
      <c r="AI118" s="212"/>
      <c r="AJ118" s="329"/>
      <c r="AK118" s="329"/>
      <c r="AL118" s="329"/>
      <c r="AM118" s="329"/>
      <c r="AN118" s="329"/>
      <c r="AO118" s="329"/>
      <c r="AP118" s="329"/>
      <c r="AQ118" s="329"/>
      <c r="AR118" s="329"/>
      <c r="AS118" s="329"/>
      <c r="AT118" s="329"/>
    </row>
    <row r="119">
      <c r="B119" s="359">
        <f>SUM($H$940)</f>
        <v>0</v>
      </c>
      <c r="C119" s="360"/>
      <c r="D119" s="360"/>
      <c r="E119" s="361"/>
      <c r="F119" s="361"/>
      <c r="G119" s="361"/>
      <c r="H119" s="361"/>
      <c r="I119" s="359">
        <f>SUM(B119:H119) - IF(C119 &gt; I110, ROUNDUP(MINUS(C119, I110)/2), 0)</f>
        <v>0</v>
      </c>
      <c r="J119" s="329"/>
      <c r="K119" s="274" t="s">
        <v>1815</v>
      </c>
      <c r="L119" s="202" t="s">
        <v>2116</v>
      </c>
      <c r="M119" s="192"/>
      <c r="N119" s="192"/>
      <c r="O119" s="337" t="s">
        <v>582</v>
      </c>
      <c r="P119" s="338" t="s">
        <v>694</v>
      </c>
      <c r="Q119" s="337" t="s">
        <v>593</v>
      </c>
      <c r="R119" s="329"/>
      <c r="S119" s="329"/>
      <c r="T119" s="329"/>
      <c r="U119" s="510" t="s">
        <v>1010</v>
      </c>
      <c r="V119" s="424" t="s">
        <v>1087</v>
      </c>
      <c r="W119" s="424" t="s">
        <v>2117</v>
      </c>
      <c r="X119" s="402" t="s">
        <v>2118</v>
      </c>
      <c r="Y119" s="458" t="s">
        <v>2119</v>
      </c>
      <c r="Z119" s="550" t="s">
        <v>2120</v>
      </c>
      <c r="AA119" s="349" t="s">
        <v>556</v>
      </c>
      <c r="AB119" s="388"/>
      <c r="AC119" s="279" t="s">
        <v>1862</v>
      </c>
      <c r="AD119" s="149" t="s">
        <v>1220</v>
      </c>
      <c r="AE119" s="170"/>
      <c r="AF119" s="170"/>
      <c r="AG119" s="171" t="s">
        <v>1212</v>
      </c>
      <c r="AH119" s="461" t="s">
        <v>1195</v>
      </c>
      <c r="AI119" s="461" t="s">
        <v>1196</v>
      </c>
      <c r="AJ119" s="329"/>
      <c r="AK119" s="329"/>
      <c r="AL119" s="329"/>
      <c r="AM119" s="279" t="s">
        <v>1879</v>
      </c>
      <c r="AN119" s="170"/>
      <c r="AO119" s="329"/>
      <c r="AP119" s="329"/>
      <c r="AQ119" s="329"/>
      <c r="AR119" s="329"/>
      <c r="AS119" s="329"/>
      <c r="AT119" s="329"/>
    </row>
    <row r="120">
      <c r="B120" s="359">
        <f>SUM($I$940)</f>
        <v>0</v>
      </c>
      <c r="C120" s="360">
        <v>14.0</v>
      </c>
      <c r="D120" s="360"/>
      <c r="E120" s="360">
        <v>5.0</v>
      </c>
      <c r="F120" s="360">
        <v>6.0</v>
      </c>
      <c r="G120" s="360"/>
      <c r="H120" s="361"/>
      <c r="I120" s="359">
        <f>SUM(B120:H120) - IF(C120 &gt; I110, ROUNDUP(MINUS(C120, I110)/2), 0)</f>
        <v>25</v>
      </c>
      <c r="J120" s="329"/>
      <c r="K120" s="346" t="str">
        <f>IFERROR(__xludf.DUMMYFUNCTION("REGEXREPLACE(O119, ""\D+"", """")"),"2")</f>
        <v>2</v>
      </c>
      <c r="L120" s="180" t="s">
        <v>697</v>
      </c>
      <c r="M120" s="181"/>
      <c r="N120" s="181"/>
      <c r="O120" s="183"/>
      <c r="P120" s="181"/>
      <c r="Q120" s="183"/>
      <c r="R120" s="329"/>
      <c r="S120" s="329"/>
      <c r="T120" s="329"/>
      <c r="U120" s="510" t="s">
        <v>1018</v>
      </c>
      <c r="V120" s="421" t="s">
        <v>1143</v>
      </c>
      <c r="W120" s="421" t="s">
        <v>2121</v>
      </c>
      <c r="X120" s="421" t="s">
        <v>1134</v>
      </c>
      <c r="Y120" s="403" t="s">
        <v>1884</v>
      </c>
      <c r="Z120" s="551" t="s">
        <v>2122</v>
      </c>
      <c r="AA120" s="329"/>
      <c r="AB120" s="390">
        <f>(AC120 * (AC120 + 1)) / 2</f>
        <v>0</v>
      </c>
      <c r="AC120" s="391">
        <v>0.0</v>
      </c>
      <c r="AD120" s="242" t="s">
        <v>2123</v>
      </c>
      <c r="AE120" s="212"/>
      <c r="AF120" s="212"/>
      <c r="AG120" s="212"/>
      <c r="AH120" s="212"/>
      <c r="AI120" s="154"/>
      <c r="AJ120" s="329"/>
      <c r="AK120" s="329"/>
      <c r="AL120" s="329"/>
      <c r="AM120" s="304" t="s">
        <v>1886</v>
      </c>
      <c r="AN120" s="37"/>
      <c r="AO120" s="130" t="s">
        <v>2124</v>
      </c>
      <c r="AP120" s="37"/>
      <c r="AQ120" s="404" t="s">
        <v>1888</v>
      </c>
      <c r="AR120" s="37"/>
      <c r="AS120" s="329"/>
      <c r="AT120" s="329"/>
    </row>
    <row r="121">
      <c r="B121" s="359">
        <f>SUM($J$940)</f>
        <v>0</v>
      </c>
      <c r="C121" s="360">
        <v>16.0</v>
      </c>
      <c r="D121" s="360"/>
      <c r="E121" s="360"/>
      <c r="F121" s="360"/>
      <c r="G121" s="360">
        <v>1.0</v>
      </c>
      <c r="H121" s="361"/>
      <c r="I121" s="359">
        <f>SUM(B121:H121) - IF(C121 &gt; I110, ROUNDUP(MINUS(C121, I110)/2), 0)</f>
        <v>16</v>
      </c>
      <c r="J121" s="329"/>
      <c r="K121" s="329"/>
      <c r="L121" s="185" t="s">
        <v>2125</v>
      </c>
      <c r="M121" s="181"/>
      <c r="N121" s="181"/>
      <c r="O121" s="181"/>
      <c r="P121" s="181"/>
      <c r="Q121" s="181"/>
      <c r="R121" s="329"/>
      <c r="S121" s="329"/>
      <c r="T121" s="279" t="s">
        <v>1889</v>
      </c>
      <c r="U121" s="552" t="s">
        <v>2126</v>
      </c>
      <c r="V121" s="398"/>
      <c r="W121" s="519" t="s">
        <v>2127</v>
      </c>
      <c r="X121" s="342"/>
      <c r="Y121" s="342"/>
      <c r="Z121" s="342"/>
      <c r="AA121" s="329"/>
      <c r="AB121" s="388"/>
      <c r="AC121" s="400" t="str">
        <f>CONCATENATE("Cost: ", AB120, " KP")</f>
        <v>Cost: 0 KP</v>
      </c>
      <c r="AD121" s="242" t="s">
        <v>2128</v>
      </c>
      <c r="AE121" s="212"/>
      <c r="AF121" s="212"/>
      <c r="AG121" s="212"/>
      <c r="AH121" s="154"/>
      <c r="AI121" s="154"/>
      <c r="AJ121" s="349" t="s">
        <v>556</v>
      </c>
      <c r="AK121" s="329"/>
      <c r="AL121" s="329"/>
      <c r="AM121" s="130" t="s">
        <v>2129</v>
      </c>
      <c r="AN121" s="37"/>
      <c r="AO121" s="472" t="s">
        <v>1989</v>
      </c>
      <c r="AP121" s="37"/>
      <c r="AQ121" s="406" t="s">
        <v>1895</v>
      </c>
      <c r="AR121" s="37"/>
      <c r="AS121" s="329"/>
      <c r="AT121" s="329"/>
    </row>
    <row r="122">
      <c r="B122" s="359">
        <f>SUM($T$940)</f>
        <v>4</v>
      </c>
      <c r="C122" s="360">
        <v>6.0</v>
      </c>
      <c r="D122" s="360"/>
      <c r="E122" s="361"/>
      <c r="F122" s="361"/>
      <c r="G122" s="361"/>
      <c r="H122" s="361"/>
      <c r="I122" s="359">
        <f>SUM(B122,D122:H122, (MIN(ROUNDDOWN(C122/6), 1)), MIN(ROUNDDOWN(C122/15), 1))</f>
        <v>5</v>
      </c>
      <c r="J122" s="329"/>
      <c r="K122" s="329"/>
      <c r="L122" s="329"/>
      <c r="M122" s="329"/>
      <c r="N122" s="329"/>
      <c r="O122" s="329"/>
      <c r="P122" s="329"/>
      <c r="Q122" s="329"/>
      <c r="R122" s="329"/>
      <c r="S122" s="329"/>
      <c r="T122" s="329"/>
      <c r="U122" s="510" t="s">
        <v>1010</v>
      </c>
      <c r="V122" s="401" t="s">
        <v>1061</v>
      </c>
      <c r="W122" s="421" t="s">
        <v>2130</v>
      </c>
      <c r="X122" s="458" t="s">
        <v>2131</v>
      </c>
      <c r="Y122" s="402" t="s">
        <v>2132</v>
      </c>
      <c r="Z122" s="402" t="s">
        <v>2133</v>
      </c>
      <c r="AA122" s="329"/>
      <c r="AB122" s="388"/>
      <c r="AC122" s="279" t="s">
        <v>1862</v>
      </c>
      <c r="AD122" s="296" t="s">
        <v>1630</v>
      </c>
      <c r="AE122" s="170"/>
      <c r="AF122" s="170"/>
      <c r="AG122" s="275" t="s">
        <v>1252</v>
      </c>
      <c r="AH122" s="461" t="s">
        <v>1195</v>
      </c>
      <c r="AI122" s="222" t="s">
        <v>1196</v>
      </c>
      <c r="AJ122" s="329"/>
      <c r="AK122" s="329"/>
      <c r="AL122" s="329"/>
      <c r="AM122" s="409" t="s">
        <v>2134</v>
      </c>
      <c r="AN122" s="37"/>
      <c r="AO122" s="130" t="s">
        <v>2135</v>
      </c>
      <c r="AP122" s="37"/>
      <c r="AQ122" s="109" t="s">
        <v>2136</v>
      </c>
      <c r="AR122" s="37"/>
      <c r="AS122" s="329"/>
      <c r="AT122" s="329"/>
    </row>
    <row r="123">
      <c r="A123" s="329"/>
      <c r="B123" s="329"/>
      <c r="C123" s="329"/>
      <c r="D123" s="329"/>
      <c r="E123" s="329"/>
      <c r="F123" s="329"/>
      <c r="G123" s="329"/>
      <c r="H123" s="329"/>
      <c r="I123" s="329"/>
      <c r="J123" s="329"/>
      <c r="K123" s="411" t="s">
        <v>1904</v>
      </c>
      <c r="L123" s="412"/>
      <c r="M123" s="412"/>
      <c r="N123" s="412"/>
      <c r="O123" s="413"/>
      <c r="P123" s="413"/>
      <c r="Q123" s="413"/>
      <c r="R123" s="329"/>
      <c r="S123" s="329"/>
      <c r="T123" s="329"/>
      <c r="U123" s="510" t="s">
        <v>1018</v>
      </c>
      <c r="V123" s="421" t="s">
        <v>2121</v>
      </c>
      <c r="W123" s="403" t="s">
        <v>2137</v>
      </c>
      <c r="X123" s="401"/>
      <c r="Y123" s="401"/>
      <c r="Z123" s="401"/>
      <c r="AA123" s="329"/>
      <c r="AB123" s="390">
        <f>(AC123 * (AC123 + 1)) / 2</f>
        <v>0</v>
      </c>
      <c r="AC123" s="391">
        <v>0.0</v>
      </c>
      <c r="AD123" s="298" t="s">
        <v>2138</v>
      </c>
      <c r="AE123" s="212"/>
      <c r="AF123" s="212"/>
      <c r="AG123" s="243"/>
      <c r="AH123" s="212"/>
      <c r="AI123" s="173"/>
      <c r="AJ123" s="329"/>
      <c r="AK123" s="329"/>
      <c r="AL123" s="329"/>
      <c r="AM123" s="329"/>
      <c r="AN123" s="329"/>
      <c r="AO123" s="329"/>
      <c r="AP123" s="329"/>
      <c r="AQ123" s="329"/>
      <c r="AR123" s="329"/>
      <c r="AS123" s="329"/>
      <c r="AT123" s="329"/>
    </row>
    <row r="124">
      <c r="A124" s="329"/>
      <c r="B124" s="345" t="s">
        <v>1822</v>
      </c>
      <c r="C124" s="345" t="s">
        <v>1906</v>
      </c>
      <c r="D124" s="345" t="s">
        <v>1907</v>
      </c>
      <c r="E124" s="345" t="s">
        <v>1908</v>
      </c>
      <c r="F124" s="345" t="s">
        <v>1909</v>
      </c>
      <c r="G124" s="345" t="s">
        <v>1910</v>
      </c>
      <c r="H124" s="345" t="s">
        <v>800</v>
      </c>
      <c r="I124" s="345" t="s">
        <v>1826</v>
      </c>
      <c r="J124" s="329"/>
      <c r="K124" s="346" t="str">
        <f>IFERROR(__xludf.DUMMYFUNCTION("REGEXREPLACE(O123, ""\D+"", """")"),"")</f>
        <v/>
      </c>
      <c r="L124" s="170"/>
      <c r="M124" s="170"/>
      <c r="N124" s="170"/>
      <c r="O124" s="170"/>
      <c r="P124" s="170"/>
      <c r="Q124" s="170"/>
      <c r="R124" s="329"/>
      <c r="S124" s="329"/>
      <c r="T124" s="279" t="s">
        <v>1889</v>
      </c>
      <c r="U124" s="508" t="s">
        <v>2139</v>
      </c>
      <c r="V124" s="398"/>
      <c r="W124" s="553" t="s">
        <v>2140</v>
      </c>
      <c r="X124" s="342"/>
      <c r="Y124" s="342"/>
      <c r="Z124" s="342"/>
      <c r="AA124" s="329"/>
      <c r="AB124" s="329"/>
      <c r="AC124" s="400" t="str">
        <f>CONCATENATE("Cost: ", AB123, " KP")</f>
        <v>Cost: 0 KP</v>
      </c>
      <c r="AD124" s="298" t="s">
        <v>2141</v>
      </c>
      <c r="AE124" s="212"/>
      <c r="AF124" s="212"/>
      <c r="AG124" s="212"/>
      <c r="AH124" s="212"/>
      <c r="AI124" s="154"/>
      <c r="AJ124" s="349" t="s">
        <v>556</v>
      </c>
      <c r="AK124" s="329"/>
      <c r="AL124" s="329"/>
      <c r="AM124" s="279" t="s">
        <v>1914</v>
      </c>
      <c r="AN124" s="170"/>
      <c r="AO124" s="329"/>
      <c r="AP124" s="329"/>
      <c r="AQ124" s="329"/>
      <c r="AR124" s="329"/>
      <c r="AS124" s="329"/>
      <c r="AT124" s="329"/>
    </row>
    <row r="125">
      <c r="A125" s="345" t="s">
        <v>51</v>
      </c>
      <c r="B125" s="359">
        <f>SUM($U$940)</f>
        <v>5</v>
      </c>
      <c r="C125" s="418"/>
      <c r="D125" s="418"/>
      <c r="E125" s="419">
        <f>SUM(ROUNDDOWN(I118/5))</f>
        <v>3</v>
      </c>
      <c r="F125" s="418"/>
      <c r="G125" s="360"/>
      <c r="H125" s="361"/>
      <c r="I125" s="359">
        <f t="shared" ref="I125:I129" si="4">SUM(B125:H125)</f>
        <v>8</v>
      </c>
      <c r="J125" s="329"/>
      <c r="K125" s="329"/>
      <c r="L125" s="170"/>
      <c r="M125" s="170"/>
      <c r="N125" s="170"/>
      <c r="O125" s="170"/>
      <c r="P125" s="170"/>
      <c r="Q125" s="170"/>
      <c r="R125" s="329"/>
      <c r="S125" s="329"/>
      <c r="T125" s="329"/>
      <c r="U125" s="510" t="s">
        <v>1010</v>
      </c>
      <c r="V125" s="554" t="s">
        <v>2142</v>
      </c>
      <c r="W125" s="554" t="s">
        <v>2143</v>
      </c>
      <c r="X125" s="181"/>
      <c r="Y125" s="181"/>
      <c r="Z125" s="181"/>
      <c r="AA125" s="329"/>
      <c r="AB125" s="329"/>
      <c r="AC125" s="279" t="s">
        <v>1862</v>
      </c>
      <c r="AD125" s="230" t="s">
        <v>1369</v>
      </c>
      <c r="AE125" s="192"/>
      <c r="AF125" s="192"/>
      <c r="AG125" s="196" t="s">
        <v>1222</v>
      </c>
      <c r="AH125" s="178" t="s">
        <v>1195</v>
      </c>
      <c r="AI125" s="178" t="s">
        <v>1370</v>
      </c>
      <c r="AJ125" s="329"/>
      <c r="AK125" s="329"/>
      <c r="AL125" s="329"/>
      <c r="AM125" s="423" t="s">
        <v>2144</v>
      </c>
      <c r="AS125" s="329"/>
      <c r="AT125" s="329"/>
    </row>
    <row r="126">
      <c r="A126" s="345" t="s">
        <v>52</v>
      </c>
      <c r="B126" s="359">
        <f>SUM($V$940)</f>
        <v>6</v>
      </c>
      <c r="C126" s="418"/>
      <c r="D126" s="419">
        <f>SUM(ROUNDDOWN(I117/3))</f>
        <v>8</v>
      </c>
      <c r="E126" s="419">
        <f>SUM(I118)</f>
        <v>15</v>
      </c>
      <c r="F126" s="418"/>
      <c r="G126" s="360">
        <v>7.0</v>
      </c>
      <c r="H126" s="361"/>
      <c r="I126" s="359">
        <f t="shared" si="4"/>
        <v>36</v>
      </c>
      <c r="J126" s="329"/>
      <c r="K126" s="329"/>
      <c r="L126" s="329"/>
      <c r="M126" s="329"/>
      <c r="N126" s="329"/>
      <c r="O126" s="329"/>
      <c r="P126" s="329"/>
      <c r="Q126" s="329"/>
      <c r="R126" s="329"/>
      <c r="S126" s="329"/>
      <c r="T126" s="329"/>
      <c r="U126" s="510" t="s">
        <v>1018</v>
      </c>
      <c r="V126" s="421" t="s">
        <v>2109</v>
      </c>
      <c r="W126" s="181"/>
      <c r="X126" s="181"/>
      <c r="Y126" s="181"/>
      <c r="Z126" s="181"/>
      <c r="AA126" s="329"/>
      <c r="AB126" s="390">
        <f>(AC126 * (AC126 + 1)) / 2</f>
        <v>0</v>
      </c>
      <c r="AC126" s="391">
        <v>0.0</v>
      </c>
      <c r="AD126" s="180" t="s">
        <v>1372</v>
      </c>
      <c r="AE126" s="181"/>
      <c r="AF126" s="181"/>
      <c r="AG126" s="181"/>
      <c r="AH126" s="181"/>
      <c r="AI126" s="181"/>
      <c r="AJ126" s="329"/>
      <c r="AK126" s="329"/>
      <c r="AL126" s="329"/>
      <c r="AS126" s="329"/>
      <c r="AT126" s="329"/>
    </row>
    <row r="127">
      <c r="A127" s="345" t="s">
        <v>54</v>
      </c>
      <c r="B127" s="359">
        <f>SUM($W$940)</f>
        <v>2</v>
      </c>
      <c r="C127" s="419">
        <f>SUM(I116)</f>
        <v>0</v>
      </c>
      <c r="D127" s="418"/>
      <c r="E127" s="418"/>
      <c r="F127" s="418"/>
      <c r="G127" s="360"/>
      <c r="H127" s="361"/>
      <c r="I127" s="359">
        <f t="shared" si="4"/>
        <v>2</v>
      </c>
      <c r="J127" s="329"/>
      <c r="K127" s="411" t="s">
        <v>1904</v>
      </c>
      <c r="L127" s="412"/>
      <c r="M127" s="412"/>
      <c r="N127" s="412"/>
      <c r="O127" s="413"/>
      <c r="P127" s="413"/>
      <c r="Q127" s="413"/>
      <c r="R127" s="329"/>
      <c r="S127" s="329"/>
      <c r="T127" s="329"/>
      <c r="U127" s="329"/>
      <c r="V127" s="329"/>
      <c r="W127" s="329"/>
      <c r="X127" s="329"/>
      <c r="Y127" s="329"/>
      <c r="Z127" s="329"/>
      <c r="AA127" s="329"/>
      <c r="AB127" s="388"/>
      <c r="AC127" s="400" t="str">
        <f>CONCATENATE("Cost: ", AB126, " KP")</f>
        <v>Cost: 0 KP</v>
      </c>
      <c r="AD127" s="181" t="s">
        <v>1226</v>
      </c>
      <c r="AE127" s="181"/>
      <c r="AF127" s="181"/>
      <c r="AG127" s="181"/>
      <c r="AH127" s="181"/>
      <c r="AI127" s="181"/>
      <c r="AJ127" s="349" t="s">
        <v>556</v>
      </c>
      <c r="AK127" s="329"/>
      <c r="AL127" s="329"/>
      <c r="AS127" s="329"/>
      <c r="AT127" s="329"/>
    </row>
    <row r="128">
      <c r="A128" s="345" t="s">
        <v>53</v>
      </c>
      <c r="B128" s="359">
        <f>SUM($X$940)</f>
        <v>0</v>
      </c>
      <c r="C128" s="419">
        <f>SUM(ROUNDDOWN(I116/2))</f>
        <v>0</v>
      </c>
      <c r="D128" s="418"/>
      <c r="E128" s="419">
        <f>SUM(I118)</f>
        <v>15</v>
      </c>
      <c r="F128" s="418"/>
      <c r="G128" s="360">
        <v>2.0</v>
      </c>
      <c r="H128" s="361"/>
      <c r="I128" s="359">
        <f t="shared" si="4"/>
        <v>17</v>
      </c>
      <c r="J128" s="329"/>
      <c r="K128" s="346" t="str">
        <f>IFERROR(__xludf.DUMMYFUNCTION("REGEXREPLACE(O127, ""\D+"", """")"),"")</f>
        <v/>
      </c>
      <c r="L128" s="170"/>
      <c r="M128" s="170"/>
      <c r="N128" s="170"/>
      <c r="O128" s="170"/>
      <c r="P128" s="170"/>
      <c r="Q128" s="170"/>
      <c r="R128" s="329"/>
      <c r="S128" s="329"/>
      <c r="T128" s="279" t="s">
        <v>1922</v>
      </c>
      <c r="U128" s="555" t="s">
        <v>2145</v>
      </c>
      <c r="V128" s="170"/>
      <c r="W128" s="170"/>
      <c r="X128" s="170"/>
      <c r="Y128" s="556" t="s">
        <v>568</v>
      </c>
      <c r="Z128" s="363" t="s">
        <v>535</v>
      </c>
      <c r="AA128" s="329"/>
      <c r="AB128" s="329"/>
      <c r="AC128" s="411" t="s">
        <v>1904</v>
      </c>
      <c r="AD128" s="412"/>
      <c r="AE128" s="412"/>
      <c r="AF128" s="412"/>
      <c r="AG128" s="412"/>
      <c r="AH128" s="413"/>
      <c r="AI128" s="413"/>
      <c r="AJ128" s="329"/>
      <c r="AK128" s="329"/>
      <c r="AL128" s="329"/>
      <c r="AS128" s="329"/>
      <c r="AT128" s="329"/>
    </row>
    <row r="129">
      <c r="A129" s="345" t="s">
        <v>55</v>
      </c>
      <c r="B129" s="359">
        <f>SUM($Y$940)</f>
        <v>14</v>
      </c>
      <c r="C129" s="419">
        <f>SUM(I116)</f>
        <v>0</v>
      </c>
      <c r="D129" s="418"/>
      <c r="E129" s="418"/>
      <c r="F129" s="419">
        <f>SUM(ROUNDDOWN(I121/3))</f>
        <v>5</v>
      </c>
      <c r="G129" s="361"/>
      <c r="H129" s="361"/>
      <c r="I129" s="359">
        <f t="shared" si="4"/>
        <v>19</v>
      </c>
      <c r="J129" s="329"/>
      <c r="K129" s="329"/>
      <c r="L129" s="170"/>
      <c r="M129" s="170"/>
      <c r="N129" s="170"/>
      <c r="O129" s="170"/>
      <c r="P129" s="170"/>
      <c r="Q129" s="170"/>
      <c r="R129" s="329"/>
      <c r="S129" s="329"/>
      <c r="T129" s="329"/>
      <c r="U129" s="298" t="s">
        <v>2146</v>
      </c>
      <c r="V129" s="212"/>
      <c r="W129" s="212"/>
      <c r="X129" s="212"/>
      <c r="Y129" s="212"/>
      <c r="Z129" s="154"/>
      <c r="AA129" s="329"/>
      <c r="AB129" s="390">
        <f>(AC129 * (AC129 + 1)) / 2</f>
        <v>0</v>
      </c>
      <c r="AC129" s="391">
        <v>0.0</v>
      </c>
      <c r="AD129" s="170"/>
      <c r="AE129" s="170"/>
      <c r="AF129" s="170"/>
      <c r="AG129" s="170"/>
      <c r="AH129" s="170"/>
      <c r="AI129" s="170"/>
      <c r="AJ129" s="329"/>
      <c r="AK129" s="329"/>
      <c r="AL129" s="329"/>
      <c r="AS129" s="329"/>
      <c r="AT129" s="329"/>
    </row>
    <row r="130">
      <c r="A130" s="329"/>
      <c r="B130" s="329"/>
      <c r="C130" s="329"/>
      <c r="D130" s="329"/>
      <c r="E130" s="329"/>
      <c r="F130" s="329"/>
      <c r="G130" s="329"/>
      <c r="H130" s="329"/>
      <c r="I130" s="329"/>
      <c r="J130" s="329"/>
      <c r="K130" s="329"/>
      <c r="L130" s="329"/>
      <c r="M130" s="329"/>
      <c r="N130" s="329"/>
      <c r="O130" s="329"/>
      <c r="P130" s="329"/>
      <c r="Q130" s="329"/>
      <c r="R130" s="329"/>
      <c r="S130" s="329"/>
      <c r="T130" s="329"/>
      <c r="U130" s="298" t="s">
        <v>2147</v>
      </c>
      <c r="V130" s="212"/>
      <c r="W130" s="212"/>
      <c r="X130" s="212"/>
      <c r="Y130" s="212"/>
      <c r="Z130" s="557" t="s">
        <v>1619</v>
      </c>
      <c r="AA130" s="349" t="s">
        <v>556</v>
      </c>
      <c r="AB130" s="329"/>
      <c r="AC130" s="400" t="str">
        <f>CONCATENATE("Cost: ", AB129, " KP")</f>
        <v>Cost: 0 KP</v>
      </c>
      <c r="AD130" s="170"/>
      <c r="AE130" s="170"/>
      <c r="AF130" s="170"/>
      <c r="AG130" s="170"/>
      <c r="AH130" s="170"/>
      <c r="AI130" s="170"/>
      <c r="AJ130" s="329"/>
      <c r="AK130" s="329"/>
      <c r="AL130" s="329"/>
      <c r="AM130" s="329"/>
      <c r="AN130" s="329"/>
      <c r="AO130" s="329"/>
      <c r="AP130" s="329"/>
      <c r="AQ130" s="329"/>
      <c r="AR130" s="329"/>
      <c r="AS130" s="329"/>
      <c r="AT130" s="329"/>
    </row>
    <row r="131">
      <c r="A131" s="37"/>
      <c r="B131" s="430" t="s">
        <v>1926</v>
      </c>
      <c r="C131" s="329"/>
      <c r="D131" s="329"/>
      <c r="E131" s="329"/>
      <c r="F131" s="329"/>
      <c r="G131" s="329"/>
      <c r="H131" s="329"/>
      <c r="I131" s="329"/>
      <c r="J131" s="37"/>
      <c r="K131" s="329"/>
      <c r="L131" s="329"/>
      <c r="M131" s="329"/>
      <c r="N131" s="329"/>
      <c r="O131" s="329"/>
      <c r="P131" s="329"/>
      <c r="Q131" s="329"/>
      <c r="R131" s="329"/>
      <c r="S131" s="37"/>
      <c r="T131" s="329"/>
      <c r="U131" s="329"/>
      <c r="V131" s="329"/>
      <c r="W131" s="329"/>
      <c r="X131" s="329"/>
      <c r="Y131" s="329"/>
      <c r="Z131" s="329"/>
      <c r="AA131" s="329"/>
      <c r="AB131" s="37"/>
      <c r="AC131" s="329"/>
      <c r="AD131" s="329"/>
      <c r="AE131" s="329"/>
      <c r="AF131" s="329"/>
      <c r="AG131" s="329"/>
      <c r="AH131" s="329"/>
      <c r="AI131" s="329"/>
      <c r="AJ131" s="329"/>
      <c r="AK131" s="37"/>
      <c r="AL131" s="329"/>
      <c r="AM131" s="329"/>
      <c r="AN131" s="329"/>
      <c r="AO131" s="329"/>
      <c r="AP131" s="329"/>
      <c r="AQ131" s="329"/>
      <c r="AR131" s="329"/>
      <c r="AS131" s="329"/>
      <c r="AT131" s="37"/>
    </row>
    <row r="135">
      <c r="A135" s="37"/>
      <c r="B135" s="329"/>
      <c r="C135" s="329"/>
      <c r="D135" s="329"/>
      <c r="E135" s="329"/>
      <c r="F135" s="329"/>
      <c r="G135" s="330" t="s">
        <v>1811</v>
      </c>
      <c r="H135" s="330" t="s">
        <v>1812</v>
      </c>
      <c r="I135" s="331" t="s">
        <v>1813</v>
      </c>
      <c r="J135" s="329"/>
      <c r="K135" s="329"/>
      <c r="L135" s="329"/>
      <c r="M135" s="329"/>
      <c r="N135" s="329"/>
      <c r="O135" s="329"/>
      <c r="P135" s="329"/>
      <c r="Q135" s="329"/>
      <c r="R135" s="329"/>
      <c r="S135" s="37"/>
      <c r="T135" s="329"/>
      <c r="U135" s="329"/>
      <c r="V135" s="329"/>
      <c r="W135" s="329"/>
      <c r="X135" s="329"/>
      <c r="Y135" s="329"/>
      <c r="Z135" s="329"/>
      <c r="AA135" s="329"/>
      <c r="AB135" s="37"/>
      <c r="AC135" s="329"/>
      <c r="AD135" s="329"/>
      <c r="AE135" s="329"/>
      <c r="AF135" s="329"/>
      <c r="AG135" s="329"/>
      <c r="AH135" s="329"/>
      <c r="AI135" s="329"/>
      <c r="AJ135" s="329"/>
      <c r="AK135" s="37"/>
      <c r="AL135" s="329"/>
      <c r="AM135" s="329"/>
      <c r="AN135" s="329"/>
      <c r="AO135" s="329"/>
      <c r="AP135" s="329"/>
      <c r="AQ135" s="329"/>
      <c r="AR135" s="329"/>
      <c r="AS135" s="329"/>
      <c r="AT135" s="37"/>
    </row>
    <row r="136">
      <c r="A136" s="329"/>
      <c r="B136" s="329"/>
      <c r="C136" s="332" t="s">
        <v>1788</v>
      </c>
      <c r="D136" s="333"/>
      <c r="E136" s="329"/>
      <c r="F136" s="334" t="s">
        <v>1814</v>
      </c>
      <c r="G136" s="334">
        <f>MINUS(H136,SUM(C139:C148) + SUM(K138+K142+K146+AB143+AB146+AB149+AB152+AB155))</f>
        <v>0</v>
      </c>
      <c r="H136" s="334">
        <f>SUM($A$940)</f>
        <v>100</v>
      </c>
      <c r="I136" s="335">
        <f>$Z$940</f>
        <v>14</v>
      </c>
      <c r="J136" s="329"/>
      <c r="K136" s="329"/>
      <c r="L136" s="558"/>
      <c r="M136" s="559"/>
      <c r="N136" s="559"/>
      <c r="O136" s="559"/>
      <c r="P136" s="559"/>
      <c r="Q136" s="559"/>
      <c r="R136" s="329"/>
      <c r="S136" s="329"/>
      <c r="T136" s="329"/>
      <c r="U136" s="329"/>
      <c r="V136" s="329"/>
      <c r="W136" s="329"/>
      <c r="X136" s="329"/>
      <c r="Y136" s="329"/>
      <c r="Z136" s="329"/>
      <c r="AA136" s="329"/>
      <c r="AB136" s="329"/>
      <c r="AC136" s="329"/>
      <c r="AD136" s="329"/>
      <c r="AE136" s="329"/>
      <c r="AF136" s="329"/>
      <c r="AG136" s="329"/>
      <c r="AH136" s="329"/>
      <c r="AI136" s="329"/>
      <c r="AJ136" s="329"/>
      <c r="AK136" s="329"/>
      <c r="AL136" s="329"/>
      <c r="AM136" s="329"/>
      <c r="AN136" s="329"/>
      <c r="AO136" s="329"/>
      <c r="AP136" s="329"/>
      <c r="AQ136" s="329"/>
      <c r="AR136" s="329"/>
      <c r="AS136" s="329"/>
      <c r="AT136" s="329"/>
    </row>
    <row r="137">
      <c r="A137" s="329"/>
      <c r="B137" s="329"/>
      <c r="C137" s="329"/>
      <c r="D137" s="329"/>
      <c r="E137" s="329"/>
      <c r="F137" s="329"/>
      <c r="G137" s="329"/>
      <c r="H137" s="329"/>
      <c r="I137" s="329"/>
      <c r="J137" s="329"/>
      <c r="K137" s="274" t="s">
        <v>1815</v>
      </c>
      <c r="L137" s="169" t="s">
        <v>632</v>
      </c>
      <c r="M137" s="170"/>
      <c r="N137" s="170"/>
      <c r="O137" s="171" t="s">
        <v>633</v>
      </c>
      <c r="P137" s="172" t="s">
        <v>580</v>
      </c>
      <c r="Q137" s="171" t="s">
        <v>593</v>
      </c>
      <c r="R137" s="329"/>
      <c r="S137" s="329"/>
      <c r="T137" s="279" t="s">
        <v>1816</v>
      </c>
      <c r="U137" s="482" t="s">
        <v>2148</v>
      </c>
      <c r="V137" s="373"/>
      <c r="W137" s="432" t="s">
        <v>2149</v>
      </c>
      <c r="X137" s="342"/>
      <c r="Y137" s="342"/>
      <c r="Z137" s="342"/>
      <c r="AA137" s="329"/>
      <c r="AB137" s="329"/>
      <c r="AC137" s="279" t="s">
        <v>294</v>
      </c>
      <c r="AD137" s="560" t="s">
        <v>2150</v>
      </c>
      <c r="AE137" s="221"/>
      <c r="AF137" s="561" t="s">
        <v>2151</v>
      </c>
      <c r="AG137" s="562"/>
      <c r="AH137" s="562"/>
      <c r="AI137" s="562"/>
      <c r="AJ137" s="329"/>
      <c r="AK137" s="329"/>
      <c r="AL137" s="329"/>
      <c r="AM137" s="227" t="s">
        <v>1821</v>
      </c>
      <c r="AN137" s="170"/>
      <c r="AO137" s="329"/>
      <c r="AP137" s="329"/>
      <c r="AQ137" s="329"/>
      <c r="AR137" s="329"/>
      <c r="AS137" s="329"/>
      <c r="AT137" s="329"/>
    </row>
    <row r="138">
      <c r="A138" s="329"/>
      <c r="B138" s="345" t="s">
        <v>1822</v>
      </c>
      <c r="C138" s="345" t="s">
        <v>1823</v>
      </c>
      <c r="D138" s="345" t="s">
        <v>1824</v>
      </c>
      <c r="E138" s="345" t="s">
        <v>1825</v>
      </c>
      <c r="F138" s="345" t="s">
        <v>1066</v>
      </c>
      <c r="G138" s="345" t="s">
        <v>1120</v>
      </c>
      <c r="H138" s="345" t="s">
        <v>800</v>
      </c>
      <c r="I138" s="345" t="s">
        <v>1826</v>
      </c>
      <c r="J138" s="329"/>
      <c r="K138" s="346" t="str">
        <f>IFERROR(__xludf.DUMMYFUNCTION("REGEXREPLACE(O137, ""\D+"", """")"),"6")</f>
        <v>6</v>
      </c>
      <c r="L138" s="153" t="s">
        <v>635</v>
      </c>
      <c r="M138" s="154"/>
      <c r="N138" s="154"/>
      <c r="O138" s="173"/>
      <c r="P138" s="154"/>
      <c r="Q138" s="173"/>
      <c r="R138" s="329"/>
      <c r="S138" s="329"/>
      <c r="T138" s="329"/>
      <c r="U138" s="563" t="s">
        <v>2152</v>
      </c>
      <c r="V138" s="181"/>
      <c r="W138" s="181"/>
      <c r="X138" s="181"/>
      <c r="Y138" s="181"/>
      <c r="Z138" s="564" t="s">
        <v>2153</v>
      </c>
      <c r="AA138" s="349" t="s">
        <v>556</v>
      </c>
      <c r="AB138" s="329"/>
      <c r="AC138" s="329"/>
      <c r="AD138" s="228" t="s">
        <v>2154</v>
      </c>
      <c r="AE138" s="226"/>
      <c r="AF138" s="226"/>
      <c r="AG138" s="226"/>
      <c r="AH138" s="226"/>
      <c r="AI138" s="226"/>
      <c r="AJ138" s="329"/>
      <c r="AK138" s="329"/>
      <c r="AL138" s="329"/>
      <c r="AM138" s="437" t="s">
        <v>1935</v>
      </c>
      <c r="AN138" s="565" t="s">
        <v>2155</v>
      </c>
      <c r="AO138" s="367" t="s">
        <v>1844</v>
      </c>
      <c r="AP138" s="369" t="s">
        <v>1846</v>
      </c>
      <c r="AQ138" s="37"/>
      <c r="AR138" s="37"/>
      <c r="AS138" s="329"/>
      <c r="AT138" s="329"/>
    </row>
    <row r="139">
      <c r="A139" s="358"/>
      <c r="B139" s="359">
        <f>SUM($B$940)</f>
        <v>35</v>
      </c>
      <c r="C139" s="360">
        <v>5.0</v>
      </c>
      <c r="D139" s="360"/>
      <c r="E139" s="360"/>
      <c r="F139" s="361"/>
      <c r="G139" s="360"/>
      <c r="H139" s="361"/>
      <c r="I139" s="359">
        <f>SUM(B139,C139*2,D139:H139) - IF(C139 &gt; I136, MINUS(C139, I136), 0)</f>
        <v>45</v>
      </c>
      <c r="J139" s="329"/>
      <c r="K139" s="329"/>
      <c r="L139" s="153"/>
      <c r="M139" s="154"/>
      <c r="N139" s="154"/>
      <c r="O139" s="154"/>
      <c r="P139" s="154"/>
      <c r="Q139" s="154"/>
      <c r="R139" s="329"/>
      <c r="S139" s="329"/>
      <c r="T139" s="329"/>
      <c r="U139" s="566" t="s">
        <v>2156</v>
      </c>
      <c r="V139" s="345" t="s">
        <v>904</v>
      </c>
      <c r="W139" s="345" t="s">
        <v>905</v>
      </c>
      <c r="X139" s="494" t="s">
        <v>906</v>
      </c>
      <c r="Y139" s="567" t="s">
        <v>988</v>
      </c>
      <c r="Z139" s="568" t="s">
        <v>866</v>
      </c>
      <c r="AA139" s="329"/>
      <c r="AB139" s="329"/>
      <c r="AC139" s="329"/>
      <c r="AD139" s="244" t="s">
        <v>2157</v>
      </c>
      <c r="AE139" s="226"/>
      <c r="AF139" s="226"/>
      <c r="AG139" s="226"/>
      <c r="AH139" s="226"/>
      <c r="AI139" s="226"/>
      <c r="AJ139" s="329"/>
      <c r="AK139" s="329"/>
      <c r="AL139" s="329"/>
      <c r="AM139" s="37"/>
      <c r="AN139" s="455"/>
      <c r="AO139" s="455"/>
      <c r="AP139" s="37"/>
      <c r="AQ139" s="37"/>
      <c r="AR139" s="37"/>
      <c r="AS139" s="329"/>
      <c r="AT139" s="329"/>
    </row>
    <row r="140">
      <c r="B140" s="359">
        <f>SUM($C$940)</f>
        <v>40</v>
      </c>
      <c r="C140" s="360">
        <v>6.0</v>
      </c>
      <c r="D140" s="360"/>
      <c r="E140" s="361"/>
      <c r="F140" s="361"/>
      <c r="G140" s="361"/>
      <c r="H140" s="361"/>
      <c r="I140" s="359">
        <f>SUM(B140,C140*2,D140:H140) - IF(C140 &gt; I136, MINUS(C140, I136), 0)</f>
        <v>52</v>
      </c>
      <c r="J140" s="329"/>
      <c r="K140" s="329"/>
      <c r="L140" s="559"/>
      <c r="M140" s="559"/>
      <c r="N140" s="559"/>
      <c r="O140" s="559"/>
      <c r="P140" s="559"/>
      <c r="Q140" s="559"/>
      <c r="R140" s="329"/>
      <c r="S140" s="329"/>
      <c r="T140" s="329"/>
      <c r="U140" s="559"/>
      <c r="V140" s="559"/>
      <c r="W140" s="559"/>
      <c r="X140" s="559"/>
      <c r="Y140" s="559"/>
      <c r="Z140" s="559"/>
      <c r="AA140" s="329"/>
      <c r="AB140" s="329"/>
      <c r="AC140" s="329"/>
      <c r="AD140" s="569" t="s">
        <v>2158</v>
      </c>
      <c r="AE140" s="221"/>
      <c r="AF140" s="221"/>
      <c r="AG140" s="221"/>
      <c r="AH140" s="221"/>
      <c r="AI140" s="345" t="s">
        <v>535</v>
      </c>
      <c r="AJ140" s="329"/>
      <c r="AK140" s="329"/>
      <c r="AL140" s="329"/>
      <c r="AM140" s="37"/>
      <c r="AN140" s="455"/>
      <c r="AO140" s="455"/>
      <c r="AP140" s="37"/>
      <c r="AQ140" s="37"/>
      <c r="AR140" s="37"/>
      <c r="AS140" s="329"/>
      <c r="AT140" s="329"/>
    </row>
    <row r="141">
      <c r="B141" s="359">
        <f>SUM($D$940)</f>
        <v>0</v>
      </c>
      <c r="C141" s="360">
        <v>14.0</v>
      </c>
      <c r="D141" s="360"/>
      <c r="E141" s="360">
        <v>6.0</v>
      </c>
      <c r="F141" s="361"/>
      <c r="G141" s="360"/>
      <c r="H141" s="361"/>
      <c r="I141" s="359">
        <f>SUM(B141:H141) - IF(C141 &gt; I136, ROUNDUP(MINUS(C141, I136)/2), 0)</f>
        <v>20</v>
      </c>
      <c r="J141" s="329"/>
      <c r="K141" s="274" t="s">
        <v>1815</v>
      </c>
      <c r="L141" s="169" t="s">
        <v>750</v>
      </c>
      <c r="M141" s="170"/>
      <c r="N141" s="170"/>
      <c r="O141" s="171" t="s">
        <v>585</v>
      </c>
      <c r="P141" s="204" t="s">
        <v>748</v>
      </c>
      <c r="Q141" s="171" t="s">
        <v>593</v>
      </c>
      <c r="R141" s="329"/>
      <c r="S141" s="329"/>
      <c r="T141" s="279" t="s">
        <v>1855</v>
      </c>
      <c r="U141" s="431" t="s">
        <v>2159</v>
      </c>
      <c r="V141" s="398"/>
      <c r="W141" s="471" t="s">
        <v>2160</v>
      </c>
      <c r="X141" s="342"/>
      <c r="Y141" s="342"/>
      <c r="Z141" s="342"/>
      <c r="AA141" s="329"/>
      <c r="AB141" s="329"/>
      <c r="AC141" s="329"/>
      <c r="AD141" s="329"/>
      <c r="AE141" s="329"/>
      <c r="AF141" s="329"/>
      <c r="AG141" s="329"/>
      <c r="AH141" s="329"/>
      <c r="AI141" s="329"/>
      <c r="AJ141" s="329"/>
      <c r="AK141" s="329"/>
      <c r="AL141" s="329"/>
      <c r="AM141" s="37"/>
      <c r="AN141" s="455"/>
      <c r="AO141" s="455"/>
      <c r="AP141" s="37"/>
      <c r="AQ141" s="37"/>
      <c r="AR141" s="37"/>
      <c r="AS141" s="329"/>
      <c r="AT141" s="329"/>
    </row>
    <row r="142">
      <c r="B142" s="359">
        <f>SUM($E$940)</f>
        <v>0</v>
      </c>
      <c r="C142" s="360">
        <v>14.0</v>
      </c>
      <c r="D142" s="360">
        <v>2.0</v>
      </c>
      <c r="E142" s="360">
        <v>2.0</v>
      </c>
      <c r="F142" s="360">
        <v>6.0</v>
      </c>
      <c r="G142" s="360"/>
      <c r="H142" s="361"/>
      <c r="I142" s="359">
        <f>SUM(B142:H142) - IF(C142 &gt; I136, ROUNDUP(MINUS(C142, I136)/2), 0)</f>
        <v>24</v>
      </c>
      <c r="J142" s="329"/>
      <c r="K142" s="346" t="str">
        <f>IFERROR(__xludf.DUMMYFUNCTION("REGEXREPLACE(O141, ""\D+"", """")"),"3")</f>
        <v>3</v>
      </c>
      <c r="L142" s="153" t="s">
        <v>752</v>
      </c>
      <c r="M142" s="154"/>
      <c r="N142" s="154"/>
      <c r="O142" s="173"/>
      <c r="P142" s="154"/>
      <c r="Q142" s="173"/>
      <c r="R142" s="349"/>
      <c r="S142" s="329"/>
      <c r="T142" s="329"/>
      <c r="U142" s="385" t="s">
        <v>1010</v>
      </c>
      <c r="V142" s="414" t="s">
        <v>1044</v>
      </c>
      <c r="W142" s="414" t="s">
        <v>1045</v>
      </c>
      <c r="X142" s="414" t="s">
        <v>1104</v>
      </c>
      <c r="Y142" s="570" t="s">
        <v>2161</v>
      </c>
      <c r="Z142" s="181"/>
      <c r="AA142" s="329"/>
      <c r="AB142" s="388"/>
      <c r="AC142" s="279" t="s">
        <v>1862</v>
      </c>
      <c r="AD142" s="279" t="s">
        <v>1230</v>
      </c>
      <c r="AE142" s="221"/>
      <c r="AF142" s="221"/>
      <c r="AG142" s="222" t="s">
        <v>1222</v>
      </c>
      <c r="AH142" s="285" t="s">
        <v>1195</v>
      </c>
      <c r="AI142" s="222" t="s">
        <v>1196</v>
      </c>
      <c r="AJ142" s="329"/>
      <c r="AK142" s="329"/>
      <c r="AL142" s="329"/>
      <c r="AM142" s="37"/>
      <c r="AN142" s="37"/>
      <c r="AO142" s="37"/>
      <c r="AP142" s="37"/>
      <c r="AQ142" s="37"/>
      <c r="AR142" s="37"/>
      <c r="AS142" s="329"/>
      <c r="AT142" s="329"/>
    </row>
    <row r="143">
      <c r="B143" s="359">
        <f>SUM($F$940)</f>
        <v>0</v>
      </c>
      <c r="C143" s="360"/>
      <c r="D143" s="360"/>
      <c r="E143" s="361"/>
      <c r="F143" s="361"/>
      <c r="G143" s="360"/>
      <c r="H143" s="361"/>
      <c r="I143" s="359">
        <f>SUM(B143:H143) - IF(C143 &gt; I136, ROUNDUP(MINUS(C143, I136)/2), 0)</f>
        <v>0</v>
      </c>
      <c r="J143" s="329"/>
      <c r="K143" s="329"/>
      <c r="L143" s="154"/>
      <c r="M143" s="154"/>
      <c r="N143" s="154"/>
      <c r="O143" s="154"/>
      <c r="P143" s="154"/>
      <c r="Q143" s="154"/>
      <c r="R143" s="329"/>
      <c r="S143" s="329"/>
      <c r="T143" s="329"/>
      <c r="U143" s="385" t="s">
        <v>1018</v>
      </c>
      <c r="V143" s="414" t="s">
        <v>2004</v>
      </c>
      <c r="W143" s="181" t="s">
        <v>1995</v>
      </c>
      <c r="X143" s="414" t="s">
        <v>2162</v>
      </c>
      <c r="Y143" s="181" t="s">
        <v>1920</v>
      </c>
      <c r="Z143" s="181"/>
      <c r="AA143" s="329"/>
      <c r="AB143" s="390">
        <f>(AC143 * (AC143 + 1)) / 2</f>
        <v>0</v>
      </c>
      <c r="AC143" s="391">
        <v>0.0</v>
      </c>
      <c r="AD143" s="228" t="s">
        <v>2163</v>
      </c>
      <c r="AE143" s="226"/>
      <c r="AF143" s="226"/>
      <c r="AG143" s="226"/>
      <c r="AH143" s="226"/>
      <c r="AI143" s="226"/>
      <c r="AJ143" s="329"/>
      <c r="AK143" s="329"/>
      <c r="AL143" s="329"/>
      <c r="AM143" s="37"/>
      <c r="AN143" s="37"/>
      <c r="AO143" s="37"/>
      <c r="AP143" s="37"/>
      <c r="AQ143" s="37"/>
      <c r="AR143" s="37"/>
      <c r="AS143" s="329"/>
      <c r="AT143" s="329"/>
    </row>
    <row r="144">
      <c r="B144" s="359">
        <f>SUM($G$940)</f>
        <v>0</v>
      </c>
      <c r="C144" s="360">
        <v>12.0</v>
      </c>
      <c r="D144" s="360">
        <v>3.0</v>
      </c>
      <c r="E144" s="360"/>
      <c r="F144" s="360">
        <v>5.0</v>
      </c>
      <c r="G144" s="360">
        <v>3.0</v>
      </c>
      <c r="H144" s="361"/>
      <c r="I144" s="359">
        <f>SUM(B144:H144) - IF(C144 &gt; I136, ROUNDUP(MINUS(C144, I136)/2), 0)</f>
        <v>23</v>
      </c>
      <c r="J144" s="329"/>
      <c r="K144" s="329"/>
      <c r="L144" s="559"/>
      <c r="M144" s="559"/>
      <c r="N144" s="559"/>
      <c r="O144" s="559"/>
      <c r="P144" s="559"/>
      <c r="Q144" s="559"/>
      <c r="R144" s="329"/>
      <c r="S144" s="329"/>
      <c r="T144" s="279" t="s">
        <v>1872</v>
      </c>
      <c r="U144" s="339" t="s">
        <v>2164</v>
      </c>
      <c r="V144" s="340"/>
      <c r="W144" s="432" t="s">
        <v>2165</v>
      </c>
      <c r="X144" s="342"/>
      <c r="Y144" s="342"/>
      <c r="Z144" s="342"/>
      <c r="AA144" s="329"/>
      <c r="AB144" s="388"/>
      <c r="AC144" s="400" t="str">
        <f>CONCATENATE("Cost: ", AB143, " KP")</f>
        <v>Cost: 0 KP</v>
      </c>
      <c r="AD144" s="347" t="s">
        <v>2166</v>
      </c>
      <c r="AE144" s="226"/>
      <c r="AF144" s="226"/>
      <c r="AG144" s="226"/>
      <c r="AH144" s="226"/>
      <c r="AI144" s="226"/>
      <c r="AJ144" s="329"/>
      <c r="AK144" s="329"/>
      <c r="AL144" s="329"/>
      <c r="AM144" s="329"/>
      <c r="AN144" s="329"/>
      <c r="AO144" s="329"/>
      <c r="AP144" s="329"/>
      <c r="AQ144" s="329"/>
      <c r="AR144" s="329"/>
      <c r="AS144" s="329"/>
      <c r="AT144" s="329"/>
    </row>
    <row r="145">
      <c r="B145" s="359">
        <f>SUM($H$940)</f>
        <v>0</v>
      </c>
      <c r="C145" s="360">
        <v>2.0</v>
      </c>
      <c r="D145" s="360">
        <v>-2.0</v>
      </c>
      <c r="E145" s="360"/>
      <c r="F145" s="360"/>
      <c r="G145" s="360"/>
      <c r="H145" s="361"/>
      <c r="I145" s="359">
        <f>SUM(B145:H145) - IF(C145 &gt; I136, ROUNDUP(MINUS(C145, I136)/2), 0)</f>
        <v>0</v>
      </c>
      <c r="J145" s="329"/>
      <c r="K145" s="274" t="s">
        <v>1815</v>
      </c>
      <c r="L145" s="571" t="s">
        <v>773</v>
      </c>
      <c r="M145" s="192"/>
      <c r="N145" s="192"/>
      <c r="O145" s="379" t="s">
        <v>603</v>
      </c>
      <c r="P145" s="572" t="s">
        <v>748</v>
      </c>
      <c r="Q145" s="337" t="s">
        <v>593</v>
      </c>
      <c r="R145" s="329"/>
      <c r="S145" s="329"/>
      <c r="T145" s="329"/>
      <c r="U145" s="385" t="s">
        <v>1010</v>
      </c>
      <c r="V145" s="183" t="s">
        <v>2167</v>
      </c>
      <c r="W145" s="183" t="s">
        <v>1089</v>
      </c>
      <c r="X145" s="183" t="s">
        <v>2168</v>
      </c>
      <c r="Y145" s="386" t="s">
        <v>2169</v>
      </c>
      <c r="Z145" s="387" t="s">
        <v>1048</v>
      </c>
      <c r="AA145" s="329"/>
      <c r="AB145" s="388"/>
      <c r="AC145" s="279" t="s">
        <v>1862</v>
      </c>
      <c r="AD145" s="279" t="s">
        <v>1513</v>
      </c>
      <c r="AE145" s="221"/>
      <c r="AF145" s="221"/>
      <c r="AG145" s="222" t="s">
        <v>1194</v>
      </c>
      <c r="AH145" s="222" t="s">
        <v>1195</v>
      </c>
      <c r="AI145" s="222" t="s">
        <v>1196</v>
      </c>
      <c r="AJ145" s="329"/>
      <c r="AK145" s="329"/>
      <c r="AL145" s="329"/>
      <c r="AM145" s="279" t="s">
        <v>1879</v>
      </c>
      <c r="AN145" s="170"/>
      <c r="AO145" s="329"/>
      <c r="AP145" s="329"/>
      <c r="AQ145" s="329"/>
      <c r="AR145" s="329"/>
      <c r="AS145" s="329"/>
      <c r="AT145" s="329"/>
    </row>
    <row r="146">
      <c r="B146" s="359">
        <f>SUM($I$940)</f>
        <v>0</v>
      </c>
      <c r="C146" s="360">
        <v>14.0</v>
      </c>
      <c r="D146" s="361"/>
      <c r="E146" s="361"/>
      <c r="F146" s="360">
        <v>-4.0</v>
      </c>
      <c r="G146" s="361"/>
      <c r="H146" s="361"/>
      <c r="I146" s="359">
        <f>SUM(B146:H146) - IF(C146 &gt; I136, ROUNDUP(MINUS(C146, I136)/2), 0)</f>
        <v>10</v>
      </c>
      <c r="J146" s="329"/>
      <c r="K146" s="346" t="str">
        <f>IFERROR(__xludf.DUMMYFUNCTION("REGEXREPLACE(O145, ""\D+"", """")"),"4")</f>
        <v>4</v>
      </c>
      <c r="L146" s="287" t="s">
        <v>775</v>
      </c>
      <c r="M146" s="181"/>
      <c r="N146" s="181"/>
      <c r="O146" s="183"/>
      <c r="P146" s="181"/>
      <c r="Q146" s="183"/>
      <c r="R146" s="329"/>
      <c r="S146" s="329"/>
      <c r="T146" s="329"/>
      <c r="U146" s="385" t="s">
        <v>1018</v>
      </c>
      <c r="V146" s="183" t="s">
        <v>1882</v>
      </c>
      <c r="W146" s="183" t="s">
        <v>2170</v>
      </c>
      <c r="X146" s="183"/>
      <c r="Y146" s="181"/>
      <c r="Z146" s="181"/>
      <c r="AA146" s="329"/>
      <c r="AB146" s="390">
        <f>(AC146 * (AC146 + 1)) / 2</f>
        <v>0</v>
      </c>
      <c r="AC146" s="391">
        <v>0.0</v>
      </c>
      <c r="AD146" s="228" t="s">
        <v>2171</v>
      </c>
      <c r="AE146" s="226"/>
      <c r="AF146" s="226"/>
      <c r="AG146" s="226"/>
      <c r="AH146" s="226"/>
      <c r="AI146" s="226"/>
      <c r="AJ146" s="329"/>
      <c r="AK146" s="329"/>
      <c r="AL146" s="329"/>
      <c r="AM146" s="304" t="s">
        <v>1886</v>
      </c>
      <c r="AN146" s="37"/>
      <c r="AO146" s="130" t="s">
        <v>2172</v>
      </c>
      <c r="AP146" s="37"/>
      <c r="AQ146" s="404" t="s">
        <v>1888</v>
      </c>
      <c r="AR146" s="37"/>
      <c r="AS146" s="329"/>
      <c r="AT146" s="329"/>
    </row>
    <row r="147">
      <c r="B147" s="359">
        <f>SUM($J$940)</f>
        <v>0</v>
      </c>
      <c r="C147" s="360">
        <v>14.0</v>
      </c>
      <c r="D147" s="360"/>
      <c r="E147" s="360">
        <v>4.0</v>
      </c>
      <c r="F147" s="361"/>
      <c r="G147" s="361"/>
      <c r="H147" s="361"/>
      <c r="I147" s="359">
        <f>SUM(B147:H147) - IF(C147 &gt; I136, ROUNDUP(MINUS(C147, I136)/2), 0)</f>
        <v>18</v>
      </c>
      <c r="J147" s="329"/>
      <c r="K147" s="329"/>
      <c r="L147" s="287" t="s">
        <v>776</v>
      </c>
      <c r="M147" s="181"/>
      <c r="N147" s="181"/>
      <c r="O147" s="181"/>
      <c r="P147" s="181"/>
      <c r="Q147" s="181"/>
      <c r="R147" s="329"/>
      <c r="S147" s="329"/>
      <c r="T147" s="279" t="s">
        <v>1889</v>
      </c>
      <c r="U147" s="552" t="s">
        <v>2173</v>
      </c>
      <c r="V147" s="398"/>
      <c r="W147" s="519" t="s">
        <v>2174</v>
      </c>
      <c r="X147" s="342"/>
      <c r="Y147" s="342"/>
      <c r="Z147" s="342"/>
      <c r="AA147" s="329"/>
      <c r="AB147" s="388"/>
      <c r="AC147" s="400" t="str">
        <f>CONCATENATE("Cost: ", AB146, " KP")</f>
        <v>Cost: 0 KP</v>
      </c>
      <c r="AD147" s="228" t="s">
        <v>2175</v>
      </c>
      <c r="AE147" s="226"/>
      <c r="AF147" s="226"/>
      <c r="AG147" s="226"/>
      <c r="AH147" s="226"/>
      <c r="AI147" s="226"/>
      <c r="AJ147" s="349" t="s">
        <v>556</v>
      </c>
      <c r="AK147" s="329"/>
      <c r="AL147" s="329"/>
      <c r="AM147" s="130" t="s">
        <v>2176</v>
      </c>
      <c r="AN147" s="37"/>
      <c r="AO147" s="405" t="s">
        <v>1894</v>
      </c>
      <c r="AP147" s="37"/>
      <c r="AQ147" s="130" t="s">
        <v>2177</v>
      </c>
      <c r="AR147" s="37"/>
      <c r="AS147" s="329"/>
      <c r="AT147" s="329"/>
    </row>
    <row r="148">
      <c r="B148" s="359">
        <f>SUM($T$940)</f>
        <v>4</v>
      </c>
      <c r="C148" s="360">
        <v>6.0</v>
      </c>
      <c r="D148" s="361"/>
      <c r="E148" s="361"/>
      <c r="F148" s="361"/>
      <c r="G148" s="361"/>
      <c r="H148" s="361"/>
      <c r="I148" s="359">
        <f>SUM(B148,D148:H148, (MIN(ROUNDDOWN(C148/6), 1)), MIN(ROUNDDOWN(C148/15), 1))</f>
        <v>5</v>
      </c>
      <c r="J148" s="329"/>
      <c r="K148" s="329"/>
      <c r="L148" s="329"/>
      <c r="M148" s="329"/>
      <c r="N148" s="329"/>
      <c r="O148" s="329"/>
      <c r="P148" s="329"/>
      <c r="Q148" s="329"/>
      <c r="R148" s="329"/>
      <c r="S148" s="329"/>
      <c r="T148" s="329"/>
      <c r="U148" s="510" t="s">
        <v>1010</v>
      </c>
      <c r="V148" s="421" t="s">
        <v>1062</v>
      </c>
      <c r="W148" s="458" t="s">
        <v>2178</v>
      </c>
      <c r="X148" s="458" t="s">
        <v>2179</v>
      </c>
      <c r="Y148" s="458" t="s">
        <v>2180</v>
      </c>
      <c r="Z148" s="573" t="s">
        <v>1132</v>
      </c>
      <c r="AA148" s="329"/>
      <c r="AB148" s="388"/>
      <c r="AC148" s="279" t="s">
        <v>1862</v>
      </c>
      <c r="AD148" s="571" t="s">
        <v>1533</v>
      </c>
      <c r="AE148" s="221"/>
      <c r="AF148" s="221"/>
      <c r="AG148" s="285" t="s">
        <v>1304</v>
      </c>
      <c r="AH148" s="285" t="s">
        <v>1195</v>
      </c>
      <c r="AI148" s="285" t="s">
        <v>1196</v>
      </c>
      <c r="AJ148" s="329"/>
      <c r="AK148" s="329"/>
      <c r="AL148" s="329"/>
      <c r="AM148" s="304" t="s">
        <v>2181</v>
      </c>
      <c r="AN148" s="37"/>
      <c r="AO148" s="130" t="s">
        <v>2182</v>
      </c>
      <c r="AP148" s="37"/>
      <c r="AQ148" s="109" t="s">
        <v>2183</v>
      </c>
      <c r="AR148" s="37"/>
      <c r="AS148" s="329"/>
      <c r="AT148" s="329"/>
    </row>
    <row r="149">
      <c r="A149" s="329"/>
      <c r="B149" s="329"/>
      <c r="C149" s="329"/>
      <c r="D149" s="329"/>
      <c r="E149" s="329"/>
      <c r="F149" s="329"/>
      <c r="G149" s="329"/>
      <c r="H149" s="329"/>
      <c r="I149" s="329"/>
      <c r="J149" s="329"/>
      <c r="K149" s="411" t="s">
        <v>1904</v>
      </c>
      <c r="L149" s="412"/>
      <c r="M149" s="412"/>
      <c r="N149" s="412"/>
      <c r="O149" s="413"/>
      <c r="P149" s="413"/>
      <c r="Q149" s="413"/>
      <c r="R149" s="329"/>
      <c r="S149" s="329"/>
      <c r="T149" s="329"/>
      <c r="U149" s="510" t="s">
        <v>1018</v>
      </c>
      <c r="V149" s="421" t="s">
        <v>1049</v>
      </c>
      <c r="W149" s="401" t="s">
        <v>2184</v>
      </c>
      <c r="X149" s="421" t="s">
        <v>1109</v>
      </c>
      <c r="Y149" s="401"/>
      <c r="Z149" s="401"/>
      <c r="AA149" s="329"/>
      <c r="AB149" s="390">
        <f>(AC149 * (AC149 + 1)) / 2</f>
        <v>0</v>
      </c>
      <c r="AC149" s="391">
        <v>0.0</v>
      </c>
      <c r="AD149" s="574" t="s">
        <v>2185</v>
      </c>
      <c r="AE149" s="226"/>
      <c r="AF149" s="226"/>
      <c r="AG149" s="226"/>
      <c r="AH149" s="226"/>
      <c r="AI149" s="226"/>
      <c r="AJ149" s="329"/>
      <c r="AK149" s="329"/>
      <c r="AL149" s="329"/>
      <c r="AM149" s="329"/>
      <c r="AN149" s="329"/>
      <c r="AO149" s="329"/>
      <c r="AP149" s="329"/>
      <c r="AQ149" s="329"/>
      <c r="AR149" s="329"/>
      <c r="AS149" s="329"/>
      <c r="AT149" s="329"/>
    </row>
    <row r="150">
      <c r="A150" s="329"/>
      <c r="B150" s="345" t="s">
        <v>1822</v>
      </c>
      <c r="C150" s="345" t="s">
        <v>1906</v>
      </c>
      <c r="D150" s="345" t="s">
        <v>1907</v>
      </c>
      <c r="E150" s="345" t="s">
        <v>1908</v>
      </c>
      <c r="F150" s="345" t="s">
        <v>1909</v>
      </c>
      <c r="G150" s="345" t="s">
        <v>1910</v>
      </c>
      <c r="H150" s="345" t="s">
        <v>800</v>
      </c>
      <c r="I150" s="345" t="s">
        <v>1826</v>
      </c>
      <c r="J150" s="329"/>
      <c r="K150" s="346" t="str">
        <f>IFERROR(__xludf.DUMMYFUNCTION("REGEXREPLACE(O149, ""\D+"", """")"),"")</f>
        <v/>
      </c>
      <c r="L150" s="170"/>
      <c r="M150" s="170"/>
      <c r="N150" s="170"/>
      <c r="O150" s="170"/>
      <c r="P150" s="170"/>
      <c r="Q150" s="170"/>
      <c r="R150" s="329"/>
      <c r="S150" s="329"/>
      <c r="T150" s="279" t="s">
        <v>1889</v>
      </c>
      <c r="U150" s="279" t="s">
        <v>2186</v>
      </c>
      <c r="V150" s="170"/>
      <c r="W150" s="575" t="s">
        <v>2187</v>
      </c>
      <c r="X150" s="235"/>
      <c r="Y150" s="235"/>
      <c r="Z150" s="235"/>
      <c r="AA150" s="349" t="s">
        <v>556</v>
      </c>
      <c r="AB150" s="329"/>
      <c r="AC150" s="400" t="str">
        <f>CONCATENATE("Cost: ", AB149, " KP")</f>
        <v>Cost: 0 KP</v>
      </c>
      <c r="AD150" s="384" t="s">
        <v>2188</v>
      </c>
      <c r="AE150" s="226"/>
      <c r="AF150" s="226"/>
      <c r="AG150" s="226"/>
      <c r="AH150" s="226"/>
      <c r="AI150" s="226"/>
      <c r="AJ150" s="329"/>
      <c r="AK150" s="329"/>
      <c r="AL150" s="329"/>
      <c r="AM150" s="279" t="s">
        <v>1914</v>
      </c>
      <c r="AN150" s="170"/>
      <c r="AO150" s="329"/>
      <c r="AP150" s="329"/>
      <c r="AQ150" s="329"/>
      <c r="AR150" s="329"/>
      <c r="AS150" s="329"/>
      <c r="AT150" s="329"/>
    </row>
    <row r="151">
      <c r="A151" s="345" t="s">
        <v>51</v>
      </c>
      <c r="B151" s="359">
        <f>SUM($U$940)</f>
        <v>5</v>
      </c>
      <c r="C151" s="418"/>
      <c r="D151" s="418"/>
      <c r="E151" s="419">
        <f>SUM(ROUNDDOWN(I144/5))</f>
        <v>4</v>
      </c>
      <c r="F151" s="418"/>
      <c r="G151" s="360">
        <v>6.0</v>
      </c>
      <c r="H151" s="361"/>
      <c r="I151" s="359">
        <f t="shared" ref="I151:I155" si="5">SUM(B151:H151)</f>
        <v>15</v>
      </c>
      <c r="J151" s="329"/>
      <c r="K151" s="329"/>
      <c r="L151" s="170"/>
      <c r="M151" s="170"/>
      <c r="N151" s="170"/>
      <c r="O151" s="170"/>
      <c r="P151" s="170"/>
      <c r="Q151" s="170"/>
      <c r="R151" s="329"/>
      <c r="S151" s="329"/>
      <c r="T151" s="329"/>
      <c r="U151" s="385" t="s">
        <v>1010</v>
      </c>
      <c r="V151" s="154"/>
      <c r="W151" s="154"/>
      <c r="X151" s="154"/>
      <c r="Y151" s="154"/>
      <c r="Z151" s="154"/>
      <c r="AA151" s="329"/>
      <c r="AB151" s="329"/>
      <c r="AC151" s="411" t="s">
        <v>1904</v>
      </c>
      <c r="AD151" s="412"/>
      <c r="AE151" s="412"/>
      <c r="AF151" s="412"/>
      <c r="AG151" s="412"/>
      <c r="AH151" s="413"/>
      <c r="AI151" s="413"/>
      <c r="AJ151" s="329"/>
      <c r="AK151" s="329"/>
      <c r="AL151" s="329"/>
      <c r="AM151" s="423" t="s">
        <v>2189</v>
      </c>
      <c r="AS151" s="329"/>
      <c r="AT151" s="329"/>
    </row>
    <row r="152">
      <c r="A152" s="345" t="s">
        <v>52</v>
      </c>
      <c r="B152" s="359">
        <f>SUM($V$940)</f>
        <v>6</v>
      </c>
      <c r="C152" s="418"/>
      <c r="D152" s="419">
        <f>SUM(ROUNDDOWN(I143/3))</f>
        <v>0</v>
      </c>
      <c r="E152" s="419">
        <f>SUM(I144)</f>
        <v>23</v>
      </c>
      <c r="F152" s="418"/>
      <c r="G152" s="360">
        <v>10.0</v>
      </c>
      <c r="H152" s="361"/>
      <c r="I152" s="359">
        <f t="shared" si="5"/>
        <v>39</v>
      </c>
      <c r="J152" s="329"/>
      <c r="K152" s="329"/>
      <c r="L152" s="329"/>
      <c r="M152" s="329"/>
      <c r="N152" s="329"/>
      <c r="O152" s="329"/>
      <c r="P152" s="329"/>
      <c r="Q152" s="329"/>
      <c r="R152" s="329"/>
      <c r="S152" s="329"/>
      <c r="T152" s="329"/>
      <c r="U152" s="385" t="s">
        <v>1018</v>
      </c>
      <c r="V152" s="154"/>
      <c r="W152" s="154"/>
      <c r="X152" s="154"/>
      <c r="Y152" s="154"/>
      <c r="Z152" s="154"/>
      <c r="AA152" s="329"/>
      <c r="AB152" s="390">
        <f>(AC152 * (AC152 + 1)) / 2</f>
        <v>0</v>
      </c>
      <c r="AC152" s="391">
        <v>0.0</v>
      </c>
      <c r="AD152" s="170"/>
      <c r="AE152" s="170"/>
      <c r="AF152" s="170"/>
      <c r="AG152" s="170"/>
      <c r="AH152" s="170"/>
      <c r="AI152" s="170"/>
      <c r="AJ152" s="329"/>
      <c r="AK152" s="329"/>
      <c r="AL152" s="329"/>
      <c r="AS152" s="329"/>
      <c r="AT152" s="329"/>
    </row>
    <row r="153">
      <c r="A153" s="345" t="s">
        <v>54</v>
      </c>
      <c r="B153" s="359">
        <f>SUM($W$940)</f>
        <v>2</v>
      </c>
      <c r="C153" s="419">
        <f>SUM(I142)</f>
        <v>24</v>
      </c>
      <c r="D153" s="418"/>
      <c r="E153" s="418"/>
      <c r="F153" s="418"/>
      <c r="G153" s="360"/>
      <c r="H153" s="361"/>
      <c r="I153" s="359">
        <f t="shared" si="5"/>
        <v>26</v>
      </c>
      <c r="J153" s="329"/>
      <c r="K153" s="411" t="s">
        <v>1904</v>
      </c>
      <c r="L153" s="412"/>
      <c r="M153" s="412"/>
      <c r="N153" s="412"/>
      <c r="O153" s="413"/>
      <c r="P153" s="413"/>
      <c r="Q153" s="413"/>
      <c r="R153" s="329"/>
      <c r="S153" s="329"/>
      <c r="T153" s="329"/>
      <c r="U153" s="329"/>
      <c r="V153" s="329"/>
      <c r="W153" s="329"/>
      <c r="X153" s="329"/>
      <c r="Y153" s="329"/>
      <c r="Z153" s="329"/>
      <c r="AA153" s="329"/>
      <c r="AB153" s="388"/>
      <c r="AC153" s="400" t="str">
        <f>CONCATENATE("Cost: ", AB152, " KP")</f>
        <v>Cost: 0 KP</v>
      </c>
      <c r="AD153" s="170"/>
      <c r="AE153" s="170"/>
      <c r="AF153" s="170"/>
      <c r="AG153" s="170"/>
      <c r="AH153" s="170"/>
      <c r="AI153" s="170"/>
      <c r="AJ153" s="329"/>
      <c r="AK153" s="329"/>
      <c r="AL153" s="329"/>
      <c r="AS153" s="329"/>
      <c r="AT153" s="329"/>
    </row>
    <row r="154">
      <c r="A154" s="345" t="s">
        <v>53</v>
      </c>
      <c r="B154" s="359">
        <f>SUM($X$940)</f>
        <v>0</v>
      </c>
      <c r="C154" s="419">
        <f>SUM(ROUNDDOWN(I142/2))</f>
        <v>12</v>
      </c>
      <c r="D154" s="418"/>
      <c r="E154" s="419">
        <f>SUM(I144)</f>
        <v>23</v>
      </c>
      <c r="F154" s="418"/>
      <c r="G154" s="360">
        <v>8.0</v>
      </c>
      <c r="H154" s="360"/>
      <c r="I154" s="359">
        <f t="shared" si="5"/>
        <v>43</v>
      </c>
      <c r="J154" s="329"/>
      <c r="K154" s="346" t="str">
        <f>IFERROR(__xludf.DUMMYFUNCTION("REGEXREPLACE(O153, ""\D+"", """")"),"")</f>
        <v/>
      </c>
      <c r="L154" s="170"/>
      <c r="M154" s="170"/>
      <c r="N154" s="170"/>
      <c r="O154" s="170"/>
      <c r="P154" s="170"/>
      <c r="Q154" s="170"/>
      <c r="R154" s="329"/>
      <c r="S154" s="329"/>
      <c r="T154" s="279" t="s">
        <v>1922</v>
      </c>
      <c r="U154" s="576" t="s">
        <v>2190</v>
      </c>
      <c r="V154" s="170"/>
      <c r="W154" s="170"/>
      <c r="X154" s="170"/>
      <c r="Y154" s="577" t="s">
        <v>534</v>
      </c>
      <c r="Z154" s="345" t="s">
        <v>535</v>
      </c>
      <c r="AA154" s="329"/>
      <c r="AB154" s="329"/>
      <c r="AC154" s="411" t="s">
        <v>1904</v>
      </c>
      <c r="AD154" s="412"/>
      <c r="AE154" s="412"/>
      <c r="AF154" s="412"/>
      <c r="AG154" s="412"/>
      <c r="AH154" s="413"/>
      <c r="AI154" s="413"/>
      <c r="AJ154" s="329"/>
      <c r="AK154" s="329"/>
      <c r="AL154" s="329"/>
      <c r="AS154" s="329"/>
      <c r="AT154" s="329"/>
    </row>
    <row r="155">
      <c r="A155" s="345" t="s">
        <v>55</v>
      </c>
      <c r="B155" s="359">
        <f>SUM($Y$940)</f>
        <v>14</v>
      </c>
      <c r="C155" s="419">
        <f>SUM(I142)</f>
        <v>24</v>
      </c>
      <c r="D155" s="418"/>
      <c r="E155" s="418"/>
      <c r="F155" s="419">
        <f>SUM(ROUNDDOWN(I147/3))</f>
        <v>6</v>
      </c>
      <c r="G155" s="360"/>
      <c r="H155" s="361"/>
      <c r="I155" s="359">
        <f t="shared" si="5"/>
        <v>44</v>
      </c>
      <c r="J155" s="329"/>
      <c r="K155" s="329"/>
      <c r="L155" s="170"/>
      <c r="M155" s="170"/>
      <c r="N155" s="170"/>
      <c r="O155" s="170"/>
      <c r="P155" s="170"/>
      <c r="Q155" s="170"/>
      <c r="R155" s="329"/>
      <c r="S155" s="329"/>
      <c r="T155" s="329"/>
      <c r="U155" s="322" t="s">
        <v>2191</v>
      </c>
      <c r="V155" s="154"/>
      <c r="W155" s="154"/>
      <c r="X155" s="154"/>
      <c r="Y155" s="154"/>
      <c r="Z155" s="154"/>
      <c r="AA155" s="329"/>
      <c r="AB155" s="390">
        <f>(AC155 * (AC155 + 1)) / 2</f>
        <v>0</v>
      </c>
      <c r="AC155" s="391">
        <v>0.0</v>
      </c>
      <c r="AD155" s="170"/>
      <c r="AE155" s="170"/>
      <c r="AF155" s="170"/>
      <c r="AG155" s="170"/>
      <c r="AH155" s="170"/>
      <c r="AI155" s="170"/>
      <c r="AJ155" s="329"/>
      <c r="AK155" s="329"/>
      <c r="AL155" s="329"/>
      <c r="AS155" s="329"/>
      <c r="AT155" s="329"/>
    </row>
    <row r="156">
      <c r="A156" s="329"/>
      <c r="B156" s="329"/>
      <c r="C156" s="329"/>
      <c r="D156" s="329"/>
      <c r="E156" s="329"/>
      <c r="F156" s="329"/>
      <c r="G156" s="329"/>
      <c r="H156" s="329"/>
      <c r="I156" s="329"/>
      <c r="J156" s="329"/>
      <c r="K156" s="329"/>
      <c r="L156" s="329"/>
      <c r="M156" s="329"/>
      <c r="N156" s="329"/>
      <c r="O156" s="329"/>
      <c r="P156" s="329"/>
      <c r="Q156" s="329"/>
      <c r="R156" s="329"/>
      <c r="S156" s="329"/>
      <c r="T156" s="329"/>
      <c r="U156" s="184" t="s">
        <v>2192</v>
      </c>
      <c r="V156" s="154"/>
      <c r="W156" s="154"/>
      <c r="X156" s="154"/>
      <c r="Y156" s="154"/>
      <c r="Z156" s="154"/>
      <c r="AA156" s="329"/>
      <c r="AB156" s="329"/>
      <c r="AC156" s="400" t="str">
        <f>CONCATENATE("Cost: ", AB155, " KP")</f>
        <v>Cost: 0 KP</v>
      </c>
      <c r="AD156" s="170"/>
      <c r="AE156" s="170"/>
      <c r="AF156" s="170"/>
      <c r="AG156" s="170"/>
      <c r="AH156" s="170"/>
      <c r="AI156" s="170"/>
      <c r="AJ156" s="329"/>
      <c r="AK156" s="329"/>
      <c r="AL156" s="329"/>
      <c r="AM156" s="329"/>
      <c r="AN156" s="329"/>
      <c r="AO156" s="329"/>
      <c r="AP156" s="329"/>
      <c r="AQ156" s="329"/>
      <c r="AR156" s="329"/>
      <c r="AS156" s="329"/>
      <c r="AT156" s="329"/>
    </row>
    <row r="157">
      <c r="A157" s="37"/>
      <c r="B157" s="430" t="s">
        <v>1926</v>
      </c>
      <c r="C157" s="329"/>
      <c r="D157" s="329"/>
      <c r="E157" s="329"/>
      <c r="F157" s="329"/>
      <c r="G157" s="329"/>
      <c r="H157" s="329"/>
      <c r="I157" s="329"/>
      <c r="J157" s="37"/>
      <c r="K157" s="329"/>
      <c r="L157" s="329"/>
      <c r="M157" s="329"/>
      <c r="N157" s="329"/>
      <c r="O157" s="329"/>
      <c r="P157" s="329"/>
      <c r="Q157" s="329"/>
      <c r="R157" s="329"/>
      <c r="S157" s="37"/>
      <c r="T157" s="329"/>
      <c r="U157" s="329"/>
      <c r="V157" s="329"/>
      <c r="W157" s="329"/>
      <c r="X157" s="329"/>
      <c r="Y157" s="329"/>
      <c r="Z157" s="329"/>
      <c r="AA157" s="329"/>
      <c r="AB157" s="37"/>
      <c r="AC157" s="329"/>
      <c r="AD157" s="329"/>
      <c r="AE157" s="329"/>
      <c r="AF157" s="329"/>
      <c r="AG157" s="329"/>
      <c r="AH157" s="329"/>
      <c r="AI157" s="329"/>
      <c r="AJ157" s="329"/>
      <c r="AK157" s="37"/>
      <c r="AL157" s="329"/>
      <c r="AM157" s="329"/>
      <c r="AN157" s="329"/>
      <c r="AO157" s="329"/>
      <c r="AP157" s="329"/>
      <c r="AQ157" s="329"/>
      <c r="AR157" s="329"/>
      <c r="AS157" s="329"/>
      <c r="AT157" s="37"/>
    </row>
    <row r="161">
      <c r="A161" s="37"/>
      <c r="B161" s="329"/>
      <c r="C161" s="329"/>
      <c r="D161" s="329"/>
      <c r="E161" s="329"/>
      <c r="F161" s="329"/>
      <c r="G161" s="330" t="s">
        <v>1811</v>
      </c>
      <c r="H161" s="330" t="s">
        <v>1812</v>
      </c>
      <c r="I161" s="331" t="s">
        <v>1813</v>
      </c>
      <c r="J161" s="329"/>
      <c r="K161" s="329"/>
      <c r="L161" s="329"/>
      <c r="M161" s="329"/>
      <c r="N161" s="329"/>
      <c r="O161" s="329"/>
      <c r="P161" s="329"/>
      <c r="Q161" s="329"/>
      <c r="R161" s="329"/>
      <c r="S161" s="37"/>
      <c r="T161" s="329"/>
      <c r="U161" s="329"/>
      <c r="V161" s="329"/>
      <c r="W161" s="329"/>
      <c r="X161" s="329"/>
      <c r="Y161" s="329"/>
      <c r="Z161" s="329"/>
      <c r="AA161" s="329"/>
      <c r="AB161" s="37"/>
      <c r="AC161" s="329"/>
      <c r="AD161" s="329"/>
      <c r="AE161" s="329"/>
      <c r="AF161" s="329"/>
      <c r="AG161" s="329"/>
      <c r="AH161" s="329"/>
      <c r="AI161" s="329"/>
      <c r="AJ161" s="329"/>
      <c r="AK161" s="37"/>
      <c r="AL161" s="329"/>
      <c r="AM161" s="329"/>
      <c r="AN161" s="329"/>
      <c r="AO161" s="329"/>
      <c r="AP161" s="329"/>
      <c r="AQ161" s="329"/>
      <c r="AR161" s="329"/>
      <c r="AS161" s="329"/>
      <c r="AT161" s="37"/>
    </row>
    <row r="162">
      <c r="A162" s="329"/>
      <c r="B162" s="329"/>
      <c r="C162" s="332" t="s">
        <v>1789</v>
      </c>
      <c r="D162" s="333"/>
      <c r="E162" s="329"/>
      <c r="F162" s="334" t="s">
        <v>1814</v>
      </c>
      <c r="G162" s="334">
        <f>MINUS(H162,SUM(C165:C174) + SUM(K164+K168+K172+AB169+AB172+AB175+AB178+AB181))</f>
        <v>0</v>
      </c>
      <c r="H162" s="334">
        <f>SUM($A$940)</f>
        <v>100</v>
      </c>
      <c r="I162" s="335">
        <f>$Z$940</f>
        <v>14</v>
      </c>
      <c r="J162" s="329"/>
      <c r="K162" s="329"/>
      <c r="L162" s="329"/>
      <c r="M162" s="329"/>
      <c r="N162" s="329"/>
      <c r="O162" s="329"/>
      <c r="P162" s="329"/>
      <c r="Q162" s="329"/>
      <c r="R162" s="329"/>
      <c r="S162" s="329"/>
      <c r="T162" s="329"/>
      <c r="U162" s="329"/>
      <c r="V162" s="329"/>
      <c r="W162" s="329"/>
      <c r="X162" s="329"/>
      <c r="Y162" s="329"/>
      <c r="Z162" s="329"/>
      <c r="AA162" s="329"/>
      <c r="AB162" s="329"/>
      <c r="AC162" s="329"/>
      <c r="AD162" s="329"/>
      <c r="AE162" s="329"/>
      <c r="AF162" s="329"/>
      <c r="AG162" s="329"/>
      <c r="AH162" s="329"/>
      <c r="AI162" s="329"/>
      <c r="AJ162" s="329"/>
      <c r="AK162" s="329"/>
      <c r="AL162" s="329"/>
      <c r="AM162" s="329"/>
      <c r="AN162" s="329"/>
      <c r="AO162" s="329"/>
      <c r="AP162" s="329"/>
      <c r="AQ162" s="329"/>
      <c r="AR162" s="329"/>
      <c r="AS162" s="329"/>
      <c r="AT162" s="329"/>
    </row>
    <row r="163">
      <c r="A163" s="329"/>
      <c r="B163" s="329"/>
      <c r="C163" s="329"/>
      <c r="D163" s="329"/>
      <c r="E163" s="329"/>
      <c r="F163" s="329"/>
      <c r="G163" s="329"/>
      <c r="H163" s="329"/>
      <c r="I163" s="329"/>
      <c r="J163" s="329"/>
      <c r="K163" s="274" t="s">
        <v>1815</v>
      </c>
      <c r="L163" s="214" t="s">
        <v>793</v>
      </c>
      <c r="M163" s="170"/>
      <c r="N163" s="208"/>
      <c r="O163" s="171" t="s">
        <v>633</v>
      </c>
      <c r="P163" s="210" t="s">
        <v>748</v>
      </c>
      <c r="Q163" s="171" t="s">
        <v>583</v>
      </c>
      <c r="R163" s="329"/>
      <c r="S163" s="329"/>
      <c r="T163" s="279" t="s">
        <v>1816</v>
      </c>
      <c r="U163" s="578" t="s">
        <v>2193</v>
      </c>
      <c r="V163" s="373"/>
      <c r="W163" s="417" t="s">
        <v>2194</v>
      </c>
      <c r="X163" s="342"/>
      <c r="Y163" s="342"/>
      <c r="Z163" s="342"/>
      <c r="AA163" s="329"/>
      <c r="AB163" s="329"/>
      <c r="AC163" s="279" t="s">
        <v>294</v>
      </c>
      <c r="AD163" s="579" t="s">
        <v>2195</v>
      </c>
      <c r="AE163" s="192"/>
      <c r="AF163" s="561" t="s">
        <v>2196</v>
      </c>
      <c r="AG163" s="342"/>
      <c r="AH163" s="342"/>
      <c r="AI163" s="342"/>
      <c r="AJ163" s="329"/>
      <c r="AK163" s="329"/>
      <c r="AL163" s="329"/>
      <c r="AM163" s="227" t="s">
        <v>1821</v>
      </c>
      <c r="AN163" s="170"/>
      <c r="AO163" s="329"/>
      <c r="AP163" s="329"/>
      <c r="AQ163" s="329"/>
      <c r="AR163" s="329"/>
      <c r="AS163" s="329"/>
      <c r="AT163" s="329"/>
    </row>
    <row r="164">
      <c r="A164" s="329"/>
      <c r="B164" s="345" t="s">
        <v>1822</v>
      </c>
      <c r="C164" s="345" t="s">
        <v>1823</v>
      </c>
      <c r="D164" s="345" t="s">
        <v>1824</v>
      </c>
      <c r="E164" s="345" t="s">
        <v>1825</v>
      </c>
      <c r="F164" s="345" t="s">
        <v>1066</v>
      </c>
      <c r="G164" s="345" t="s">
        <v>1120</v>
      </c>
      <c r="H164" s="345" t="s">
        <v>800</v>
      </c>
      <c r="I164" s="345" t="s">
        <v>1826</v>
      </c>
      <c r="J164" s="329"/>
      <c r="K164" s="346" t="str">
        <f>IFERROR(__xludf.DUMMYFUNCTION("REGEXREPLACE(O163, ""\D+"", """")"),"6")</f>
        <v>6</v>
      </c>
      <c r="L164" s="153" t="s">
        <v>795</v>
      </c>
      <c r="M164" s="154"/>
      <c r="N164" s="154"/>
      <c r="O164" s="154"/>
      <c r="P164" s="154"/>
      <c r="Q164" s="154"/>
      <c r="R164" s="329"/>
      <c r="S164" s="329"/>
      <c r="T164" s="349" t="s">
        <v>2197</v>
      </c>
      <c r="U164" s="574" t="s">
        <v>2198</v>
      </c>
      <c r="V164" s="181"/>
      <c r="W164" s="181"/>
      <c r="X164" s="181"/>
      <c r="Y164" s="181"/>
      <c r="Z164" s="580" t="s">
        <v>2199</v>
      </c>
      <c r="AA164" s="349" t="s">
        <v>556</v>
      </c>
      <c r="AB164" s="329"/>
      <c r="AC164" s="329"/>
      <c r="AD164" s="574" t="s">
        <v>2200</v>
      </c>
      <c r="AE164" s="181"/>
      <c r="AF164" s="181"/>
      <c r="AG164" s="181"/>
      <c r="AH164" s="181"/>
      <c r="AI164" s="181"/>
      <c r="AJ164" s="329"/>
      <c r="AK164" s="329"/>
      <c r="AL164" s="329"/>
      <c r="AM164" s="350" t="s">
        <v>1830</v>
      </c>
      <c r="AN164" s="367" t="s">
        <v>1844</v>
      </c>
      <c r="AO164" s="370" t="s">
        <v>1847</v>
      </c>
      <c r="AP164" s="369" t="s">
        <v>1846</v>
      </c>
      <c r="AQ164" s="581" t="s">
        <v>2201</v>
      </c>
      <c r="AR164" s="368" t="s">
        <v>1845</v>
      </c>
      <c r="AS164" s="329"/>
      <c r="AT164" s="329"/>
    </row>
    <row r="165">
      <c r="A165" s="358"/>
      <c r="B165" s="359">
        <f>SUM($B$940)</f>
        <v>35</v>
      </c>
      <c r="C165" s="360">
        <v>12.0</v>
      </c>
      <c r="D165" s="361"/>
      <c r="E165" s="361"/>
      <c r="F165" s="361"/>
      <c r="G165" s="360"/>
      <c r="H165" s="361"/>
      <c r="I165" s="359">
        <f>SUM(B165,C165*2,D165:H165) - IF(C165 &gt; I162, MINUS(C165, I162), 0)</f>
        <v>59</v>
      </c>
      <c r="J165" s="329"/>
      <c r="K165" s="329"/>
      <c r="L165" s="153" t="s">
        <v>797</v>
      </c>
      <c r="M165" s="154"/>
      <c r="N165" s="154"/>
      <c r="O165" s="154"/>
      <c r="P165" s="154"/>
      <c r="Q165" s="154"/>
      <c r="R165" s="329"/>
      <c r="S165" s="329"/>
      <c r="T165" s="329"/>
      <c r="U165" s="566" t="s">
        <v>2202</v>
      </c>
      <c r="V165" s="582" t="s">
        <v>862</v>
      </c>
      <c r="W165" s="582" t="s">
        <v>905</v>
      </c>
      <c r="X165" s="364" t="s">
        <v>864</v>
      </c>
      <c r="Y165" s="582" t="s">
        <v>988</v>
      </c>
      <c r="Z165" s="567" t="s">
        <v>866</v>
      </c>
      <c r="AA165" s="329"/>
      <c r="AB165" s="329"/>
      <c r="AC165" s="329"/>
      <c r="AD165" s="574" t="s">
        <v>2203</v>
      </c>
      <c r="AE165" s="181"/>
      <c r="AF165" s="181"/>
      <c r="AG165" s="181"/>
      <c r="AH165" s="181"/>
      <c r="AI165" s="181"/>
      <c r="AJ165" s="349" t="s">
        <v>556</v>
      </c>
      <c r="AK165" s="329"/>
      <c r="AL165" s="329"/>
      <c r="AM165" s="583" t="s">
        <v>2204</v>
      </c>
      <c r="AN165" s="438" t="s">
        <v>1936</v>
      </c>
      <c r="AO165" s="455"/>
      <c r="AP165" s="37"/>
      <c r="AQ165" s="37"/>
      <c r="AR165" s="37"/>
      <c r="AS165" s="329"/>
      <c r="AT165" s="329"/>
    </row>
    <row r="166">
      <c r="B166" s="359">
        <f>SUM($C$940)</f>
        <v>40</v>
      </c>
      <c r="C166" s="360">
        <v>5.0</v>
      </c>
      <c r="D166" s="360"/>
      <c r="E166" s="360"/>
      <c r="F166" s="360"/>
      <c r="G166" s="361"/>
      <c r="H166" s="361"/>
      <c r="I166" s="359">
        <f>SUM(B166,C166*2,D166:H166) - IF(C166 &gt; I162, MINUS(C166, I162), 0)</f>
        <v>50</v>
      </c>
      <c r="J166" s="329"/>
      <c r="K166" s="329"/>
      <c r="L166" s="373"/>
      <c r="M166" s="373"/>
      <c r="N166" s="373"/>
      <c r="O166" s="373"/>
      <c r="P166" s="373"/>
      <c r="Q166" s="373"/>
      <c r="R166" s="329"/>
      <c r="S166" s="329"/>
      <c r="T166" s="329"/>
      <c r="U166" s="373"/>
      <c r="V166" s="373"/>
      <c r="W166" s="373"/>
      <c r="X166" s="373"/>
      <c r="Y166" s="373"/>
      <c r="Z166" s="373"/>
      <c r="AA166" s="329"/>
      <c r="AB166" s="329"/>
      <c r="AC166" s="329"/>
      <c r="AD166" s="474" t="s">
        <v>2205</v>
      </c>
      <c r="AE166" s="192"/>
      <c r="AF166" s="192"/>
      <c r="AG166" s="192"/>
      <c r="AH166" s="192"/>
      <c r="AI166" s="345" t="s">
        <v>535</v>
      </c>
      <c r="AJ166" s="329"/>
      <c r="AK166" s="329"/>
      <c r="AL166" s="329"/>
      <c r="AM166" s="37"/>
      <c r="AN166" s="455"/>
      <c r="AO166" s="455"/>
      <c r="AP166" s="37"/>
      <c r="AQ166" s="37"/>
      <c r="AR166" s="37"/>
      <c r="AS166" s="329"/>
      <c r="AT166" s="329"/>
    </row>
    <row r="167">
      <c r="B167" s="359">
        <f>SUM($D$940)</f>
        <v>0</v>
      </c>
      <c r="C167" s="360">
        <v>13.0</v>
      </c>
      <c r="D167" s="361"/>
      <c r="E167" s="360">
        <v>5.0</v>
      </c>
      <c r="F167" s="361"/>
      <c r="G167" s="361"/>
      <c r="H167" s="361"/>
      <c r="I167" s="359">
        <f>SUM(B167:H167) - IF(C167 &gt; I162, ROUNDUP(MINUS(C167, I162)/2), 0)</f>
        <v>18</v>
      </c>
      <c r="J167" s="329"/>
      <c r="K167" s="274" t="s">
        <v>1815</v>
      </c>
      <c r="L167" s="169" t="s">
        <v>632</v>
      </c>
      <c r="M167" s="170"/>
      <c r="N167" s="170"/>
      <c r="O167" s="171" t="s">
        <v>633</v>
      </c>
      <c r="P167" s="172" t="s">
        <v>580</v>
      </c>
      <c r="Q167" s="171" t="s">
        <v>593</v>
      </c>
      <c r="R167" s="329"/>
      <c r="S167" s="329"/>
      <c r="T167" s="279" t="s">
        <v>1855</v>
      </c>
      <c r="U167" s="416" t="s">
        <v>2206</v>
      </c>
      <c r="V167" s="398"/>
      <c r="W167" s="417" t="s">
        <v>2207</v>
      </c>
      <c r="X167" s="342"/>
      <c r="Y167" s="342"/>
      <c r="Z167" s="342"/>
      <c r="AA167" s="329"/>
      <c r="AB167" s="329"/>
      <c r="AC167" s="329"/>
      <c r="AD167" s="329"/>
      <c r="AE167" s="329"/>
      <c r="AF167" s="329"/>
      <c r="AG167" s="329"/>
      <c r="AH167" s="329"/>
      <c r="AI167" s="329"/>
      <c r="AJ167" s="329"/>
      <c r="AK167" s="329"/>
      <c r="AL167" s="329"/>
      <c r="AM167" s="37"/>
      <c r="AN167" s="455"/>
      <c r="AO167" s="455"/>
      <c r="AP167" s="37"/>
      <c r="AQ167" s="37"/>
      <c r="AR167" s="37"/>
      <c r="AS167" s="329"/>
      <c r="AT167" s="329"/>
    </row>
    <row r="168">
      <c r="B168" s="359">
        <f>SUM($E$940)</f>
        <v>0</v>
      </c>
      <c r="C168" s="360">
        <v>13.0</v>
      </c>
      <c r="D168" s="360">
        <v>3.0</v>
      </c>
      <c r="E168" s="360">
        <v>5.0</v>
      </c>
      <c r="F168" s="360">
        <v>5.0</v>
      </c>
      <c r="G168" s="361"/>
      <c r="H168" s="361"/>
      <c r="I168" s="359">
        <f>SUM(B168:H168) - IF(C168 &gt; I162, ROUNDUP(MINUS(C168, I162)/2), 0)</f>
        <v>26</v>
      </c>
      <c r="J168" s="329"/>
      <c r="K168" s="346" t="str">
        <f>IFERROR(__xludf.DUMMYFUNCTION("REGEXREPLACE(O167, ""\D+"", """")"),"6")</f>
        <v>6</v>
      </c>
      <c r="L168" s="153" t="s">
        <v>635</v>
      </c>
      <c r="M168" s="154"/>
      <c r="N168" s="154"/>
      <c r="O168" s="173"/>
      <c r="P168" s="154"/>
      <c r="Q168" s="173"/>
      <c r="R168" s="349"/>
      <c r="S168" s="329"/>
      <c r="T168" s="329"/>
      <c r="U168" s="510" t="s">
        <v>1010</v>
      </c>
      <c r="V168" s="421" t="s">
        <v>2208</v>
      </c>
      <c r="W168" s="424" t="s">
        <v>1088</v>
      </c>
      <c r="X168" s="584" t="s">
        <v>2209</v>
      </c>
      <c r="Y168" s="585" t="s">
        <v>2210</v>
      </c>
      <c r="Z168" s="181"/>
      <c r="AA168" s="329"/>
      <c r="AB168" s="388"/>
      <c r="AC168" s="279" t="s">
        <v>1862</v>
      </c>
      <c r="AD168" s="274" t="s">
        <v>1532</v>
      </c>
      <c r="AE168" s="170"/>
      <c r="AF168" s="170"/>
      <c r="AG168" s="275" t="s">
        <v>1302</v>
      </c>
      <c r="AH168" s="171" t="s">
        <v>1195</v>
      </c>
      <c r="AI168" s="222" t="s">
        <v>1196</v>
      </c>
      <c r="AJ168" s="329"/>
      <c r="AK168" s="329"/>
      <c r="AL168" s="329"/>
      <c r="AM168" s="37"/>
      <c r="AN168" s="37"/>
      <c r="AO168" s="37"/>
      <c r="AP168" s="37"/>
      <c r="AQ168" s="37"/>
      <c r="AR168" s="37"/>
      <c r="AS168" s="329"/>
      <c r="AT168" s="329"/>
    </row>
    <row r="169">
      <c r="B169" s="359">
        <f>SUM($F$940)</f>
        <v>0</v>
      </c>
      <c r="C169" s="360"/>
      <c r="D169" s="360"/>
      <c r="E169" s="360"/>
      <c r="F169" s="360"/>
      <c r="G169" s="360"/>
      <c r="H169" s="361"/>
      <c r="I169" s="359">
        <f>SUM(B169:H169) - IF(C169 &gt; I162, ROUNDUP(MINUS(C169, I162)/2), 0)</f>
        <v>0</v>
      </c>
      <c r="J169" s="329"/>
      <c r="K169" s="329"/>
      <c r="L169" s="153"/>
      <c r="M169" s="154"/>
      <c r="N169" s="154"/>
      <c r="O169" s="154"/>
      <c r="P169" s="154"/>
      <c r="Q169" s="154"/>
      <c r="R169" s="329"/>
      <c r="S169" s="329"/>
      <c r="T169" s="329"/>
      <c r="U169" s="510" t="s">
        <v>1018</v>
      </c>
      <c r="V169" s="424" t="s">
        <v>1882</v>
      </c>
      <c r="W169" s="424" t="s">
        <v>2211</v>
      </c>
      <c r="X169" s="403" t="s">
        <v>1883</v>
      </c>
      <c r="Y169" s="425" t="s">
        <v>1064</v>
      </c>
      <c r="Z169" s="181"/>
      <c r="AA169" s="329"/>
      <c r="AB169" s="390">
        <f>(AC169 * (AC169 + 1)) / 2</f>
        <v>0</v>
      </c>
      <c r="AC169" s="391">
        <v>0.0</v>
      </c>
      <c r="AD169" s="244" t="s">
        <v>2212</v>
      </c>
      <c r="AE169" s="154"/>
      <c r="AF169" s="154"/>
      <c r="AG169" s="154"/>
      <c r="AH169" s="154"/>
      <c r="AI169" s="173"/>
      <c r="AJ169" s="329"/>
      <c r="AK169" s="329"/>
      <c r="AL169" s="329"/>
      <c r="AM169" s="467" t="s">
        <v>1870</v>
      </c>
      <c r="AN169" s="455"/>
      <c r="AO169" s="37"/>
      <c r="AP169" s="37"/>
      <c r="AQ169" s="37"/>
      <c r="AR169" s="37"/>
      <c r="AS169" s="329"/>
      <c r="AT169" s="329"/>
    </row>
    <row r="170">
      <c r="B170" s="359">
        <f>SUM($G$940)</f>
        <v>0</v>
      </c>
      <c r="C170" s="360">
        <v>11.0</v>
      </c>
      <c r="D170" s="360">
        <v>2.0</v>
      </c>
      <c r="E170" s="360"/>
      <c r="F170" s="360">
        <v>5.0</v>
      </c>
      <c r="G170" s="360">
        <v>2.0</v>
      </c>
      <c r="H170" s="361"/>
      <c r="I170" s="359">
        <f>SUM(B170:H170) - IF(C170 &gt; I162, ROUNDUP(MINUS(C170, I162)/2), 0)</f>
        <v>20</v>
      </c>
      <c r="J170" s="329"/>
      <c r="K170" s="329"/>
      <c r="L170" s="329"/>
      <c r="M170" s="329"/>
      <c r="N170" s="329"/>
      <c r="O170" s="329"/>
      <c r="P170" s="329"/>
      <c r="Q170" s="329"/>
      <c r="R170" s="329"/>
      <c r="S170" s="329"/>
      <c r="T170" s="279" t="s">
        <v>1872</v>
      </c>
      <c r="U170" s="586" t="s">
        <v>2213</v>
      </c>
      <c r="V170" s="398"/>
      <c r="W170" s="417" t="s">
        <v>2214</v>
      </c>
      <c r="X170" s="342"/>
      <c r="Y170" s="342"/>
      <c r="Z170" s="342"/>
      <c r="AA170" s="329"/>
      <c r="AB170" s="388"/>
      <c r="AC170" s="400" t="str">
        <f>CONCATENATE("Cost: ", AB169, " KP")</f>
        <v>Cost: 0 KP</v>
      </c>
      <c r="AD170" s="244" t="s">
        <v>2215</v>
      </c>
      <c r="AE170" s="154"/>
      <c r="AF170" s="154"/>
      <c r="AG170" s="154"/>
      <c r="AH170" s="154"/>
      <c r="AI170" s="154"/>
      <c r="AJ170" s="329"/>
      <c r="AK170" s="329"/>
      <c r="AL170" s="329"/>
      <c r="AM170" s="329"/>
      <c r="AN170" s="329"/>
      <c r="AO170" s="329"/>
      <c r="AP170" s="329"/>
      <c r="AQ170" s="329"/>
      <c r="AR170" s="329"/>
      <c r="AS170" s="329"/>
      <c r="AT170" s="329"/>
    </row>
    <row r="171">
      <c r="B171" s="359">
        <f>SUM($H$940)</f>
        <v>0</v>
      </c>
      <c r="C171" s="360">
        <v>12.0</v>
      </c>
      <c r="D171" s="361"/>
      <c r="E171" s="360"/>
      <c r="F171" s="360"/>
      <c r="G171" s="361"/>
      <c r="H171" s="361"/>
      <c r="I171" s="359">
        <f>SUM(B171:H171) - IF(C171 &gt; I162, ROUNDUP(MINUS(C171, I162)/2), 0)</f>
        <v>12</v>
      </c>
      <c r="J171" s="329"/>
      <c r="K171" s="274" t="s">
        <v>1815</v>
      </c>
      <c r="L171" s="169" t="s">
        <v>2216</v>
      </c>
      <c r="M171" s="170"/>
      <c r="N171" s="170"/>
      <c r="O171" s="171"/>
      <c r="P171" s="217"/>
      <c r="Q171" s="171"/>
      <c r="R171" s="329"/>
      <c r="S171" s="329"/>
      <c r="T171" s="329"/>
      <c r="U171" s="510" t="s">
        <v>1010</v>
      </c>
      <c r="V171" s="401" t="s">
        <v>1876</v>
      </c>
      <c r="W171" s="458" t="s">
        <v>2217</v>
      </c>
      <c r="X171" s="584" t="s">
        <v>2218</v>
      </c>
      <c r="Y171" s="401"/>
      <c r="Z171" s="401"/>
      <c r="AA171" s="329"/>
      <c r="AB171" s="388"/>
      <c r="AC171" s="279" t="s">
        <v>1862</v>
      </c>
      <c r="AD171" s="296" t="s">
        <v>2219</v>
      </c>
      <c r="AE171" s="192"/>
      <c r="AF171" s="192"/>
      <c r="AG171" s="284" t="s">
        <v>1212</v>
      </c>
      <c r="AH171" s="284" t="s">
        <v>1195</v>
      </c>
      <c r="AI171" s="222" t="s">
        <v>1196</v>
      </c>
      <c r="AJ171" s="329"/>
      <c r="AK171" s="329"/>
      <c r="AL171" s="329"/>
      <c r="AM171" s="279" t="s">
        <v>1879</v>
      </c>
      <c r="AN171" s="170"/>
      <c r="AO171" s="329"/>
      <c r="AP171" s="329"/>
      <c r="AQ171" s="329"/>
      <c r="AR171" s="329"/>
      <c r="AS171" s="329"/>
      <c r="AT171" s="329"/>
    </row>
    <row r="172">
      <c r="B172" s="359">
        <f>SUM($I$940)</f>
        <v>0</v>
      </c>
      <c r="C172" s="360">
        <v>2.0</v>
      </c>
      <c r="D172" s="361"/>
      <c r="E172" s="360">
        <v>-2.0</v>
      </c>
      <c r="F172" s="360"/>
      <c r="G172" s="361"/>
      <c r="H172" s="361"/>
      <c r="I172" s="359">
        <f>SUM(B172:H172) - IF(C172 &gt; I162, ROUNDUP(MINUS(C172, I162)/2), 0)</f>
        <v>0</v>
      </c>
      <c r="J172" s="329"/>
      <c r="K172" s="346" t="str">
        <f>IFERROR(__xludf.DUMMYFUNCTION("REGEXREPLACE(O171, ""\D+"", """")"),"")</f>
        <v/>
      </c>
      <c r="L172" s="154"/>
      <c r="M172" s="154"/>
      <c r="N172" s="154"/>
      <c r="O172" s="173"/>
      <c r="P172" s="154"/>
      <c r="Q172" s="173"/>
      <c r="R172" s="329"/>
      <c r="S172" s="329"/>
      <c r="T172" s="329"/>
      <c r="U172" s="510" t="s">
        <v>1018</v>
      </c>
      <c r="V172" s="424" t="s">
        <v>1919</v>
      </c>
      <c r="W172" s="424" t="s">
        <v>1063</v>
      </c>
      <c r="X172" s="424" t="s">
        <v>2220</v>
      </c>
      <c r="Y172" s="585" t="s">
        <v>2221</v>
      </c>
      <c r="Z172" s="401"/>
      <c r="AA172" s="329"/>
      <c r="AB172" s="390">
        <f>(AC172 * (AC172 + 1)) / 2</f>
        <v>0</v>
      </c>
      <c r="AC172" s="391">
        <v>0.0</v>
      </c>
      <c r="AD172" s="228" t="s">
        <v>2222</v>
      </c>
      <c r="AE172" s="181"/>
      <c r="AF172" s="181"/>
      <c r="AG172" s="181"/>
      <c r="AH172" s="183"/>
      <c r="AI172" s="183"/>
      <c r="AJ172" s="329"/>
      <c r="AK172" s="329"/>
      <c r="AL172" s="329"/>
      <c r="AM172" s="304" t="s">
        <v>1886</v>
      </c>
      <c r="AN172" s="37"/>
      <c r="AO172" s="130" t="s">
        <v>2223</v>
      </c>
      <c r="AP172" s="37"/>
      <c r="AQ172" s="404" t="s">
        <v>1888</v>
      </c>
      <c r="AR172" s="37"/>
      <c r="AS172" s="329"/>
      <c r="AT172" s="329"/>
    </row>
    <row r="173">
      <c r="B173" s="359">
        <f>SUM($J$940)</f>
        <v>0</v>
      </c>
      <c r="C173" s="360">
        <v>14.0</v>
      </c>
      <c r="D173" s="361"/>
      <c r="E173" s="361"/>
      <c r="F173" s="361"/>
      <c r="G173" s="360"/>
      <c r="H173" s="361"/>
      <c r="I173" s="359">
        <f>SUM(B173:H173) - IF(C173 &gt; I162, ROUNDUP(MINUS(C173, I162)/2), 0)</f>
        <v>14</v>
      </c>
      <c r="J173" s="329"/>
      <c r="K173" s="329"/>
      <c r="L173" s="154"/>
      <c r="M173" s="154"/>
      <c r="N173" s="154"/>
      <c r="O173" s="154"/>
      <c r="P173" s="154"/>
      <c r="Q173" s="154"/>
      <c r="R173" s="329"/>
      <c r="S173" s="329"/>
      <c r="T173" s="279" t="s">
        <v>1889</v>
      </c>
      <c r="U173" s="587" t="s">
        <v>2224</v>
      </c>
      <c r="V173" s="398"/>
      <c r="W173" s="417" t="s">
        <v>2225</v>
      </c>
      <c r="X173" s="342"/>
      <c r="Y173" s="342"/>
      <c r="Z173" s="342"/>
      <c r="AA173" s="349" t="s">
        <v>556</v>
      </c>
      <c r="AB173" s="388"/>
      <c r="AC173" s="400" t="str">
        <f>CONCATENATE("Cost: ", AB172, " KP")</f>
        <v>Cost: 0 KP</v>
      </c>
      <c r="AD173" s="183" t="s">
        <v>1226</v>
      </c>
      <c r="AE173" s="181"/>
      <c r="AF173" s="181"/>
      <c r="AG173" s="181"/>
      <c r="AH173" s="181"/>
      <c r="AI173" s="181"/>
      <c r="AJ173" s="329"/>
      <c r="AK173" s="329"/>
      <c r="AL173" s="329"/>
      <c r="AM173" s="130" t="s">
        <v>2064</v>
      </c>
      <c r="AN173" s="37"/>
      <c r="AO173" s="472" t="s">
        <v>2065</v>
      </c>
      <c r="AP173" s="37"/>
      <c r="AQ173" s="406" t="s">
        <v>1895</v>
      </c>
      <c r="AR173" s="37"/>
      <c r="AS173" s="329"/>
      <c r="AT173" s="329"/>
    </row>
    <row r="174">
      <c r="B174" s="359">
        <f>SUM($T$940)</f>
        <v>4</v>
      </c>
      <c r="C174" s="360">
        <v>6.0</v>
      </c>
      <c r="D174" s="361"/>
      <c r="E174" s="361"/>
      <c r="F174" s="361"/>
      <c r="G174" s="361"/>
      <c r="H174" s="361"/>
      <c r="I174" s="359">
        <f>SUM(B174,D174:H174, (MIN(ROUNDDOWN(C174/6), 1)), MIN(ROUNDDOWN(C174/15), 1))</f>
        <v>5</v>
      </c>
      <c r="J174" s="329"/>
      <c r="K174" s="329"/>
      <c r="L174" s="329"/>
      <c r="M174" s="329"/>
      <c r="N174" s="329"/>
      <c r="O174" s="329"/>
      <c r="P174" s="329"/>
      <c r="Q174" s="329"/>
      <c r="R174" s="329"/>
      <c r="S174" s="329"/>
      <c r="T174" s="329"/>
      <c r="U174" s="588" t="s">
        <v>1010</v>
      </c>
      <c r="V174" s="181" t="s">
        <v>2226</v>
      </c>
      <c r="W174" s="424" t="s">
        <v>2168</v>
      </c>
      <c r="X174" s="424" t="s">
        <v>2227</v>
      </c>
      <c r="Y174" s="402" t="s">
        <v>2228</v>
      </c>
      <c r="Z174" s="183"/>
      <c r="AA174" s="329"/>
      <c r="AB174" s="388"/>
      <c r="AC174" s="279" t="s">
        <v>1862</v>
      </c>
      <c r="AD174" s="279" t="s">
        <v>1521</v>
      </c>
      <c r="AE174" s="192"/>
      <c r="AF174" s="192"/>
      <c r="AG174" s="284" t="s">
        <v>1214</v>
      </c>
      <c r="AH174" s="222" t="s">
        <v>1195</v>
      </c>
      <c r="AI174" s="222" t="s">
        <v>1196</v>
      </c>
      <c r="AJ174" s="329"/>
      <c r="AK174" s="329"/>
      <c r="AL174" s="329"/>
      <c r="AM174" s="304" t="s">
        <v>2229</v>
      </c>
      <c r="AN174" s="37"/>
      <c r="AO174" s="130" t="s">
        <v>2069</v>
      </c>
      <c r="AP174" s="37"/>
      <c r="AQ174" s="109" t="s">
        <v>2230</v>
      </c>
      <c r="AR174" s="37"/>
      <c r="AS174" s="329"/>
      <c r="AT174" s="329"/>
    </row>
    <row r="175">
      <c r="A175" s="329"/>
      <c r="B175" s="329"/>
      <c r="C175" s="329"/>
      <c r="D175" s="329"/>
      <c r="E175" s="329"/>
      <c r="F175" s="329"/>
      <c r="G175" s="329"/>
      <c r="H175" s="329"/>
      <c r="I175" s="329"/>
      <c r="J175" s="329"/>
      <c r="K175" s="411" t="s">
        <v>1904</v>
      </c>
      <c r="L175" s="412"/>
      <c r="M175" s="412"/>
      <c r="N175" s="412"/>
      <c r="O175" s="413"/>
      <c r="P175" s="413"/>
      <c r="Q175" s="413"/>
      <c r="R175" s="329"/>
      <c r="S175" s="329"/>
      <c r="T175" s="329"/>
      <c r="U175" s="588" t="s">
        <v>1018</v>
      </c>
      <c r="V175" s="421" t="s">
        <v>2231</v>
      </c>
      <c r="W175" s="401" t="s">
        <v>1143</v>
      </c>
      <c r="X175" s="181"/>
      <c r="Y175" s="181"/>
      <c r="Z175" s="181"/>
      <c r="AA175" s="329"/>
      <c r="AB175" s="390">
        <f>(AC175 * (AC175 + 1)) / 2</f>
        <v>0</v>
      </c>
      <c r="AC175" s="391">
        <v>0.0</v>
      </c>
      <c r="AD175" s="228" t="s">
        <v>2232</v>
      </c>
      <c r="AE175" s="181"/>
      <c r="AF175" s="181"/>
      <c r="AG175" s="181"/>
      <c r="AH175" s="181"/>
      <c r="AI175" s="181"/>
      <c r="AJ175" s="329"/>
      <c r="AK175" s="329"/>
      <c r="AL175" s="329"/>
      <c r="AM175" s="329"/>
      <c r="AN175" s="329"/>
      <c r="AO175" s="329"/>
      <c r="AP175" s="329"/>
      <c r="AQ175" s="329"/>
      <c r="AR175" s="329"/>
      <c r="AS175" s="329"/>
      <c r="AT175" s="329"/>
    </row>
    <row r="176">
      <c r="A176" s="329"/>
      <c r="B176" s="345" t="s">
        <v>1822</v>
      </c>
      <c r="C176" s="345" t="s">
        <v>1906</v>
      </c>
      <c r="D176" s="345" t="s">
        <v>1907</v>
      </c>
      <c r="E176" s="345" t="s">
        <v>1908</v>
      </c>
      <c r="F176" s="345" t="s">
        <v>1909</v>
      </c>
      <c r="G176" s="345" t="s">
        <v>1910</v>
      </c>
      <c r="H176" s="345" t="s">
        <v>800</v>
      </c>
      <c r="I176" s="345" t="s">
        <v>1826</v>
      </c>
      <c r="J176" s="329"/>
      <c r="K176" s="346" t="str">
        <f>IFERROR(__xludf.DUMMYFUNCTION("REGEXREPLACE(O175, ""\D+"", """")"),"")</f>
        <v/>
      </c>
      <c r="L176" s="170"/>
      <c r="M176" s="170"/>
      <c r="N176" s="170"/>
      <c r="O176" s="170"/>
      <c r="P176" s="170"/>
      <c r="Q176" s="170"/>
      <c r="R176" s="329"/>
      <c r="S176" s="329"/>
      <c r="T176" s="279" t="s">
        <v>1889</v>
      </c>
      <c r="U176" s="397" t="s">
        <v>2233</v>
      </c>
      <c r="V176" s="398"/>
      <c r="W176" s="473" t="s">
        <v>2234</v>
      </c>
      <c r="X176" s="342"/>
      <c r="Y176" s="342"/>
      <c r="Z176" s="342"/>
      <c r="AA176" s="329"/>
      <c r="AB176" s="329"/>
      <c r="AC176" s="400" t="str">
        <f>CONCATENATE("Cost: ", AB175, " KP")</f>
        <v>Cost: 0 KP</v>
      </c>
      <c r="AD176" s="228" t="s">
        <v>2235</v>
      </c>
      <c r="AE176" s="181"/>
      <c r="AF176" s="181"/>
      <c r="AG176" s="181"/>
      <c r="AH176" s="181"/>
      <c r="AI176" s="181"/>
      <c r="AJ176" s="329"/>
      <c r="AK176" s="329"/>
      <c r="AL176" s="329"/>
      <c r="AM176" s="279" t="s">
        <v>1914</v>
      </c>
      <c r="AN176" s="170"/>
      <c r="AO176" s="329"/>
      <c r="AP176" s="329"/>
      <c r="AQ176" s="329"/>
      <c r="AR176" s="329"/>
      <c r="AS176" s="329"/>
      <c r="AT176" s="329"/>
    </row>
    <row r="177">
      <c r="A177" s="345" t="s">
        <v>51</v>
      </c>
      <c r="B177" s="359">
        <f>SUM($U$940)</f>
        <v>5</v>
      </c>
      <c r="C177" s="418"/>
      <c r="D177" s="418"/>
      <c r="E177" s="419">
        <f>SUM(ROUNDDOWN(I170/5))</f>
        <v>4</v>
      </c>
      <c r="F177" s="418"/>
      <c r="G177" s="360">
        <v>13.0</v>
      </c>
      <c r="H177" s="361"/>
      <c r="I177" s="359">
        <f t="shared" ref="I177:I181" si="6">SUM(B177:H177)</f>
        <v>22</v>
      </c>
      <c r="J177" s="329"/>
      <c r="K177" s="329"/>
      <c r="L177" s="170"/>
      <c r="M177" s="170"/>
      <c r="N177" s="170"/>
      <c r="O177" s="170"/>
      <c r="P177" s="170"/>
      <c r="Q177" s="170"/>
      <c r="R177" s="329"/>
      <c r="S177" s="329"/>
      <c r="T177" s="329"/>
      <c r="U177" s="385" t="s">
        <v>1010</v>
      </c>
      <c r="V177" s="226" t="s">
        <v>1176</v>
      </c>
      <c r="W177" s="589" t="s">
        <v>2236</v>
      </c>
      <c r="X177" s="408" t="s">
        <v>2237</v>
      </c>
      <c r="Y177" s="181"/>
      <c r="Z177" s="181"/>
      <c r="AA177" s="329"/>
      <c r="AB177" s="329"/>
      <c r="AC177" s="411" t="s">
        <v>1904</v>
      </c>
      <c r="AD177" s="412"/>
      <c r="AE177" s="412"/>
      <c r="AF177" s="412"/>
      <c r="AG177" s="412"/>
      <c r="AH177" s="413"/>
      <c r="AI177" s="413"/>
      <c r="AJ177" s="329"/>
      <c r="AK177" s="329"/>
      <c r="AL177" s="329"/>
      <c r="AM177" s="423" t="s">
        <v>2238</v>
      </c>
      <c r="AS177" s="329"/>
      <c r="AT177" s="329"/>
    </row>
    <row r="178">
      <c r="A178" s="345" t="s">
        <v>52</v>
      </c>
      <c r="B178" s="359">
        <f>SUM($V$940)</f>
        <v>6</v>
      </c>
      <c r="C178" s="418"/>
      <c r="D178" s="419">
        <f>SUM(ROUNDDOWN(I169/3))</f>
        <v>0</v>
      </c>
      <c r="E178" s="419">
        <f>SUM(I170)</f>
        <v>20</v>
      </c>
      <c r="F178" s="418"/>
      <c r="G178" s="360">
        <v>13.0</v>
      </c>
      <c r="H178" s="361"/>
      <c r="I178" s="359">
        <f t="shared" si="6"/>
        <v>39</v>
      </c>
      <c r="J178" s="329"/>
      <c r="K178" s="329"/>
      <c r="L178" s="329"/>
      <c r="M178" s="329"/>
      <c r="N178" s="329"/>
      <c r="O178" s="329"/>
      <c r="P178" s="329"/>
      <c r="Q178" s="329"/>
      <c r="R178" s="329"/>
      <c r="S178" s="329"/>
      <c r="T178" s="329"/>
      <c r="U178" s="385" t="s">
        <v>1018</v>
      </c>
      <c r="V178" s="226" t="s">
        <v>2184</v>
      </c>
      <c r="W178" s="226" t="s">
        <v>2239</v>
      </c>
      <c r="X178" s="181"/>
      <c r="Y178" s="181"/>
      <c r="Z178" s="181"/>
      <c r="AA178" s="329"/>
      <c r="AB178" s="390">
        <f>(AC178 * (AC178 + 1)) / 2</f>
        <v>0</v>
      </c>
      <c r="AC178" s="391">
        <v>0.0</v>
      </c>
      <c r="AD178" s="170"/>
      <c r="AE178" s="170"/>
      <c r="AF178" s="170"/>
      <c r="AG178" s="170"/>
      <c r="AH178" s="170"/>
      <c r="AI178" s="170"/>
      <c r="AJ178" s="329"/>
      <c r="AK178" s="329"/>
      <c r="AL178" s="329"/>
      <c r="AS178" s="329"/>
      <c r="AT178" s="329"/>
    </row>
    <row r="179">
      <c r="A179" s="345" t="s">
        <v>54</v>
      </c>
      <c r="B179" s="359">
        <f>SUM($W$940)</f>
        <v>2</v>
      </c>
      <c r="C179" s="419">
        <f>SUM(I168)</f>
        <v>26</v>
      </c>
      <c r="D179" s="418"/>
      <c r="E179" s="418"/>
      <c r="F179" s="418"/>
      <c r="G179" s="360">
        <v>4.0</v>
      </c>
      <c r="H179" s="361"/>
      <c r="I179" s="359">
        <f t="shared" si="6"/>
        <v>32</v>
      </c>
      <c r="J179" s="329"/>
      <c r="K179" s="411" t="s">
        <v>1904</v>
      </c>
      <c r="L179" s="412"/>
      <c r="M179" s="412"/>
      <c r="N179" s="412"/>
      <c r="O179" s="413"/>
      <c r="P179" s="413"/>
      <c r="Q179" s="413"/>
      <c r="R179" s="329"/>
      <c r="S179" s="329"/>
      <c r="T179" s="329"/>
      <c r="U179" s="329"/>
      <c r="V179" s="329"/>
      <c r="W179" s="329"/>
      <c r="X179" s="329"/>
      <c r="Y179" s="329"/>
      <c r="Z179" s="329"/>
      <c r="AA179" s="329"/>
      <c r="AB179" s="388"/>
      <c r="AC179" s="400" t="str">
        <f>CONCATENATE("Cost: ", AB178, " KP")</f>
        <v>Cost: 0 KP</v>
      </c>
      <c r="AD179" s="170"/>
      <c r="AE179" s="170"/>
      <c r="AF179" s="170"/>
      <c r="AG179" s="170"/>
      <c r="AH179" s="170"/>
      <c r="AI179" s="170"/>
      <c r="AJ179" s="329"/>
      <c r="AK179" s="329"/>
      <c r="AL179" s="329"/>
      <c r="AS179" s="329"/>
      <c r="AT179" s="329"/>
    </row>
    <row r="180">
      <c r="A180" s="345" t="s">
        <v>53</v>
      </c>
      <c r="B180" s="359">
        <f>SUM($X$940)</f>
        <v>0</v>
      </c>
      <c r="C180" s="419">
        <f>SUM(ROUNDDOWN(I168/2))</f>
        <v>13</v>
      </c>
      <c r="D180" s="418"/>
      <c r="E180" s="419">
        <f>SUM(I170)</f>
        <v>20</v>
      </c>
      <c r="F180" s="418"/>
      <c r="G180" s="360">
        <v>8.0</v>
      </c>
      <c r="H180" s="361"/>
      <c r="I180" s="359">
        <f t="shared" si="6"/>
        <v>41</v>
      </c>
      <c r="J180" s="329"/>
      <c r="K180" s="346" t="str">
        <f>IFERROR(__xludf.DUMMYFUNCTION("REGEXREPLACE(O179, ""\D+"", """")"),"")</f>
        <v/>
      </c>
      <c r="L180" s="170"/>
      <c r="M180" s="170"/>
      <c r="N180" s="170"/>
      <c r="O180" s="170"/>
      <c r="P180" s="170"/>
      <c r="Q180" s="170"/>
      <c r="R180" s="329"/>
      <c r="S180" s="329"/>
      <c r="T180" s="279" t="s">
        <v>1922</v>
      </c>
      <c r="U180" s="590" t="s">
        <v>2240</v>
      </c>
      <c r="V180" s="192"/>
      <c r="W180" s="192"/>
      <c r="X180" s="192"/>
      <c r="Y180" s="591" t="s">
        <v>568</v>
      </c>
      <c r="Z180" s="568" t="s">
        <v>535</v>
      </c>
      <c r="AA180" s="329"/>
      <c r="AB180" s="329"/>
      <c r="AC180" s="411" t="s">
        <v>1904</v>
      </c>
      <c r="AD180" s="412"/>
      <c r="AE180" s="412"/>
      <c r="AF180" s="412"/>
      <c r="AG180" s="412"/>
      <c r="AH180" s="413"/>
      <c r="AI180" s="413"/>
      <c r="AJ180" s="329"/>
      <c r="AK180" s="329"/>
      <c r="AL180" s="329"/>
      <c r="AS180" s="329"/>
      <c r="AT180" s="329"/>
    </row>
    <row r="181">
      <c r="A181" s="345" t="s">
        <v>55</v>
      </c>
      <c r="B181" s="359">
        <f>SUM($Y$940)</f>
        <v>14</v>
      </c>
      <c r="C181" s="419">
        <f>SUM(I168)</f>
        <v>26</v>
      </c>
      <c r="D181" s="418"/>
      <c r="E181" s="418"/>
      <c r="F181" s="419">
        <f>SUM(ROUNDDOWN(I173/3))</f>
        <v>4</v>
      </c>
      <c r="G181" s="360"/>
      <c r="H181" s="361"/>
      <c r="I181" s="359">
        <f t="shared" si="6"/>
        <v>44</v>
      </c>
      <c r="J181" s="329"/>
      <c r="K181" s="329"/>
      <c r="L181" s="170"/>
      <c r="M181" s="170"/>
      <c r="N181" s="170"/>
      <c r="O181" s="170"/>
      <c r="P181" s="170"/>
      <c r="Q181" s="170"/>
      <c r="R181" s="329"/>
      <c r="S181" s="329"/>
      <c r="T181" s="329"/>
      <c r="U181" s="228" t="s">
        <v>2241</v>
      </c>
      <c r="V181" s="181"/>
      <c r="W181" s="181"/>
      <c r="X181" s="181"/>
      <c r="Y181" s="181"/>
      <c r="Z181" s="181"/>
      <c r="AA181" s="329"/>
      <c r="AB181" s="390">
        <f>(AC181 * (AC181 + 1)) / 2</f>
        <v>0</v>
      </c>
      <c r="AC181" s="391">
        <v>0.0</v>
      </c>
      <c r="AD181" s="170"/>
      <c r="AE181" s="170"/>
      <c r="AF181" s="170"/>
      <c r="AG181" s="170"/>
      <c r="AH181" s="170"/>
      <c r="AI181" s="170"/>
      <c r="AJ181" s="329"/>
      <c r="AK181" s="329"/>
      <c r="AL181" s="329"/>
      <c r="AS181" s="329"/>
      <c r="AT181" s="329"/>
    </row>
    <row r="182">
      <c r="A182" s="329"/>
      <c r="B182" s="329"/>
      <c r="C182" s="329"/>
      <c r="D182" s="329"/>
      <c r="E182" s="329"/>
      <c r="F182" s="329"/>
      <c r="G182" s="329"/>
      <c r="H182" s="329"/>
      <c r="I182" s="329"/>
      <c r="J182" s="329"/>
      <c r="K182" s="329"/>
      <c r="L182" s="329"/>
      <c r="M182" s="329"/>
      <c r="N182" s="329"/>
      <c r="O182" s="329"/>
      <c r="P182" s="329"/>
      <c r="Q182" s="329"/>
      <c r="R182" s="329"/>
      <c r="S182" s="329"/>
      <c r="T182" s="329"/>
      <c r="U182" s="286" t="s">
        <v>2242</v>
      </c>
      <c r="V182" s="181"/>
      <c r="W182" s="181"/>
      <c r="X182" s="181"/>
      <c r="Y182" s="183"/>
      <c r="Z182" s="592" t="s">
        <v>2243</v>
      </c>
      <c r="AA182" s="349" t="s">
        <v>556</v>
      </c>
      <c r="AB182" s="329"/>
      <c r="AC182" s="400" t="str">
        <f>CONCATENATE("Cost: ", AB181, " KP")</f>
        <v>Cost: 0 KP</v>
      </c>
      <c r="AD182" s="170"/>
      <c r="AE182" s="170"/>
      <c r="AF182" s="170"/>
      <c r="AG182" s="170"/>
      <c r="AH182" s="170"/>
      <c r="AI182" s="170"/>
      <c r="AJ182" s="329"/>
      <c r="AK182" s="329"/>
      <c r="AL182" s="329"/>
      <c r="AM182" s="329"/>
      <c r="AN182" s="329"/>
      <c r="AO182" s="329"/>
      <c r="AP182" s="329"/>
      <c r="AQ182" s="329"/>
      <c r="AR182" s="329"/>
      <c r="AS182" s="329"/>
      <c r="AT182" s="329"/>
    </row>
    <row r="183">
      <c r="A183" s="37"/>
      <c r="B183" s="430" t="s">
        <v>1926</v>
      </c>
      <c r="C183" s="329"/>
      <c r="D183" s="329"/>
      <c r="E183" s="329"/>
      <c r="F183" s="329"/>
      <c r="G183" s="329"/>
      <c r="H183" s="329"/>
      <c r="I183" s="329"/>
      <c r="J183" s="37"/>
      <c r="K183" s="329"/>
      <c r="L183" s="329"/>
      <c r="M183" s="329"/>
      <c r="N183" s="329"/>
      <c r="O183" s="329"/>
      <c r="P183" s="329"/>
      <c r="Q183" s="329"/>
      <c r="R183" s="329"/>
      <c r="S183" s="37"/>
      <c r="T183" s="329"/>
      <c r="U183" s="329"/>
      <c r="V183" s="329"/>
      <c r="W183" s="329"/>
      <c r="X183" s="329"/>
      <c r="Y183" s="329"/>
      <c r="Z183" s="329"/>
      <c r="AA183" s="329"/>
      <c r="AB183" s="37"/>
      <c r="AC183" s="329"/>
      <c r="AD183" s="329"/>
      <c r="AE183" s="329"/>
      <c r="AF183" s="329"/>
      <c r="AG183" s="329"/>
      <c r="AH183" s="329"/>
      <c r="AI183" s="329"/>
      <c r="AJ183" s="329"/>
      <c r="AK183" s="37"/>
      <c r="AL183" s="329"/>
      <c r="AM183" s="329"/>
      <c r="AN183" s="329"/>
      <c r="AO183" s="329"/>
      <c r="AP183" s="329"/>
      <c r="AQ183" s="329"/>
      <c r="AR183" s="329"/>
      <c r="AS183" s="329"/>
      <c r="AT183" s="37"/>
    </row>
    <row r="187">
      <c r="A187" s="37"/>
      <c r="B187" s="329"/>
      <c r="C187" s="329"/>
      <c r="D187" s="329"/>
      <c r="E187" s="329"/>
      <c r="F187" s="329"/>
      <c r="G187" s="330" t="s">
        <v>1811</v>
      </c>
      <c r="H187" s="330" t="s">
        <v>1812</v>
      </c>
      <c r="I187" s="331" t="s">
        <v>1813</v>
      </c>
      <c r="J187" s="329"/>
      <c r="K187" s="329"/>
      <c r="L187" s="329"/>
      <c r="M187" s="329"/>
      <c r="N187" s="329"/>
      <c r="O187" s="329"/>
      <c r="P187" s="329"/>
      <c r="Q187" s="329"/>
      <c r="R187" s="329"/>
      <c r="S187" s="37"/>
      <c r="T187" s="329"/>
      <c r="U187" s="329"/>
      <c r="V187" s="329"/>
      <c r="W187" s="329"/>
      <c r="X187" s="329"/>
      <c r="Y187" s="329"/>
      <c r="Z187" s="329"/>
      <c r="AA187" s="329"/>
      <c r="AB187" s="37"/>
      <c r="AC187" s="329"/>
      <c r="AD187" s="329"/>
      <c r="AE187" s="329"/>
      <c r="AF187" s="329"/>
      <c r="AG187" s="329"/>
      <c r="AH187" s="329"/>
      <c r="AI187" s="329"/>
      <c r="AJ187" s="329"/>
      <c r="AK187" s="37"/>
      <c r="AL187" s="329"/>
      <c r="AM187" s="329"/>
      <c r="AN187" s="329"/>
      <c r="AO187" s="329"/>
      <c r="AP187" s="329"/>
      <c r="AQ187" s="329"/>
      <c r="AR187" s="329"/>
      <c r="AS187" s="329"/>
      <c r="AT187" s="37"/>
    </row>
    <row r="188">
      <c r="A188" s="329"/>
      <c r="B188" s="329"/>
      <c r="C188" s="332" t="s">
        <v>1790</v>
      </c>
      <c r="D188" s="333"/>
      <c r="E188" s="329"/>
      <c r="F188" s="334" t="s">
        <v>1814</v>
      </c>
      <c r="G188" s="334">
        <f>MINUS(H188,SUM(C191:C200) + SUM(K190+K194+K198+AB195+AB198+AB201+AB204+AB207))</f>
        <v>16</v>
      </c>
      <c r="H188" s="334">
        <f>SUM($A$940)</f>
        <v>100</v>
      </c>
      <c r="I188" s="335">
        <f>$Z$940</f>
        <v>14</v>
      </c>
      <c r="J188" s="329"/>
      <c r="K188" s="329"/>
      <c r="L188" s="329"/>
      <c r="M188" s="329"/>
      <c r="N188" s="329"/>
      <c r="O188" s="329"/>
      <c r="P188" s="329"/>
      <c r="Q188" s="329"/>
      <c r="R188" s="329"/>
      <c r="S188" s="329"/>
      <c r="T188" s="329"/>
      <c r="U188" s="329"/>
      <c r="V188" s="329"/>
      <c r="W188" s="329"/>
      <c r="X188" s="329"/>
      <c r="Y188" s="329"/>
      <c r="Z188" s="329"/>
      <c r="AA188" s="329"/>
      <c r="AB188" s="329"/>
      <c r="AC188" s="329"/>
      <c r="AD188" s="329"/>
      <c r="AE188" s="329"/>
      <c r="AF188" s="329"/>
      <c r="AG188" s="329"/>
      <c r="AH188" s="329"/>
      <c r="AI188" s="329"/>
      <c r="AJ188" s="329"/>
      <c r="AK188" s="329"/>
      <c r="AL188" s="329"/>
      <c r="AM188" s="329"/>
      <c r="AN188" s="329"/>
      <c r="AO188" s="329"/>
      <c r="AP188" s="329"/>
      <c r="AQ188" s="329"/>
      <c r="AR188" s="329"/>
      <c r="AS188" s="329"/>
      <c r="AT188" s="329"/>
    </row>
    <row r="189">
      <c r="A189" s="329"/>
      <c r="B189" s="329"/>
      <c r="C189" s="329"/>
      <c r="D189" s="329"/>
      <c r="E189" s="329"/>
      <c r="F189" s="329"/>
      <c r="G189" s="329"/>
      <c r="H189" s="329"/>
      <c r="I189" s="329"/>
      <c r="J189" s="329"/>
      <c r="K189" s="274" t="s">
        <v>1815</v>
      </c>
      <c r="L189" s="169" t="s">
        <v>779</v>
      </c>
      <c r="M189" s="170"/>
      <c r="N189" s="170"/>
      <c r="O189" s="171" t="s">
        <v>625</v>
      </c>
      <c r="P189" s="204" t="s">
        <v>748</v>
      </c>
      <c r="Q189" s="171" t="s">
        <v>593</v>
      </c>
      <c r="R189" s="329"/>
      <c r="S189" s="329"/>
      <c r="T189" s="279" t="s">
        <v>1816</v>
      </c>
      <c r="U189" s="593" t="s">
        <v>2244</v>
      </c>
      <c r="V189" s="594"/>
      <c r="W189" s="595" t="s">
        <v>2245</v>
      </c>
      <c r="X189" s="235"/>
      <c r="Y189" s="235"/>
      <c r="Z189" s="235"/>
      <c r="AA189" s="329"/>
      <c r="AB189" s="329"/>
      <c r="AC189" s="279" t="s">
        <v>294</v>
      </c>
      <c r="AD189" s="596" t="s">
        <v>2246</v>
      </c>
      <c r="AE189" s="170"/>
      <c r="AF189" s="434" t="s">
        <v>2247</v>
      </c>
      <c r="AG189" s="254"/>
      <c r="AH189" s="254"/>
      <c r="AI189" s="235"/>
      <c r="AJ189" s="329"/>
      <c r="AK189" s="329"/>
      <c r="AL189" s="329"/>
      <c r="AM189" s="227" t="s">
        <v>1821</v>
      </c>
      <c r="AN189" s="170"/>
      <c r="AO189" s="329"/>
      <c r="AP189" s="329"/>
      <c r="AQ189" s="329"/>
      <c r="AR189" s="329"/>
      <c r="AS189" s="329"/>
      <c r="AT189" s="329"/>
    </row>
    <row r="190">
      <c r="A190" s="329"/>
      <c r="B190" s="345" t="s">
        <v>1822</v>
      </c>
      <c r="C190" s="345" t="s">
        <v>1823</v>
      </c>
      <c r="D190" s="345" t="s">
        <v>1824</v>
      </c>
      <c r="E190" s="345" t="s">
        <v>1825</v>
      </c>
      <c r="F190" s="345" t="s">
        <v>1066</v>
      </c>
      <c r="G190" s="345" t="s">
        <v>1120</v>
      </c>
      <c r="H190" s="345" t="s">
        <v>800</v>
      </c>
      <c r="I190" s="345" t="s">
        <v>1826</v>
      </c>
      <c r="J190" s="329"/>
      <c r="K190" s="346" t="str">
        <f>IFERROR(__xludf.DUMMYFUNCTION("REGEXREPLACE(O189, ""\D+"", """")"),"5")</f>
        <v>5</v>
      </c>
      <c r="L190" s="153" t="s">
        <v>781</v>
      </c>
      <c r="M190" s="154"/>
      <c r="N190" s="154"/>
      <c r="O190" s="173"/>
      <c r="P190" s="154"/>
      <c r="Q190" s="173"/>
      <c r="R190" s="329"/>
      <c r="S190" s="329"/>
      <c r="T190" s="329"/>
      <c r="U190" s="597" t="s">
        <v>2248</v>
      </c>
      <c r="V190" s="212"/>
      <c r="W190" s="212"/>
      <c r="X190" s="212"/>
      <c r="Y190" s="212"/>
      <c r="Z190" s="154"/>
      <c r="AA190" s="329"/>
      <c r="AB190" s="329"/>
      <c r="AC190" s="329"/>
      <c r="AD190" s="242" t="s">
        <v>2249</v>
      </c>
      <c r="AE190" s="212"/>
      <c r="AF190" s="212"/>
      <c r="AG190" s="212"/>
      <c r="AH190" s="212"/>
      <c r="AI190" s="154"/>
      <c r="AJ190" s="329"/>
      <c r="AK190" s="329"/>
      <c r="AL190" s="329"/>
      <c r="AM190" s="598" t="s">
        <v>2250</v>
      </c>
      <c r="AN190" s="599" t="s">
        <v>2251</v>
      </c>
      <c r="AO190" s="600" t="s">
        <v>2252</v>
      </c>
      <c r="AP190" s="601" t="s">
        <v>2253</v>
      </c>
      <c r="AQ190" s="37"/>
      <c r="AR190" s="37"/>
      <c r="AS190" s="329"/>
      <c r="AT190" s="329"/>
    </row>
    <row r="191">
      <c r="A191" s="358"/>
      <c r="B191" s="359">
        <f>SUM($B$940)</f>
        <v>35</v>
      </c>
      <c r="C191" s="360">
        <v>6.0</v>
      </c>
      <c r="D191" s="361"/>
      <c r="E191" s="361"/>
      <c r="F191" s="360">
        <v>2.0</v>
      </c>
      <c r="G191" s="361"/>
      <c r="H191" s="361"/>
      <c r="I191" s="359">
        <f>SUM(B191,C191*2,D191:H191) - IF(C191 &gt; I188, MINUS(C191, I188), 0)</f>
        <v>49</v>
      </c>
      <c r="J191" s="329"/>
      <c r="K191" s="329"/>
      <c r="L191" s="154"/>
      <c r="M191" s="154"/>
      <c r="N191" s="154"/>
      <c r="O191" s="154"/>
      <c r="P191" s="154"/>
      <c r="Q191" s="154"/>
      <c r="R191" s="329"/>
      <c r="S191" s="329"/>
      <c r="T191" s="329"/>
      <c r="U191" s="602" t="s">
        <v>2254</v>
      </c>
      <c r="V191" s="444" t="s">
        <v>2255</v>
      </c>
      <c r="W191" s="345" t="s">
        <v>868</v>
      </c>
      <c r="X191" s="444" t="s">
        <v>1840</v>
      </c>
      <c r="Y191" s="444" t="s">
        <v>865</v>
      </c>
      <c r="Z191" s="345" t="s">
        <v>866</v>
      </c>
      <c r="AA191" s="329"/>
      <c r="AB191" s="329"/>
      <c r="AC191" s="329"/>
      <c r="AD191" s="242" t="s">
        <v>2256</v>
      </c>
      <c r="AE191" s="212"/>
      <c r="AF191" s="212"/>
      <c r="AG191" s="212"/>
      <c r="AH191" s="212"/>
      <c r="AI191" s="154"/>
      <c r="AJ191" s="349" t="s">
        <v>556</v>
      </c>
      <c r="AK191" s="329"/>
      <c r="AL191" s="329"/>
      <c r="AM191" s="37"/>
      <c r="AN191" s="455"/>
      <c r="AO191" s="455"/>
      <c r="AP191" s="37"/>
      <c r="AQ191" s="37"/>
      <c r="AR191" s="37"/>
      <c r="AS191" s="329"/>
      <c r="AT191" s="329"/>
    </row>
    <row r="192">
      <c r="B192" s="359">
        <f>SUM($C$940)</f>
        <v>40</v>
      </c>
      <c r="C192" s="360">
        <v>12.0</v>
      </c>
      <c r="D192" s="361"/>
      <c r="E192" s="361"/>
      <c r="F192" s="360">
        <v>5.0</v>
      </c>
      <c r="G192" s="360">
        <v>3.0</v>
      </c>
      <c r="H192" s="361"/>
      <c r="I192" s="359">
        <f>SUM(B192,C192*2,D192:H192) - IF(C192 &gt; I188, MINUS(C192, I188), 0)</f>
        <v>72</v>
      </c>
      <c r="J192" s="329"/>
      <c r="K192" s="329"/>
      <c r="L192" s="329"/>
      <c r="M192" s="329"/>
      <c r="N192" s="329"/>
      <c r="O192" s="329"/>
      <c r="P192" s="329"/>
      <c r="Q192" s="329"/>
      <c r="R192" s="329"/>
      <c r="S192" s="329"/>
      <c r="T192" s="329"/>
      <c r="U192" s="329"/>
      <c r="V192" s="329"/>
      <c r="W192" s="329"/>
      <c r="X192" s="329"/>
      <c r="Y192" s="329"/>
      <c r="Z192" s="329"/>
      <c r="AA192" s="329"/>
      <c r="AB192" s="329"/>
      <c r="AC192" s="329"/>
      <c r="AD192" s="227" t="s">
        <v>2257</v>
      </c>
      <c r="AE192" s="170"/>
      <c r="AF192" s="170"/>
      <c r="AG192" s="170"/>
      <c r="AH192" s="170"/>
      <c r="AI192" s="345" t="s">
        <v>535</v>
      </c>
      <c r="AJ192" s="329"/>
      <c r="AK192" s="329"/>
      <c r="AL192" s="329"/>
      <c r="AM192" s="37"/>
      <c r="AN192" s="455"/>
      <c r="AO192" s="455"/>
      <c r="AP192" s="37"/>
      <c r="AQ192" s="37"/>
      <c r="AR192" s="37"/>
      <c r="AS192" s="329"/>
      <c r="AT192" s="329"/>
    </row>
    <row r="193">
      <c r="B193" s="359">
        <f>SUM($D$940)</f>
        <v>0</v>
      </c>
      <c r="C193" s="360">
        <v>6.0</v>
      </c>
      <c r="D193" s="361"/>
      <c r="E193" s="361"/>
      <c r="F193" s="361"/>
      <c r="G193" s="361"/>
      <c r="H193" s="361"/>
      <c r="I193" s="359">
        <f>SUM(B193:H193) - IF(C193 &gt; I188, ROUNDUP(MINUS(C193, I188)/2), 0)</f>
        <v>6</v>
      </c>
      <c r="J193" s="329"/>
      <c r="K193" s="274" t="s">
        <v>1815</v>
      </c>
      <c r="L193" s="169" t="s">
        <v>2216</v>
      </c>
      <c r="M193" s="170"/>
      <c r="N193" s="170"/>
      <c r="O193" s="171"/>
      <c r="P193" s="217"/>
      <c r="Q193" s="171"/>
      <c r="R193" s="329"/>
      <c r="S193" s="329"/>
      <c r="T193" s="279" t="s">
        <v>1855</v>
      </c>
      <c r="U193" s="593" t="s">
        <v>2258</v>
      </c>
      <c r="V193" s="594"/>
      <c r="W193" s="595" t="s">
        <v>2259</v>
      </c>
      <c r="X193" s="254"/>
      <c r="Y193" s="235"/>
      <c r="Z193" s="235"/>
      <c r="AA193" s="329"/>
      <c r="AB193" s="329"/>
      <c r="AC193" s="329"/>
      <c r="AD193" s="383" t="s">
        <v>2260</v>
      </c>
      <c r="AE193" s="329"/>
      <c r="AF193" s="329"/>
      <c r="AG193" s="329"/>
      <c r="AH193" s="329"/>
      <c r="AI193" s="329"/>
      <c r="AJ193" s="329"/>
      <c r="AK193" s="329"/>
      <c r="AL193" s="329"/>
      <c r="AM193" s="37"/>
      <c r="AN193" s="455"/>
      <c r="AO193" s="455"/>
      <c r="AP193" s="37"/>
      <c r="AQ193" s="37"/>
      <c r="AR193" s="37"/>
      <c r="AS193" s="329"/>
      <c r="AT193" s="329"/>
    </row>
    <row r="194">
      <c r="B194" s="359">
        <f>SUM($E$940)</f>
        <v>0</v>
      </c>
      <c r="C194" s="360">
        <v>5.0</v>
      </c>
      <c r="D194" s="361"/>
      <c r="E194" s="360">
        <v>1.0</v>
      </c>
      <c r="F194" s="361"/>
      <c r="G194" s="360"/>
      <c r="H194" s="361"/>
      <c r="I194" s="359">
        <f>SUM(B194:H194) - IF(C194 &gt; I188, ROUNDUP(MINUS(C194, I188)/2), 0)</f>
        <v>6</v>
      </c>
      <c r="J194" s="329"/>
      <c r="K194" s="346" t="str">
        <f>IFERROR(__xludf.DUMMYFUNCTION("REGEXREPLACE(O193, ""\D+"", """")"),"")</f>
        <v/>
      </c>
      <c r="L194" s="154"/>
      <c r="M194" s="154"/>
      <c r="N194" s="154"/>
      <c r="O194" s="173"/>
      <c r="P194" s="154"/>
      <c r="Q194" s="173"/>
      <c r="R194" s="349"/>
      <c r="S194" s="329"/>
      <c r="T194" s="329"/>
      <c r="U194" s="385" t="s">
        <v>1010</v>
      </c>
      <c r="V194" s="153" t="s">
        <v>1075</v>
      </c>
      <c r="W194" s="153" t="s">
        <v>2261</v>
      </c>
      <c r="X194" s="153" t="s">
        <v>2262</v>
      </c>
      <c r="Y194" s="262" t="s">
        <v>2263</v>
      </c>
      <c r="Z194" s="262" t="s">
        <v>2264</v>
      </c>
      <c r="AA194" s="329"/>
      <c r="AB194" s="388"/>
      <c r="AC194" s="279" t="s">
        <v>1862</v>
      </c>
      <c r="AD194" s="227" t="s">
        <v>2265</v>
      </c>
      <c r="AE194" s="170"/>
      <c r="AF194" s="170"/>
      <c r="AG194" s="275" t="s">
        <v>2266</v>
      </c>
      <c r="AH194" s="209" t="s">
        <v>1195</v>
      </c>
      <c r="AI194" s="222" t="s">
        <v>1196</v>
      </c>
      <c r="AJ194" s="329"/>
      <c r="AK194" s="329"/>
      <c r="AL194" s="329"/>
      <c r="AM194" s="37"/>
      <c r="AN194" s="37"/>
      <c r="AO194" s="37"/>
      <c r="AP194" s="37"/>
      <c r="AQ194" s="37"/>
      <c r="AR194" s="37"/>
      <c r="AS194" s="329"/>
      <c r="AT194" s="329"/>
    </row>
    <row r="195">
      <c r="B195" s="359">
        <f>SUM($F$940)</f>
        <v>0</v>
      </c>
      <c r="C195" s="360">
        <v>15.0</v>
      </c>
      <c r="D195" s="360">
        <v>2.0</v>
      </c>
      <c r="E195" s="361"/>
      <c r="F195" s="360">
        <v>4.0</v>
      </c>
      <c r="G195" s="360">
        <v>3.0</v>
      </c>
      <c r="H195" s="361"/>
      <c r="I195" s="359">
        <f>SUM(B195:H195) - IF(C195 &gt; I188, ROUNDUP(MINUS(C195, I188)/2), 0)</f>
        <v>23</v>
      </c>
      <c r="J195" s="329"/>
      <c r="K195" s="329"/>
      <c r="L195" s="154"/>
      <c r="M195" s="154"/>
      <c r="N195" s="154"/>
      <c r="O195" s="154"/>
      <c r="P195" s="154"/>
      <c r="Q195" s="154"/>
      <c r="R195" s="329"/>
      <c r="S195" s="329"/>
      <c r="T195" s="329"/>
      <c r="U195" s="385" t="s">
        <v>1018</v>
      </c>
      <c r="V195" s="154" t="s">
        <v>1049</v>
      </c>
      <c r="W195" s="153" t="s">
        <v>1143</v>
      </c>
      <c r="X195" s="260" t="s">
        <v>2267</v>
      </c>
      <c r="Y195" s="154"/>
      <c r="Z195" s="154"/>
      <c r="AA195" s="329"/>
      <c r="AB195" s="390">
        <f>(AC195 * (AC195 + 1)) / 2</f>
        <v>6</v>
      </c>
      <c r="AC195" s="391">
        <v>3.0</v>
      </c>
      <c r="AD195" s="242" t="s">
        <v>2268</v>
      </c>
      <c r="AE195" s="212"/>
      <c r="AF195" s="212"/>
      <c r="AG195" s="154"/>
      <c r="AH195" s="154"/>
      <c r="AI195" s="154"/>
      <c r="AJ195" s="329"/>
      <c r="AK195" s="329"/>
      <c r="AL195" s="329"/>
      <c r="AM195" s="603" t="s">
        <v>2269</v>
      </c>
      <c r="AN195" s="604" t="s">
        <v>2270</v>
      </c>
      <c r="AO195" s="37"/>
      <c r="AP195" s="37"/>
      <c r="AQ195" s="37"/>
      <c r="AR195" s="37"/>
      <c r="AS195" s="329"/>
      <c r="AT195" s="329"/>
    </row>
    <row r="196">
      <c r="B196" s="359">
        <f>SUM($G$940)</f>
        <v>0</v>
      </c>
      <c r="C196" s="360">
        <v>8.0</v>
      </c>
      <c r="D196" s="360">
        <v>1.0</v>
      </c>
      <c r="E196" s="361"/>
      <c r="F196" s="360">
        <v>2.0</v>
      </c>
      <c r="G196" s="361"/>
      <c r="H196" s="361"/>
      <c r="I196" s="359">
        <f>SUM(B196:H196) - IF(C196 &gt; I188, ROUNDUP(MINUS(C196, I188)/2), 0)</f>
        <v>11</v>
      </c>
      <c r="J196" s="329"/>
      <c r="K196" s="329"/>
      <c r="L196" s="329"/>
      <c r="M196" s="329"/>
      <c r="N196" s="329"/>
      <c r="O196" s="329"/>
      <c r="P196" s="329"/>
      <c r="Q196" s="329"/>
      <c r="R196" s="329"/>
      <c r="S196" s="329"/>
      <c r="T196" s="279" t="s">
        <v>1872</v>
      </c>
      <c r="U196" s="593" t="s">
        <v>2271</v>
      </c>
      <c r="V196" s="594"/>
      <c r="W196" s="595" t="s">
        <v>2272</v>
      </c>
      <c r="X196" s="235"/>
      <c r="Y196" s="235"/>
      <c r="Z196" s="235"/>
      <c r="AA196" s="329"/>
      <c r="AB196" s="388"/>
      <c r="AC196" s="400" t="str">
        <f>CONCATENATE("Cost: ", AB195, " KP")</f>
        <v>Cost: 6 KP</v>
      </c>
      <c r="AD196" s="242" t="s">
        <v>2273</v>
      </c>
      <c r="AE196" s="212"/>
      <c r="AF196" s="212"/>
      <c r="AG196" s="212"/>
      <c r="AH196" s="212"/>
      <c r="AI196" s="154"/>
      <c r="AJ196" s="329"/>
      <c r="AK196" s="329"/>
      <c r="AL196" s="329"/>
      <c r="AM196" s="329"/>
      <c r="AN196" s="329"/>
      <c r="AO196" s="329"/>
      <c r="AP196" s="329"/>
      <c r="AQ196" s="329"/>
      <c r="AR196" s="329"/>
      <c r="AS196" s="329"/>
      <c r="AT196" s="329"/>
    </row>
    <row r="197">
      <c r="B197" s="359">
        <f>SUM($H$940)</f>
        <v>0</v>
      </c>
      <c r="C197" s="360">
        <v>2.0</v>
      </c>
      <c r="D197" s="361"/>
      <c r="E197" s="360">
        <v>2.0</v>
      </c>
      <c r="F197" s="360"/>
      <c r="G197" s="361"/>
      <c r="H197" s="361"/>
      <c r="I197" s="359">
        <f>SUM(B197:H197) - IF(C197 &gt; I188, ROUNDUP(MINUS(C197, I188)/2), 0)</f>
        <v>4</v>
      </c>
      <c r="J197" s="329"/>
      <c r="K197" s="274" t="s">
        <v>1815</v>
      </c>
      <c r="L197" s="169" t="s">
        <v>2216</v>
      </c>
      <c r="M197" s="170"/>
      <c r="N197" s="170"/>
      <c r="O197" s="171"/>
      <c r="P197" s="217"/>
      <c r="Q197" s="171"/>
      <c r="R197" s="329"/>
      <c r="S197" s="329"/>
      <c r="T197" s="329"/>
      <c r="U197" s="385" t="s">
        <v>1010</v>
      </c>
      <c r="V197" s="153" t="s">
        <v>1876</v>
      </c>
      <c r="W197" s="262" t="s">
        <v>2274</v>
      </c>
      <c r="X197" s="605" t="s">
        <v>2275</v>
      </c>
      <c r="Y197" s="154"/>
      <c r="Z197" s="154"/>
      <c r="AA197" s="329"/>
      <c r="AB197" s="388"/>
      <c r="AC197" s="279" t="s">
        <v>1862</v>
      </c>
      <c r="AD197" s="218" t="s">
        <v>1385</v>
      </c>
      <c r="AE197" s="170"/>
      <c r="AF197" s="170"/>
      <c r="AG197" s="209" t="s">
        <v>1304</v>
      </c>
      <c r="AH197" s="209" t="s">
        <v>1195</v>
      </c>
      <c r="AI197" s="171" t="s">
        <v>1196</v>
      </c>
      <c r="AJ197" s="329"/>
      <c r="AK197" s="329"/>
      <c r="AL197" s="329"/>
      <c r="AM197" s="279" t="s">
        <v>1879</v>
      </c>
      <c r="AN197" s="170"/>
      <c r="AO197" s="329"/>
      <c r="AP197" s="329"/>
      <c r="AQ197" s="329"/>
      <c r="AR197" s="329"/>
      <c r="AS197" s="329"/>
      <c r="AT197" s="329"/>
    </row>
    <row r="198">
      <c r="B198" s="359">
        <f>SUM($I$940)</f>
        <v>0</v>
      </c>
      <c r="C198" s="361"/>
      <c r="D198" s="361"/>
      <c r="E198" s="360">
        <v>5.0</v>
      </c>
      <c r="F198" s="360"/>
      <c r="G198" s="361"/>
      <c r="H198" s="361"/>
      <c r="I198" s="359">
        <f>SUM(B198:H198) - IF(C198 &gt; I188, ROUNDUP(MINUS(C198, I188)/2), 0)</f>
        <v>5</v>
      </c>
      <c r="J198" s="329"/>
      <c r="K198" s="346" t="str">
        <f>IFERROR(__xludf.DUMMYFUNCTION("REGEXREPLACE(O197, ""\D+"", """")"),"")</f>
        <v/>
      </c>
      <c r="L198" s="154"/>
      <c r="M198" s="154"/>
      <c r="N198" s="154"/>
      <c r="O198" s="173"/>
      <c r="P198" s="154"/>
      <c r="Q198" s="173"/>
      <c r="R198" s="329"/>
      <c r="S198" s="329"/>
      <c r="T198" s="329"/>
      <c r="U198" s="385" t="s">
        <v>1018</v>
      </c>
      <c r="V198" s="226" t="s">
        <v>2121</v>
      </c>
      <c r="W198" s="244" t="s">
        <v>2276</v>
      </c>
      <c r="X198" s="264" t="s">
        <v>1023</v>
      </c>
      <c r="Y198" s="264" t="s">
        <v>1969</v>
      </c>
      <c r="Z198" s="154"/>
      <c r="AA198" s="329"/>
      <c r="AB198" s="390">
        <f>(AC198 * (AC198 + 1)) / 2</f>
        <v>0</v>
      </c>
      <c r="AC198" s="391">
        <v>0.0</v>
      </c>
      <c r="AD198" s="153" t="s">
        <v>2277</v>
      </c>
      <c r="AE198" s="212"/>
      <c r="AF198" s="212"/>
      <c r="AG198" s="154"/>
      <c r="AH198" s="154"/>
      <c r="AI198" s="154"/>
      <c r="AJ198" s="329"/>
      <c r="AK198" s="329"/>
      <c r="AL198" s="329"/>
      <c r="AM198" s="304" t="s">
        <v>1886</v>
      </c>
      <c r="AN198" s="37"/>
      <c r="AO198" s="130" t="s">
        <v>2278</v>
      </c>
      <c r="AP198" s="37"/>
      <c r="AQ198" s="404" t="s">
        <v>1888</v>
      </c>
      <c r="AR198" s="37"/>
      <c r="AS198" s="329"/>
      <c r="AT198" s="329"/>
    </row>
    <row r="199">
      <c r="B199" s="359">
        <f>SUM($J$940)</f>
        <v>0</v>
      </c>
      <c r="C199" s="360">
        <v>10.0</v>
      </c>
      <c r="D199" s="361"/>
      <c r="E199" s="361"/>
      <c r="F199" s="361"/>
      <c r="G199" s="361"/>
      <c r="H199" s="361"/>
      <c r="I199" s="359">
        <f>SUM(B199:H199) - IF(C199 &gt; I188, ROUNDUP(MINUS(C199, I188)/2), 0)</f>
        <v>10</v>
      </c>
      <c r="J199" s="329"/>
      <c r="K199" s="329"/>
      <c r="L199" s="154"/>
      <c r="M199" s="154"/>
      <c r="N199" s="154"/>
      <c r="O199" s="154"/>
      <c r="P199" s="154"/>
      <c r="Q199" s="154"/>
      <c r="R199" s="329"/>
      <c r="S199" s="329"/>
      <c r="T199" s="279" t="s">
        <v>1889</v>
      </c>
      <c r="U199" s="606" t="s">
        <v>2279</v>
      </c>
      <c r="V199" s="594"/>
      <c r="W199" s="595" t="s">
        <v>2280</v>
      </c>
      <c r="X199" s="254"/>
      <c r="Y199" s="235"/>
      <c r="Z199" s="235"/>
      <c r="AA199" s="329"/>
      <c r="AB199" s="388"/>
      <c r="AC199" s="400" t="str">
        <f>CONCATENATE("Cost: ", AB198, " KP")</f>
        <v>Cost: 0 KP</v>
      </c>
      <c r="AD199" s="445" t="s">
        <v>2281</v>
      </c>
      <c r="AE199" s="154"/>
      <c r="AF199" s="154"/>
      <c r="AG199" s="154"/>
      <c r="AH199" s="154"/>
      <c r="AI199" s="154"/>
      <c r="AJ199" s="329"/>
      <c r="AK199" s="329"/>
      <c r="AL199" s="329"/>
      <c r="AM199" s="130" t="s">
        <v>2064</v>
      </c>
      <c r="AN199" s="37"/>
      <c r="AO199" s="472" t="s">
        <v>2065</v>
      </c>
      <c r="AP199" s="37"/>
      <c r="AQ199" s="130" t="s">
        <v>2282</v>
      </c>
      <c r="AR199" s="37"/>
      <c r="AS199" s="329"/>
      <c r="AT199" s="329"/>
    </row>
    <row r="200">
      <c r="B200" s="359">
        <f>SUM($T$940)</f>
        <v>4</v>
      </c>
      <c r="C200" s="360">
        <v>6.0</v>
      </c>
      <c r="D200" s="361"/>
      <c r="E200" s="361"/>
      <c r="F200" s="361"/>
      <c r="G200" s="361"/>
      <c r="H200" s="361"/>
      <c r="I200" s="359">
        <f>SUM(B200,D200:H200, (MIN(ROUNDDOWN(C200/6), 1)), MIN(ROUNDDOWN(C200/15), 1))</f>
        <v>5</v>
      </c>
      <c r="J200" s="329"/>
      <c r="K200" s="329"/>
      <c r="L200" s="329"/>
      <c r="M200" s="329"/>
      <c r="N200" s="329"/>
      <c r="O200" s="329"/>
      <c r="P200" s="329"/>
      <c r="Q200" s="329"/>
      <c r="R200" s="329"/>
      <c r="S200" s="329"/>
      <c r="T200" s="329"/>
      <c r="U200" s="385" t="s">
        <v>1010</v>
      </c>
      <c r="V200" s="173" t="s">
        <v>1959</v>
      </c>
      <c r="W200" s="153" t="s">
        <v>1127</v>
      </c>
      <c r="X200" s="262" t="s">
        <v>2283</v>
      </c>
      <c r="Y200" s="605" t="s">
        <v>2284</v>
      </c>
      <c r="Z200" s="154"/>
      <c r="AA200" s="329"/>
      <c r="AB200" s="388"/>
      <c r="AC200" s="279" t="s">
        <v>1862</v>
      </c>
      <c r="AD200" s="274" t="s">
        <v>2285</v>
      </c>
      <c r="AE200" s="170"/>
      <c r="AF200" s="170"/>
      <c r="AG200" s="275" t="s">
        <v>2286</v>
      </c>
      <c r="AH200" s="209" t="s">
        <v>1195</v>
      </c>
      <c r="AI200" s="222" t="s">
        <v>1196</v>
      </c>
      <c r="AJ200" s="329"/>
      <c r="AK200" s="329"/>
      <c r="AL200" s="329"/>
      <c r="AM200" s="304" t="s">
        <v>2287</v>
      </c>
      <c r="AN200" s="37"/>
      <c r="AO200" s="130" t="s">
        <v>2288</v>
      </c>
      <c r="AP200" s="37"/>
      <c r="AQ200" s="109" t="s">
        <v>2289</v>
      </c>
      <c r="AR200" s="37"/>
      <c r="AS200" s="329"/>
      <c r="AT200" s="329"/>
    </row>
    <row r="201">
      <c r="A201" s="329"/>
      <c r="B201" s="329"/>
      <c r="C201" s="329"/>
      <c r="D201" s="329"/>
      <c r="E201" s="329"/>
      <c r="F201" s="329"/>
      <c r="G201" s="329"/>
      <c r="H201" s="329"/>
      <c r="I201" s="329"/>
      <c r="J201" s="329"/>
      <c r="K201" s="411" t="s">
        <v>1904</v>
      </c>
      <c r="L201" s="412"/>
      <c r="M201" s="412"/>
      <c r="N201" s="412"/>
      <c r="O201" s="413"/>
      <c r="P201" s="413"/>
      <c r="Q201" s="413"/>
      <c r="R201" s="329"/>
      <c r="S201" s="329"/>
      <c r="T201" s="329"/>
      <c r="U201" s="385" t="s">
        <v>1018</v>
      </c>
      <c r="V201" s="173" t="s">
        <v>2004</v>
      </c>
      <c r="W201" s="153" t="s">
        <v>1152</v>
      </c>
      <c r="X201" s="260" t="s">
        <v>2267</v>
      </c>
      <c r="Y201" s="154"/>
      <c r="Z201" s="154"/>
      <c r="AA201" s="329"/>
      <c r="AB201" s="390">
        <f>(AC201 * (AC201 + 1)) / 2</f>
        <v>3</v>
      </c>
      <c r="AC201" s="391">
        <v>2.0</v>
      </c>
      <c r="AD201" s="242" t="s">
        <v>2290</v>
      </c>
      <c r="AE201" s="212"/>
      <c r="AF201" s="154"/>
      <c r="AG201" s="154"/>
      <c r="AH201" s="154"/>
      <c r="AI201" s="154"/>
      <c r="AJ201" s="329"/>
      <c r="AK201" s="329"/>
      <c r="AL201" s="329"/>
      <c r="AM201" s="329"/>
      <c r="AN201" s="329"/>
      <c r="AO201" s="329"/>
      <c r="AP201" s="329"/>
      <c r="AQ201" s="329"/>
      <c r="AR201" s="329"/>
      <c r="AS201" s="329"/>
      <c r="AT201" s="329"/>
    </row>
    <row r="202">
      <c r="A202" s="329"/>
      <c r="B202" s="345" t="s">
        <v>1822</v>
      </c>
      <c r="C202" s="345" t="s">
        <v>1906</v>
      </c>
      <c r="D202" s="345" t="s">
        <v>1907</v>
      </c>
      <c r="E202" s="345" t="s">
        <v>1908</v>
      </c>
      <c r="F202" s="345" t="s">
        <v>1909</v>
      </c>
      <c r="G202" s="345" t="s">
        <v>1910</v>
      </c>
      <c r="H202" s="345" t="s">
        <v>800</v>
      </c>
      <c r="I202" s="345" t="s">
        <v>1826</v>
      </c>
      <c r="J202" s="329"/>
      <c r="K202" s="346" t="str">
        <f>IFERROR(__xludf.DUMMYFUNCTION("REGEXREPLACE(O201, ""\D+"", """")"),"")</f>
        <v/>
      </c>
      <c r="L202" s="170"/>
      <c r="M202" s="170"/>
      <c r="N202" s="170"/>
      <c r="O202" s="170"/>
      <c r="P202" s="170"/>
      <c r="Q202" s="170"/>
      <c r="R202" s="329"/>
      <c r="S202" s="329"/>
      <c r="T202" s="279" t="s">
        <v>1889</v>
      </c>
      <c r="U202" s="607" t="s">
        <v>2291</v>
      </c>
      <c r="V202" s="594"/>
      <c r="W202" s="595" t="s">
        <v>2292</v>
      </c>
      <c r="X202" s="254"/>
      <c r="Y202" s="254"/>
      <c r="Z202" s="235"/>
      <c r="AA202" s="329"/>
      <c r="AB202" s="329"/>
      <c r="AC202" s="400" t="str">
        <f>CONCATENATE("Cost: ", AB201, " KP")</f>
        <v>Cost: 3 KP</v>
      </c>
      <c r="AD202" s="608"/>
      <c r="AE202" s="212"/>
      <c r="AF202" s="154"/>
      <c r="AG202" s="154"/>
      <c r="AH202" s="154"/>
      <c r="AI202" s="154"/>
      <c r="AJ202" s="329"/>
      <c r="AK202" s="329"/>
      <c r="AL202" s="329"/>
      <c r="AM202" s="279" t="s">
        <v>1914</v>
      </c>
      <c r="AN202" s="170"/>
      <c r="AO202" s="329"/>
      <c r="AP202" s="329"/>
      <c r="AQ202" s="329"/>
      <c r="AR202" s="329"/>
      <c r="AS202" s="329"/>
      <c r="AT202" s="329"/>
    </row>
    <row r="203">
      <c r="A203" s="345" t="s">
        <v>51</v>
      </c>
      <c r="B203" s="359">
        <f>SUM($U$940)</f>
        <v>5</v>
      </c>
      <c r="C203" s="418"/>
      <c r="D203" s="418"/>
      <c r="E203" s="419">
        <f>SUM(ROUNDDOWN(I196/5))</f>
        <v>2</v>
      </c>
      <c r="F203" s="418"/>
      <c r="G203" s="361"/>
      <c r="H203" s="361"/>
      <c r="I203" s="359">
        <f t="shared" ref="I203:I207" si="7">SUM(B203:H203)</f>
        <v>7</v>
      </c>
      <c r="J203" s="329"/>
      <c r="K203" s="329"/>
      <c r="L203" s="170"/>
      <c r="M203" s="170"/>
      <c r="N203" s="170"/>
      <c r="O203" s="170"/>
      <c r="P203" s="170"/>
      <c r="Q203" s="170"/>
      <c r="R203" s="329"/>
      <c r="S203" s="329"/>
      <c r="T203" s="329"/>
      <c r="U203" s="385" t="s">
        <v>1010</v>
      </c>
      <c r="V203" s="153" t="s">
        <v>1057</v>
      </c>
      <c r="W203" s="153" t="s">
        <v>1061</v>
      </c>
      <c r="X203" s="609" t="s">
        <v>2293</v>
      </c>
      <c r="Y203" s="154"/>
      <c r="Z203" s="154"/>
      <c r="AA203" s="329"/>
      <c r="AB203" s="329"/>
      <c r="AC203" s="411" t="s">
        <v>1904</v>
      </c>
      <c r="AD203" s="412"/>
      <c r="AE203" s="412"/>
      <c r="AF203" s="412"/>
      <c r="AG203" s="412"/>
      <c r="AH203" s="413"/>
      <c r="AI203" s="413"/>
      <c r="AJ203" s="329"/>
      <c r="AK203" s="329"/>
      <c r="AL203" s="329"/>
      <c r="AM203" s="423" t="s">
        <v>2294</v>
      </c>
      <c r="AS203" s="329"/>
      <c r="AT203" s="329"/>
    </row>
    <row r="204">
      <c r="A204" s="345" t="s">
        <v>52</v>
      </c>
      <c r="B204" s="359">
        <f>SUM($V$940)</f>
        <v>6</v>
      </c>
      <c r="C204" s="418"/>
      <c r="D204" s="419">
        <f>SUM(ROUNDDOWN(I195/3))</f>
        <v>7</v>
      </c>
      <c r="E204" s="419">
        <f>SUM(I196)</f>
        <v>11</v>
      </c>
      <c r="F204" s="418"/>
      <c r="G204" s="360">
        <v>7.0</v>
      </c>
      <c r="H204" s="361"/>
      <c r="I204" s="359">
        <f t="shared" si="7"/>
        <v>31</v>
      </c>
      <c r="J204" s="329"/>
      <c r="K204" s="329"/>
      <c r="L204" s="329"/>
      <c r="M204" s="329"/>
      <c r="N204" s="329"/>
      <c r="O204" s="329"/>
      <c r="P204" s="329"/>
      <c r="Q204" s="329"/>
      <c r="R204" s="329"/>
      <c r="S204" s="329"/>
      <c r="T204" s="329"/>
      <c r="U204" s="385" t="s">
        <v>1018</v>
      </c>
      <c r="V204" s="173" t="s">
        <v>1093</v>
      </c>
      <c r="W204" s="153" t="s">
        <v>2295</v>
      </c>
      <c r="X204" s="610" t="s">
        <v>2296</v>
      </c>
      <c r="Y204" s="260" t="s">
        <v>1884</v>
      </c>
      <c r="Z204" s="154"/>
      <c r="AA204" s="329"/>
      <c r="AB204" s="390">
        <f>(AC204 * (AC204 + 1)) / 2</f>
        <v>0</v>
      </c>
      <c r="AC204" s="391">
        <v>0.0</v>
      </c>
      <c r="AD204" s="170"/>
      <c r="AE204" s="170"/>
      <c r="AF204" s="170"/>
      <c r="AG204" s="170"/>
      <c r="AH204" s="170"/>
      <c r="AI204" s="170"/>
      <c r="AJ204" s="329"/>
      <c r="AK204" s="329"/>
      <c r="AL204" s="329"/>
      <c r="AS204" s="329"/>
      <c r="AT204" s="329"/>
    </row>
    <row r="205">
      <c r="A205" s="345" t="s">
        <v>54</v>
      </c>
      <c r="B205" s="359">
        <f>SUM($W$940)</f>
        <v>2</v>
      </c>
      <c r="C205" s="419">
        <f>SUM(I194)</f>
        <v>6</v>
      </c>
      <c r="D205" s="418"/>
      <c r="E205" s="418"/>
      <c r="F205" s="418"/>
      <c r="G205" s="361"/>
      <c r="H205" s="361"/>
      <c r="I205" s="359">
        <f t="shared" si="7"/>
        <v>8</v>
      </c>
      <c r="J205" s="329"/>
      <c r="K205" s="411" t="s">
        <v>1904</v>
      </c>
      <c r="L205" s="412"/>
      <c r="M205" s="412"/>
      <c r="N205" s="412"/>
      <c r="O205" s="413"/>
      <c r="P205" s="413"/>
      <c r="Q205" s="413"/>
      <c r="R205" s="329"/>
      <c r="S205" s="329"/>
      <c r="T205" s="329"/>
      <c r="U205" s="329"/>
      <c r="V205" s="329"/>
      <c r="W205" s="329"/>
      <c r="X205" s="329"/>
      <c r="Y205" s="329"/>
      <c r="Z205" s="329"/>
      <c r="AA205" s="329"/>
      <c r="AB205" s="388"/>
      <c r="AC205" s="400" t="str">
        <f>CONCATENATE("Cost: ", AB204, " KP")</f>
        <v>Cost: 0 KP</v>
      </c>
      <c r="AD205" s="170"/>
      <c r="AE205" s="170"/>
      <c r="AF205" s="170"/>
      <c r="AG205" s="170"/>
      <c r="AH205" s="170"/>
      <c r="AI205" s="170"/>
      <c r="AJ205" s="329"/>
      <c r="AK205" s="329"/>
      <c r="AL205" s="329"/>
      <c r="AS205" s="329"/>
      <c r="AT205" s="329"/>
    </row>
    <row r="206">
      <c r="A206" s="345" t="s">
        <v>53</v>
      </c>
      <c r="B206" s="359">
        <f>SUM($X$940)</f>
        <v>0</v>
      </c>
      <c r="C206" s="419">
        <f>SUM(ROUNDDOWN(I194/2))</f>
        <v>3</v>
      </c>
      <c r="D206" s="418"/>
      <c r="E206" s="419">
        <f>SUM(I196)</f>
        <v>11</v>
      </c>
      <c r="F206" s="418"/>
      <c r="G206" s="360">
        <v>3.0</v>
      </c>
      <c r="H206" s="361"/>
      <c r="I206" s="359">
        <f t="shared" si="7"/>
        <v>17</v>
      </c>
      <c r="J206" s="329"/>
      <c r="K206" s="346" t="str">
        <f>IFERROR(__xludf.DUMMYFUNCTION("REGEXREPLACE(O205, ""\D+"", """")"),"")</f>
        <v/>
      </c>
      <c r="L206" s="170"/>
      <c r="M206" s="170"/>
      <c r="N206" s="170"/>
      <c r="O206" s="170"/>
      <c r="P206" s="170"/>
      <c r="Q206" s="170"/>
      <c r="R206" s="329"/>
      <c r="S206" s="329"/>
      <c r="T206" s="279" t="s">
        <v>1922</v>
      </c>
      <c r="U206" s="611" t="s">
        <v>2297</v>
      </c>
      <c r="V206" s="170"/>
      <c r="W206" s="170"/>
      <c r="X206" s="170"/>
      <c r="Y206" s="612" t="s">
        <v>567</v>
      </c>
      <c r="Z206" s="345" t="s">
        <v>535</v>
      </c>
      <c r="AA206" s="329"/>
      <c r="AB206" s="329"/>
      <c r="AC206" s="411" t="s">
        <v>1904</v>
      </c>
      <c r="AD206" s="412"/>
      <c r="AE206" s="412"/>
      <c r="AF206" s="412"/>
      <c r="AG206" s="412"/>
      <c r="AH206" s="413"/>
      <c r="AI206" s="413"/>
      <c r="AJ206" s="329"/>
      <c r="AK206" s="329"/>
      <c r="AL206" s="329"/>
      <c r="AS206" s="329"/>
      <c r="AT206" s="329"/>
    </row>
    <row r="207">
      <c r="A207" s="345" t="s">
        <v>55</v>
      </c>
      <c r="B207" s="359">
        <f>SUM($Y$940)</f>
        <v>14</v>
      </c>
      <c r="C207" s="419">
        <f>SUM(I194)</f>
        <v>6</v>
      </c>
      <c r="D207" s="418"/>
      <c r="E207" s="418"/>
      <c r="F207" s="419">
        <f>SUM(ROUNDDOWN(I199/3))</f>
        <v>3</v>
      </c>
      <c r="G207" s="361"/>
      <c r="H207" s="361"/>
      <c r="I207" s="359">
        <f t="shared" si="7"/>
        <v>23</v>
      </c>
      <c r="J207" s="329"/>
      <c r="K207" s="329"/>
      <c r="L207" s="170"/>
      <c r="M207" s="170"/>
      <c r="N207" s="170"/>
      <c r="O207" s="170"/>
      <c r="P207" s="170"/>
      <c r="Q207" s="170"/>
      <c r="R207" s="329"/>
      <c r="S207" s="329"/>
      <c r="T207" s="329"/>
      <c r="U207" s="242" t="s">
        <v>2298</v>
      </c>
      <c r="V207" s="212"/>
      <c r="W207" s="212"/>
      <c r="X207" s="212"/>
      <c r="Y207" s="212"/>
      <c r="Z207" s="154"/>
      <c r="AA207" s="329"/>
      <c r="AB207" s="390">
        <f>(AC207 * (AC207 + 1)) / 2</f>
        <v>0</v>
      </c>
      <c r="AC207" s="391">
        <v>0.0</v>
      </c>
      <c r="AD207" s="170"/>
      <c r="AE207" s="170"/>
      <c r="AF207" s="170"/>
      <c r="AG207" s="170"/>
      <c r="AH207" s="170"/>
      <c r="AI207" s="170"/>
      <c r="AJ207" s="329"/>
      <c r="AK207" s="329"/>
      <c r="AL207" s="329"/>
      <c r="AS207" s="329"/>
      <c r="AT207" s="329"/>
    </row>
    <row r="208">
      <c r="A208" s="329"/>
      <c r="B208" s="329"/>
      <c r="C208" s="329"/>
      <c r="D208" s="329"/>
      <c r="E208" s="329"/>
      <c r="F208" s="329"/>
      <c r="G208" s="329"/>
      <c r="H208" s="329"/>
      <c r="I208" s="329"/>
      <c r="J208" s="329"/>
      <c r="K208" s="329"/>
      <c r="L208" s="329"/>
      <c r="M208" s="329"/>
      <c r="N208" s="329"/>
      <c r="O208" s="329"/>
      <c r="P208" s="329"/>
      <c r="Q208" s="329"/>
      <c r="R208" s="329"/>
      <c r="S208" s="329"/>
      <c r="T208" s="329"/>
      <c r="U208" s="242" t="s">
        <v>2299</v>
      </c>
      <c r="V208" s="212"/>
      <c r="W208" s="212"/>
      <c r="X208" s="212"/>
      <c r="Y208" s="212"/>
      <c r="Z208" s="205" t="s">
        <v>2300</v>
      </c>
      <c r="AA208" s="329"/>
      <c r="AB208" s="329"/>
      <c r="AC208" s="400" t="str">
        <f>CONCATENATE("Cost: ", AB207, " KP")</f>
        <v>Cost: 0 KP</v>
      </c>
      <c r="AD208" s="170"/>
      <c r="AE208" s="170"/>
      <c r="AF208" s="170"/>
      <c r="AG208" s="170"/>
      <c r="AH208" s="170"/>
      <c r="AI208" s="170"/>
      <c r="AJ208" s="329"/>
      <c r="AK208" s="329"/>
      <c r="AL208" s="329"/>
      <c r="AM208" s="329"/>
      <c r="AN208" s="329"/>
      <c r="AO208" s="329"/>
      <c r="AP208" s="329"/>
      <c r="AQ208" s="329"/>
      <c r="AR208" s="329"/>
      <c r="AS208" s="329"/>
      <c r="AT208" s="329"/>
    </row>
    <row r="209">
      <c r="A209" s="37"/>
      <c r="B209" s="430" t="s">
        <v>1926</v>
      </c>
      <c r="C209" s="329"/>
      <c r="D209" s="329"/>
      <c r="E209" s="329"/>
      <c r="F209" s="329"/>
      <c r="G209" s="329"/>
      <c r="H209" s="329"/>
      <c r="I209" s="329"/>
      <c r="J209" s="37"/>
      <c r="K209" s="329"/>
      <c r="L209" s="329"/>
      <c r="M209" s="329"/>
      <c r="N209" s="329"/>
      <c r="O209" s="329"/>
      <c r="P209" s="329"/>
      <c r="Q209" s="329"/>
      <c r="R209" s="329"/>
      <c r="S209" s="37"/>
      <c r="T209" s="329"/>
      <c r="U209" s="329"/>
      <c r="V209" s="329"/>
      <c r="W209" s="329"/>
      <c r="X209" s="329"/>
      <c r="Y209" s="329"/>
      <c r="Z209" s="329"/>
      <c r="AA209" s="329"/>
      <c r="AB209" s="329"/>
      <c r="AC209" s="613" t="s">
        <v>2301</v>
      </c>
      <c r="AD209" s="614" t="s">
        <v>1394</v>
      </c>
      <c r="AE209" s="615"/>
      <c r="AF209" s="615"/>
      <c r="AG209" s="209" t="s">
        <v>1395</v>
      </c>
      <c r="AH209" s="209" t="s">
        <v>1195</v>
      </c>
      <c r="AI209" s="209" t="s">
        <v>1196</v>
      </c>
      <c r="AJ209" s="329"/>
      <c r="AK209" s="37"/>
      <c r="AL209" s="329"/>
      <c r="AM209" s="329"/>
      <c r="AN209" s="329"/>
      <c r="AO209" s="329"/>
      <c r="AP209" s="329"/>
      <c r="AQ209" s="329"/>
      <c r="AR209" s="329"/>
      <c r="AS209" s="329"/>
      <c r="AT209" s="37"/>
    </row>
    <row r="210">
      <c r="AB210" s="390">
        <f>(AC210 * (AC210 + 1)) / 2</f>
        <v>0</v>
      </c>
      <c r="AC210" s="391">
        <v>0.0</v>
      </c>
      <c r="AD210" s="242" t="s">
        <v>2302</v>
      </c>
      <c r="AE210" s="212"/>
      <c r="AF210" s="212"/>
      <c r="AG210" s="212"/>
      <c r="AH210" s="212"/>
      <c r="AI210" s="154"/>
      <c r="AJ210" s="329"/>
    </row>
    <row r="211">
      <c r="AB211" s="329"/>
      <c r="AC211" s="400" t="str">
        <f>CONCATENATE("Cost: ", AB210, " KP")</f>
        <v>Cost: 0 KP</v>
      </c>
      <c r="AD211" s="242" t="s">
        <v>2303</v>
      </c>
      <c r="AE211" s="212"/>
      <c r="AF211" s="212"/>
      <c r="AG211" s="154"/>
      <c r="AH211" s="154"/>
      <c r="AI211" s="154"/>
      <c r="AJ211" s="329"/>
    </row>
    <row r="213">
      <c r="A213" s="37"/>
      <c r="B213" s="329"/>
      <c r="C213" s="329"/>
      <c r="D213" s="329"/>
      <c r="E213" s="329"/>
      <c r="F213" s="329"/>
      <c r="G213" s="330" t="s">
        <v>1811</v>
      </c>
      <c r="H213" s="330" t="s">
        <v>1812</v>
      </c>
      <c r="I213" s="331" t="s">
        <v>1813</v>
      </c>
      <c r="J213" s="329"/>
      <c r="K213" s="329"/>
      <c r="L213" s="329"/>
      <c r="M213" s="329"/>
      <c r="N213" s="329"/>
      <c r="O213" s="329"/>
      <c r="P213" s="329"/>
      <c r="Q213" s="329"/>
      <c r="R213" s="329"/>
      <c r="S213" s="37"/>
      <c r="T213" s="329"/>
      <c r="U213" s="329"/>
      <c r="V213" s="329"/>
      <c r="W213" s="329"/>
      <c r="X213" s="329"/>
      <c r="Y213" s="329"/>
      <c r="Z213" s="329"/>
      <c r="AA213" s="329"/>
      <c r="AB213" s="37"/>
      <c r="AC213" s="329"/>
      <c r="AD213" s="329"/>
      <c r="AE213" s="329"/>
      <c r="AF213" s="329"/>
      <c r="AG213" s="329"/>
      <c r="AH213" s="329"/>
      <c r="AI213" s="329"/>
      <c r="AJ213" s="329"/>
      <c r="AK213" s="37"/>
      <c r="AL213" s="329"/>
      <c r="AM213" s="329"/>
      <c r="AN213" s="329"/>
      <c r="AO213" s="329"/>
      <c r="AP213" s="329"/>
      <c r="AQ213" s="329"/>
      <c r="AR213" s="329"/>
      <c r="AS213" s="329"/>
      <c r="AT213" s="37"/>
    </row>
    <row r="214">
      <c r="A214" s="329"/>
      <c r="B214" s="329"/>
      <c r="C214" s="332" t="s">
        <v>1791</v>
      </c>
      <c r="D214" s="333"/>
      <c r="E214" s="329"/>
      <c r="F214" s="334" t="s">
        <v>1814</v>
      </c>
      <c r="G214" s="334">
        <f>MINUS(H214,SUM(C217:C226) + SUM(K216+K220+K224+AB221+AB224+AB227+AB230+AB233))</f>
        <v>0</v>
      </c>
      <c r="H214" s="334">
        <f>SUM($A$940)</f>
        <v>100</v>
      </c>
      <c r="I214" s="335">
        <f>$Z$940</f>
        <v>14</v>
      </c>
      <c r="J214" s="329"/>
      <c r="K214" s="329"/>
      <c r="L214" s="616" t="s">
        <v>2304</v>
      </c>
      <c r="M214" s="617" t="s">
        <v>2305</v>
      </c>
      <c r="N214" s="336" t="s">
        <v>2306</v>
      </c>
      <c r="O214" s="329"/>
      <c r="P214" s="329"/>
      <c r="Q214" s="329"/>
      <c r="R214" s="329"/>
      <c r="S214" s="329"/>
      <c r="T214" s="329"/>
      <c r="U214" s="329"/>
      <c r="V214" s="329"/>
      <c r="W214" s="329"/>
      <c r="X214" s="329"/>
      <c r="Y214" s="329"/>
      <c r="Z214" s="329"/>
      <c r="AA214" s="329"/>
      <c r="AB214" s="329"/>
      <c r="AC214" s="329"/>
      <c r="AD214" s="329"/>
      <c r="AE214" s="329"/>
      <c r="AF214" s="329"/>
      <c r="AG214" s="329"/>
      <c r="AH214" s="329"/>
      <c r="AI214" s="329"/>
      <c r="AJ214" s="329"/>
      <c r="AK214" s="329"/>
      <c r="AL214" s="329"/>
      <c r="AM214" s="329"/>
      <c r="AN214" s="329"/>
      <c r="AO214" s="329"/>
      <c r="AP214" s="329"/>
      <c r="AQ214" s="329"/>
      <c r="AR214" s="329"/>
      <c r="AS214" s="329"/>
      <c r="AT214" s="329"/>
    </row>
    <row r="215">
      <c r="A215" s="329"/>
      <c r="B215" s="329"/>
      <c r="C215" s="329"/>
      <c r="D215" s="329"/>
      <c r="E215" s="329"/>
      <c r="F215" s="329"/>
      <c r="G215" s="329"/>
      <c r="H215" s="329"/>
      <c r="I215" s="329"/>
      <c r="J215" s="329"/>
      <c r="K215" s="274" t="s">
        <v>1815</v>
      </c>
      <c r="L215" s="149" t="s">
        <v>758</v>
      </c>
      <c r="M215" s="170"/>
      <c r="N215" s="170"/>
      <c r="O215" s="461" t="s">
        <v>603</v>
      </c>
      <c r="P215" s="618" t="s">
        <v>748</v>
      </c>
      <c r="Q215" s="461" t="s">
        <v>583</v>
      </c>
      <c r="R215" s="329"/>
      <c r="S215" s="329"/>
      <c r="T215" s="279" t="s">
        <v>1816</v>
      </c>
      <c r="U215" s="546" t="s">
        <v>2307</v>
      </c>
      <c r="V215" s="329"/>
      <c r="W215" s="619" t="s">
        <v>2308</v>
      </c>
      <c r="X215" s="254"/>
      <c r="Y215" s="254"/>
      <c r="Z215" s="235"/>
      <c r="AA215" s="329"/>
      <c r="AB215" s="329"/>
      <c r="AC215" s="279" t="s">
        <v>294</v>
      </c>
      <c r="AD215" s="620" t="s">
        <v>2309</v>
      </c>
      <c r="AE215" s="170"/>
      <c r="AF215" s="434" t="s">
        <v>2310</v>
      </c>
      <c r="AG215" s="254"/>
      <c r="AH215" s="254"/>
      <c r="AI215" s="235"/>
      <c r="AJ215" s="329"/>
      <c r="AK215" s="329"/>
      <c r="AL215" s="329"/>
      <c r="AM215" s="227" t="s">
        <v>1821</v>
      </c>
      <c r="AN215" s="621"/>
      <c r="AO215" s="329"/>
      <c r="AP215" s="329"/>
      <c r="AQ215" s="329"/>
      <c r="AR215" s="329"/>
      <c r="AS215" s="329"/>
      <c r="AT215" s="329"/>
    </row>
    <row r="216">
      <c r="A216" s="329"/>
      <c r="B216" s="345" t="s">
        <v>1822</v>
      </c>
      <c r="C216" s="345" t="s">
        <v>1823</v>
      </c>
      <c r="D216" s="345" t="s">
        <v>1824</v>
      </c>
      <c r="E216" s="345" t="s">
        <v>1825</v>
      </c>
      <c r="F216" s="345" t="s">
        <v>1066</v>
      </c>
      <c r="G216" s="345" t="s">
        <v>1120</v>
      </c>
      <c r="H216" s="345" t="s">
        <v>800</v>
      </c>
      <c r="I216" s="345" t="s">
        <v>1826</v>
      </c>
      <c r="J216" s="329"/>
      <c r="K216" s="346" t="str">
        <f>IFERROR(__xludf.DUMMYFUNCTION("REGEXREPLACE(O215, ""\D+"", """")"),"4")</f>
        <v>4</v>
      </c>
      <c r="L216" s="211" t="s">
        <v>760</v>
      </c>
      <c r="M216" s="212"/>
      <c r="N216" s="212"/>
      <c r="O216" s="243"/>
      <c r="P216" s="212"/>
      <c r="Q216" s="173"/>
      <c r="R216" s="329"/>
      <c r="S216" s="329"/>
      <c r="T216" s="329"/>
      <c r="U216" s="242" t="s">
        <v>2311</v>
      </c>
      <c r="V216" s="212"/>
      <c r="W216" s="212"/>
      <c r="X216" s="212"/>
      <c r="Y216" s="212"/>
      <c r="Z216" s="212"/>
      <c r="AA216" s="349" t="s">
        <v>556</v>
      </c>
      <c r="AB216" s="329"/>
      <c r="AC216" s="329"/>
      <c r="AD216" s="242" t="s">
        <v>2312</v>
      </c>
      <c r="AE216" s="212"/>
      <c r="AF216" s="212"/>
      <c r="AG216" s="212"/>
      <c r="AH216" s="212"/>
      <c r="AI216" s="154"/>
      <c r="AJ216" s="329"/>
      <c r="AK216" s="329"/>
      <c r="AL216" s="329"/>
      <c r="AM216" s="350" t="s">
        <v>1830</v>
      </c>
      <c r="AN216" s="622" t="s">
        <v>2313</v>
      </c>
      <c r="AO216" s="623" t="s">
        <v>2314</v>
      </c>
      <c r="AP216" s="367" t="s">
        <v>1844</v>
      </c>
      <c r="AQ216" s="624" t="s">
        <v>2315</v>
      </c>
      <c r="AR216" s="625" t="s">
        <v>2316</v>
      </c>
      <c r="AS216" s="329"/>
      <c r="AT216" s="329"/>
    </row>
    <row r="217">
      <c r="A217" s="358"/>
      <c r="B217" s="359">
        <f>SUM($B$940)</f>
        <v>35</v>
      </c>
      <c r="C217" s="360">
        <v>16.0</v>
      </c>
      <c r="D217" s="361"/>
      <c r="E217" s="361"/>
      <c r="F217" s="360">
        <v>7.0</v>
      </c>
      <c r="G217" s="360">
        <v>4.0</v>
      </c>
      <c r="H217" s="360"/>
      <c r="I217" s="359">
        <f>SUM(B217,C217*2,D217:H217) - IF(C217 &gt; I214, MINUS(C217, I214), 0)</f>
        <v>76</v>
      </c>
      <c r="J217" s="329"/>
      <c r="K217" s="329"/>
      <c r="L217" s="211" t="s">
        <v>761</v>
      </c>
      <c r="M217" s="212"/>
      <c r="N217" s="212"/>
      <c r="O217" s="212"/>
      <c r="P217" s="154"/>
      <c r="Q217" s="154"/>
      <c r="R217" s="329"/>
      <c r="S217" s="329"/>
      <c r="T217" s="329"/>
      <c r="U217" s="566" t="s">
        <v>2317</v>
      </c>
      <c r="V217" s="345" t="s">
        <v>904</v>
      </c>
      <c r="W217" s="345" t="s">
        <v>925</v>
      </c>
      <c r="X217" s="255" t="s">
        <v>940</v>
      </c>
      <c r="Y217" s="363" t="s">
        <v>2318</v>
      </c>
      <c r="Z217" s="345" t="s">
        <v>866</v>
      </c>
      <c r="AA217" s="329"/>
      <c r="AB217" s="329"/>
      <c r="AC217" s="329"/>
      <c r="AD217" s="153" t="s">
        <v>2319</v>
      </c>
      <c r="AE217" s="154"/>
      <c r="AF217" s="154"/>
      <c r="AG217" s="154"/>
      <c r="AH217" s="154"/>
      <c r="AI217" s="154"/>
      <c r="AJ217" s="329"/>
      <c r="AK217" s="329"/>
      <c r="AL217" s="329"/>
      <c r="AM217" s="438" t="s">
        <v>1936</v>
      </c>
      <c r="AN217" s="370" t="s">
        <v>1847</v>
      </c>
      <c r="AO217" s="626" t="s">
        <v>2320</v>
      </c>
      <c r="AP217" s="627" t="s">
        <v>2321</v>
      </c>
      <c r="AQ217" s="492" t="s">
        <v>2322</v>
      </c>
      <c r="AR217" s="37"/>
      <c r="AS217" s="329"/>
      <c r="AT217" s="329"/>
    </row>
    <row r="218">
      <c r="B218" s="359">
        <f>SUM($C$940)</f>
        <v>40</v>
      </c>
      <c r="C218" s="360">
        <v>1.0</v>
      </c>
      <c r="D218" s="361"/>
      <c r="E218" s="361"/>
      <c r="F218" s="361"/>
      <c r="G218" s="361"/>
      <c r="H218" s="361"/>
      <c r="I218" s="359">
        <f>SUM(B218,C218*2,D218:H218) - IF(C218 &gt; I214, MINUS(C218, I214), 0)</f>
        <v>42</v>
      </c>
      <c r="J218" s="329"/>
      <c r="K218" s="329"/>
      <c r="L218" s="329"/>
      <c r="M218" s="329"/>
      <c r="N218" s="329"/>
      <c r="O218" s="329"/>
      <c r="P218" s="329"/>
      <c r="Q218" s="329"/>
      <c r="R218" s="329"/>
      <c r="S218" s="329"/>
      <c r="T218" s="329"/>
      <c r="U218" s="329"/>
      <c r="V218" s="329"/>
      <c r="W218" s="329"/>
      <c r="X218" s="329"/>
      <c r="Y218" s="329"/>
      <c r="Z218" s="329"/>
      <c r="AA218" s="329"/>
      <c r="AB218" s="329"/>
      <c r="AC218" s="329"/>
      <c r="AD218" s="227" t="s">
        <v>2323</v>
      </c>
      <c r="AE218" s="170"/>
      <c r="AF218" s="170"/>
      <c r="AG218" s="170"/>
      <c r="AH218" s="170"/>
      <c r="AI218" s="345" t="s">
        <v>535</v>
      </c>
      <c r="AJ218" s="329"/>
      <c r="AK218" s="329"/>
      <c r="AL218" s="329"/>
      <c r="AM218" s="37"/>
      <c r="AN218" s="455"/>
      <c r="AO218" s="455"/>
      <c r="AP218" s="37"/>
      <c r="AQ218" s="37"/>
      <c r="AR218" s="37"/>
      <c r="AS218" s="329"/>
      <c r="AT218" s="329"/>
    </row>
    <row r="219">
      <c r="B219" s="359">
        <f>SUM($D$940)</f>
        <v>0</v>
      </c>
      <c r="C219" s="360">
        <v>18.0</v>
      </c>
      <c r="D219" s="360"/>
      <c r="E219" s="360">
        <v>5.0</v>
      </c>
      <c r="F219" s="360">
        <v>5.0</v>
      </c>
      <c r="G219" s="360">
        <v>2.0</v>
      </c>
      <c r="H219" s="361"/>
      <c r="I219" s="359">
        <f>SUM(B219:H219) - IF(C219 &gt; I214, ROUNDUP(MINUS(C219, I214)/2), 0)</f>
        <v>28</v>
      </c>
      <c r="J219" s="329"/>
      <c r="K219" s="274" t="s">
        <v>1815</v>
      </c>
      <c r="L219" s="169" t="s">
        <v>584</v>
      </c>
      <c r="M219" s="170"/>
      <c r="N219" s="170"/>
      <c r="O219" s="171" t="s">
        <v>2324</v>
      </c>
      <c r="P219" s="172" t="s">
        <v>580</v>
      </c>
      <c r="Q219" s="171" t="s">
        <v>583</v>
      </c>
      <c r="R219" s="329"/>
      <c r="S219" s="329"/>
      <c r="T219" s="279" t="s">
        <v>1855</v>
      </c>
      <c r="U219" s="628" t="s">
        <v>2325</v>
      </c>
      <c r="V219" s="629"/>
      <c r="W219" s="595" t="s">
        <v>2326</v>
      </c>
      <c r="X219" s="254"/>
      <c r="Y219" s="235"/>
      <c r="Z219" s="235"/>
      <c r="AA219" s="329"/>
      <c r="AB219" s="329"/>
      <c r="AC219" s="329"/>
      <c r="AD219" s="329"/>
      <c r="AE219" s="329"/>
      <c r="AF219" s="329"/>
      <c r="AG219" s="329"/>
      <c r="AH219" s="329"/>
      <c r="AI219" s="329"/>
      <c r="AJ219" s="329"/>
      <c r="AK219" s="329"/>
      <c r="AL219" s="329"/>
      <c r="AM219" s="37"/>
      <c r="AN219" s="455"/>
      <c r="AO219" s="455"/>
      <c r="AP219" s="37"/>
      <c r="AQ219" s="37"/>
      <c r="AR219" s="37"/>
      <c r="AS219" s="329"/>
      <c r="AT219" s="329"/>
    </row>
    <row r="220">
      <c r="B220" s="359">
        <f>SUM($E$940)</f>
        <v>0</v>
      </c>
      <c r="C220" s="360">
        <v>6.0</v>
      </c>
      <c r="D220" s="361"/>
      <c r="E220" s="361"/>
      <c r="F220" s="360">
        <v>1.0</v>
      </c>
      <c r="G220" s="360">
        <v>1.0</v>
      </c>
      <c r="H220" s="361"/>
      <c r="I220" s="359">
        <f>SUM(B220:H220) - IF(C220 &gt; I214, ROUNDUP(MINUS(C220, I214)/2), 0)</f>
        <v>8</v>
      </c>
      <c r="J220" s="329"/>
      <c r="K220" s="346" t="str">
        <f>IFERROR(__xludf.DUMMYFUNCTION("REGEXREPLACE(O219, ""\D+"", """")"),"2")</f>
        <v>2</v>
      </c>
      <c r="L220" s="153" t="s">
        <v>587</v>
      </c>
      <c r="M220" s="154"/>
      <c r="N220" s="154"/>
      <c r="O220" s="173"/>
      <c r="P220" s="154"/>
      <c r="Q220" s="173"/>
      <c r="R220" s="349"/>
      <c r="S220" s="329"/>
      <c r="T220" s="329"/>
      <c r="U220" s="385" t="s">
        <v>1010</v>
      </c>
      <c r="V220" s="244" t="s">
        <v>2208</v>
      </c>
      <c r="W220" s="173" t="s">
        <v>1104</v>
      </c>
      <c r="X220" s="244" t="s">
        <v>1012</v>
      </c>
      <c r="Y220" s="244" t="s">
        <v>2327</v>
      </c>
      <c r="Z220" s="630" t="s">
        <v>2328</v>
      </c>
      <c r="AA220" s="329"/>
      <c r="AB220" s="388"/>
      <c r="AC220" s="279" t="s">
        <v>1862</v>
      </c>
      <c r="AD220" s="169" t="s">
        <v>1286</v>
      </c>
      <c r="AE220" s="149"/>
      <c r="AF220" s="149"/>
      <c r="AG220" s="461" t="s">
        <v>1278</v>
      </c>
      <c r="AH220" s="461" t="s">
        <v>1195</v>
      </c>
      <c r="AI220" s="171" t="s">
        <v>1196</v>
      </c>
      <c r="AJ220" s="329"/>
      <c r="AK220" s="329"/>
      <c r="AL220" s="329"/>
      <c r="AM220" s="631" t="s">
        <v>2329</v>
      </c>
      <c r="AN220" s="37"/>
      <c r="AO220" s="37"/>
      <c r="AP220" s="37"/>
      <c r="AQ220" s="37"/>
      <c r="AR220" s="37"/>
      <c r="AS220" s="329"/>
      <c r="AT220" s="329"/>
    </row>
    <row r="221">
      <c r="B221" s="359">
        <f>SUM($F$940)</f>
        <v>0</v>
      </c>
      <c r="C221" s="360">
        <v>4.0</v>
      </c>
      <c r="D221" s="361"/>
      <c r="E221" s="361"/>
      <c r="F221" s="361"/>
      <c r="G221" s="360">
        <v>-1.0</v>
      </c>
      <c r="H221" s="361"/>
      <c r="I221" s="359">
        <f>SUM(B221:H221) - IF(C221 &gt; I214, ROUNDUP(MINUS(C221, I214)/2), 0)</f>
        <v>3</v>
      </c>
      <c r="J221" s="329"/>
      <c r="K221" s="329"/>
      <c r="L221" s="153" t="s">
        <v>589</v>
      </c>
      <c r="M221" s="154"/>
      <c r="N221" s="154"/>
      <c r="O221" s="154"/>
      <c r="P221" s="154"/>
      <c r="Q221" s="154"/>
      <c r="R221" s="329"/>
      <c r="S221" s="329"/>
      <c r="T221" s="329"/>
      <c r="U221" s="385" t="s">
        <v>1018</v>
      </c>
      <c r="V221" s="244" t="s">
        <v>1864</v>
      </c>
      <c r="W221" s="260" t="s">
        <v>2330</v>
      </c>
      <c r="X221" s="154"/>
      <c r="Y221" s="154"/>
      <c r="Z221" s="154"/>
      <c r="AA221" s="329"/>
      <c r="AB221" s="390">
        <f>(AC221 * (AC221 + 1)) / 2</f>
        <v>0</v>
      </c>
      <c r="AC221" s="391">
        <v>0.0</v>
      </c>
      <c r="AD221" s="153" t="s">
        <v>2331</v>
      </c>
      <c r="AE221" s="153"/>
      <c r="AF221" s="153"/>
      <c r="AG221" s="153"/>
      <c r="AH221" s="153"/>
      <c r="AI221" s="154"/>
      <c r="AJ221" s="329"/>
      <c r="AK221" s="329"/>
      <c r="AL221" s="329"/>
      <c r="AM221" s="603" t="s">
        <v>2332</v>
      </c>
      <c r="AN221" s="467" t="s">
        <v>1870</v>
      </c>
      <c r="AO221" s="37"/>
      <c r="AP221" s="37"/>
      <c r="AQ221" s="37"/>
      <c r="AR221" s="37"/>
      <c r="AS221" s="329"/>
      <c r="AT221" s="329"/>
    </row>
    <row r="222">
      <c r="B222" s="359">
        <f>SUM($G$940)</f>
        <v>0</v>
      </c>
      <c r="C222" s="360">
        <v>14.0</v>
      </c>
      <c r="D222" s="360"/>
      <c r="E222" s="361"/>
      <c r="F222" s="361"/>
      <c r="G222" s="361"/>
      <c r="H222" s="361"/>
      <c r="I222" s="359">
        <f>SUM(B222:H222) - IF(C222 &gt; I214, ROUNDUP(MINUS(C222, I214)/2), 0)</f>
        <v>14</v>
      </c>
      <c r="J222" s="329"/>
      <c r="K222" s="329"/>
      <c r="L222" s="329"/>
      <c r="M222" s="329"/>
      <c r="N222" s="329"/>
      <c r="O222" s="329"/>
      <c r="P222" s="329"/>
      <c r="Q222" s="329"/>
      <c r="R222" s="329"/>
      <c r="S222" s="329"/>
      <c r="T222" s="279" t="s">
        <v>1872</v>
      </c>
      <c r="U222" s="397" t="s">
        <v>2333</v>
      </c>
      <c r="V222" s="398"/>
      <c r="W222" s="399" t="s">
        <v>2334</v>
      </c>
      <c r="X222" s="342"/>
      <c r="Y222" s="342"/>
      <c r="Z222" s="342"/>
      <c r="AA222" s="329"/>
      <c r="AB222" s="388"/>
      <c r="AC222" s="400" t="str">
        <f>CONCATENATE("Cost: ", AB221, " KP")</f>
        <v>Cost: 0 KP</v>
      </c>
      <c r="AD222" s="153" t="s">
        <v>1206</v>
      </c>
      <c r="AE222" s="153"/>
      <c r="AF222" s="153"/>
      <c r="AG222" s="153"/>
      <c r="AH222" s="154"/>
      <c r="AI222" s="154"/>
      <c r="AJ222" s="329"/>
      <c r="AK222" s="329"/>
      <c r="AL222" s="329"/>
      <c r="AM222" s="329"/>
      <c r="AN222" s="329"/>
      <c r="AO222" s="329"/>
      <c r="AP222" s="329"/>
      <c r="AQ222" s="329"/>
      <c r="AR222" s="329"/>
      <c r="AS222" s="329"/>
      <c r="AT222" s="329"/>
    </row>
    <row r="223">
      <c r="B223" s="359">
        <f>SUM($H$940)</f>
        <v>0</v>
      </c>
      <c r="C223" s="360">
        <v>10.0</v>
      </c>
      <c r="D223" s="360">
        <v>-2.0</v>
      </c>
      <c r="E223" s="361"/>
      <c r="F223" s="360">
        <v>4.0</v>
      </c>
      <c r="G223" s="361"/>
      <c r="H223" s="361"/>
      <c r="I223" s="359">
        <f>SUM(B223:H223) - IF(C223 &gt; I214, ROUNDUP(MINUS(C223, I214)/2), 0)</f>
        <v>12</v>
      </c>
      <c r="J223" s="329"/>
      <c r="K223" s="274" t="s">
        <v>1815</v>
      </c>
      <c r="L223" s="289" t="s">
        <v>632</v>
      </c>
      <c r="M223" s="192"/>
      <c r="N223" s="192"/>
      <c r="O223" s="196" t="s">
        <v>2335</v>
      </c>
      <c r="P223" s="632" t="s">
        <v>580</v>
      </c>
      <c r="Q223" s="337" t="s">
        <v>593</v>
      </c>
      <c r="R223" s="329"/>
      <c r="S223" s="329"/>
      <c r="T223" s="329"/>
      <c r="U223" s="385" t="s">
        <v>1010</v>
      </c>
      <c r="V223" s="226" t="s">
        <v>1876</v>
      </c>
      <c r="W223" s="589" t="s">
        <v>2336</v>
      </c>
      <c r="X223" s="408" t="s">
        <v>2337</v>
      </c>
      <c r="Y223" s="181"/>
      <c r="Z223" s="181"/>
      <c r="AA223" s="349" t="s">
        <v>556</v>
      </c>
      <c r="AB223" s="388"/>
      <c r="AC223" s="279" t="s">
        <v>1862</v>
      </c>
      <c r="AD223" s="279" t="s">
        <v>1413</v>
      </c>
      <c r="AE223" s="170"/>
      <c r="AF223" s="170"/>
      <c r="AG223" s="222" t="s">
        <v>1222</v>
      </c>
      <c r="AH223" s="461" t="s">
        <v>1195</v>
      </c>
      <c r="AI223" s="222" t="s">
        <v>1196</v>
      </c>
      <c r="AJ223" s="329"/>
      <c r="AK223" s="329"/>
      <c r="AL223" s="329"/>
      <c r="AM223" s="279" t="s">
        <v>1879</v>
      </c>
      <c r="AN223" s="170"/>
      <c r="AO223" s="329"/>
      <c r="AP223" s="329"/>
      <c r="AQ223" s="329"/>
      <c r="AR223" s="329"/>
      <c r="AS223" s="329"/>
      <c r="AT223" s="329"/>
    </row>
    <row r="224">
      <c r="B224" s="359">
        <f>SUM($I$940)</f>
        <v>0</v>
      </c>
      <c r="C224" s="361"/>
      <c r="D224" s="361"/>
      <c r="E224" s="361"/>
      <c r="F224" s="361"/>
      <c r="G224" s="361"/>
      <c r="I224" s="359">
        <f>SUM(B224:H224) - IF(C224 &gt; I214, ROUNDUP(MINUS(C224, I214)/2), 0)</f>
        <v>0</v>
      </c>
      <c r="J224" s="329"/>
      <c r="K224" s="346" t="str">
        <f>IFERROR(__xludf.DUMMYFUNCTION("REGEXREPLACE(O223, ""\D+"", """")"),"5")</f>
        <v>5</v>
      </c>
      <c r="L224" s="180" t="s">
        <v>635</v>
      </c>
      <c r="M224" s="181"/>
      <c r="N224" s="181"/>
      <c r="O224" s="183"/>
      <c r="P224" s="181"/>
      <c r="Q224" s="183"/>
      <c r="R224" s="329"/>
      <c r="S224" s="329"/>
      <c r="T224" s="329"/>
      <c r="U224" s="385" t="s">
        <v>1018</v>
      </c>
      <c r="V224" s="190" t="s">
        <v>2184</v>
      </c>
      <c r="W224" s="190" t="s">
        <v>2338</v>
      </c>
      <c r="X224" s="226" t="s">
        <v>1919</v>
      </c>
      <c r="Y224" s="244" t="s">
        <v>1995</v>
      </c>
      <c r="Z224" s="244" t="s">
        <v>2339</v>
      </c>
      <c r="AA224" s="329"/>
      <c r="AB224" s="390">
        <f>(AC224 * (AC224 + 1)) / 2</f>
        <v>0</v>
      </c>
      <c r="AC224" s="391">
        <v>0.0</v>
      </c>
      <c r="AD224" s="242" t="s">
        <v>2340</v>
      </c>
      <c r="AE224" s="212"/>
      <c r="AF224" s="212"/>
      <c r="AG224" s="212"/>
      <c r="AH224" s="212"/>
      <c r="AI224" s="154"/>
      <c r="AJ224" s="329"/>
      <c r="AK224" s="329"/>
      <c r="AL224" s="329"/>
      <c r="AM224" s="304" t="s">
        <v>1886</v>
      </c>
      <c r="AN224" s="37"/>
      <c r="AO224" s="130" t="s">
        <v>2341</v>
      </c>
      <c r="AP224" s="37"/>
      <c r="AQ224" s="304" t="s">
        <v>2342</v>
      </c>
      <c r="AR224" s="37"/>
      <c r="AS224" s="329"/>
      <c r="AT224" s="329"/>
    </row>
    <row r="225">
      <c r="B225" s="359">
        <f>SUM($J$940)</f>
        <v>0</v>
      </c>
      <c r="C225" s="360">
        <v>14.0</v>
      </c>
      <c r="D225" s="361"/>
      <c r="E225" s="360">
        <v>4.0</v>
      </c>
      <c r="F225" s="360">
        <v>2.0</v>
      </c>
      <c r="G225" s="361"/>
      <c r="H225" s="360"/>
      <c r="I225" s="359">
        <f>SUM(B225:H225) - IF(C225 &gt; I214, ROUNDUP(MINUS(C225, I214)/2), 0)</f>
        <v>20</v>
      </c>
      <c r="J225" s="329"/>
      <c r="K225" s="329"/>
      <c r="L225" s="183"/>
      <c r="M225" s="181"/>
      <c r="N225" s="181"/>
      <c r="O225" s="181"/>
      <c r="P225" s="181"/>
      <c r="Q225" s="181"/>
      <c r="R225" s="329"/>
      <c r="S225" s="329"/>
      <c r="T225" s="279" t="s">
        <v>1889</v>
      </c>
      <c r="U225" s="456" t="s">
        <v>2343</v>
      </c>
      <c r="V225" s="398"/>
      <c r="W225" s="473" t="s">
        <v>2344</v>
      </c>
      <c r="X225" s="342"/>
      <c r="Y225" s="342"/>
      <c r="Z225" s="342"/>
      <c r="AA225" s="329"/>
      <c r="AB225" s="388"/>
      <c r="AC225" s="400" t="str">
        <f>CONCATENATE("Cost: ", AB224, " KP")</f>
        <v>Cost: 0 KP</v>
      </c>
      <c r="AD225" s="242" t="s">
        <v>2345</v>
      </c>
      <c r="AE225" s="212"/>
      <c r="AF225" s="154"/>
      <c r="AG225" s="154"/>
      <c r="AH225" s="154"/>
      <c r="AI225" s="154"/>
      <c r="AJ225" s="329"/>
      <c r="AK225" s="329"/>
      <c r="AL225" s="329"/>
      <c r="AM225" s="130" t="s">
        <v>2346</v>
      </c>
      <c r="AN225" s="37"/>
      <c r="AO225" s="472" t="s">
        <v>2065</v>
      </c>
      <c r="AP225" s="37"/>
      <c r="AQ225" s="406" t="s">
        <v>1895</v>
      </c>
      <c r="AR225" s="37"/>
      <c r="AS225" s="329"/>
      <c r="AT225" s="329"/>
    </row>
    <row r="226">
      <c r="B226" s="359">
        <f>SUM($T$940)</f>
        <v>4</v>
      </c>
      <c r="C226" s="360">
        <v>6.0</v>
      </c>
      <c r="D226" s="360">
        <v>1.0</v>
      </c>
      <c r="E226" s="361"/>
      <c r="F226" s="361"/>
      <c r="G226" s="361"/>
      <c r="H226" s="361"/>
      <c r="I226" s="359">
        <f>SUM(B226,D226:H226, (MIN(ROUNDDOWN(C226/6), 1)), MIN(ROUNDDOWN(C226/15), 1))</f>
        <v>6</v>
      </c>
      <c r="J226" s="329"/>
      <c r="K226" s="329"/>
      <c r="L226" s="329"/>
      <c r="M226" s="329"/>
      <c r="N226" s="329"/>
      <c r="O226" s="329"/>
      <c r="P226" s="329"/>
      <c r="Q226" s="329"/>
      <c r="R226" s="329"/>
      <c r="S226" s="329"/>
      <c r="T226" s="329"/>
      <c r="U226" s="385" t="s">
        <v>1010</v>
      </c>
      <c r="V226" s="181" t="s">
        <v>1073</v>
      </c>
      <c r="W226" s="190" t="s">
        <v>2347</v>
      </c>
      <c r="X226" s="386" t="s">
        <v>2348</v>
      </c>
      <c r="Y226" s="181"/>
      <c r="Z226" s="181"/>
      <c r="AA226" s="329"/>
      <c r="AB226" s="388"/>
      <c r="AC226" s="633" t="s">
        <v>2349</v>
      </c>
      <c r="AD226" s="274" t="s">
        <v>2350</v>
      </c>
      <c r="AE226" s="170"/>
      <c r="AF226" s="170"/>
      <c r="AG226" s="275" t="s">
        <v>1343</v>
      </c>
      <c r="AH226" s="461" t="s">
        <v>1195</v>
      </c>
      <c r="AI226" s="222" t="s">
        <v>1196</v>
      </c>
      <c r="AJ226" s="329"/>
      <c r="AK226" s="329"/>
      <c r="AL226" s="329"/>
      <c r="AM226" s="304" t="s">
        <v>2351</v>
      </c>
      <c r="AN226" s="37"/>
      <c r="AO226" s="130" t="s">
        <v>2288</v>
      </c>
      <c r="AP226" s="37"/>
      <c r="AQ226" s="109" t="s">
        <v>2352</v>
      </c>
      <c r="AR226" s="37"/>
      <c r="AS226" s="329"/>
      <c r="AT226" s="329"/>
    </row>
    <row r="227">
      <c r="A227" s="329"/>
      <c r="B227" s="329"/>
      <c r="C227" s="329"/>
      <c r="D227" s="329"/>
      <c r="E227" s="329"/>
      <c r="F227" s="329"/>
      <c r="G227" s="329"/>
      <c r="H227" s="329"/>
      <c r="I227" s="329"/>
      <c r="J227" s="329"/>
      <c r="K227" s="411" t="s">
        <v>1904</v>
      </c>
      <c r="L227" s="412"/>
      <c r="M227" s="412"/>
      <c r="N227" s="412"/>
      <c r="O227" s="413"/>
      <c r="P227" s="413"/>
      <c r="Q227" s="413"/>
      <c r="R227" s="329"/>
      <c r="S227" s="329"/>
      <c r="T227" s="329"/>
      <c r="U227" s="385" t="s">
        <v>1018</v>
      </c>
      <c r="V227" s="181" t="s">
        <v>1109</v>
      </c>
      <c r="W227" s="181"/>
      <c r="X227" s="181"/>
      <c r="Y227" s="181"/>
      <c r="Z227" s="181"/>
      <c r="AA227" s="329"/>
      <c r="AB227" s="390">
        <f>(AC227 * (AC227 + 1)) / 2</f>
        <v>0</v>
      </c>
      <c r="AC227" s="391">
        <v>0.0</v>
      </c>
      <c r="AD227" s="153" t="s">
        <v>2353</v>
      </c>
      <c r="AE227" s="154"/>
      <c r="AF227" s="154"/>
      <c r="AG227" s="154"/>
      <c r="AH227" s="154"/>
      <c r="AI227" s="154"/>
      <c r="AJ227" s="329"/>
      <c r="AK227" s="329"/>
      <c r="AL227" s="329"/>
      <c r="AM227" s="329"/>
      <c r="AN227" s="329"/>
      <c r="AO227" s="329"/>
      <c r="AP227" s="329"/>
      <c r="AQ227" s="329"/>
      <c r="AR227" s="329"/>
      <c r="AS227" s="329"/>
      <c r="AT227" s="329"/>
    </row>
    <row r="228">
      <c r="A228" s="329"/>
      <c r="B228" s="345" t="s">
        <v>1822</v>
      </c>
      <c r="C228" s="345" t="s">
        <v>1906</v>
      </c>
      <c r="D228" s="345" t="s">
        <v>1907</v>
      </c>
      <c r="E228" s="345" t="s">
        <v>1908</v>
      </c>
      <c r="F228" s="345" t="s">
        <v>1909</v>
      </c>
      <c r="G228" s="345" t="s">
        <v>1910</v>
      </c>
      <c r="H228" s="345" t="s">
        <v>800</v>
      </c>
      <c r="I228" s="345" t="s">
        <v>1826</v>
      </c>
      <c r="J228" s="329"/>
      <c r="K228" s="346" t="str">
        <f>IFERROR(__xludf.DUMMYFUNCTION("REGEXREPLACE(O227, ""\D+"", """")"),"")</f>
        <v/>
      </c>
      <c r="L228" s="170"/>
      <c r="M228" s="170"/>
      <c r="N228" s="170"/>
      <c r="O228" s="170"/>
      <c r="P228" s="170"/>
      <c r="Q228" s="170"/>
      <c r="R228" s="329"/>
      <c r="S228" s="329"/>
      <c r="T228" s="279" t="s">
        <v>1889</v>
      </c>
      <c r="U228" s="634" t="s">
        <v>2354</v>
      </c>
      <c r="V228" s="629"/>
      <c r="W228" s="252" t="s">
        <v>2355</v>
      </c>
      <c r="X228" s="254"/>
      <c r="Y228" s="254"/>
      <c r="Z228" s="235"/>
      <c r="AA228" s="329"/>
      <c r="AB228" s="329"/>
      <c r="AC228" s="400" t="str">
        <f>CONCATENATE("Cost: ", AB227, " KP")</f>
        <v>Cost: 0 KP</v>
      </c>
      <c r="AD228" s="153" t="s">
        <v>2356</v>
      </c>
      <c r="AE228" s="154"/>
      <c r="AF228" s="154"/>
      <c r="AG228" s="154"/>
      <c r="AH228" s="154"/>
      <c r="AI228" s="154"/>
      <c r="AJ228" s="329"/>
      <c r="AK228" s="329"/>
      <c r="AL228" s="329"/>
      <c r="AM228" s="279" t="s">
        <v>1914</v>
      </c>
      <c r="AN228" s="170"/>
      <c r="AO228" s="329"/>
      <c r="AP228" s="329"/>
      <c r="AQ228" s="329"/>
      <c r="AR228" s="329"/>
      <c r="AS228" s="329"/>
      <c r="AT228" s="329"/>
    </row>
    <row r="229">
      <c r="A229" s="345" t="s">
        <v>51</v>
      </c>
      <c r="B229" s="359">
        <f>SUM($U$940)</f>
        <v>5</v>
      </c>
      <c r="C229" s="418"/>
      <c r="D229" s="418"/>
      <c r="E229" s="419">
        <f>SUM(ROUNDDOWN(I222/5))</f>
        <v>2</v>
      </c>
      <c r="F229" s="418"/>
      <c r="G229" s="360">
        <v>10.0</v>
      </c>
      <c r="H229" s="361"/>
      <c r="I229" s="359">
        <f t="shared" ref="I229:I233" si="8">SUM(B229:H229)</f>
        <v>17</v>
      </c>
      <c r="J229" s="329"/>
      <c r="K229" s="329"/>
      <c r="L229" s="170"/>
      <c r="M229" s="170"/>
      <c r="N229" s="170"/>
      <c r="O229" s="170"/>
      <c r="P229" s="170"/>
      <c r="Q229" s="170"/>
      <c r="R229" s="329"/>
      <c r="S229" s="329"/>
      <c r="T229" s="329"/>
      <c r="U229" s="635" t="s">
        <v>1010</v>
      </c>
      <c r="V229" s="173" t="s">
        <v>1014</v>
      </c>
      <c r="W229" s="173" t="s">
        <v>2262</v>
      </c>
      <c r="X229" s="262" t="s">
        <v>2357</v>
      </c>
      <c r="Y229" s="459" t="s">
        <v>2358</v>
      </c>
      <c r="Z229" s="610" t="s">
        <v>2359</v>
      </c>
      <c r="AA229" s="329"/>
      <c r="AB229" s="329"/>
      <c r="AC229" s="411" t="s">
        <v>1904</v>
      </c>
      <c r="AD229" s="412"/>
      <c r="AE229" s="412"/>
      <c r="AF229" s="412"/>
      <c r="AG229" s="412"/>
      <c r="AH229" s="413"/>
      <c r="AI229" s="413"/>
      <c r="AJ229" s="329"/>
      <c r="AK229" s="329"/>
      <c r="AL229" s="329"/>
      <c r="AM229" s="423" t="s">
        <v>2360</v>
      </c>
      <c r="AS229" s="329"/>
      <c r="AT229" s="329"/>
    </row>
    <row r="230">
      <c r="A230" s="345" t="s">
        <v>52</v>
      </c>
      <c r="B230" s="359">
        <f>SUM($V$940)</f>
        <v>6</v>
      </c>
      <c r="C230" s="418"/>
      <c r="D230" s="419">
        <f>SUM(ROUNDDOWN(I221/3))</f>
        <v>1</v>
      </c>
      <c r="E230" s="419">
        <f>SUM(I222)</f>
        <v>14</v>
      </c>
      <c r="F230" s="418"/>
      <c r="G230" s="360">
        <v>10.0</v>
      </c>
      <c r="H230" s="361"/>
      <c r="I230" s="359">
        <f t="shared" si="8"/>
        <v>31</v>
      </c>
      <c r="J230" s="329"/>
      <c r="K230" s="329"/>
      <c r="L230" s="329"/>
      <c r="M230" s="329"/>
      <c r="N230" s="329"/>
      <c r="O230" s="329"/>
      <c r="P230" s="329"/>
      <c r="Q230" s="329"/>
      <c r="R230" s="329"/>
      <c r="S230" s="329"/>
      <c r="T230" s="329"/>
      <c r="U230" s="635" t="s">
        <v>1018</v>
      </c>
      <c r="V230" s="153" t="s">
        <v>1880</v>
      </c>
      <c r="W230" s="173"/>
      <c r="X230" s="154"/>
      <c r="Y230" s="154"/>
      <c r="Z230" s="154"/>
      <c r="AA230" s="329"/>
      <c r="AB230" s="390">
        <f>(AC230 * (AC230 + 1)) / 2</f>
        <v>0</v>
      </c>
      <c r="AC230" s="391">
        <v>0.0</v>
      </c>
      <c r="AD230" s="170"/>
      <c r="AE230" s="170"/>
      <c r="AF230" s="170"/>
      <c r="AG230" s="170"/>
      <c r="AH230" s="170"/>
      <c r="AI230" s="170"/>
      <c r="AJ230" s="329"/>
      <c r="AK230" s="329"/>
      <c r="AL230" s="329"/>
      <c r="AS230" s="329"/>
      <c r="AT230" s="329"/>
    </row>
    <row r="231">
      <c r="A231" s="345" t="s">
        <v>54</v>
      </c>
      <c r="B231" s="359">
        <f>SUM($W$940)</f>
        <v>2</v>
      </c>
      <c r="C231" s="419">
        <f>SUM(I220)</f>
        <v>8</v>
      </c>
      <c r="D231" s="418"/>
      <c r="E231" s="418"/>
      <c r="F231" s="418"/>
      <c r="G231" s="361"/>
      <c r="H231" s="361"/>
      <c r="I231" s="359">
        <f t="shared" si="8"/>
        <v>10</v>
      </c>
      <c r="J231" s="329"/>
      <c r="K231" s="411" t="s">
        <v>1904</v>
      </c>
      <c r="L231" s="412"/>
      <c r="M231" s="412"/>
      <c r="N231" s="412"/>
      <c r="O231" s="413"/>
      <c r="P231" s="413"/>
      <c r="Q231" s="413"/>
      <c r="R231" s="329"/>
      <c r="S231" s="329"/>
      <c r="T231" s="329"/>
      <c r="U231" s="329"/>
      <c r="V231" s="329"/>
      <c r="W231" s="329"/>
      <c r="X231" s="329"/>
      <c r="Y231" s="329"/>
      <c r="Z231" s="329"/>
      <c r="AA231" s="329"/>
      <c r="AB231" s="388"/>
      <c r="AC231" s="400" t="str">
        <f>CONCATENATE("Cost: ", AB230, " KP")</f>
        <v>Cost: 0 KP</v>
      </c>
      <c r="AD231" s="170"/>
      <c r="AE231" s="170"/>
      <c r="AF231" s="170"/>
      <c r="AG231" s="170"/>
      <c r="AH231" s="170"/>
      <c r="AI231" s="170"/>
      <c r="AJ231" s="329"/>
      <c r="AK231" s="329"/>
      <c r="AL231" s="329"/>
      <c r="AS231" s="329"/>
      <c r="AT231" s="329"/>
    </row>
    <row r="232">
      <c r="A232" s="345" t="s">
        <v>53</v>
      </c>
      <c r="B232" s="359">
        <f>SUM($X$940)</f>
        <v>0</v>
      </c>
      <c r="C232" s="419">
        <f>SUM(ROUNDDOWN(I220/2))</f>
        <v>4</v>
      </c>
      <c r="D232" s="418"/>
      <c r="E232" s="419">
        <f>SUM(I222)</f>
        <v>14</v>
      </c>
      <c r="F232" s="418"/>
      <c r="G232" s="360">
        <v>3.0</v>
      </c>
      <c r="H232" s="361"/>
      <c r="I232" s="359">
        <f t="shared" si="8"/>
        <v>21</v>
      </c>
      <c r="J232" s="329"/>
      <c r="K232" s="346" t="str">
        <f>IFERROR(__xludf.DUMMYFUNCTION("REGEXREPLACE(O231, ""\D+"", """")"),"")</f>
        <v/>
      </c>
      <c r="L232" s="170"/>
      <c r="M232" s="170"/>
      <c r="N232" s="170"/>
      <c r="O232" s="170"/>
      <c r="P232" s="170"/>
      <c r="Q232" s="170"/>
      <c r="R232" s="329"/>
      <c r="S232" s="329"/>
      <c r="T232" s="279" t="s">
        <v>1922</v>
      </c>
      <c r="U232" s="636" t="s">
        <v>2361</v>
      </c>
      <c r="V232" s="170"/>
      <c r="W232" s="170"/>
      <c r="X232" s="170"/>
      <c r="Y232" s="637" t="s">
        <v>568</v>
      </c>
      <c r="Z232" s="345" t="s">
        <v>535</v>
      </c>
      <c r="AA232" s="329"/>
      <c r="AB232" s="329"/>
      <c r="AC232" s="411" t="s">
        <v>1904</v>
      </c>
      <c r="AD232" s="412"/>
      <c r="AE232" s="412"/>
      <c r="AF232" s="412"/>
      <c r="AG232" s="412"/>
      <c r="AH232" s="413"/>
      <c r="AI232" s="413"/>
      <c r="AJ232" s="329"/>
      <c r="AK232" s="329"/>
      <c r="AL232" s="329"/>
      <c r="AS232" s="329"/>
      <c r="AT232" s="329"/>
    </row>
    <row r="233">
      <c r="A233" s="345" t="s">
        <v>55</v>
      </c>
      <c r="B233" s="359">
        <f>SUM($Y$940)</f>
        <v>14</v>
      </c>
      <c r="C233" s="419">
        <f>SUM(I220)</f>
        <v>8</v>
      </c>
      <c r="D233" s="418"/>
      <c r="E233" s="418"/>
      <c r="F233" s="419">
        <f>SUM(ROUNDDOWN(I225/3))</f>
        <v>6</v>
      </c>
      <c r="G233" s="361"/>
      <c r="H233" s="361"/>
      <c r="I233" s="359">
        <f t="shared" si="8"/>
        <v>28</v>
      </c>
      <c r="J233" s="329"/>
      <c r="K233" s="329"/>
      <c r="L233" s="170"/>
      <c r="M233" s="170"/>
      <c r="N233" s="170"/>
      <c r="O233" s="170"/>
      <c r="P233" s="170"/>
      <c r="Q233" s="170"/>
      <c r="R233" s="329"/>
      <c r="S233" s="329"/>
      <c r="T233" s="329"/>
      <c r="U233" s="242" t="s">
        <v>2362</v>
      </c>
      <c r="V233" s="212"/>
      <c r="W233" s="212"/>
      <c r="X233" s="212"/>
      <c r="Y233" s="212"/>
      <c r="Z233" s="154"/>
      <c r="AA233" s="329"/>
      <c r="AB233" s="390">
        <f>(AC233 * (AC233 + 1)) / 2</f>
        <v>0</v>
      </c>
      <c r="AC233" s="391">
        <v>0.0</v>
      </c>
      <c r="AD233" s="170"/>
      <c r="AE233" s="170"/>
      <c r="AF233" s="170"/>
      <c r="AG233" s="170"/>
      <c r="AH233" s="170"/>
      <c r="AI233" s="170"/>
      <c r="AJ233" s="329"/>
      <c r="AK233" s="329"/>
      <c r="AL233" s="329"/>
      <c r="AS233" s="329"/>
      <c r="AT233" s="329"/>
    </row>
    <row r="234">
      <c r="A234" s="329"/>
      <c r="B234" s="329"/>
      <c r="C234" s="329"/>
      <c r="D234" s="329"/>
      <c r="E234" s="329"/>
      <c r="F234" s="329"/>
      <c r="G234" s="329"/>
      <c r="H234" s="329"/>
      <c r="I234" s="329"/>
      <c r="J234" s="329"/>
      <c r="K234" s="329"/>
      <c r="L234" s="329"/>
      <c r="M234" s="329"/>
      <c r="N234" s="329"/>
      <c r="O234" s="329"/>
      <c r="P234" s="329"/>
      <c r="Q234" s="329"/>
      <c r="R234" s="329"/>
      <c r="S234" s="329"/>
      <c r="T234" s="329"/>
      <c r="U234" s="638" t="s">
        <v>2363</v>
      </c>
      <c r="V234" s="212"/>
      <c r="W234" s="212"/>
      <c r="X234" s="154"/>
      <c r="Y234" s="154"/>
      <c r="Z234" s="205" t="s">
        <v>1619</v>
      </c>
      <c r="AA234" s="349" t="s">
        <v>556</v>
      </c>
      <c r="AB234" s="329"/>
      <c r="AC234" s="400" t="str">
        <f>CONCATENATE("Cost: ", AB233, " KP")</f>
        <v>Cost: 0 KP</v>
      </c>
      <c r="AD234" s="170"/>
      <c r="AE234" s="170"/>
      <c r="AF234" s="170"/>
      <c r="AG234" s="170"/>
      <c r="AH234" s="170"/>
      <c r="AI234" s="170"/>
      <c r="AJ234" s="329"/>
      <c r="AK234" s="329"/>
      <c r="AL234" s="329"/>
      <c r="AM234" s="329"/>
      <c r="AN234" s="329"/>
      <c r="AO234" s="329"/>
      <c r="AP234" s="329"/>
      <c r="AQ234" s="329"/>
      <c r="AR234" s="329"/>
      <c r="AS234" s="329"/>
      <c r="AT234" s="329"/>
    </row>
    <row r="235">
      <c r="A235" s="37"/>
      <c r="B235" s="430" t="s">
        <v>1926</v>
      </c>
      <c r="C235" s="329"/>
      <c r="D235" s="329"/>
      <c r="E235" s="329"/>
      <c r="F235" s="329"/>
      <c r="G235" s="329"/>
      <c r="H235" s="329"/>
      <c r="I235" s="329"/>
      <c r="J235" s="37"/>
      <c r="K235" s="329"/>
      <c r="L235" s="329"/>
      <c r="M235" s="329"/>
      <c r="N235" s="329"/>
      <c r="O235" s="329"/>
      <c r="P235" s="329"/>
      <c r="Q235" s="329"/>
      <c r="R235" s="329"/>
      <c r="S235" s="37"/>
      <c r="T235" s="329"/>
      <c r="U235" s="329"/>
      <c r="V235" s="329"/>
      <c r="W235" s="329"/>
      <c r="X235" s="329"/>
      <c r="Y235" s="329"/>
      <c r="Z235" s="329"/>
      <c r="AA235" s="329"/>
      <c r="AB235" s="37"/>
      <c r="AC235" s="329"/>
      <c r="AD235" s="329"/>
      <c r="AE235" s="329"/>
      <c r="AF235" s="329"/>
      <c r="AG235" s="329"/>
      <c r="AH235" s="329"/>
      <c r="AI235" s="329"/>
      <c r="AJ235" s="329"/>
      <c r="AK235" s="37"/>
      <c r="AL235" s="329"/>
      <c r="AM235" s="329"/>
      <c r="AN235" s="329"/>
      <c r="AO235" s="329"/>
      <c r="AP235" s="329"/>
      <c r="AQ235" s="329"/>
      <c r="AR235" s="329"/>
      <c r="AS235" s="329"/>
      <c r="AT235" s="37"/>
    </row>
    <row r="236">
      <c r="B236" s="13"/>
    </row>
    <row r="239">
      <c r="A239" s="37"/>
      <c r="B239" s="329"/>
      <c r="C239" s="329"/>
      <c r="D239" s="329"/>
      <c r="E239" s="329"/>
      <c r="F239" s="329"/>
      <c r="G239" s="330" t="s">
        <v>1811</v>
      </c>
      <c r="H239" s="330" t="s">
        <v>1812</v>
      </c>
      <c r="I239" s="331" t="s">
        <v>1813</v>
      </c>
      <c r="J239" s="329"/>
      <c r="K239" s="329"/>
      <c r="L239" s="329"/>
      <c r="M239" s="329"/>
      <c r="N239" s="329"/>
      <c r="O239" s="329"/>
      <c r="P239" s="329"/>
      <c r="Q239" s="329"/>
      <c r="R239" s="329"/>
      <c r="S239" s="37"/>
      <c r="T239" s="329"/>
      <c r="U239" s="329"/>
      <c r="V239" s="329"/>
      <c r="W239" s="329"/>
      <c r="X239" s="329"/>
      <c r="Y239" s="329"/>
      <c r="Z239" s="329"/>
      <c r="AA239" s="329"/>
      <c r="AB239" s="37"/>
      <c r="AC239" s="329"/>
      <c r="AD239" s="329"/>
      <c r="AE239" s="329"/>
      <c r="AF239" s="329"/>
      <c r="AG239" s="329"/>
      <c r="AH239" s="329"/>
      <c r="AI239" s="329"/>
      <c r="AJ239" s="329"/>
      <c r="AK239" s="37"/>
      <c r="AL239" s="329"/>
      <c r="AM239" s="329"/>
      <c r="AN239" s="329"/>
      <c r="AO239" s="329"/>
      <c r="AP239" s="329"/>
      <c r="AQ239" s="329"/>
      <c r="AR239" s="329"/>
      <c r="AS239" s="329"/>
      <c r="AT239" s="37"/>
    </row>
    <row r="240">
      <c r="A240" s="329"/>
      <c r="B240" s="329"/>
      <c r="C240" s="639" t="s">
        <v>2364</v>
      </c>
      <c r="D240" s="333"/>
      <c r="E240" s="329"/>
      <c r="F240" s="334" t="s">
        <v>1814</v>
      </c>
      <c r="G240" s="334">
        <f>MINUS(H240,SUM(C243:C252) + SUM(K242+K246+K250+AB247+AB250+AB253+AB256+AB259))</f>
        <v>28</v>
      </c>
      <c r="H240" s="334">
        <f>SUM($A$940)</f>
        <v>100</v>
      </c>
      <c r="I240" s="335">
        <f>$Z$940</f>
        <v>14</v>
      </c>
      <c r="J240" s="329"/>
      <c r="K240" s="329"/>
      <c r="L240" s="329"/>
      <c r="M240" s="329"/>
      <c r="N240" s="329"/>
      <c r="O240" s="329"/>
      <c r="P240" s="329"/>
      <c r="Q240" s="329"/>
      <c r="R240" s="329"/>
      <c r="S240" s="329"/>
      <c r="T240" s="329"/>
      <c r="U240" s="329"/>
      <c r="V240" s="329"/>
      <c r="W240" s="329"/>
      <c r="X240" s="329"/>
      <c r="Y240" s="329"/>
      <c r="Z240" s="329"/>
      <c r="AA240" s="329"/>
      <c r="AB240" s="329"/>
      <c r="AC240" s="329"/>
      <c r="AD240" s="329"/>
      <c r="AE240" s="329"/>
      <c r="AF240" s="329"/>
      <c r="AG240" s="329"/>
      <c r="AH240" s="329"/>
      <c r="AI240" s="329"/>
      <c r="AJ240" s="329"/>
      <c r="AK240" s="329"/>
      <c r="AL240" s="329"/>
      <c r="AM240" s="329"/>
      <c r="AN240" s="329"/>
      <c r="AO240" s="329"/>
      <c r="AP240" s="329"/>
      <c r="AQ240" s="329"/>
      <c r="AR240" s="329"/>
      <c r="AS240" s="329"/>
      <c r="AT240" s="329"/>
    </row>
    <row r="241">
      <c r="A241" s="329"/>
      <c r="B241" s="329"/>
      <c r="C241" s="329"/>
      <c r="D241" s="329"/>
      <c r="E241" s="329"/>
      <c r="F241" s="329"/>
      <c r="G241" s="329"/>
      <c r="H241" s="329"/>
      <c r="I241" s="329"/>
      <c r="J241" s="329"/>
      <c r="K241" s="274" t="s">
        <v>1815</v>
      </c>
      <c r="L241" s="149" t="s">
        <v>809</v>
      </c>
      <c r="M241" s="170"/>
      <c r="N241" s="170"/>
      <c r="O241" s="461" t="s">
        <v>585</v>
      </c>
      <c r="P241" s="640" t="s">
        <v>810</v>
      </c>
      <c r="Q241" s="461" t="s">
        <v>593</v>
      </c>
      <c r="R241" s="329"/>
      <c r="S241" s="329"/>
      <c r="T241" s="641" t="s">
        <v>1816</v>
      </c>
      <c r="U241" s="642" t="s">
        <v>2365</v>
      </c>
      <c r="V241" s="594"/>
      <c r="W241" s="643" t="s">
        <v>2366</v>
      </c>
      <c r="X241" s="254"/>
      <c r="Y241" s="254"/>
      <c r="Z241" s="254"/>
      <c r="AA241" s="329"/>
      <c r="AB241" s="329"/>
      <c r="AC241" s="644" t="s">
        <v>294</v>
      </c>
      <c r="AD241" s="645" t="s">
        <v>2367</v>
      </c>
      <c r="AE241" s="333"/>
      <c r="AF241" s="646" t="s">
        <v>2368</v>
      </c>
      <c r="AG241" s="254"/>
      <c r="AH241" s="254"/>
      <c r="AI241" s="254"/>
      <c r="AJ241" s="329"/>
      <c r="AK241" s="329"/>
      <c r="AL241" s="329"/>
      <c r="AM241" s="227" t="s">
        <v>1821</v>
      </c>
      <c r="AN241" s="170"/>
      <c r="AO241" s="329"/>
      <c r="AP241" s="329"/>
      <c r="AQ241" s="329"/>
      <c r="AR241" s="329"/>
      <c r="AS241" s="329"/>
      <c r="AT241" s="329"/>
    </row>
    <row r="242">
      <c r="A242" s="329"/>
      <c r="B242" s="345" t="s">
        <v>1822</v>
      </c>
      <c r="C242" s="345" t="s">
        <v>1823</v>
      </c>
      <c r="D242" s="345" t="s">
        <v>1824</v>
      </c>
      <c r="E242" s="345" t="s">
        <v>1825</v>
      </c>
      <c r="F242" s="345" t="s">
        <v>1066</v>
      </c>
      <c r="G242" s="345" t="s">
        <v>1120</v>
      </c>
      <c r="H242" s="345" t="s">
        <v>800</v>
      </c>
      <c r="I242" s="345" t="s">
        <v>1826</v>
      </c>
      <c r="J242" s="329"/>
      <c r="K242" s="346" t="str">
        <f>IFERROR(__xludf.DUMMYFUNCTION("REGEXREPLACE(O241, ""\D+"", """")"),"3")</f>
        <v>3</v>
      </c>
      <c r="L242" s="211" t="s">
        <v>812</v>
      </c>
      <c r="M242" s="212"/>
      <c r="N242" s="154"/>
      <c r="O242" s="173"/>
      <c r="P242" s="154"/>
      <c r="Q242" s="173"/>
      <c r="R242" s="329"/>
      <c r="S242" s="329"/>
      <c r="T242" s="329"/>
      <c r="U242" s="647" t="s">
        <v>2369</v>
      </c>
      <c r="V242" s="212"/>
      <c r="W242" s="212"/>
      <c r="X242" s="212"/>
      <c r="Y242" s="212"/>
      <c r="Z242" s="212"/>
      <c r="AA242" s="349" t="s">
        <v>556</v>
      </c>
      <c r="AB242" s="329"/>
      <c r="AC242" s="329"/>
      <c r="AD242" s="242" t="s">
        <v>2370</v>
      </c>
      <c r="AE242" s="212"/>
      <c r="AF242" s="212"/>
      <c r="AG242" s="212"/>
      <c r="AH242" s="212"/>
      <c r="AI242" s="212"/>
      <c r="AJ242" s="329"/>
      <c r="AK242" s="329"/>
      <c r="AL242" s="329"/>
      <c r="AM242" s="437" t="s">
        <v>1935</v>
      </c>
      <c r="AN242" s="648" t="s">
        <v>2371</v>
      </c>
      <c r="AO242" s="649" t="s">
        <v>2372</v>
      </c>
      <c r="AP242" s="650" t="s">
        <v>2373</v>
      </c>
      <c r="AQ242" s="651" t="s">
        <v>2374</v>
      </c>
      <c r="AR242" s="369" t="s">
        <v>1846</v>
      </c>
      <c r="AS242" s="329"/>
      <c r="AT242" s="329"/>
    </row>
    <row r="243">
      <c r="A243" s="358"/>
      <c r="B243" s="359">
        <f>SUM($B$940)</f>
        <v>35</v>
      </c>
      <c r="C243" s="360">
        <v>8.0</v>
      </c>
      <c r="D243" s="361"/>
      <c r="E243" s="360"/>
      <c r="F243" s="361"/>
      <c r="G243" s="360">
        <v>2.0</v>
      </c>
      <c r="H243" s="361"/>
      <c r="I243" s="359">
        <f>SUM(B243,C243*2,D243:H243) - IF(C243 &gt; I240, MINUS(C243, I240), 0)</f>
        <v>53</v>
      </c>
      <c r="J243" s="329"/>
      <c r="K243" s="329"/>
      <c r="L243" s="153" t="s">
        <v>814</v>
      </c>
      <c r="M243" s="154"/>
      <c r="N243" s="154"/>
      <c r="O243" s="154"/>
      <c r="P243" s="154"/>
      <c r="Q243" s="205" t="s">
        <v>815</v>
      </c>
      <c r="R243" s="329"/>
      <c r="S243" s="329"/>
      <c r="T243" s="329"/>
      <c r="U243" s="362" t="s">
        <v>2375</v>
      </c>
      <c r="V243" s="345" t="s">
        <v>883</v>
      </c>
      <c r="W243" s="345" t="s">
        <v>868</v>
      </c>
      <c r="X243" s="345" t="s">
        <v>1840</v>
      </c>
      <c r="Y243" s="345" t="s">
        <v>969</v>
      </c>
      <c r="Z243" s="345" t="s">
        <v>866</v>
      </c>
      <c r="AA243" s="329"/>
      <c r="AB243" s="329"/>
      <c r="AC243" s="329"/>
      <c r="AD243" s="597" t="s">
        <v>2376</v>
      </c>
      <c r="AE243" s="212"/>
      <c r="AF243" s="212"/>
      <c r="AG243" s="212"/>
      <c r="AH243" s="212"/>
      <c r="AI243" s="652" t="s">
        <v>1583</v>
      </c>
      <c r="AJ243" s="329"/>
      <c r="AK243" s="329"/>
      <c r="AL243" s="329"/>
      <c r="AM243" s="653" t="s">
        <v>2377</v>
      </c>
      <c r="AN243" s="353" t="s">
        <v>1833</v>
      </c>
      <c r="AO243" s="438" t="s">
        <v>1936</v>
      </c>
      <c r="AP243" s="37"/>
      <c r="AQ243" s="37"/>
      <c r="AR243" s="37"/>
      <c r="AS243" s="329"/>
      <c r="AT243" s="329"/>
    </row>
    <row r="244">
      <c r="B244" s="359">
        <f>SUM($C$940)</f>
        <v>40</v>
      </c>
      <c r="C244" s="360">
        <v>8.0</v>
      </c>
      <c r="D244" s="361"/>
      <c r="E244" s="360">
        <v>1.0</v>
      </c>
      <c r="F244" s="360"/>
      <c r="G244" s="360"/>
      <c r="H244" s="361"/>
      <c r="I244" s="359">
        <f>SUM(B244,C244*2,D244:H244) - IF(C244 &gt; I240, MINUS(C244, I240), 0)</f>
        <v>57</v>
      </c>
      <c r="J244" s="329"/>
      <c r="K244" s="329"/>
      <c r="L244" s="329"/>
      <c r="M244" s="329"/>
      <c r="N244" s="329"/>
      <c r="O244" s="329"/>
      <c r="P244" s="329"/>
      <c r="Q244" s="329"/>
      <c r="R244" s="329"/>
      <c r="S244" s="329"/>
      <c r="T244" s="329"/>
      <c r="U244" s="329"/>
      <c r="V244" s="329"/>
      <c r="W244" s="329"/>
      <c r="X244" s="329"/>
      <c r="Y244" s="329"/>
      <c r="Z244" s="329"/>
      <c r="AA244" s="329"/>
      <c r="AB244" s="329"/>
      <c r="AC244" s="329"/>
      <c r="AD244" s="227" t="s">
        <v>2378</v>
      </c>
      <c r="AE244" s="170"/>
      <c r="AF244" s="170"/>
      <c r="AG244" s="170"/>
      <c r="AH244" s="170"/>
      <c r="AI244" s="577" t="s">
        <v>535</v>
      </c>
      <c r="AJ244" s="654"/>
      <c r="AK244" s="329"/>
      <c r="AL244" s="329"/>
      <c r="AM244" s="37"/>
      <c r="AN244" s="455"/>
      <c r="AO244" s="455"/>
      <c r="AP244" s="37"/>
      <c r="AQ244" s="37"/>
      <c r="AR244" s="37"/>
      <c r="AS244" s="329"/>
      <c r="AT244" s="329"/>
    </row>
    <row r="245">
      <c r="B245" s="359">
        <f>SUM($D$940)</f>
        <v>0</v>
      </c>
      <c r="C245" s="360"/>
      <c r="D245" s="360"/>
      <c r="E245" s="360"/>
      <c r="F245" s="360"/>
      <c r="G245" s="360"/>
      <c r="H245" s="361"/>
      <c r="I245" s="359">
        <f>SUM(B245:H245) - IF(C245 &gt; I240, ROUNDUP(MINUS(C245, I240)/2), 0)</f>
        <v>0</v>
      </c>
      <c r="J245" s="329"/>
      <c r="K245" s="274" t="s">
        <v>1815</v>
      </c>
      <c r="L245" s="149" t="s">
        <v>712</v>
      </c>
      <c r="M245" s="170"/>
      <c r="N245" s="170"/>
      <c r="O245" s="461" t="s">
        <v>585</v>
      </c>
      <c r="P245" s="535" t="s">
        <v>694</v>
      </c>
      <c r="Q245" s="461" t="s">
        <v>593</v>
      </c>
      <c r="R245" s="329"/>
      <c r="S245" s="329"/>
      <c r="T245" s="655" t="s">
        <v>1855</v>
      </c>
      <c r="U245" s="656" t="s">
        <v>2379</v>
      </c>
      <c r="V245" s="657"/>
      <c r="W245" s="658" t="s">
        <v>2380</v>
      </c>
      <c r="X245" s="254"/>
      <c r="Y245" s="254"/>
      <c r="Z245" s="235"/>
      <c r="AA245" s="329"/>
      <c r="AB245" s="329"/>
      <c r="AC245" s="329"/>
      <c r="AD245" s="329"/>
      <c r="AE245" s="329"/>
      <c r="AF245" s="329"/>
      <c r="AG245" s="329"/>
      <c r="AH245" s="329"/>
      <c r="AI245" s="329"/>
      <c r="AJ245" s="329"/>
      <c r="AK245" s="329"/>
      <c r="AL245" s="329"/>
      <c r="AM245" s="37"/>
      <c r="AN245" s="455"/>
      <c r="AO245" s="455"/>
      <c r="AP245" s="37"/>
      <c r="AQ245" s="37"/>
      <c r="AR245" s="37"/>
      <c r="AS245" s="329"/>
      <c r="AT245" s="329"/>
    </row>
    <row r="246">
      <c r="B246" s="359">
        <f>SUM($E$940)</f>
        <v>0</v>
      </c>
      <c r="C246" s="360">
        <v>7.0</v>
      </c>
      <c r="D246" s="360"/>
      <c r="E246" s="361"/>
      <c r="F246" s="360">
        <v>-1.0</v>
      </c>
      <c r="G246" s="361"/>
      <c r="H246" s="361"/>
      <c r="I246" s="359">
        <f>SUM(B246:H246) - IF(C246 &gt; I240, ROUNDUP(MINUS(C246, I240)/2), 0)</f>
        <v>6</v>
      </c>
      <c r="J246" s="329"/>
      <c r="K246" s="346" t="str">
        <f>IFERROR(__xludf.DUMMYFUNCTION("REGEXREPLACE(O245, ""\D+"", """")"),"3")</f>
        <v>3</v>
      </c>
      <c r="L246" s="211" t="s">
        <v>714</v>
      </c>
      <c r="M246" s="212"/>
      <c r="N246" s="212"/>
      <c r="O246" s="243"/>
      <c r="P246" s="154"/>
      <c r="Q246" s="173"/>
      <c r="R246" s="349"/>
      <c r="S246" s="329"/>
      <c r="T246" s="559"/>
      <c r="U246" s="635" t="s">
        <v>1010</v>
      </c>
      <c r="V246" s="154" t="s">
        <v>2381</v>
      </c>
      <c r="W246" s="154" t="s">
        <v>1959</v>
      </c>
      <c r="X246" s="154" t="s">
        <v>1103</v>
      </c>
      <c r="Y246" s="605" t="s">
        <v>2382</v>
      </c>
      <c r="Z246" s="154"/>
      <c r="AA246" s="329"/>
      <c r="AB246" s="329"/>
      <c r="AC246" s="659" t="s">
        <v>1862</v>
      </c>
      <c r="AD246" s="218" t="s">
        <v>1394</v>
      </c>
      <c r="AE246" s="170"/>
      <c r="AF246" s="170"/>
      <c r="AG246" s="209" t="s">
        <v>1395</v>
      </c>
      <c r="AH246" s="461" t="s">
        <v>1195</v>
      </c>
      <c r="AI246" s="209" t="s">
        <v>1196</v>
      </c>
      <c r="AJ246" s="329"/>
      <c r="AK246" s="329"/>
      <c r="AL246" s="329"/>
      <c r="AM246" s="37"/>
      <c r="AN246" s="37"/>
      <c r="AO246" s="37"/>
      <c r="AP246" s="37"/>
      <c r="AQ246" s="37"/>
      <c r="AR246" s="37"/>
      <c r="AS246" s="329"/>
      <c r="AT246" s="329"/>
    </row>
    <row r="247">
      <c r="B247" s="359">
        <f>SUM($F$940)</f>
        <v>0</v>
      </c>
      <c r="C247" s="360">
        <v>12.0</v>
      </c>
      <c r="D247" s="360"/>
      <c r="E247" s="360">
        <v>2.0</v>
      </c>
      <c r="F247" s="360">
        <v>3.0</v>
      </c>
      <c r="G247" s="360">
        <v>1.0</v>
      </c>
      <c r="H247" s="361"/>
      <c r="I247" s="359">
        <f>SUM(B247:H247) - IF(C247 &gt; I240, ROUNDUP(MINUS(C247, I240)/2), 0)</f>
        <v>18</v>
      </c>
      <c r="J247" s="329"/>
      <c r="K247" s="329"/>
      <c r="L247" s="154"/>
      <c r="M247" s="154"/>
      <c r="N247" s="154"/>
      <c r="O247" s="154"/>
      <c r="P247" s="154"/>
      <c r="Q247" s="154"/>
      <c r="R247" s="329"/>
      <c r="S247" s="329"/>
      <c r="T247" s="559"/>
      <c r="U247" s="635" t="s">
        <v>1018</v>
      </c>
      <c r="V247" s="154" t="s">
        <v>2004</v>
      </c>
      <c r="W247" s="153" t="s">
        <v>2162</v>
      </c>
      <c r="X247" s="153" t="s">
        <v>1164</v>
      </c>
      <c r="Y247" s="610" t="s">
        <v>2137</v>
      </c>
      <c r="Z247" s="154"/>
      <c r="AA247" s="329"/>
      <c r="AB247" s="390">
        <f>(AC247 * (AC247 + 1)) / 2</f>
        <v>0</v>
      </c>
      <c r="AC247" s="391">
        <v>0.0</v>
      </c>
      <c r="AD247" s="298" t="s">
        <v>2383</v>
      </c>
      <c r="AE247" s="212"/>
      <c r="AF247" s="212"/>
      <c r="AG247" s="212"/>
      <c r="AH247" s="212"/>
      <c r="AI247" s="154"/>
      <c r="AJ247" s="329"/>
      <c r="AK247" s="329"/>
      <c r="AL247" s="329"/>
      <c r="AM247" s="37"/>
      <c r="AN247" s="37"/>
      <c r="AO247" s="37"/>
      <c r="AP247" s="37"/>
      <c r="AQ247" s="37"/>
      <c r="AR247" s="37"/>
      <c r="AS247" s="329"/>
      <c r="AT247" s="329"/>
    </row>
    <row r="248">
      <c r="B248" s="359">
        <f>SUM($G$940)</f>
        <v>0</v>
      </c>
      <c r="C248" s="360">
        <v>6.0</v>
      </c>
      <c r="D248" s="360">
        <v>1.0</v>
      </c>
      <c r="E248" s="360"/>
      <c r="F248" s="360"/>
      <c r="G248" s="361"/>
      <c r="H248" s="361"/>
      <c r="I248" s="359">
        <f>SUM(B248:H248) - IF(C248 &gt; I240, ROUNDUP(MINUS(C248, I240)/2), 0)</f>
        <v>7</v>
      </c>
      <c r="J248" s="329"/>
      <c r="K248" s="329"/>
      <c r="L248" s="329"/>
      <c r="M248" s="329"/>
      <c r="N248" s="329"/>
      <c r="O248" s="329"/>
      <c r="P248" s="329"/>
      <c r="Q248" s="329"/>
      <c r="R248" s="329"/>
      <c r="S248" s="329"/>
      <c r="T248" s="660" t="s">
        <v>1872</v>
      </c>
      <c r="U248" s="661" t="s">
        <v>2384</v>
      </c>
      <c r="V248" s="594"/>
      <c r="W248" s="643" t="s">
        <v>2385</v>
      </c>
      <c r="X248" s="254"/>
      <c r="Y248" s="254"/>
      <c r="Z248" s="235"/>
      <c r="AA248" s="329"/>
      <c r="AB248" s="388"/>
      <c r="AC248" s="400" t="str">
        <f>CONCATENATE("Cost: ", AB247, " KP")</f>
        <v>Cost: 0 KP</v>
      </c>
      <c r="AD248" s="242" t="s">
        <v>2386</v>
      </c>
      <c r="AE248" s="212"/>
      <c r="AF248" s="212"/>
      <c r="AG248" s="154"/>
      <c r="AH248" s="154"/>
      <c r="AI248" s="154"/>
      <c r="AJ248" s="349" t="s">
        <v>1927</v>
      </c>
      <c r="AK248" s="329"/>
      <c r="AL248" s="329"/>
      <c r="AM248" s="329"/>
      <c r="AN248" s="329"/>
      <c r="AO248" s="329"/>
      <c r="AP248" s="329"/>
      <c r="AQ248" s="329"/>
      <c r="AR248" s="329"/>
      <c r="AS248" s="329"/>
      <c r="AT248" s="329"/>
    </row>
    <row r="249">
      <c r="B249" s="359">
        <f>SUM($H$940)</f>
        <v>0</v>
      </c>
      <c r="C249" s="360"/>
      <c r="D249" s="361"/>
      <c r="E249" s="361"/>
      <c r="F249" s="360"/>
      <c r="G249" s="361"/>
      <c r="H249" s="361"/>
      <c r="I249" s="359">
        <f>SUM(B249:H249) - IF(C249 &gt; I240, ROUNDUP(MINUS(C249, I240)/2), 0)</f>
        <v>0</v>
      </c>
      <c r="J249" s="329"/>
      <c r="K249" s="274" t="s">
        <v>1815</v>
      </c>
      <c r="L249" s="169" t="s">
        <v>2216</v>
      </c>
      <c r="M249" s="170"/>
      <c r="N249" s="170"/>
      <c r="O249" s="171"/>
      <c r="P249" s="217"/>
      <c r="Q249" s="171"/>
      <c r="R249" s="329"/>
      <c r="S249" s="329"/>
      <c r="T249" s="559"/>
      <c r="U249" s="385" t="s">
        <v>1010</v>
      </c>
      <c r="V249" s="173" t="s">
        <v>1103</v>
      </c>
      <c r="W249" s="154" t="s">
        <v>1059</v>
      </c>
      <c r="X249" s="154" t="s">
        <v>2387</v>
      </c>
      <c r="Y249" s="173" t="s">
        <v>1127</v>
      </c>
      <c r="Z249" s="610" t="s">
        <v>1017</v>
      </c>
      <c r="AA249" s="329"/>
      <c r="AB249" s="329"/>
      <c r="AC249" s="662" t="s">
        <v>1862</v>
      </c>
      <c r="AD249" s="279" t="s">
        <v>1414</v>
      </c>
      <c r="AE249" s="170"/>
      <c r="AF249" s="170"/>
      <c r="AG249" s="222" t="s">
        <v>1254</v>
      </c>
      <c r="AH249" s="209" t="s">
        <v>1195</v>
      </c>
      <c r="AI249" s="284" t="s">
        <v>1196</v>
      </c>
      <c r="AJ249" s="329"/>
      <c r="AK249" s="329"/>
      <c r="AL249" s="329"/>
      <c r="AM249" s="279" t="s">
        <v>1879</v>
      </c>
      <c r="AN249" s="170"/>
      <c r="AO249" s="329"/>
      <c r="AP249" s="329"/>
      <c r="AQ249" s="329"/>
      <c r="AR249" s="329"/>
      <c r="AS249" s="329"/>
      <c r="AT249" s="329"/>
    </row>
    <row r="250">
      <c r="B250" s="359">
        <f>SUM($I$940)</f>
        <v>0</v>
      </c>
      <c r="C250" s="360">
        <v>11.0</v>
      </c>
      <c r="D250" s="360">
        <v>1.0</v>
      </c>
      <c r="E250" s="360">
        <v>4.0</v>
      </c>
      <c r="F250" s="360">
        <v>4.0</v>
      </c>
      <c r="G250" s="361"/>
      <c r="H250" s="361"/>
      <c r="I250" s="359">
        <f>SUM(B250:H250) - IF(C250 &gt; I240, ROUNDUP(MINUS(C250, I240)/2), 0)</f>
        <v>20</v>
      </c>
      <c r="J250" s="329"/>
      <c r="K250" s="346" t="str">
        <f>IFERROR(__xludf.DUMMYFUNCTION("REGEXREPLACE(O249, ""\D+"", """")"),"")</f>
        <v/>
      </c>
      <c r="L250" s="154"/>
      <c r="M250" s="154"/>
      <c r="N250" s="154"/>
      <c r="O250" s="173"/>
      <c r="P250" s="154"/>
      <c r="Q250" s="173"/>
      <c r="R250" s="329"/>
      <c r="S250" s="329"/>
      <c r="T250" s="559"/>
      <c r="U250" s="385" t="s">
        <v>1018</v>
      </c>
      <c r="V250" s="173" t="s">
        <v>1919</v>
      </c>
      <c r="W250" s="173" t="s">
        <v>1864</v>
      </c>
      <c r="X250" s="663" t="s">
        <v>1866</v>
      </c>
      <c r="Y250" s="173"/>
      <c r="Z250" s="173"/>
      <c r="AA250" s="329"/>
      <c r="AB250" s="390">
        <f>(AC250 * (AC250 + 1)) / 2</f>
        <v>0</v>
      </c>
      <c r="AC250" s="391">
        <v>0.0</v>
      </c>
      <c r="AD250" s="298" t="s">
        <v>2388</v>
      </c>
      <c r="AE250" s="212"/>
      <c r="AF250" s="212"/>
      <c r="AG250" s="212"/>
      <c r="AH250" s="212"/>
      <c r="AI250" s="154"/>
      <c r="AJ250" s="329"/>
      <c r="AK250" s="329"/>
      <c r="AL250" s="329"/>
      <c r="AM250" s="304" t="s">
        <v>2389</v>
      </c>
      <c r="AN250" s="37"/>
      <c r="AO250" s="406" t="s">
        <v>2390</v>
      </c>
      <c r="AP250" s="37"/>
      <c r="AQ250" s="304" t="s">
        <v>2391</v>
      </c>
      <c r="AR250" s="37"/>
      <c r="AS250" s="329"/>
      <c r="AT250" s="329"/>
    </row>
    <row r="251">
      <c r="B251" s="359">
        <f>SUM($J$940)</f>
        <v>0</v>
      </c>
      <c r="C251" s="360">
        <v>14.0</v>
      </c>
      <c r="D251" s="360">
        <v>1.0</v>
      </c>
      <c r="E251" s="361"/>
      <c r="F251" s="360">
        <v>3.0</v>
      </c>
      <c r="G251" s="361"/>
      <c r="H251" s="361"/>
      <c r="I251" s="359">
        <f>SUM(B251:H251) - IF(C251 &gt; I240, ROUNDUP(MINUS(C251, I240)/2), 0)</f>
        <v>18</v>
      </c>
      <c r="J251" s="329"/>
      <c r="K251" s="329"/>
      <c r="L251" s="154"/>
      <c r="M251" s="154"/>
      <c r="N251" s="154"/>
      <c r="O251" s="154"/>
      <c r="P251" s="154"/>
      <c r="Q251" s="154"/>
      <c r="R251" s="329"/>
      <c r="S251" s="329"/>
      <c r="T251" s="664" t="s">
        <v>1889</v>
      </c>
      <c r="U251" s="642" t="s">
        <v>2392</v>
      </c>
      <c r="V251" s="594"/>
      <c r="W251" s="643" t="s">
        <v>2393</v>
      </c>
      <c r="X251" s="254"/>
      <c r="Y251" s="254"/>
      <c r="Z251" s="254"/>
      <c r="AA251" s="329"/>
      <c r="AB251" s="388"/>
      <c r="AC251" s="400" t="str">
        <f>CONCATENATE("Cost: ", AB250, " KP")</f>
        <v>Cost: 0 KP</v>
      </c>
      <c r="AD251" s="243"/>
      <c r="AE251" s="665" t="s">
        <v>1418</v>
      </c>
      <c r="AF251" s="154"/>
      <c r="AG251" s="154"/>
      <c r="AH251" s="154"/>
      <c r="AI251" s="154"/>
      <c r="AJ251" s="329"/>
      <c r="AK251" s="329"/>
      <c r="AL251" s="329"/>
      <c r="AM251" s="130" t="s">
        <v>2394</v>
      </c>
      <c r="AN251" s="37"/>
      <c r="AO251" s="405" t="s">
        <v>1894</v>
      </c>
      <c r="AP251" s="37"/>
      <c r="AQ251" s="130" t="s">
        <v>2395</v>
      </c>
      <c r="AR251" s="37"/>
      <c r="AS251" s="329"/>
      <c r="AT251" s="329"/>
    </row>
    <row r="252">
      <c r="B252" s="359">
        <f>SUM($T$940)</f>
        <v>4</v>
      </c>
      <c r="C252" s="361"/>
      <c r="D252" s="361"/>
      <c r="E252" s="361"/>
      <c r="F252" s="361"/>
      <c r="G252" s="361"/>
      <c r="H252" s="361"/>
      <c r="I252" s="359">
        <f>SUM(B252,D252:H252, (MIN(ROUNDDOWN(C252/6), 1)), MIN(ROUNDDOWN(C252/15), 1))</f>
        <v>4</v>
      </c>
      <c r="J252" s="329"/>
      <c r="K252" s="329"/>
      <c r="L252" s="329"/>
      <c r="M252" s="329"/>
      <c r="N252" s="329"/>
      <c r="O252" s="329"/>
      <c r="P252" s="329"/>
      <c r="Q252" s="329"/>
      <c r="R252" s="329"/>
      <c r="S252" s="329"/>
      <c r="T252" s="559"/>
      <c r="U252" s="385" t="s">
        <v>1010</v>
      </c>
      <c r="V252" s="173" t="s">
        <v>1061</v>
      </c>
      <c r="W252" s="262" t="s">
        <v>2396</v>
      </c>
      <c r="X252" s="173"/>
      <c r="Y252" s="154"/>
      <c r="Z252" s="154"/>
      <c r="AA252" s="329"/>
      <c r="AB252" s="329"/>
      <c r="AC252" s="666" t="s">
        <v>1862</v>
      </c>
      <c r="AD252" s="279" t="s">
        <v>1718</v>
      </c>
      <c r="AE252" s="170"/>
      <c r="AF252" s="170"/>
      <c r="AG252" s="222" t="s">
        <v>1222</v>
      </c>
      <c r="AH252" s="209" t="s">
        <v>1195</v>
      </c>
      <c r="AI252" s="275" t="s">
        <v>1196</v>
      </c>
      <c r="AJ252" s="329"/>
      <c r="AK252" s="329"/>
      <c r="AL252" s="329"/>
      <c r="AM252" s="304" t="s">
        <v>2397</v>
      </c>
      <c r="AN252" s="37"/>
      <c r="AO252" s="130" t="s">
        <v>2069</v>
      </c>
      <c r="AP252" s="37"/>
      <c r="AQ252" s="109" t="s">
        <v>2398</v>
      </c>
      <c r="AR252" s="37"/>
      <c r="AS252" s="329"/>
      <c r="AT252" s="329"/>
    </row>
    <row r="253">
      <c r="A253" s="329"/>
      <c r="B253" s="329"/>
      <c r="C253" s="329"/>
      <c r="D253" s="329"/>
      <c r="E253" s="329"/>
      <c r="F253" s="329"/>
      <c r="G253" s="329"/>
      <c r="H253" s="329"/>
      <c r="I253" s="329"/>
      <c r="J253" s="329"/>
      <c r="K253" s="411" t="s">
        <v>1904</v>
      </c>
      <c r="L253" s="412"/>
      <c r="M253" s="412"/>
      <c r="N253" s="412"/>
      <c r="O253" s="413"/>
      <c r="P253" s="413"/>
      <c r="Q253" s="413"/>
      <c r="R253" s="329"/>
      <c r="S253" s="329"/>
      <c r="T253" s="559"/>
      <c r="U253" s="385" t="s">
        <v>1018</v>
      </c>
      <c r="V253" s="173" t="s">
        <v>2399</v>
      </c>
      <c r="W253" s="667" t="s">
        <v>2338</v>
      </c>
      <c r="X253" s="173" t="s">
        <v>2400</v>
      </c>
      <c r="Y253" s="154"/>
      <c r="Z253" s="154"/>
      <c r="AA253" s="329"/>
      <c r="AB253" s="390">
        <f>(AC253 * (AC253 + 1)) / 2</f>
        <v>0</v>
      </c>
      <c r="AC253" s="391">
        <v>0.0</v>
      </c>
      <c r="AD253" s="315" t="s">
        <v>1719</v>
      </c>
      <c r="AE253" s="212"/>
      <c r="AF253" s="212"/>
      <c r="AG253" s="212"/>
      <c r="AH253" s="212"/>
      <c r="AI253" s="154"/>
      <c r="AJ253" s="329"/>
      <c r="AK253" s="329"/>
      <c r="AL253" s="329"/>
      <c r="AM253" s="329"/>
      <c r="AN253" s="329"/>
      <c r="AO253" s="329"/>
      <c r="AP253" s="329"/>
      <c r="AQ253" s="329"/>
      <c r="AR253" s="329"/>
      <c r="AS253" s="329"/>
      <c r="AT253" s="329"/>
    </row>
    <row r="254">
      <c r="A254" s="329"/>
      <c r="B254" s="345" t="s">
        <v>1822</v>
      </c>
      <c r="C254" s="668" t="s">
        <v>1906</v>
      </c>
      <c r="D254" s="669" t="s">
        <v>1907</v>
      </c>
      <c r="E254" s="670" t="s">
        <v>1908</v>
      </c>
      <c r="F254" s="671" t="s">
        <v>1909</v>
      </c>
      <c r="G254" s="345" t="s">
        <v>1910</v>
      </c>
      <c r="H254" s="345" t="s">
        <v>800</v>
      </c>
      <c r="I254" s="345" t="s">
        <v>1826</v>
      </c>
      <c r="J254" s="329"/>
      <c r="K254" s="346" t="str">
        <f>IFERROR(__xludf.DUMMYFUNCTION("REGEXREPLACE(O253, ""\D+"", """")"),"")</f>
        <v/>
      </c>
      <c r="L254" s="170"/>
      <c r="M254" s="170"/>
      <c r="N254" s="170"/>
      <c r="O254" s="170"/>
      <c r="P254" s="170"/>
      <c r="Q254" s="170"/>
      <c r="R254" s="329"/>
      <c r="S254" s="329"/>
      <c r="T254" s="672" t="s">
        <v>1889</v>
      </c>
      <c r="U254" s="673" t="s">
        <v>2401</v>
      </c>
      <c r="V254" s="657"/>
      <c r="W254" s="643" t="s">
        <v>2402</v>
      </c>
      <c r="X254" s="254"/>
      <c r="Y254" s="254"/>
      <c r="Z254" s="235"/>
      <c r="AA254" s="329"/>
      <c r="AB254" s="388"/>
      <c r="AC254" s="400" t="str">
        <f>CONCATENATE("Cost: ", AB253, " KP")</f>
        <v>Cost: 0 KP</v>
      </c>
      <c r="AD254" s="608" t="s">
        <v>2403</v>
      </c>
      <c r="AE254" s="212"/>
      <c r="AF254" s="212"/>
      <c r="AG254" s="212"/>
      <c r="AH254" s="212"/>
      <c r="AI254" s="154"/>
      <c r="AJ254" s="329"/>
      <c r="AK254" s="329"/>
      <c r="AL254" s="329"/>
      <c r="AM254" s="279" t="s">
        <v>1914</v>
      </c>
      <c r="AN254" s="170"/>
      <c r="AO254" s="329"/>
      <c r="AP254" s="329"/>
      <c r="AQ254" s="329"/>
      <c r="AR254" s="329"/>
      <c r="AS254" s="329"/>
      <c r="AT254" s="329"/>
    </row>
    <row r="255">
      <c r="A255" s="674" t="s">
        <v>51</v>
      </c>
      <c r="B255" s="359">
        <f>SUM($U$940)</f>
        <v>5</v>
      </c>
      <c r="C255" s="418"/>
      <c r="D255" s="418"/>
      <c r="E255" s="419">
        <f>SUM(ROUNDDOWN(I248/5))</f>
        <v>1</v>
      </c>
      <c r="F255" s="418"/>
      <c r="G255" s="361"/>
      <c r="H255" s="361"/>
      <c r="I255" s="359">
        <f t="shared" ref="I255:I259" si="9">SUM(B255:H255)</f>
        <v>6</v>
      </c>
      <c r="J255" s="329"/>
      <c r="K255" s="329"/>
      <c r="L255" s="170"/>
      <c r="M255" s="170"/>
      <c r="N255" s="170"/>
      <c r="O255" s="170"/>
      <c r="P255" s="170"/>
      <c r="Q255" s="170"/>
      <c r="R255" s="329"/>
      <c r="S255" s="329"/>
      <c r="T255" s="559"/>
      <c r="U255" s="385" t="s">
        <v>1010</v>
      </c>
      <c r="V255" s="173" t="s">
        <v>2404</v>
      </c>
      <c r="W255" s="173" t="s">
        <v>2405</v>
      </c>
      <c r="X255" s="605" t="s">
        <v>2406</v>
      </c>
      <c r="Y255" s="154"/>
      <c r="Z255" s="154"/>
      <c r="AA255" s="329"/>
      <c r="AB255" s="329"/>
      <c r="AC255" s="675" t="s">
        <v>2407</v>
      </c>
      <c r="AD255" s="676" t="s">
        <v>1546</v>
      </c>
      <c r="AE255" s="677"/>
      <c r="AF255" s="677"/>
      <c r="AG255" s="284" t="s">
        <v>1254</v>
      </c>
      <c r="AH255" s="209" t="s">
        <v>1195</v>
      </c>
      <c r="AI255" s="222" t="s">
        <v>1196</v>
      </c>
      <c r="AJ255" s="329"/>
      <c r="AK255" s="329"/>
      <c r="AL255" s="329"/>
      <c r="AM255" s="423" t="s">
        <v>2408</v>
      </c>
      <c r="AS255" s="329"/>
      <c r="AT255" s="329"/>
    </row>
    <row r="256">
      <c r="A256" s="678" t="s">
        <v>52</v>
      </c>
      <c r="B256" s="359">
        <f>SUM($V$940)</f>
        <v>6</v>
      </c>
      <c r="C256" s="418"/>
      <c r="D256" s="419">
        <f>SUM(ROUNDDOWN(I247/3))</f>
        <v>6</v>
      </c>
      <c r="E256" s="419">
        <f>SUM(I248)</f>
        <v>7</v>
      </c>
      <c r="F256" s="418"/>
      <c r="G256" s="360">
        <v>6.0</v>
      </c>
      <c r="H256" s="361"/>
      <c r="I256" s="359">
        <f t="shared" si="9"/>
        <v>25</v>
      </c>
      <c r="J256" s="329"/>
      <c r="K256" s="329"/>
      <c r="L256" s="329"/>
      <c r="M256" s="329"/>
      <c r="N256" s="329"/>
      <c r="O256" s="329"/>
      <c r="P256" s="329"/>
      <c r="Q256" s="329"/>
      <c r="R256" s="329"/>
      <c r="S256" s="329"/>
      <c r="T256" s="559"/>
      <c r="U256" s="385" t="s">
        <v>1018</v>
      </c>
      <c r="V256" s="173" t="s">
        <v>1995</v>
      </c>
      <c r="W256" s="173" t="s">
        <v>1920</v>
      </c>
      <c r="X256" s="679" t="s">
        <v>2409</v>
      </c>
      <c r="Y256" s="154"/>
      <c r="Z256" s="154"/>
      <c r="AA256" s="329"/>
      <c r="AB256" s="390">
        <f>(AC256 * (AC256 + 1)) / 2</f>
        <v>0</v>
      </c>
      <c r="AC256" s="391">
        <v>0.0</v>
      </c>
      <c r="AD256" s="298" t="s">
        <v>2410</v>
      </c>
      <c r="AE256" s="212"/>
      <c r="AF256" s="212"/>
      <c r="AG256" s="243"/>
      <c r="AH256" s="212"/>
      <c r="AI256" s="243"/>
      <c r="AJ256" s="329"/>
      <c r="AK256" s="329"/>
      <c r="AL256" s="329"/>
      <c r="AS256" s="329"/>
      <c r="AT256" s="329"/>
    </row>
    <row r="257">
      <c r="A257" s="680" t="s">
        <v>54</v>
      </c>
      <c r="B257" s="359">
        <f>SUM($W$940)</f>
        <v>2</v>
      </c>
      <c r="C257" s="419">
        <f>SUM(I246)</f>
        <v>6</v>
      </c>
      <c r="D257" s="418"/>
      <c r="E257" s="418"/>
      <c r="F257" s="418"/>
      <c r="G257" s="361"/>
      <c r="H257" s="361"/>
      <c r="I257" s="359">
        <f t="shared" si="9"/>
        <v>8</v>
      </c>
      <c r="J257" s="329"/>
      <c r="K257" s="411" t="s">
        <v>1904</v>
      </c>
      <c r="L257" s="412"/>
      <c r="M257" s="412"/>
      <c r="N257" s="412"/>
      <c r="O257" s="413"/>
      <c r="P257" s="413"/>
      <c r="Q257" s="413"/>
      <c r="R257" s="329"/>
      <c r="S257" s="329"/>
      <c r="T257" s="559"/>
      <c r="U257" s="329"/>
      <c r="V257" s="329"/>
      <c r="W257" s="329"/>
      <c r="X257" s="329"/>
      <c r="Y257" s="329"/>
      <c r="Z257" s="329"/>
      <c r="AA257" s="329"/>
      <c r="AB257" s="388"/>
      <c r="AC257" s="400" t="str">
        <f>CONCATENATE("Cost: ", AB256, " KP")</f>
        <v>Cost: 0 KP</v>
      </c>
      <c r="AD257" s="681" t="s">
        <v>2411</v>
      </c>
      <c r="AE257" s="212"/>
      <c r="AF257" s="154"/>
      <c r="AG257" s="154"/>
      <c r="AH257" s="154"/>
      <c r="AI257" s="154"/>
      <c r="AJ257" s="349" t="s">
        <v>556</v>
      </c>
      <c r="AK257" s="329"/>
      <c r="AL257" s="329"/>
      <c r="AS257" s="329"/>
      <c r="AT257" s="329"/>
    </row>
    <row r="258">
      <c r="A258" s="682" t="s">
        <v>53</v>
      </c>
      <c r="B258" s="359">
        <f>SUM($X$940)</f>
        <v>0</v>
      </c>
      <c r="C258" s="419">
        <f>SUM(ROUNDDOWN(I246/2))</f>
        <v>3</v>
      </c>
      <c r="D258" s="418"/>
      <c r="E258" s="419">
        <f>SUM(I248)</f>
        <v>7</v>
      </c>
      <c r="F258" s="418"/>
      <c r="G258" s="360">
        <v>3.0</v>
      </c>
      <c r="H258" s="361"/>
      <c r="I258" s="359">
        <f t="shared" si="9"/>
        <v>13</v>
      </c>
      <c r="J258" s="329"/>
      <c r="K258" s="346" t="str">
        <f>IFERROR(__xludf.DUMMYFUNCTION("REGEXREPLACE(O257, ""\D+"", """")"),"")</f>
        <v/>
      </c>
      <c r="L258" s="170"/>
      <c r="M258" s="170"/>
      <c r="N258" s="170"/>
      <c r="O258" s="170"/>
      <c r="P258" s="170"/>
      <c r="Q258" s="170"/>
      <c r="R258" s="329"/>
      <c r="S258" s="329"/>
      <c r="T258" s="683" t="s">
        <v>1922</v>
      </c>
      <c r="U258" s="684" t="s">
        <v>2412</v>
      </c>
      <c r="V258" s="170"/>
      <c r="W258" s="170"/>
      <c r="X258" s="170"/>
      <c r="Y258" s="577" t="s">
        <v>567</v>
      </c>
      <c r="Z258" s="577" t="s">
        <v>2413</v>
      </c>
      <c r="AA258" s="329"/>
      <c r="AB258" s="329"/>
      <c r="AC258" s="685" t="s">
        <v>2414</v>
      </c>
      <c r="AD258" s="686" t="s">
        <v>2415</v>
      </c>
      <c r="AE258" s="687"/>
      <c r="AF258" s="687"/>
      <c r="AG258" s="222" t="s">
        <v>1336</v>
      </c>
      <c r="AH258" s="209" t="s">
        <v>1195</v>
      </c>
      <c r="AI258" s="222" t="s">
        <v>1196</v>
      </c>
      <c r="AJ258" s="329"/>
      <c r="AK258" s="329"/>
      <c r="AL258" s="329"/>
      <c r="AS258" s="329"/>
      <c r="AT258" s="329"/>
    </row>
    <row r="259">
      <c r="A259" s="688" t="s">
        <v>55</v>
      </c>
      <c r="B259" s="359">
        <f>SUM($Y$940)</f>
        <v>14</v>
      </c>
      <c r="C259" s="419">
        <f>SUM(I246)</f>
        <v>6</v>
      </c>
      <c r="D259" s="418"/>
      <c r="E259" s="418"/>
      <c r="F259" s="419">
        <f>SUM(ROUNDDOWN(I251/3))</f>
        <v>6</v>
      </c>
      <c r="G259" s="361"/>
      <c r="H259" s="361"/>
      <c r="I259" s="359">
        <f t="shared" si="9"/>
        <v>26</v>
      </c>
      <c r="J259" s="329"/>
      <c r="K259" s="329"/>
      <c r="L259" s="170"/>
      <c r="M259" s="170"/>
      <c r="N259" s="170"/>
      <c r="O259" s="170"/>
      <c r="P259" s="170"/>
      <c r="Q259" s="170"/>
      <c r="R259" s="329"/>
      <c r="S259" s="329"/>
      <c r="T259" s="559"/>
      <c r="U259" s="315" t="s">
        <v>2416</v>
      </c>
      <c r="V259" s="212"/>
      <c r="W259" s="212"/>
      <c r="X259" s="212"/>
      <c r="Y259" s="212"/>
      <c r="Z259" s="154"/>
      <c r="AA259" s="329"/>
      <c r="AB259" s="390">
        <f>(AC259 * (AC259 + 1)) / 2</f>
        <v>0</v>
      </c>
      <c r="AC259" s="391">
        <v>0.0</v>
      </c>
      <c r="AD259" s="298" t="s">
        <v>2417</v>
      </c>
      <c r="AE259" s="212"/>
      <c r="AF259" s="212"/>
      <c r="AG259" s="212"/>
      <c r="AH259" s="212"/>
      <c r="AI259" s="154"/>
      <c r="AJ259" s="329"/>
      <c r="AK259" s="329"/>
      <c r="AL259" s="329"/>
      <c r="AS259" s="329"/>
      <c r="AT259" s="329"/>
    </row>
    <row r="260">
      <c r="A260" s="329"/>
      <c r="B260" s="329"/>
      <c r="C260" s="329"/>
      <c r="D260" s="329"/>
      <c r="E260" s="329"/>
      <c r="F260" s="329"/>
      <c r="G260" s="329"/>
      <c r="H260" s="329"/>
      <c r="I260" s="329"/>
      <c r="J260" s="329"/>
      <c r="K260" s="329"/>
      <c r="L260" s="329"/>
      <c r="M260" s="329"/>
      <c r="N260" s="329"/>
      <c r="O260" s="329"/>
      <c r="P260" s="329"/>
      <c r="Q260" s="329"/>
      <c r="R260" s="329"/>
      <c r="S260" s="329"/>
      <c r="T260" s="329"/>
      <c r="U260" s="315" t="s">
        <v>2418</v>
      </c>
      <c r="V260" s="212"/>
      <c r="W260" s="212"/>
      <c r="X260" s="212"/>
      <c r="Y260" s="689" t="s">
        <v>2419</v>
      </c>
      <c r="Z260" s="690" t="s">
        <v>2420</v>
      </c>
      <c r="AA260" s="329"/>
      <c r="AB260" s="388"/>
      <c r="AC260" s="400" t="str">
        <f>CONCATENATE("Cost: ", AB259, " KP")</f>
        <v>Cost: 0 KP</v>
      </c>
      <c r="AD260" s="224" t="s">
        <v>2421</v>
      </c>
      <c r="AE260" s="212"/>
      <c r="AF260" s="212"/>
      <c r="AG260" s="212"/>
      <c r="AH260" s="212"/>
      <c r="AI260" s="154"/>
      <c r="AJ260" s="329"/>
      <c r="AK260" s="329"/>
      <c r="AL260" s="329"/>
      <c r="AM260" s="329"/>
      <c r="AN260" s="329"/>
      <c r="AO260" s="329"/>
      <c r="AP260" s="329"/>
      <c r="AQ260" s="329"/>
      <c r="AR260" s="329"/>
      <c r="AS260" s="329"/>
      <c r="AT260" s="329"/>
    </row>
    <row r="261">
      <c r="A261" s="37"/>
      <c r="B261" s="430" t="s">
        <v>1926</v>
      </c>
      <c r="C261" s="329"/>
      <c r="D261" s="329"/>
      <c r="E261" s="329"/>
      <c r="F261" s="329"/>
      <c r="G261" s="329"/>
      <c r="H261" s="329"/>
      <c r="I261" s="329"/>
      <c r="J261" s="37"/>
      <c r="K261" s="329"/>
      <c r="L261" s="329"/>
      <c r="M261" s="329"/>
      <c r="N261" s="329"/>
      <c r="O261" s="329"/>
      <c r="P261" s="329"/>
      <c r="Q261" s="329"/>
      <c r="R261" s="329"/>
      <c r="S261" s="37"/>
      <c r="T261" s="329"/>
      <c r="U261" s="329"/>
      <c r="V261" s="329"/>
      <c r="W261" s="329"/>
      <c r="X261" s="329"/>
      <c r="Y261" s="329"/>
      <c r="Z261" s="329"/>
      <c r="AA261" s="329"/>
      <c r="AB261" s="37"/>
      <c r="AC261" s="329"/>
      <c r="AD261" s="329"/>
      <c r="AE261" s="329"/>
      <c r="AF261" s="329"/>
      <c r="AG261" s="329"/>
      <c r="AH261" s="329"/>
      <c r="AI261" s="329"/>
      <c r="AJ261" s="329"/>
      <c r="AK261" s="37"/>
      <c r="AL261" s="329"/>
      <c r="AM261" s="329"/>
      <c r="AN261" s="329"/>
      <c r="AO261" s="329"/>
      <c r="AP261" s="329"/>
      <c r="AQ261" s="329"/>
      <c r="AR261" s="329"/>
      <c r="AS261" s="329"/>
      <c r="AT261" s="37"/>
    </row>
    <row r="264">
      <c r="AB264" s="329"/>
      <c r="AC264" s="329"/>
      <c r="AD264" s="329"/>
      <c r="AE264" s="329"/>
      <c r="AF264" s="329"/>
      <c r="AG264" s="329"/>
      <c r="AH264" s="329"/>
      <c r="AI264" s="329"/>
      <c r="AJ264" s="329"/>
    </row>
    <row r="265">
      <c r="A265" s="37"/>
      <c r="B265" s="329"/>
      <c r="C265" s="329"/>
      <c r="D265" s="329"/>
      <c r="E265" s="329"/>
      <c r="F265" s="329"/>
      <c r="G265" s="330" t="s">
        <v>1811</v>
      </c>
      <c r="H265" s="330" t="s">
        <v>1812</v>
      </c>
      <c r="I265" s="331" t="s">
        <v>1813</v>
      </c>
      <c r="J265" s="329"/>
      <c r="K265" s="329"/>
      <c r="L265" s="329"/>
      <c r="M265" s="329"/>
      <c r="N265" s="329"/>
      <c r="O265" s="329"/>
      <c r="P265" s="329"/>
      <c r="Q265" s="329"/>
      <c r="R265" s="329"/>
      <c r="S265" s="37"/>
      <c r="T265" s="329"/>
      <c r="U265" s="329"/>
      <c r="V265" s="329"/>
      <c r="W265" s="329"/>
      <c r="X265" s="329"/>
      <c r="Y265" s="329"/>
      <c r="Z265" s="329"/>
      <c r="AA265" s="329"/>
      <c r="AB265" s="329"/>
      <c r="AC265" s="691" t="s">
        <v>294</v>
      </c>
      <c r="AD265" s="692"/>
      <c r="AE265" s="693" t="s">
        <v>2422</v>
      </c>
      <c r="AF265" s="694" t="s">
        <v>2423</v>
      </c>
      <c r="AG265" s="342"/>
      <c r="AH265" s="342"/>
      <c r="AI265" s="342"/>
      <c r="AJ265" s="349" t="s">
        <v>556</v>
      </c>
      <c r="AK265" s="329"/>
      <c r="AL265" s="329"/>
      <c r="AM265" s="329"/>
      <c r="AN265" s="329"/>
      <c r="AO265" s="329"/>
      <c r="AP265" s="329"/>
      <c r="AQ265" s="329"/>
      <c r="AR265" s="329"/>
      <c r="AS265" s="329"/>
      <c r="AT265" s="37"/>
    </row>
    <row r="266">
      <c r="A266" s="329"/>
      <c r="B266" s="329"/>
      <c r="C266" s="332" t="s">
        <v>1793</v>
      </c>
      <c r="D266" s="333"/>
      <c r="E266" s="329"/>
      <c r="F266" s="334" t="s">
        <v>1814</v>
      </c>
      <c r="G266" s="334">
        <f>MINUS(H266,SUM(C269:C278) + SUM(K268+K272+K276+AB273+AB276+AB279+AB282+AB285))</f>
        <v>0</v>
      </c>
      <c r="H266" s="334">
        <f>SUM($A$940)</f>
        <v>100</v>
      </c>
      <c r="I266" s="335">
        <f>$Z$940</f>
        <v>14</v>
      </c>
      <c r="J266" s="329"/>
      <c r="K266" s="329"/>
      <c r="L266" s="329"/>
      <c r="M266" s="329"/>
      <c r="N266" s="329"/>
      <c r="O266" s="329"/>
      <c r="P266" s="329"/>
      <c r="Q266" s="329"/>
      <c r="R266" s="329"/>
      <c r="S266" s="329"/>
      <c r="T266" s="329"/>
      <c r="U266" s="329"/>
      <c r="V266" s="329"/>
      <c r="W266" s="329"/>
      <c r="X266" s="329"/>
      <c r="Y266" s="329"/>
      <c r="Z266" s="329"/>
      <c r="AA266" s="329"/>
      <c r="AB266" s="329"/>
      <c r="AC266" s="329"/>
      <c r="AD266" s="190" t="s">
        <v>2424</v>
      </c>
      <c r="AE266" s="181"/>
      <c r="AF266" s="181"/>
      <c r="AG266" s="181"/>
      <c r="AH266" s="181"/>
      <c r="AI266" s="181"/>
      <c r="AJ266" s="329"/>
      <c r="AK266" s="329"/>
      <c r="AL266" s="329"/>
      <c r="AM266" s="329"/>
      <c r="AN266" s="329"/>
      <c r="AO266" s="329"/>
      <c r="AP266" s="329"/>
      <c r="AQ266" s="329"/>
      <c r="AR266" s="329"/>
      <c r="AS266" s="329"/>
      <c r="AT266" s="329"/>
    </row>
    <row r="267">
      <c r="A267" s="329"/>
      <c r="B267" s="329"/>
      <c r="C267" s="329"/>
      <c r="D267" s="329"/>
      <c r="E267" s="329"/>
      <c r="F267" s="329"/>
      <c r="G267" s="329"/>
      <c r="H267" s="329"/>
      <c r="I267" s="329"/>
      <c r="J267" s="329"/>
      <c r="K267" s="274" t="s">
        <v>1815</v>
      </c>
      <c r="L267" s="289" t="s">
        <v>836</v>
      </c>
      <c r="M267" s="192"/>
      <c r="N267" s="192"/>
      <c r="O267" s="337" t="s">
        <v>625</v>
      </c>
      <c r="P267" s="640" t="s">
        <v>2425</v>
      </c>
      <c r="Q267" s="337" t="s">
        <v>593</v>
      </c>
      <c r="R267" s="329"/>
      <c r="S267" s="329"/>
      <c r="T267" s="279" t="s">
        <v>1816</v>
      </c>
      <c r="U267" s="695" t="s">
        <v>2426</v>
      </c>
      <c r="V267" s="373"/>
      <c r="W267" s="696" t="s">
        <v>2427</v>
      </c>
      <c r="X267" s="342"/>
      <c r="Y267" s="342"/>
      <c r="Z267" s="342"/>
      <c r="AA267" s="329"/>
      <c r="AB267" s="329"/>
      <c r="AC267" s="329"/>
      <c r="AD267" s="697" t="s">
        <v>2428</v>
      </c>
      <c r="AE267" s="183"/>
      <c r="AF267" s="181"/>
      <c r="AG267" s="181"/>
      <c r="AH267" s="181"/>
      <c r="AI267" s="181"/>
      <c r="AJ267" s="329"/>
      <c r="AK267" s="329"/>
      <c r="AL267" s="329"/>
      <c r="AM267" s="227" t="s">
        <v>1821</v>
      </c>
      <c r="AN267" s="170"/>
      <c r="AO267" s="329"/>
      <c r="AP267" s="329"/>
      <c r="AQ267" s="329"/>
      <c r="AR267" s="329"/>
      <c r="AS267" s="329"/>
      <c r="AT267" s="329"/>
    </row>
    <row r="268">
      <c r="A268" s="329"/>
      <c r="B268" s="345" t="s">
        <v>1822</v>
      </c>
      <c r="C268" s="345" t="s">
        <v>1823</v>
      </c>
      <c r="D268" s="345" t="s">
        <v>1824</v>
      </c>
      <c r="E268" s="345" t="s">
        <v>1825</v>
      </c>
      <c r="F268" s="345" t="s">
        <v>1066</v>
      </c>
      <c r="G268" s="345" t="s">
        <v>1120</v>
      </c>
      <c r="H268" s="345" t="s">
        <v>800</v>
      </c>
      <c r="I268" s="345" t="s">
        <v>1826</v>
      </c>
      <c r="J268" s="329"/>
      <c r="K268" s="346" t="str">
        <f>IFERROR(__xludf.DUMMYFUNCTION("REGEXREPLACE(O267, ""\D+"", """")"),"5")</f>
        <v>5</v>
      </c>
      <c r="L268" s="185" t="s">
        <v>839</v>
      </c>
      <c r="M268" s="181"/>
      <c r="N268" s="181"/>
      <c r="O268" s="183"/>
      <c r="P268" s="181"/>
      <c r="Q268" s="183"/>
      <c r="R268" s="329"/>
      <c r="S268" s="329"/>
      <c r="T268" s="329"/>
      <c r="U268" s="291" t="s">
        <v>2429</v>
      </c>
      <c r="V268" s="181"/>
      <c r="W268" s="181"/>
      <c r="X268" s="181"/>
      <c r="Y268" s="318" t="s">
        <v>2430</v>
      </c>
      <c r="Z268" s="318" t="s">
        <v>2431</v>
      </c>
      <c r="AA268" s="349" t="s">
        <v>556</v>
      </c>
      <c r="AB268" s="329"/>
      <c r="AC268" s="329"/>
      <c r="AD268" s="698" t="s">
        <v>2432</v>
      </c>
      <c r="AE268" s="692"/>
      <c r="AF268" s="699" t="s">
        <v>535</v>
      </c>
      <c r="AG268" s="700" t="s">
        <v>535</v>
      </c>
      <c r="AH268" s="701"/>
      <c r="AI268" s="702" t="s">
        <v>2433</v>
      </c>
      <c r="AJ268" s="329"/>
      <c r="AK268" s="329"/>
      <c r="AL268" s="350" t="s">
        <v>1830</v>
      </c>
      <c r="AM268" s="452" t="s">
        <v>1951</v>
      </c>
      <c r="AN268" s="357" t="s">
        <v>1837</v>
      </c>
      <c r="AO268" s="703" t="s">
        <v>2434</v>
      </c>
      <c r="AP268" s="369" t="s">
        <v>1846</v>
      </c>
      <c r="AQ268" s="704" t="s">
        <v>2435</v>
      </c>
      <c r="AR268" s="705" t="s">
        <v>2436</v>
      </c>
      <c r="AS268" s="367" t="s">
        <v>1844</v>
      </c>
      <c r="AT268" s="329"/>
    </row>
    <row r="269">
      <c r="A269" s="358"/>
      <c r="B269" s="359">
        <f>SUM($B$940)</f>
        <v>35</v>
      </c>
      <c r="C269" s="360">
        <v>14.0</v>
      </c>
      <c r="D269" s="360"/>
      <c r="E269" s="360"/>
      <c r="F269" s="361"/>
      <c r="G269" s="360"/>
      <c r="H269" s="361"/>
      <c r="I269" s="359">
        <f>SUM(B269,C269*2,D269:H269) - IF(C269 &gt; I266, MINUS(C269, I266), 0)</f>
        <v>63</v>
      </c>
      <c r="J269" s="329"/>
      <c r="K269" s="329"/>
      <c r="L269" s="180" t="s">
        <v>841</v>
      </c>
      <c r="M269" s="181"/>
      <c r="N269" s="181"/>
      <c r="O269" s="181"/>
      <c r="P269" s="181"/>
      <c r="Q269" s="181"/>
      <c r="R269" s="329"/>
      <c r="S269" s="329"/>
      <c r="T269" s="329"/>
      <c r="U269" s="706" t="s">
        <v>2437</v>
      </c>
      <c r="V269" s="707" t="s">
        <v>2438</v>
      </c>
      <c r="W269" s="708" t="s">
        <v>868</v>
      </c>
      <c r="X269" s="709" t="s">
        <v>864</v>
      </c>
      <c r="Y269" s="707" t="s">
        <v>988</v>
      </c>
      <c r="Z269" s="708" t="s">
        <v>866</v>
      </c>
      <c r="AA269" s="329"/>
      <c r="AB269" s="329"/>
      <c r="AC269" s="329"/>
      <c r="AD269" s="228" t="s">
        <v>2439</v>
      </c>
      <c r="AE269" s="181"/>
      <c r="AF269" s="181"/>
      <c r="AG269" s="181"/>
      <c r="AH269" s="181"/>
      <c r="AI269" s="181"/>
      <c r="AJ269" s="349" t="s">
        <v>556</v>
      </c>
      <c r="AK269" s="329"/>
      <c r="AL269" s="710" t="s">
        <v>2440</v>
      </c>
      <c r="AM269" s="653" t="s">
        <v>2377</v>
      </c>
      <c r="AN269" s="438" t="s">
        <v>1936</v>
      </c>
      <c r="AO269" s="490" t="s">
        <v>2029</v>
      </c>
      <c r="AP269" s="711" t="s">
        <v>2441</v>
      </c>
      <c r="AQ269" s="712" t="s">
        <v>2442</v>
      </c>
      <c r="AR269" s="713" t="s">
        <v>2443</v>
      </c>
      <c r="AS269" s="714" t="s">
        <v>2444</v>
      </c>
      <c r="AT269" s="329"/>
    </row>
    <row r="270">
      <c r="B270" s="359">
        <f>SUM($C$940)</f>
        <v>40</v>
      </c>
      <c r="C270" s="360">
        <v>5.0</v>
      </c>
      <c r="D270" s="360"/>
      <c r="E270" s="360"/>
      <c r="F270" s="360"/>
      <c r="G270" s="361"/>
      <c r="H270" s="361"/>
      <c r="I270" s="359">
        <f>SUM(B270,C270*2,D270:H270) - IF(C270 &gt; I266, MINUS(C270, I266), 0)</f>
        <v>50</v>
      </c>
      <c r="J270" s="329"/>
      <c r="K270" s="329"/>
      <c r="L270" s="329"/>
      <c r="M270" s="329"/>
      <c r="N270" s="329"/>
      <c r="O270" s="329"/>
      <c r="P270" s="329"/>
      <c r="Q270" s="329"/>
      <c r="R270" s="329"/>
      <c r="S270" s="329"/>
      <c r="T270" s="329"/>
      <c r="U270" s="329"/>
      <c r="V270" s="329"/>
      <c r="W270" s="329"/>
      <c r="X270" s="329"/>
      <c r="Y270" s="329"/>
      <c r="Z270" s="329"/>
      <c r="AA270" s="329"/>
      <c r="AB270" s="329"/>
      <c r="AC270" s="329"/>
      <c r="AD270" s="715" t="s">
        <v>2445</v>
      </c>
      <c r="AE270" s="181"/>
      <c r="AF270" s="181"/>
      <c r="AG270" s="181"/>
      <c r="AH270" s="181"/>
      <c r="AI270" s="183"/>
      <c r="AJ270" s="349" t="s">
        <v>556</v>
      </c>
      <c r="AK270" s="329"/>
      <c r="AL270" s="450" t="s">
        <v>1949</v>
      </c>
      <c r="AM270" s="624" t="s">
        <v>2315</v>
      </c>
      <c r="AN270" s="368" t="s">
        <v>1845</v>
      </c>
      <c r="AO270" s="492" t="s">
        <v>2446</v>
      </c>
      <c r="AP270" s="716" t="s">
        <v>2447</v>
      </c>
      <c r="AQ270" s="540" t="s">
        <v>2094</v>
      </c>
      <c r="AR270" s="370" t="s">
        <v>1847</v>
      </c>
      <c r="AS270" s="717" t="s">
        <v>2448</v>
      </c>
      <c r="AT270" s="329"/>
    </row>
    <row r="271">
      <c r="B271" s="359">
        <f>SUM($D$940)</f>
        <v>0</v>
      </c>
      <c r="C271" s="360">
        <v>16.0</v>
      </c>
      <c r="D271" s="360">
        <v>2.0</v>
      </c>
      <c r="E271" s="360">
        <v>4.0</v>
      </c>
      <c r="F271" s="360">
        <v>2.0</v>
      </c>
      <c r="G271" s="360">
        <v>1.0</v>
      </c>
      <c r="H271" s="361"/>
      <c r="I271" s="359">
        <f>SUM(B271:H271) - IF(C271 &gt; I266, ROUNDUP(MINUS(C271, I266)/2), 0)</f>
        <v>24</v>
      </c>
      <c r="J271" s="329"/>
      <c r="K271" s="274" t="s">
        <v>1815</v>
      </c>
      <c r="L271" s="169" t="s">
        <v>2216</v>
      </c>
      <c r="M271" s="170"/>
      <c r="N271" s="170"/>
      <c r="O271" s="171"/>
      <c r="P271" s="217"/>
      <c r="Q271" s="171"/>
      <c r="R271" s="329"/>
      <c r="S271" s="329"/>
      <c r="T271" s="279" t="s">
        <v>1855</v>
      </c>
      <c r="U271" s="521" t="s">
        <v>2449</v>
      </c>
      <c r="V271" s="398"/>
      <c r="W271" s="382" t="s">
        <v>2450</v>
      </c>
      <c r="X271" s="342"/>
      <c r="Y271" s="342"/>
      <c r="Z271" s="342"/>
      <c r="AA271" s="329"/>
      <c r="AB271" s="329"/>
      <c r="AC271" s="329"/>
      <c r="AD271" s="694" t="s">
        <v>2451</v>
      </c>
      <c r="AE271" s="342"/>
      <c r="AF271" s="342"/>
      <c r="AG271" s="342"/>
      <c r="AH271" s="718" t="s">
        <v>2452</v>
      </c>
      <c r="AI271" s="719"/>
      <c r="AJ271" s="720" t="s">
        <v>2453</v>
      </c>
      <c r="AK271" s="329"/>
      <c r="AL271" s="721" t="s">
        <v>2454</v>
      </c>
      <c r="AM271" s="545" t="s">
        <v>2101</v>
      </c>
      <c r="AN271" s="722" t="s">
        <v>2455</v>
      </c>
      <c r="AO271" s="505">
        <v>9.99999999E8</v>
      </c>
      <c r="AP271" s="723" t="s">
        <v>2456</v>
      </c>
      <c r="AQ271" s="724" t="s">
        <v>2457</v>
      </c>
      <c r="AR271" s="725" t="s">
        <v>2458</v>
      </c>
      <c r="AS271" s="726" t="s">
        <v>2459</v>
      </c>
      <c r="AT271" s="329"/>
    </row>
    <row r="272">
      <c r="B272" s="359">
        <f>SUM($E$940)</f>
        <v>0</v>
      </c>
      <c r="C272" s="360">
        <v>14.0</v>
      </c>
      <c r="D272" s="360"/>
      <c r="E272" s="360"/>
      <c r="F272" s="360"/>
      <c r="G272" s="360"/>
      <c r="H272" s="361"/>
      <c r="I272" s="359">
        <f>SUM(B272:H272) - IF(C272 &gt; I266, ROUNDUP(MINUS(C272, I266)/2), 0)</f>
        <v>14</v>
      </c>
      <c r="J272" s="329"/>
      <c r="K272" s="346" t="str">
        <f>IFERROR(__xludf.DUMMYFUNCTION("REGEXREPLACE(O271, ""\D+"", """")"),"")</f>
        <v/>
      </c>
      <c r="L272" s="154"/>
      <c r="M272" s="154"/>
      <c r="N272" s="154"/>
      <c r="O272" s="173"/>
      <c r="P272" s="154"/>
      <c r="Q272" s="173"/>
      <c r="R272" s="349"/>
      <c r="S272" s="329"/>
      <c r="T272" s="329"/>
      <c r="U272" s="510" t="s">
        <v>1010</v>
      </c>
      <c r="V272" s="421" t="s">
        <v>1876</v>
      </c>
      <c r="W272" s="524" t="s">
        <v>2460</v>
      </c>
      <c r="X272" s="183"/>
      <c r="Y272" s="181"/>
      <c r="Z272" s="181"/>
      <c r="AA272" s="329"/>
      <c r="AB272" s="329"/>
      <c r="AC272" s="349" t="s">
        <v>2461</v>
      </c>
      <c r="AD272" s="383"/>
      <c r="AE272" s="329"/>
      <c r="AF272" s="329"/>
      <c r="AG272" s="329"/>
      <c r="AH272" s="329"/>
      <c r="AI272" s="329"/>
      <c r="AJ272" s="329"/>
      <c r="AK272" s="329"/>
      <c r="AO272" s="37"/>
      <c r="AP272" s="37"/>
      <c r="AQ272" s="37"/>
      <c r="AR272" s="37"/>
      <c r="AT272" s="329"/>
    </row>
    <row r="273">
      <c r="B273" s="359">
        <f>SUM($F$940)</f>
        <v>0</v>
      </c>
      <c r="C273" s="360">
        <v>13.0</v>
      </c>
      <c r="D273" s="360">
        <v>2.0</v>
      </c>
      <c r="E273" s="360">
        <v>2.0</v>
      </c>
      <c r="F273" s="360">
        <v>3.0</v>
      </c>
      <c r="G273" s="360"/>
      <c r="H273" s="360"/>
      <c r="I273" s="359">
        <f>SUM(B273:H273) - IF(C273 &gt; I266, ROUNDUP(MINUS(C273, I266)/2), 0)</f>
        <v>20</v>
      </c>
      <c r="J273" s="329"/>
      <c r="K273" s="329"/>
      <c r="L273" s="154"/>
      <c r="M273" s="154"/>
      <c r="N273" s="154"/>
      <c r="O273" s="154"/>
      <c r="P273" s="154"/>
      <c r="Q273" s="154"/>
      <c r="R273" s="329"/>
      <c r="S273" s="329"/>
      <c r="T273" s="329"/>
      <c r="U273" s="510" t="s">
        <v>1018</v>
      </c>
      <c r="V273" s="421" t="s">
        <v>1876</v>
      </c>
      <c r="W273" s="183"/>
      <c r="X273" s="183"/>
      <c r="Y273" s="181"/>
      <c r="Z273" s="181"/>
      <c r="AA273" s="329"/>
      <c r="AB273" s="388"/>
      <c r="AC273" s="279" t="s">
        <v>1862</v>
      </c>
      <c r="AD273" s="296" t="s">
        <v>1722</v>
      </c>
      <c r="AE273" s="170"/>
      <c r="AF273" s="170"/>
      <c r="AG273" s="222" t="s">
        <v>1254</v>
      </c>
      <c r="AH273" s="461" t="s">
        <v>1195</v>
      </c>
      <c r="AI273" s="284" t="s">
        <v>1196</v>
      </c>
      <c r="AJ273" s="329"/>
      <c r="AK273" s="329"/>
      <c r="AL273" s="727" t="s">
        <v>2462</v>
      </c>
      <c r="AM273" s="467" t="s">
        <v>1870</v>
      </c>
      <c r="AO273" s="37"/>
      <c r="AP273" s="37"/>
      <c r="AQ273" s="728" t="s">
        <v>1966</v>
      </c>
      <c r="AR273" s="631" t="s">
        <v>2329</v>
      </c>
      <c r="AS273" s="729" t="s">
        <v>2463</v>
      </c>
      <c r="AT273" s="329"/>
    </row>
    <row r="274">
      <c r="B274" s="359">
        <f>SUM($G$940)</f>
        <v>0</v>
      </c>
      <c r="C274" s="360">
        <v>14.0</v>
      </c>
      <c r="D274" s="361"/>
      <c r="E274" s="360"/>
      <c r="F274" s="361"/>
      <c r="G274" s="360"/>
      <c r="H274" s="361"/>
      <c r="I274" s="359">
        <f>SUM(B274:H274) - IF(C274 &gt; I266, ROUNDUP(MINUS(C274, I266)/2), 0)</f>
        <v>14</v>
      </c>
      <c r="J274" s="329"/>
      <c r="K274" s="329"/>
      <c r="L274" s="329"/>
      <c r="M274" s="329"/>
      <c r="N274" s="329"/>
      <c r="O274" s="329"/>
      <c r="P274" s="329"/>
      <c r="Q274" s="329"/>
      <c r="R274" s="329"/>
      <c r="S274" s="329"/>
      <c r="T274" s="279" t="s">
        <v>1872</v>
      </c>
      <c r="U274" s="431" t="s">
        <v>2464</v>
      </c>
      <c r="V274" s="398"/>
      <c r="W274" s="382" t="s">
        <v>2465</v>
      </c>
      <c r="X274" s="342"/>
      <c r="Y274" s="342"/>
      <c r="Z274" s="342"/>
      <c r="AA274" s="329"/>
      <c r="AB274" s="390">
        <f>(AC274 * (AC274 + 1)) / 2</f>
        <v>0</v>
      </c>
      <c r="AC274" s="391">
        <v>0.0</v>
      </c>
      <c r="AD274" s="315" t="s">
        <v>2466</v>
      </c>
      <c r="AE274" s="212"/>
      <c r="AF274" s="212"/>
      <c r="AG274" s="212"/>
      <c r="AH274" s="212"/>
      <c r="AI274" s="154"/>
      <c r="AJ274" s="329"/>
      <c r="AK274" s="329"/>
      <c r="AL274" s="329"/>
      <c r="AM274" s="329"/>
      <c r="AN274" s="329"/>
      <c r="AO274" s="329"/>
      <c r="AP274" s="329"/>
      <c r="AQ274" s="329"/>
      <c r="AR274" s="329"/>
      <c r="AS274" s="329"/>
      <c r="AT274" s="329"/>
    </row>
    <row r="275">
      <c r="B275" s="359">
        <f>SUM($H$940)</f>
        <v>0</v>
      </c>
      <c r="C275" s="360"/>
      <c r="D275" s="360"/>
      <c r="E275" s="360"/>
      <c r="F275" s="360"/>
      <c r="G275" s="361"/>
      <c r="H275" s="361"/>
      <c r="I275" s="359">
        <f>SUM(B275:H275) - IF(C275 &gt; I266, ROUNDUP(MINUS(C275, I266)/2), 0)</f>
        <v>0</v>
      </c>
      <c r="J275" s="329"/>
      <c r="K275" s="274" t="s">
        <v>1815</v>
      </c>
      <c r="L275" s="169" t="s">
        <v>2216</v>
      </c>
      <c r="M275" s="170"/>
      <c r="N275" s="170"/>
      <c r="O275" s="171"/>
      <c r="P275" s="217"/>
      <c r="Q275" s="171"/>
      <c r="R275" s="329"/>
      <c r="S275" s="329"/>
      <c r="T275" s="329"/>
      <c r="U275" s="385" t="s">
        <v>1010</v>
      </c>
      <c r="V275" s="401" t="s">
        <v>1876</v>
      </c>
      <c r="W275" s="524" t="s">
        <v>2467</v>
      </c>
      <c r="X275" s="181"/>
      <c r="Y275" s="183"/>
      <c r="Z275" s="183"/>
      <c r="AA275" s="349" t="s">
        <v>556</v>
      </c>
      <c r="AB275" s="388"/>
      <c r="AC275" s="400" t="str">
        <f>CONCATENATE("Cost: ", AB274, " KP")</f>
        <v>Cost: 0 KP</v>
      </c>
      <c r="AD275" s="608" t="s">
        <v>2468</v>
      </c>
      <c r="AE275" s="212"/>
      <c r="AF275" s="212"/>
      <c r="AG275" s="212"/>
      <c r="AH275" s="154"/>
      <c r="AI275" s="730" t="s">
        <v>1501</v>
      </c>
      <c r="AJ275" s="329"/>
      <c r="AK275" s="329"/>
      <c r="AL275" s="329"/>
      <c r="AM275" s="279" t="s">
        <v>1879</v>
      </c>
      <c r="AN275" s="170"/>
      <c r="AO275" s="329"/>
      <c r="AP275" s="329"/>
      <c r="AQ275" s="329"/>
      <c r="AR275" s="329"/>
      <c r="AS275" s="329"/>
      <c r="AT275" s="329"/>
    </row>
    <row r="276">
      <c r="B276" s="359">
        <f>SUM($I$940)</f>
        <v>0</v>
      </c>
      <c r="C276" s="360"/>
      <c r="D276" s="360"/>
      <c r="E276" s="360"/>
      <c r="F276" s="360"/>
      <c r="G276" s="361"/>
      <c r="H276" s="361"/>
      <c r="I276" s="359">
        <f>SUM(B276:H276) - IF(C276 &gt; I266, ROUNDUP(MINUS(C276, I266)/2), 0)</f>
        <v>0</v>
      </c>
      <c r="J276" s="329"/>
      <c r="K276" s="346" t="str">
        <f>IFERROR(__xludf.DUMMYFUNCTION("REGEXREPLACE(O275, ""\D+"", """")"),"")</f>
        <v/>
      </c>
      <c r="L276" s="154"/>
      <c r="M276" s="154"/>
      <c r="N276" s="154"/>
      <c r="O276" s="173"/>
      <c r="P276" s="154"/>
      <c r="Q276" s="173"/>
      <c r="R276" s="329"/>
      <c r="S276" s="329"/>
      <c r="T276" s="329"/>
      <c r="U276" s="385" t="s">
        <v>1018</v>
      </c>
      <c r="V276" s="421" t="s">
        <v>2469</v>
      </c>
      <c r="W276" s="183" t="s">
        <v>2470</v>
      </c>
      <c r="X276" s="421" t="s">
        <v>2121</v>
      </c>
      <c r="Y276" s="401" t="s">
        <v>2109</v>
      </c>
      <c r="Z276" s="403" t="s">
        <v>2471</v>
      </c>
      <c r="AA276" s="329"/>
      <c r="AB276" s="388"/>
      <c r="AC276" s="279" t="s">
        <v>1862</v>
      </c>
      <c r="AD276" s="169" t="s">
        <v>1327</v>
      </c>
      <c r="AE276" s="149"/>
      <c r="AF276" s="149"/>
      <c r="AG276" s="171" t="s">
        <v>1313</v>
      </c>
      <c r="AH276" s="171" t="s">
        <v>1195</v>
      </c>
      <c r="AI276" s="171" t="s">
        <v>1196</v>
      </c>
      <c r="AJ276" s="329"/>
      <c r="AK276" s="329"/>
      <c r="AL276" s="329"/>
      <c r="AM276" s="304" t="s">
        <v>2472</v>
      </c>
      <c r="AN276" s="37"/>
      <c r="AO276" s="130" t="s">
        <v>2473</v>
      </c>
      <c r="AP276" s="37"/>
      <c r="AQ276" s="304" t="s">
        <v>2474</v>
      </c>
      <c r="AR276" s="37"/>
      <c r="AS276" s="329"/>
      <c r="AT276" s="329"/>
    </row>
    <row r="277">
      <c r="B277" s="359">
        <f>SUM($J$940)</f>
        <v>0</v>
      </c>
      <c r="C277" s="360">
        <v>13.0</v>
      </c>
      <c r="D277" s="360">
        <v>2.0</v>
      </c>
      <c r="E277" s="360">
        <v>4.0</v>
      </c>
      <c r="F277" s="360">
        <v>5.0</v>
      </c>
      <c r="G277" s="360"/>
      <c r="H277" s="361"/>
      <c r="I277" s="359">
        <f>SUM(B277:H277) - IF(C277 &gt; I266, ROUNDUP(MINUS(C277, I266)/2), 0)</f>
        <v>24</v>
      </c>
      <c r="J277" s="329"/>
      <c r="K277" s="329"/>
      <c r="L277" s="154"/>
      <c r="M277" s="154"/>
      <c r="N277" s="154"/>
      <c r="O277" s="154"/>
      <c r="P277" s="154"/>
      <c r="Q277" s="154"/>
      <c r="R277" s="329"/>
      <c r="S277" s="329"/>
      <c r="T277" s="279" t="s">
        <v>1889</v>
      </c>
      <c r="U277" s="339" t="s">
        <v>2475</v>
      </c>
      <c r="V277" s="398"/>
      <c r="W277" s="432" t="s">
        <v>2476</v>
      </c>
      <c r="X277" s="342"/>
      <c r="Y277" s="342"/>
      <c r="Z277" s="342"/>
      <c r="AA277" s="349" t="s">
        <v>556</v>
      </c>
      <c r="AB277" s="390">
        <f>(AC277 * (AC277 + 1)) / 2</f>
        <v>0</v>
      </c>
      <c r="AC277" s="391">
        <v>0.0</v>
      </c>
      <c r="AD277" s="153" t="s">
        <v>2477</v>
      </c>
      <c r="AE277" s="153"/>
      <c r="AF277" s="153"/>
      <c r="AG277" s="153"/>
      <c r="AH277" s="153"/>
      <c r="AI277" s="154"/>
      <c r="AJ277" s="329"/>
      <c r="AK277" s="329"/>
      <c r="AL277" s="329"/>
      <c r="AM277" s="130" t="s">
        <v>2346</v>
      </c>
      <c r="AN277" s="37"/>
      <c r="AO277" s="472" t="s">
        <v>1989</v>
      </c>
      <c r="AP277" s="37"/>
      <c r="AQ277" s="130" t="s">
        <v>2177</v>
      </c>
      <c r="AR277" s="37"/>
      <c r="AS277" s="329"/>
      <c r="AT277" s="329"/>
    </row>
    <row r="278">
      <c r="B278" s="359">
        <f>SUM($T$940)</f>
        <v>4</v>
      </c>
      <c r="C278" s="360">
        <v>6.0</v>
      </c>
      <c r="D278" s="361"/>
      <c r="E278" s="361"/>
      <c r="F278" s="361"/>
      <c r="G278" s="361"/>
      <c r="H278" s="361"/>
      <c r="I278" s="359">
        <f>SUM(B278,D278:H278, (MIN(ROUNDDOWN(C278/6), 1)), MIN(ROUNDDOWN(C278/15), 1))</f>
        <v>5</v>
      </c>
      <c r="J278" s="329"/>
      <c r="K278" s="329"/>
      <c r="L278" s="329"/>
      <c r="M278" s="329"/>
      <c r="N278" s="329"/>
      <c r="O278" s="329"/>
      <c r="P278" s="329"/>
      <c r="Q278" s="329"/>
      <c r="R278" s="329"/>
      <c r="S278" s="329"/>
      <c r="T278" s="329"/>
      <c r="U278" s="510" t="s">
        <v>1010</v>
      </c>
      <c r="V278" s="421" t="s">
        <v>2478</v>
      </c>
      <c r="W278" s="421" t="s">
        <v>2479</v>
      </c>
      <c r="X278" s="402" t="s">
        <v>2480</v>
      </c>
      <c r="Y278" s="181"/>
      <c r="Z278" s="181"/>
      <c r="AA278" s="329"/>
      <c r="AB278" s="388"/>
      <c r="AC278" s="400" t="str">
        <f>CONCATENATE("Cost: ", AB277, " KP")</f>
        <v>Cost: 0 KP</v>
      </c>
      <c r="AD278" s="184" t="s">
        <v>2481</v>
      </c>
      <c r="AE278" s="153"/>
      <c r="AF278" s="153"/>
      <c r="AG278" s="153"/>
      <c r="AH278" s="154"/>
      <c r="AI278" s="154"/>
      <c r="AJ278" s="329"/>
      <c r="AK278" s="329"/>
      <c r="AL278" s="329"/>
      <c r="AM278" s="409" t="s">
        <v>2351</v>
      </c>
      <c r="AN278" s="37"/>
      <c r="AO278" s="130" t="s">
        <v>2482</v>
      </c>
      <c r="AP278" s="37"/>
      <c r="AQ278" s="109" t="s">
        <v>2483</v>
      </c>
      <c r="AR278" s="37"/>
      <c r="AS278" s="329"/>
      <c r="AT278" s="329"/>
    </row>
    <row r="279">
      <c r="A279" s="329"/>
      <c r="B279" s="329"/>
      <c r="C279" s="329"/>
      <c r="D279" s="329"/>
      <c r="E279" s="329"/>
      <c r="F279" s="329"/>
      <c r="G279" s="329"/>
      <c r="H279" s="329"/>
      <c r="I279" s="329"/>
      <c r="J279" s="329"/>
      <c r="K279" s="411" t="s">
        <v>1904</v>
      </c>
      <c r="L279" s="412"/>
      <c r="M279" s="412"/>
      <c r="N279" s="412"/>
      <c r="O279" s="413"/>
      <c r="P279" s="413"/>
      <c r="Q279" s="413"/>
      <c r="R279" s="329"/>
      <c r="S279" s="329"/>
      <c r="T279" s="329"/>
      <c r="U279" s="510" t="s">
        <v>1018</v>
      </c>
      <c r="V279" s="421" t="s">
        <v>1049</v>
      </c>
      <c r="W279" s="421" t="s">
        <v>1881</v>
      </c>
      <c r="X279" s="403" t="s">
        <v>1921</v>
      </c>
      <c r="Y279" s="181"/>
      <c r="Z279" s="181"/>
      <c r="AA279" s="329"/>
      <c r="AB279" s="388"/>
      <c r="AC279" s="279" t="s">
        <v>1862</v>
      </c>
      <c r="AD279" s="731" t="s">
        <v>1546</v>
      </c>
      <c r="AE279" s="170"/>
      <c r="AF279" s="170"/>
      <c r="AG279" s="284" t="s">
        <v>1254</v>
      </c>
      <c r="AH279" s="461" t="s">
        <v>1195</v>
      </c>
      <c r="AI279" s="222" t="s">
        <v>1196</v>
      </c>
      <c r="AJ279" s="329"/>
      <c r="AK279" s="329"/>
      <c r="AL279" s="329"/>
      <c r="AM279" s="329"/>
      <c r="AN279" s="329"/>
      <c r="AO279" s="329"/>
      <c r="AP279" s="329"/>
      <c r="AQ279" s="329"/>
      <c r="AR279" s="329"/>
      <c r="AS279" s="329"/>
      <c r="AT279" s="329"/>
    </row>
    <row r="280">
      <c r="A280" s="329"/>
      <c r="B280" s="345" t="s">
        <v>1822</v>
      </c>
      <c r="C280" s="345" t="s">
        <v>1906</v>
      </c>
      <c r="D280" s="345" t="s">
        <v>1907</v>
      </c>
      <c r="E280" s="345" t="s">
        <v>1908</v>
      </c>
      <c r="F280" s="345" t="s">
        <v>1909</v>
      </c>
      <c r="G280" s="345" t="s">
        <v>1910</v>
      </c>
      <c r="H280" s="345" t="s">
        <v>800</v>
      </c>
      <c r="I280" s="345" t="s">
        <v>1826</v>
      </c>
      <c r="J280" s="329"/>
      <c r="K280" s="346" t="str">
        <f>IFERROR(__xludf.DUMMYFUNCTION("REGEXREPLACE(O279, ""\D+"", """")"),"")</f>
        <v/>
      </c>
      <c r="L280" s="170"/>
      <c r="M280" s="170"/>
      <c r="N280" s="170"/>
      <c r="O280" s="170"/>
      <c r="P280" s="170"/>
      <c r="Q280" s="170"/>
      <c r="R280" s="329"/>
      <c r="S280" s="329"/>
      <c r="T280" s="279" t="s">
        <v>1889</v>
      </c>
      <c r="U280" s="552" t="s">
        <v>2484</v>
      </c>
      <c r="V280" s="398"/>
      <c r="W280" s="432" t="s">
        <v>2485</v>
      </c>
      <c r="X280" s="341"/>
      <c r="Y280" s="342"/>
      <c r="Z280" s="342"/>
      <c r="AA280" s="349" t="s">
        <v>556</v>
      </c>
      <c r="AB280" s="390">
        <f>(AC280 * (AC280 + 1)) / 2</f>
        <v>0</v>
      </c>
      <c r="AC280" s="391">
        <v>0.0</v>
      </c>
      <c r="AD280" s="298" t="s">
        <v>2486</v>
      </c>
      <c r="AE280" s="212"/>
      <c r="AF280" s="212"/>
      <c r="AG280" s="212"/>
      <c r="AH280" s="243"/>
      <c r="AI280" s="243"/>
      <c r="AJ280" s="329"/>
      <c r="AK280" s="329"/>
      <c r="AL280" s="329"/>
      <c r="AM280" s="279" t="s">
        <v>1914</v>
      </c>
      <c r="AN280" s="170"/>
      <c r="AO280" s="329"/>
      <c r="AP280" s="329"/>
      <c r="AQ280" s="329"/>
      <c r="AR280" s="329"/>
      <c r="AS280" s="329"/>
      <c r="AT280" s="329"/>
    </row>
    <row r="281">
      <c r="A281" s="345" t="s">
        <v>51</v>
      </c>
      <c r="B281" s="359">
        <f>SUM($U$940)</f>
        <v>5</v>
      </c>
      <c r="C281" s="418"/>
      <c r="D281" s="418"/>
      <c r="E281" s="419">
        <f>SUM(ROUNDDOWN(I274/5))</f>
        <v>2</v>
      </c>
      <c r="F281" s="418"/>
      <c r="G281" s="360"/>
      <c r="H281" s="361"/>
      <c r="I281" s="359">
        <f t="shared" ref="I281:I285" si="10">SUM(B281:H281)</f>
        <v>7</v>
      </c>
      <c r="J281" s="329"/>
      <c r="K281" s="329"/>
      <c r="L281" s="170"/>
      <c r="M281" s="170"/>
      <c r="N281" s="170"/>
      <c r="O281" s="170"/>
      <c r="P281" s="170"/>
      <c r="Q281" s="170"/>
      <c r="R281" s="329"/>
      <c r="S281" s="329"/>
      <c r="T281" s="329"/>
      <c r="U281" s="420" t="s">
        <v>1010</v>
      </c>
      <c r="V281" s="421" t="s">
        <v>2487</v>
      </c>
      <c r="W281" s="458" t="s">
        <v>2488</v>
      </c>
      <c r="X281" s="550" t="s">
        <v>2489</v>
      </c>
      <c r="Y281" s="181"/>
      <c r="Z281" s="181"/>
      <c r="AA281" s="349" t="s">
        <v>556</v>
      </c>
      <c r="AB281" s="329"/>
      <c r="AC281" s="400" t="str">
        <f>CONCATENATE("Cost: ", AB280, " KP")</f>
        <v>Cost: 0 KP</v>
      </c>
      <c r="AD281" s="445" t="s">
        <v>2490</v>
      </c>
      <c r="AE281" s="154"/>
      <c r="AF281" s="154"/>
      <c r="AG281" s="154"/>
      <c r="AH281" s="154"/>
      <c r="AI281" s="154"/>
      <c r="AJ281" s="349" t="s">
        <v>556</v>
      </c>
      <c r="AK281" s="329"/>
      <c r="AL281" s="329"/>
      <c r="AM281" s="732" t="s">
        <v>2491</v>
      </c>
      <c r="AS281" s="329"/>
      <c r="AT281" s="329"/>
    </row>
    <row r="282">
      <c r="A282" s="345" t="s">
        <v>52</v>
      </c>
      <c r="B282" s="359">
        <f>SUM($V$940)</f>
        <v>6</v>
      </c>
      <c r="C282" s="418"/>
      <c r="D282" s="419">
        <f>SUM(ROUNDDOWN(I273/3))</f>
        <v>6</v>
      </c>
      <c r="E282" s="419">
        <f>SUM(I274)</f>
        <v>14</v>
      </c>
      <c r="F282" s="418"/>
      <c r="G282" s="360">
        <v>8.0</v>
      </c>
      <c r="H282" s="360"/>
      <c r="I282" s="359">
        <f t="shared" si="10"/>
        <v>34</v>
      </c>
      <c r="J282" s="329"/>
      <c r="K282" s="329"/>
      <c r="L282" s="329"/>
      <c r="M282" s="329"/>
      <c r="N282" s="329"/>
      <c r="O282" s="329"/>
      <c r="P282" s="329"/>
      <c r="Q282" s="329"/>
      <c r="R282" s="329"/>
      <c r="S282" s="329"/>
      <c r="T282" s="329"/>
      <c r="U282" s="420" t="s">
        <v>1018</v>
      </c>
      <c r="V282" s="421" t="s">
        <v>2184</v>
      </c>
      <c r="W282" s="421" t="s">
        <v>2400</v>
      </c>
      <c r="X282" s="421" t="s">
        <v>1164</v>
      </c>
      <c r="Y282" s="421" t="s">
        <v>2492</v>
      </c>
      <c r="Z282" s="183"/>
      <c r="AA282" s="329"/>
      <c r="AB282" s="329"/>
      <c r="AC282" s="411" t="s">
        <v>1904</v>
      </c>
      <c r="AD282" s="412"/>
      <c r="AE282" s="412"/>
      <c r="AF282" s="412"/>
      <c r="AG282" s="412"/>
      <c r="AH282" s="413"/>
      <c r="AI282" s="413"/>
      <c r="AJ282" s="329"/>
      <c r="AK282" s="329"/>
      <c r="AL282" s="329"/>
      <c r="AS282" s="329"/>
      <c r="AT282" s="329"/>
    </row>
    <row r="283">
      <c r="A283" s="345" t="s">
        <v>54</v>
      </c>
      <c r="B283" s="359">
        <f>SUM($W$940)</f>
        <v>2</v>
      </c>
      <c r="C283" s="419">
        <f>SUM(I272)</f>
        <v>14</v>
      </c>
      <c r="D283" s="418"/>
      <c r="E283" s="418"/>
      <c r="F283" s="418"/>
      <c r="G283" s="360"/>
      <c r="H283" s="361"/>
      <c r="I283" s="359">
        <f t="shared" si="10"/>
        <v>16</v>
      </c>
      <c r="J283" s="329"/>
      <c r="K283" s="411" t="s">
        <v>1904</v>
      </c>
      <c r="L283" s="412"/>
      <c r="M283" s="412"/>
      <c r="N283" s="412"/>
      <c r="O283" s="413"/>
      <c r="P283" s="413"/>
      <c r="Q283" s="413"/>
      <c r="R283" s="329"/>
      <c r="S283" s="329"/>
      <c r="T283" s="329"/>
      <c r="U283" s="329"/>
      <c r="V283" s="329"/>
      <c r="W283" s="329"/>
      <c r="X283" s="329"/>
      <c r="Y283" s="329"/>
      <c r="Z283" s="329"/>
      <c r="AA283" s="329"/>
      <c r="AB283" s="390">
        <f>(AC283 * (AC283 + 1)) / 2</f>
        <v>0</v>
      </c>
      <c r="AC283" s="391">
        <v>0.0</v>
      </c>
      <c r="AD283" s="170"/>
      <c r="AE283" s="170"/>
      <c r="AF283" s="170"/>
      <c r="AG283" s="170"/>
      <c r="AH283" s="170"/>
      <c r="AI283" s="170"/>
      <c r="AJ283" s="329"/>
      <c r="AK283" s="329"/>
      <c r="AL283" s="329"/>
      <c r="AS283" s="329"/>
      <c r="AT283" s="329"/>
    </row>
    <row r="284">
      <c r="A284" s="345" t="s">
        <v>53</v>
      </c>
      <c r="B284" s="359">
        <f>SUM($X$940)</f>
        <v>0</v>
      </c>
      <c r="C284" s="419">
        <f>SUM(ROUNDDOWN(I272/2))</f>
        <v>7</v>
      </c>
      <c r="D284" s="418"/>
      <c r="E284" s="419">
        <f>SUM(I274)</f>
        <v>14</v>
      </c>
      <c r="F284" s="418"/>
      <c r="G284" s="360">
        <v>5.0</v>
      </c>
      <c r="H284" s="361"/>
      <c r="I284" s="359">
        <f t="shared" si="10"/>
        <v>26</v>
      </c>
      <c r="J284" s="329"/>
      <c r="K284" s="346" t="str">
        <f>IFERROR(__xludf.DUMMYFUNCTION("REGEXREPLACE(O283, ""\D+"", """")"),"")</f>
        <v/>
      </c>
      <c r="L284" s="170"/>
      <c r="M284" s="170"/>
      <c r="N284" s="170"/>
      <c r="O284" s="170"/>
      <c r="P284" s="170"/>
      <c r="Q284" s="170"/>
      <c r="R284" s="329"/>
      <c r="S284" s="329"/>
      <c r="T284" s="279" t="s">
        <v>1922</v>
      </c>
      <c r="U284" s="733" t="s">
        <v>2493</v>
      </c>
      <c r="V284" s="734"/>
      <c r="W284" s="734"/>
      <c r="X284" s="734"/>
      <c r="Y284" s="735" t="s">
        <v>568</v>
      </c>
      <c r="Z284" s="345" t="s">
        <v>535</v>
      </c>
      <c r="AA284" s="329"/>
      <c r="AB284" s="388"/>
      <c r="AC284" s="400" t="str">
        <f>CONCATENATE("Cost: ", AB283, " KP")</f>
        <v>Cost: 0 KP</v>
      </c>
      <c r="AD284" s="170"/>
      <c r="AE284" s="170"/>
      <c r="AF284" s="170"/>
      <c r="AG284" s="170"/>
      <c r="AH284" s="170"/>
      <c r="AI284" s="170"/>
      <c r="AJ284" s="329"/>
      <c r="AK284" s="329"/>
      <c r="AL284" s="329"/>
      <c r="AS284" s="329"/>
      <c r="AT284" s="329"/>
    </row>
    <row r="285">
      <c r="A285" s="345" t="s">
        <v>55</v>
      </c>
      <c r="B285" s="359">
        <f>SUM($Y$940)</f>
        <v>14</v>
      </c>
      <c r="C285" s="419">
        <f>SUM(I272)</f>
        <v>14</v>
      </c>
      <c r="D285" s="418"/>
      <c r="E285" s="418"/>
      <c r="F285" s="419">
        <f>SUM(ROUNDDOWN(I277/3))</f>
        <v>8</v>
      </c>
      <c r="G285" s="360"/>
      <c r="H285" s="361"/>
      <c r="I285" s="359">
        <f t="shared" si="10"/>
        <v>36</v>
      </c>
      <c r="J285" s="329"/>
      <c r="K285" s="329"/>
      <c r="L285" s="170"/>
      <c r="M285" s="170"/>
      <c r="N285" s="170"/>
      <c r="O285" s="170"/>
      <c r="P285" s="170"/>
      <c r="Q285" s="170"/>
      <c r="R285" s="329"/>
      <c r="S285" s="329"/>
      <c r="T285" s="736" t="s">
        <v>2494</v>
      </c>
      <c r="U285" s="228" t="s">
        <v>2495</v>
      </c>
      <c r="V285" s="181"/>
      <c r="W285" s="181"/>
      <c r="X285" s="181"/>
      <c r="Y285" s="181"/>
      <c r="Z285" s="181"/>
      <c r="AA285" s="349" t="s">
        <v>556</v>
      </c>
      <c r="AB285" s="329"/>
      <c r="AC285" s="411" t="s">
        <v>1904</v>
      </c>
      <c r="AD285" s="412"/>
      <c r="AE285" s="412"/>
      <c r="AF285" s="412"/>
      <c r="AG285" s="412"/>
      <c r="AH285" s="413"/>
      <c r="AI285" s="413"/>
      <c r="AJ285" s="329"/>
      <c r="AK285" s="329"/>
      <c r="AL285" s="329"/>
      <c r="AS285" s="329"/>
      <c r="AT285" s="329"/>
    </row>
    <row r="286">
      <c r="A286" s="329"/>
      <c r="B286" s="329"/>
      <c r="C286" s="329"/>
      <c r="D286" s="329"/>
      <c r="E286" s="329"/>
      <c r="F286" s="329"/>
      <c r="G286" s="329"/>
      <c r="H286" s="329"/>
      <c r="I286" s="329"/>
      <c r="J286" s="329"/>
      <c r="K286" s="329"/>
      <c r="L286" s="329"/>
      <c r="M286" s="329"/>
      <c r="N286" s="329"/>
      <c r="O286" s="329"/>
      <c r="P286" s="329"/>
      <c r="Q286" s="329"/>
      <c r="R286" s="329"/>
      <c r="S286" s="329"/>
      <c r="T286" s="329"/>
      <c r="U286" s="574" t="s">
        <v>2496</v>
      </c>
      <c r="V286" s="181"/>
      <c r="W286" s="181"/>
      <c r="X286" s="181"/>
      <c r="Y286" s="181"/>
      <c r="Z286" s="181"/>
      <c r="AA286" s="349" t="s">
        <v>556</v>
      </c>
      <c r="AB286" s="390">
        <f>(AC286 * (AC286 + 1)) / 2</f>
        <v>0</v>
      </c>
      <c r="AC286" s="391">
        <v>0.0</v>
      </c>
      <c r="AD286" s="170"/>
      <c r="AE286" s="170"/>
      <c r="AF286" s="170"/>
      <c r="AG286" s="170"/>
      <c r="AH286" s="170"/>
      <c r="AI286" s="170"/>
      <c r="AJ286" s="329"/>
      <c r="AK286" s="329"/>
      <c r="AL286" s="329"/>
      <c r="AM286" s="329"/>
      <c r="AN286" s="329"/>
      <c r="AO286" s="329"/>
      <c r="AP286" s="329"/>
      <c r="AQ286" s="329"/>
      <c r="AR286" s="329"/>
      <c r="AS286" s="329"/>
      <c r="AT286" s="329"/>
    </row>
    <row r="287">
      <c r="A287" s="37"/>
      <c r="B287" s="430" t="s">
        <v>1926</v>
      </c>
      <c r="C287" s="329"/>
      <c r="D287" s="329"/>
      <c r="E287" s="329"/>
      <c r="F287" s="329"/>
      <c r="G287" s="329"/>
      <c r="H287" s="329"/>
      <c r="I287" s="329"/>
      <c r="J287" s="37"/>
      <c r="K287" s="329"/>
      <c r="L287" s="329"/>
      <c r="M287" s="329"/>
      <c r="N287" s="329"/>
      <c r="O287" s="329"/>
      <c r="P287" s="329"/>
      <c r="Q287" s="329"/>
      <c r="R287" s="329"/>
      <c r="S287" s="37"/>
      <c r="T287" s="329"/>
      <c r="U287" s="329"/>
      <c r="V287" s="329"/>
      <c r="W287" s="329"/>
      <c r="X287" s="329"/>
      <c r="Y287" s="329"/>
      <c r="Z287" s="329"/>
      <c r="AA287" s="329"/>
      <c r="AB287" s="329"/>
      <c r="AC287" s="400" t="str">
        <f>CONCATENATE("Cost: ", AB286, " KP")</f>
        <v>Cost: 0 KP</v>
      </c>
      <c r="AD287" s="170"/>
      <c r="AE287" s="170"/>
      <c r="AF287" s="170"/>
      <c r="AG287" s="170"/>
      <c r="AH287" s="170"/>
      <c r="AI287" s="170"/>
      <c r="AJ287" s="329"/>
      <c r="AK287" s="329"/>
      <c r="AL287" s="329"/>
      <c r="AM287" s="329"/>
      <c r="AN287" s="329"/>
      <c r="AO287" s="329"/>
      <c r="AP287" s="329"/>
      <c r="AQ287" s="329"/>
      <c r="AR287" s="329"/>
      <c r="AS287" s="329"/>
      <c r="AT287" s="37"/>
    </row>
    <row r="288">
      <c r="AB288" s="329"/>
      <c r="AC288" s="329"/>
      <c r="AD288" s="329"/>
      <c r="AE288" s="329"/>
      <c r="AF288" s="329"/>
      <c r="AG288" s="329"/>
      <c r="AH288" s="329"/>
      <c r="AI288" s="329"/>
      <c r="AJ288" s="329"/>
      <c r="AK288" s="329"/>
    </row>
    <row r="289">
      <c r="X289" s="13" t="s">
        <v>2497</v>
      </c>
    </row>
    <row r="291">
      <c r="A291" s="37"/>
      <c r="B291" s="329"/>
      <c r="C291" s="329"/>
      <c r="D291" s="329"/>
      <c r="E291" s="329"/>
      <c r="F291" s="329"/>
      <c r="G291" s="330" t="s">
        <v>1811</v>
      </c>
      <c r="H291" s="330" t="s">
        <v>1812</v>
      </c>
      <c r="I291" s="331" t="s">
        <v>1813</v>
      </c>
      <c r="J291" s="329"/>
      <c r="K291" s="329"/>
      <c r="L291" s="329"/>
      <c r="M291" s="329"/>
      <c r="N291" s="329"/>
      <c r="O291" s="329"/>
      <c r="P291" s="329"/>
      <c r="Q291" s="329"/>
      <c r="R291" s="329"/>
      <c r="S291" s="37"/>
      <c r="T291" s="329"/>
      <c r="U291" s="329"/>
      <c r="V291" s="329"/>
      <c r="W291" s="329"/>
      <c r="X291" s="329"/>
      <c r="Y291" s="329"/>
      <c r="Z291" s="329"/>
      <c r="AA291" s="329"/>
      <c r="AB291" s="37"/>
      <c r="AC291" s="329"/>
      <c r="AD291" s="329"/>
      <c r="AE291" s="329"/>
      <c r="AF291" s="329"/>
      <c r="AG291" s="329"/>
      <c r="AH291" s="329"/>
      <c r="AI291" s="329"/>
      <c r="AJ291" s="329"/>
      <c r="AK291" s="37"/>
      <c r="AL291" s="329"/>
      <c r="AM291" s="329"/>
      <c r="AN291" s="329"/>
      <c r="AO291" s="329"/>
      <c r="AP291" s="329"/>
      <c r="AQ291" s="329"/>
      <c r="AR291" s="329"/>
      <c r="AS291" s="329"/>
      <c r="AT291" s="37"/>
    </row>
    <row r="292">
      <c r="A292" s="329"/>
      <c r="B292" s="329"/>
      <c r="C292" s="332" t="s">
        <v>1794</v>
      </c>
      <c r="D292" s="333"/>
      <c r="E292" s="329"/>
      <c r="F292" s="334" t="s">
        <v>1814</v>
      </c>
      <c r="G292" s="334">
        <f>MINUS(H292,SUM(C295:C304) + SUM(K294+K298+K302+AB299+AB302+AB305+AB308+AB311))</f>
        <v>0</v>
      </c>
      <c r="H292" s="334">
        <f>SUM($A$940)</f>
        <v>100</v>
      </c>
      <c r="I292" s="737">
        <f>$Z$940+1</f>
        <v>15</v>
      </c>
      <c r="J292" s="329"/>
      <c r="K292" s="329"/>
      <c r="L292" s="329"/>
      <c r="M292" s="329"/>
      <c r="N292" s="329"/>
      <c r="O292" s="329"/>
      <c r="P292" s="329"/>
      <c r="Q292" s="329"/>
      <c r="R292" s="329"/>
      <c r="S292" s="329"/>
      <c r="T292" s="329"/>
      <c r="U292" s="329"/>
      <c r="V292" s="329"/>
      <c r="W292" s="329"/>
      <c r="X292" s="329"/>
      <c r="Y292" s="329"/>
      <c r="Z292" s="329"/>
      <c r="AA292" s="329"/>
      <c r="AB292" s="329"/>
      <c r="AC292" s="329"/>
      <c r="AD292" s="329"/>
      <c r="AE292" s="329"/>
      <c r="AF292" s="329"/>
      <c r="AG292" s="329"/>
      <c r="AH292" s="329"/>
      <c r="AI292" s="329"/>
      <c r="AJ292" s="329"/>
      <c r="AK292" s="329"/>
      <c r="AL292" s="329"/>
      <c r="AM292" s="329"/>
      <c r="AN292" s="329"/>
      <c r="AO292" s="329"/>
      <c r="AP292" s="329"/>
      <c r="AQ292" s="329"/>
      <c r="AR292" s="329"/>
      <c r="AS292" s="329"/>
      <c r="AT292" s="329"/>
    </row>
    <row r="293">
      <c r="A293" s="329"/>
      <c r="B293" s="329"/>
      <c r="C293" s="329"/>
      <c r="D293" s="329"/>
      <c r="E293" s="329"/>
      <c r="F293" s="329"/>
      <c r="G293" s="329"/>
      <c r="H293" s="329"/>
      <c r="I293" s="329"/>
      <c r="J293" s="329"/>
      <c r="K293" s="274" t="s">
        <v>1815</v>
      </c>
      <c r="L293" s="149" t="s">
        <v>801</v>
      </c>
      <c r="M293" s="170"/>
      <c r="N293" s="170"/>
      <c r="O293" s="461" t="s">
        <v>802</v>
      </c>
      <c r="P293" s="738" t="s">
        <v>800</v>
      </c>
      <c r="Q293" s="461" t="s">
        <v>583</v>
      </c>
      <c r="R293" s="329"/>
      <c r="S293" s="329"/>
      <c r="T293" s="279" t="s">
        <v>1816</v>
      </c>
      <c r="U293" s="397" t="s">
        <v>2498</v>
      </c>
      <c r="V293" s="398"/>
      <c r="W293" s="382" t="s">
        <v>2499</v>
      </c>
      <c r="X293" s="342"/>
      <c r="Y293" s="342"/>
      <c r="Z293" s="342"/>
      <c r="AA293" s="329"/>
      <c r="AB293" s="329"/>
      <c r="AC293" s="279" t="s">
        <v>294</v>
      </c>
      <c r="AD293" s="739" t="s">
        <v>2500</v>
      </c>
      <c r="AE293" s="170"/>
      <c r="AF293" s="740" t="s">
        <v>2501</v>
      </c>
      <c r="AG293" s="235"/>
      <c r="AH293" s="235"/>
      <c r="AI293" s="235"/>
      <c r="AJ293" s="349" t="s">
        <v>556</v>
      </c>
      <c r="AK293" s="329"/>
      <c r="AL293" s="329"/>
      <c r="AM293" s="227" t="s">
        <v>1821</v>
      </c>
      <c r="AN293" s="170"/>
      <c r="AO293" s="329"/>
      <c r="AP293" s="329"/>
      <c r="AQ293" s="329"/>
      <c r="AR293" s="329"/>
      <c r="AS293" s="329"/>
      <c r="AT293" s="329"/>
    </row>
    <row r="294">
      <c r="A294" s="329"/>
      <c r="B294" s="345" t="s">
        <v>1822</v>
      </c>
      <c r="C294" s="345" t="s">
        <v>1823</v>
      </c>
      <c r="D294" s="345" t="s">
        <v>1824</v>
      </c>
      <c r="E294" s="345" t="s">
        <v>1825</v>
      </c>
      <c r="F294" s="345" t="s">
        <v>1066</v>
      </c>
      <c r="G294" s="345" t="s">
        <v>1120</v>
      </c>
      <c r="H294" s="345" t="s">
        <v>800</v>
      </c>
      <c r="I294" s="345" t="s">
        <v>1826</v>
      </c>
      <c r="J294" s="329"/>
      <c r="K294" s="346" t="str">
        <f>IFERROR(__xludf.DUMMYFUNCTION("REGEXREPLACE(O293, ""\D+"", """")"),"1")</f>
        <v>1</v>
      </c>
      <c r="L294" s="211" t="s">
        <v>804</v>
      </c>
      <c r="M294" s="212"/>
      <c r="N294" s="154"/>
      <c r="O294" s="173"/>
      <c r="P294" s="154"/>
      <c r="Q294" s="173"/>
      <c r="R294" s="329"/>
      <c r="S294" s="329"/>
      <c r="T294" s="329"/>
      <c r="U294" s="228" t="s">
        <v>2502</v>
      </c>
      <c r="V294" s="181"/>
      <c r="W294" s="181"/>
      <c r="X294" s="181"/>
      <c r="Y294" s="181"/>
      <c r="Z294" s="318" t="s">
        <v>2503</v>
      </c>
      <c r="AA294" s="349" t="s">
        <v>556</v>
      </c>
      <c r="AB294" s="329"/>
      <c r="AC294" s="329"/>
      <c r="AD294" s="153" t="s">
        <v>2504</v>
      </c>
      <c r="AE294" s="154"/>
      <c r="AF294" s="154"/>
      <c r="AG294" s="154"/>
      <c r="AH294" s="154"/>
      <c r="AI294" s="154"/>
      <c r="AJ294" s="349" t="s">
        <v>556</v>
      </c>
      <c r="AK294" s="329"/>
      <c r="AL294" s="329"/>
      <c r="AM294" s="703" t="s">
        <v>2505</v>
      </c>
      <c r="AN294" s="741" t="s">
        <v>2506</v>
      </c>
      <c r="AO294" s="742" t="s">
        <v>2507</v>
      </c>
      <c r="AP294" s="725" t="s">
        <v>2458</v>
      </c>
      <c r="AQ294" s="626" t="s">
        <v>2320</v>
      </c>
      <c r="AR294" s="353" t="s">
        <v>1833</v>
      </c>
      <c r="AS294" s="329"/>
      <c r="AT294" s="329"/>
    </row>
    <row r="295">
      <c r="A295" s="358"/>
      <c r="B295" s="359">
        <f>SUM($B$940)</f>
        <v>35</v>
      </c>
      <c r="C295" s="360">
        <v>5.0</v>
      </c>
      <c r="D295" s="361"/>
      <c r="E295" s="360">
        <v>2.0</v>
      </c>
      <c r="F295" s="360">
        <v>4.0</v>
      </c>
      <c r="G295" s="360"/>
      <c r="H295" s="361"/>
      <c r="I295" s="359">
        <f>SUM(B295,C295*2,D295:H295) - IF(C295 &gt; I292, MINUS(C295, I292), 0)</f>
        <v>51</v>
      </c>
      <c r="J295" s="329"/>
      <c r="K295" s="329"/>
      <c r="L295" s="154"/>
      <c r="M295" s="154"/>
      <c r="N295" s="154"/>
      <c r="O295" s="154"/>
      <c r="P295" s="154"/>
      <c r="Q295" s="154"/>
      <c r="R295" s="329"/>
      <c r="S295" s="329"/>
      <c r="T295" s="329"/>
      <c r="U295" s="566" t="s">
        <v>2508</v>
      </c>
      <c r="V295" s="363" t="s">
        <v>956</v>
      </c>
      <c r="W295" s="345" t="s">
        <v>868</v>
      </c>
      <c r="X295" s="345" t="s">
        <v>1840</v>
      </c>
      <c r="Y295" s="363" t="s">
        <v>865</v>
      </c>
      <c r="Z295" s="743" t="s">
        <v>866</v>
      </c>
      <c r="AA295" s="329"/>
      <c r="AB295" s="329"/>
      <c r="AC295" s="329"/>
      <c r="AD295" s="153" t="s">
        <v>2509</v>
      </c>
      <c r="AE295" s="154"/>
      <c r="AF295" s="154"/>
      <c r="AG295" s="154"/>
      <c r="AH295" s="205" t="s">
        <v>2510</v>
      </c>
      <c r="AI295" s="205" t="s">
        <v>2511</v>
      </c>
      <c r="AJ295" s="349" t="s">
        <v>556</v>
      </c>
      <c r="AK295" s="329"/>
      <c r="AL295" s="329"/>
      <c r="AM295" s="744" t="s">
        <v>2512</v>
      </c>
      <c r="AN295" s="370" t="s">
        <v>1847</v>
      </c>
      <c r="AO295" s="452" t="s">
        <v>1951</v>
      </c>
      <c r="AP295" s="37"/>
      <c r="AQ295" s="37"/>
      <c r="AR295" s="37"/>
      <c r="AS295" s="329"/>
      <c r="AT295" s="329"/>
    </row>
    <row r="296">
      <c r="B296" s="359">
        <f>SUM($C$940)</f>
        <v>40</v>
      </c>
      <c r="C296" s="360">
        <v>7.0</v>
      </c>
      <c r="D296" s="361"/>
      <c r="E296" s="360"/>
      <c r="F296" s="360">
        <v>10.0</v>
      </c>
      <c r="G296" s="360">
        <v>2.0</v>
      </c>
      <c r="H296" s="361"/>
      <c r="I296" s="359">
        <f>SUM(B296,C296*2,D296:H296) - IF(C296 &gt; I292, MINUS(C296, I292), 0)</f>
        <v>66</v>
      </c>
      <c r="J296" s="329"/>
      <c r="K296" s="329"/>
      <c r="L296" s="329"/>
      <c r="M296" s="329"/>
      <c r="N296" s="329"/>
      <c r="O296" s="329"/>
      <c r="P296" s="329"/>
      <c r="Q296" s="329"/>
      <c r="R296" s="329"/>
      <c r="S296" s="329"/>
      <c r="T296" s="329"/>
      <c r="U296" s="329"/>
      <c r="V296" s="329"/>
      <c r="W296" s="329"/>
      <c r="X296" s="329"/>
      <c r="Y296" s="329"/>
      <c r="Z296" s="329"/>
      <c r="AA296" s="329"/>
      <c r="AB296" s="329"/>
      <c r="AC296" s="329"/>
      <c r="AD296" s="227" t="s">
        <v>2513</v>
      </c>
      <c r="AE296" s="170"/>
      <c r="AF296" s="170"/>
      <c r="AG296" s="170"/>
      <c r="AH296" s="170"/>
      <c r="AI296" s="345" t="s">
        <v>535</v>
      </c>
      <c r="AJ296" s="329"/>
      <c r="AK296" s="329"/>
      <c r="AL296" s="329"/>
      <c r="AM296" s="37"/>
      <c r="AN296" s="455"/>
      <c r="AO296" s="455"/>
      <c r="AP296" s="37"/>
      <c r="AQ296" s="37"/>
      <c r="AR296" s="37"/>
      <c r="AS296" s="329"/>
      <c r="AT296" s="329"/>
    </row>
    <row r="297">
      <c r="B297" s="359">
        <f>SUM($D$940)</f>
        <v>0</v>
      </c>
      <c r="C297" s="360"/>
      <c r="D297" s="360"/>
      <c r="E297" s="360">
        <v>4.0</v>
      </c>
      <c r="F297" s="360">
        <v>-3.0</v>
      </c>
      <c r="G297" s="361"/>
      <c r="H297" s="361"/>
      <c r="I297" s="359">
        <f>SUM(B297:H297) - IF(C297 &gt; I292, ROUNDUP(MINUS(C297, I292)/2), 0)</f>
        <v>1</v>
      </c>
      <c r="J297" s="329"/>
      <c r="K297" s="274" t="s">
        <v>1815</v>
      </c>
      <c r="L297" s="289" t="s">
        <v>749</v>
      </c>
      <c r="M297" s="192"/>
      <c r="N297" s="192"/>
      <c r="O297" s="337" t="s">
        <v>582</v>
      </c>
      <c r="P297" s="745" t="s">
        <v>748</v>
      </c>
      <c r="Q297" s="337" t="s">
        <v>583</v>
      </c>
      <c r="R297" s="329"/>
      <c r="S297" s="329"/>
      <c r="T297" s="279" t="s">
        <v>1855</v>
      </c>
      <c r="U297" s="482" t="s">
        <v>2514</v>
      </c>
      <c r="V297" s="373"/>
      <c r="W297" s="382" t="s">
        <v>2515</v>
      </c>
      <c r="X297" s="342"/>
      <c r="Y297" s="342"/>
      <c r="Z297" s="342"/>
      <c r="AA297" s="349" t="s">
        <v>556</v>
      </c>
      <c r="AB297" s="329"/>
      <c r="AC297" s="746" t="s">
        <v>2516</v>
      </c>
      <c r="AD297" s="383" t="s">
        <v>2517</v>
      </c>
      <c r="AE297" s="329"/>
      <c r="AF297" s="329"/>
      <c r="AG297" s="329"/>
      <c r="AH297" s="329"/>
      <c r="AI297" s="329"/>
      <c r="AJ297" s="329"/>
      <c r="AK297" s="329"/>
      <c r="AL297" s="329"/>
      <c r="AM297" s="37"/>
      <c r="AN297" s="455"/>
      <c r="AO297" s="455"/>
      <c r="AP297" s="37"/>
      <c r="AQ297" s="37"/>
      <c r="AR297" s="37"/>
      <c r="AS297" s="329"/>
      <c r="AT297" s="329"/>
    </row>
    <row r="298">
      <c r="B298" s="359">
        <f>SUM($E$940)</f>
        <v>0</v>
      </c>
      <c r="C298" s="360"/>
      <c r="D298" s="360"/>
      <c r="E298" s="361"/>
      <c r="F298" s="361"/>
      <c r="G298" s="361"/>
      <c r="H298" s="361"/>
      <c r="I298" s="359">
        <f>SUM(B298:H298) - IF(C298 &gt; I292, ROUNDUP(MINUS(C298, I292)/2), 0)</f>
        <v>0</v>
      </c>
      <c r="J298" s="329"/>
      <c r="K298" s="346" t="str">
        <f>IFERROR(__xludf.DUMMYFUNCTION("REGEXREPLACE(O297, ""\D+"", """")"),"2")</f>
        <v>2</v>
      </c>
      <c r="L298" s="180" t="s">
        <v>751</v>
      </c>
      <c r="M298" s="181"/>
      <c r="N298" s="181"/>
      <c r="O298" s="183"/>
      <c r="P298" s="181"/>
      <c r="Q298" s="183"/>
      <c r="R298" s="349"/>
      <c r="S298" s="329"/>
      <c r="T298" s="329"/>
      <c r="U298" s="385" t="s">
        <v>1010</v>
      </c>
      <c r="V298" s="181" t="s">
        <v>1876</v>
      </c>
      <c r="W298" s="386" t="s">
        <v>2518</v>
      </c>
      <c r="X298" s="386" t="s">
        <v>2519</v>
      </c>
      <c r="Y298" s="181"/>
      <c r="Z298" s="181"/>
      <c r="AA298" s="329"/>
      <c r="AB298" s="388"/>
      <c r="AC298" s="279" t="s">
        <v>1862</v>
      </c>
      <c r="AD298" s="274" t="s">
        <v>1494</v>
      </c>
      <c r="AE298" s="170"/>
      <c r="AF298" s="170"/>
      <c r="AG298" s="275" t="s">
        <v>1336</v>
      </c>
      <c r="AH298" s="171" t="s">
        <v>1195</v>
      </c>
      <c r="AI298" s="275" t="s">
        <v>1370</v>
      </c>
      <c r="AJ298" s="329"/>
      <c r="AK298" s="329"/>
      <c r="AL298" s="329"/>
      <c r="AM298" s="37"/>
      <c r="AN298" s="37"/>
      <c r="AO298" s="37"/>
      <c r="AP298" s="37"/>
      <c r="AQ298" s="37"/>
      <c r="AR298" s="37"/>
      <c r="AS298" s="329"/>
      <c r="AT298" s="329"/>
    </row>
    <row r="299">
      <c r="B299" s="359">
        <f>SUM($F$940)</f>
        <v>0</v>
      </c>
      <c r="C299" s="360">
        <v>37.0</v>
      </c>
      <c r="D299" s="360">
        <v>4.0</v>
      </c>
      <c r="E299" s="360">
        <v>4.0</v>
      </c>
      <c r="F299" s="360">
        <v>8.0</v>
      </c>
      <c r="G299" s="360">
        <v>2.0</v>
      </c>
      <c r="H299" s="361"/>
      <c r="I299" s="359">
        <f>SUM(B299:H299) - IF(C299 &gt; I292, ROUNDUP(MINUS(C299, I292)/2), 0)</f>
        <v>44</v>
      </c>
      <c r="J299" s="329"/>
      <c r="K299" s="329"/>
      <c r="L299" s="185" t="s">
        <v>2520</v>
      </c>
      <c r="M299" s="181"/>
      <c r="N299" s="181"/>
      <c r="O299" s="181"/>
      <c r="P299" s="181"/>
      <c r="Q299" s="318" t="s">
        <v>754</v>
      </c>
      <c r="R299" s="329"/>
      <c r="S299" s="329"/>
      <c r="T299" s="329"/>
      <c r="U299" s="385" t="s">
        <v>1018</v>
      </c>
      <c r="V299" s="183" t="s">
        <v>1049</v>
      </c>
      <c r="W299" s="183" t="s">
        <v>2122</v>
      </c>
      <c r="X299" s="183" t="s">
        <v>2521</v>
      </c>
      <c r="Y299" s="183" t="s">
        <v>2522</v>
      </c>
      <c r="Z299" s="183"/>
      <c r="AA299" s="329"/>
      <c r="AB299" s="390">
        <f>(AC299 * (AC299 + 1)) / 2</f>
        <v>0</v>
      </c>
      <c r="AC299" s="391">
        <v>0.0</v>
      </c>
      <c r="AD299" s="153" t="s">
        <v>1497</v>
      </c>
      <c r="AE299" s="154"/>
      <c r="AF299" s="154"/>
      <c r="AG299" s="154"/>
      <c r="AH299" s="153"/>
      <c r="AI299" s="173"/>
      <c r="AJ299" s="329"/>
      <c r="AK299" s="329"/>
      <c r="AL299" s="329"/>
      <c r="AM299" s="467" t="s">
        <v>1870</v>
      </c>
      <c r="AN299" s="37"/>
      <c r="AO299" s="37"/>
      <c r="AP299" s="37"/>
      <c r="AQ299" s="37"/>
      <c r="AR299" s="37"/>
      <c r="AS299" s="329"/>
      <c r="AT299" s="329"/>
    </row>
    <row r="300">
      <c r="B300" s="359">
        <f>SUM($G$940)</f>
        <v>0</v>
      </c>
      <c r="C300" s="360">
        <v>10.0</v>
      </c>
      <c r="D300" s="360"/>
      <c r="E300" s="360">
        <v>2.0</v>
      </c>
      <c r="F300" s="361"/>
      <c r="G300" s="361"/>
      <c r="H300" s="361"/>
      <c r="I300" s="359">
        <f>SUM(B300:H300) - IF(C300 &gt; I292, ROUNDUP(MINUS(C300, I292)/2), 0)</f>
        <v>12</v>
      </c>
      <c r="J300" s="329"/>
      <c r="K300" s="329"/>
      <c r="L300" s="329"/>
      <c r="M300" s="329"/>
      <c r="N300" s="329"/>
      <c r="O300" s="329"/>
      <c r="P300" s="329"/>
      <c r="Q300" s="329"/>
      <c r="R300" s="329"/>
      <c r="S300" s="329"/>
      <c r="T300" s="279" t="s">
        <v>1872</v>
      </c>
      <c r="U300" s="747" t="s">
        <v>2523</v>
      </c>
      <c r="V300" s="398"/>
      <c r="W300" s="748" t="s">
        <v>2524</v>
      </c>
      <c r="X300" s="342"/>
      <c r="Y300" s="235"/>
      <c r="Z300" s="235"/>
      <c r="AA300" s="329"/>
      <c r="AB300" s="388"/>
      <c r="AC300" s="400" t="str">
        <f>CONCATENATE("Cost: ", AB299, " KP")</f>
        <v>Cost: 0 KP</v>
      </c>
      <c r="AD300" s="153" t="s">
        <v>2525</v>
      </c>
      <c r="AE300" s="154"/>
      <c r="AF300" s="154"/>
      <c r="AG300" s="154"/>
      <c r="AH300" s="154"/>
      <c r="AI300" s="154"/>
      <c r="AJ300" s="349" t="s">
        <v>556</v>
      </c>
      <c r="AK300" s="329"/>
      <c r="AL300" s="329"/>
      <c r="AM300" s="329"/>
      <c r="AN300" s="329"/>
      <c r="AO300" s="329"/>
      <c r="AP300" s="329"/>
      <c r="AQ300" s="329"/>
      <c r="AR300" s="329"/>
      <c r="AS300" s="329"/>
      <c r="AT300" s="329"/>
    </row>
    <row r="301">
      <c r="B301" s="359">
        <f>SUM($H$940)</f>
        <v>0</v>
      </c>
      <c r="C301" s="360">
        <v>4.0</v>
      </c>
      <c r="D301" s="361"/>
      <c r="E301" s="360"/>
      <c r="F301" s="360"/>
      <c r="G301" s="361"/>
      <c r="H301" s="361"/>
      <c r="I301" s="359">
        <f>SUM(B301:H301) - IF(C301 &gt; I292, ROUNDUP(MINUS(C301, I292)/2), 0)</f>
        <v>4</v>
      </c>
      <c r="J301" s="329"/>
      <c r="K301" s="274" t="s">
        <v>1815</v>
      </c>
      <c r="L301" s="202" t="s">
        <v>773</v>
      </c>
      <c r="M301" s="192"/>
      <c r="N301" s="170"/>
      <c r="O301" s="196" t="s">
        <v>603</v>
      </c>
      <c r="P301" s="206" t="s">
        <v>748</v>
      </c>
      <c r="Q301" s="171" t="s">
        <v>593</v>
      </c>
      <c r="R301" s="329"/>
      <c r="S301" s="329"/>
      <c r="T301" s="329"/>
      <c r="U301" s="588" t="s">
        <v>1010</v>
      </c>
      <c r="V301" s="190" t="s">
        <v>1876</v>
      </c>
      <c r="W301" s="459" t="s">
        <v>2526</v>
      </c>
      <c r="X301" s="154"/>
      <c r="Y301" s="154"/>
      <c r="Z301" s="154"/>
      <c r="AA301" s="329"/>
      <c r="AB301" s="388"/>
      <c r="AC301" s="279" t="s">
        <v>1862</v>
      </c>
      <c r="AD301" s="480" t="s">
        <v>1671</v>
      </c>
      <c r="AE301" s="192"/>
      <c r="AF301" s="192"/>
      <c r="AG301" s="284" t="s">
        <v>1565</v>
      </c>
      <c r="AH301" s="178" t="s">
        <v>1195</v>
      </c>
      <c r="AI301" s="222" t="s">
        <v>1196</v>
      </c>
      <c r="AJ301" s="329"/>
      <c r="AK301" s="329"/>
      <c r="AL301" s="329"/>
      <c r="AM301" s="279" t="s">
        <v>1879</v>
      </c>
      <c r="AN301" s="170"/>
      <c r="AO301" s="329"/>
      <c r="AP301" s="329"/>
      <c r="AQ301" s="329"/>
      <c r="AR301" s="329"/>
      <c r="AS301" s="329"/>
      <c r="AT301" s="329"/>
    </row>
    <row r="302">
      <c r="B302" s="359">
        <f>SUM($I$940)</f>
        <v>0</v>
      </c>
      <c r="C302" s="360">
        <v>15.0</v>
      </c>
      <c r="D302" s="360"/>
      <c r="E302" s="360"/>
      <c r="F302" s="360"/>
      <c r="G302" s="361"/>
      <c r="H302" s="361"/>
      <c r="I302" s="359">
        <f>SUM(B302:H302) - IF(C302 &gt; I292, ROUNDUP(MINUS(C302, I292)/2), 0)</f>
        <v>15</v>
      </c>
      <c r="J302" s="329"/>
      <c r="K302" s="346" t="str">
        <f>IFERROR(__xludf.DUMMYFUNCTION("REGEXREPLACE(O301, ""\D+"", """")"),"4")</f>
        <v>4</v>
      </c>
      <c r="L302" s="190" t="s">
        <v>775</v>
      </c>
      <c r="M302" s="181"/>
      <c r="N302" s="181"/>
      <c r="O302" s="181"/>
      <c r="P302" s="181"/>
      <c r="Q302" s="181"/>
      <c r="R302" s="329"/>
      <c r="S302" s="329"/>
      <c r="T302" s="329"/>
      <c r="U302" s="635" t="s">
        <v>1018</v>
      </c>
      <c r="V302" s="153" t="s">
        <v>2527</v>
      </c>
      <c r="W302" s="153" t="s">
        <v>2071</v>
      </c>
      <c r="X302" s="260" t="s">
        <v>2137</v>
      </c>
      <c r="Y302" s="173"/>
      <c r="Z302" s="154"/>
      <c r="AA302" s="329"/>
      <c r="AB302" s="390">
        <f>(AC302 * (AC302 + 1)) / 2</f>
        <v>0</v>
      </c>
      <c r="AC302" s="391">
        <v>0.0</v>
      </c>
      <c r="AD302" s="185" t="s">
        <v>2528</v>
      </c>
      <c r="AE302" s="181"/>
      <c r="AF302" s="181"/>
      <c r="AG302" s="181"/>
      <c r="AH302" s="181"/>
      <c r="AI302" s="181"/>
      <c r="AJ302" s="329"/>
      <c r="AK302" s="329"/>
      <c r="AL302" s="329"/>
      <c r="AM302" s="304" t="s">
        <v>2529</v>
      </c>
      <c r="AN302" s="37"/>
      <c r="AO302" s="130" t="s">
        <v>2530</v>
      </c>
      <c r="AP302" s="37"/>
      <c r="AQ302" s="404" t="s">
        <v>1888</v>
      </c>
      <c r="AR302" s="37"/>
      <c r="AS302" s="329"/>
      <c r="AT302" s="329"/>
    </row>
    <row r="303">
      <c r="B303" s="359">
        <f>SUM($J$940)</f>
        <v>0</v>
      </c>
      <c r="C303" s="360">
        <v>15.0</v>
      </c>
      <c r="D303" s="360"/>
      <c r="E303" s="360">
        <v>2.0</v>
      </c>
      <c r="F303" s="360">
        <v>3.0</v>
      </c>
      <c r="G303" s="360">
        <v>1.0</v>
      </c>
      <c r="H303" s="361"/>
      <c r="I303" s="359">
        <f>SUM(B303:H303) - IF(C303 &gt; I292, ROUNDUP(MINUS(C303, I292)/2), 0)</f>
        <v>21</v>
      </c>
      <c r="J303" s="329"/>
      <c r="K303" s="329"/>
      <c r="L303" s="190" t="s">
        <v>776</v>
      </c>
      <c r="M303" s="181"/>
      <c r="N303" s="181"/>
      <c r="O303" s="181"/>
      <c r="P303" s="181"/>
      <c r="Q303" s="181"/>
      <c r="R303" s="329"/>
      <c r="S303" s="329"/>
      <c r="T303" s="279" t="s">
        <v>1889</v>
      </c>
      <c r="U303" s="456" t="s">
        <v>2531</v>
      </c>
      <c r="V303" s="398"/>
      <c r="W303" s="473" t="s">
        <v>2532</v>
      </c>
      <c r="X303" s="342"/>
      <c r="Y303" s="342"/>
      <c r="Z303" s="342"/>
      <c r="AA303" s="329"/>
      <c r="AB303" s="388"/>
      <c r="AC303" s="400" t="str">
        <f>CONCATENATE("Cost: ", AB302, " KP")</f>
        <v>Cost: 0 KP</v>
      </c>
      <c r="AD303" s="185" t="s">
        <v>2533</v>
      </c>
      <c r="AE303" s="181"/>
      <c r="AF303" s="181"/>
      <c r="AG303" s="181"/>
      <c r="AH303" s="181"/>
      <c r="AI303" s="318" t="s">
        <v>1678</v>
      </c>
      <c r="AJ303" s="349" t="s">
        <v>556</v>
      </c>
      <c r="AK303" s="329"/>
      <c r="AL303" s="329"/>
      <c r="AM303" s="130" t="s">
        <v>1893</v>
      </c>
      <c r="AN303" s="37"/>
      <c r="AO303" s="472" t="s">
        <v>2065</v>
      </c>
      <c r="AP303" s="37"/>
      <c r="AQ303" s="406" t="s">
        <v>1895</v>
      </c>
      <c r="AR303" s="37"/>
      <c r="AS303" s="329"/>
      <c r="AT303" s="329"/>
    </row>
    <row r="304">
      <c r="B304" s="359">
        <f>SUM($T$940)</f>
        <v>4</v>
      </c>
      <c r="C304" s="360"/>
      <c r="D304" s="361"/>
      <c r="E304" s="361"/>
      <c r="F304" s="361"/>
      <c r="G304" s="361"/>
      <c r="H304" s="361"/>
      <c r="I304" s="359">
        <f>SUM(B304,D304:H304, (MIN(ROUNDDOWN(C304/6), 1)), MIN(ROUNDDOWN(C304/15), 1))</f>
        <v>4</v>
      </c>
      <c r="J304" s="329"/>
      <c r="K304" s="329"/>
      <c r="L304" s="329"/>
      <c r="M304" s="329"/>
      <c r="N304" s="329"/>
      <c r="O304" s="329"/>
      <c r="P304" s="329"/>
      <c r="Q304" s="329"/>
      <c r="R304" s="329"/>
      <c r="S304" s="329"/>
      <c r="T304" s="329"/>
      <c r="U304" s="385" t="s">
        <v>1010</v>
      </c>
      <c r="V304" s="584" t="s">
        <v>2534</v>
      </c>
      <c r="W304" s="421" t="s">
        <v>1158</v>
      </c>
      <c r="X304" s="421" t="s">
        <v>1061</v>
      </c>
      <c r="Y304" s="421" t="s">
        <v>2130</v>
      </c>
      <c r="Z304" s="401"/>
      <c r="AA304" s="329"/>
      <c r="AB304" s="388"/>
      <c r="AC304" s="279" t="s">
        <v>1862</v>
      </c>
      <c r="AD304" s="296" t="s">
        <v>1430</v>
      </c>
      <c r="AE304" s="192"/>
      <c r="AF304" s="192"/>
      <c r="AG304" s="275" t="s">
        <v>2535</v>
      </c>
      <c r="AH304" s="337" t="s">
        <v>1195</v>
      </c>
      <c r="AI304" s="222" t="s">
        <v>1196</v>
      </c>
      <c r="AJ304" s="329"/>
      <c r="AK304" s="329"/>
      <c r="AL304" s="329"/>
      <c r="AM304" s="409" t="s">
        <v>2536</v>
      </c>
      <c r="AN304" s="37"/>
      <c r="AO304" s="130" t="s">
        <v>2288</v>
      </c>
      <c r="AP304" s="37"/>
      <c r="AQ304" s="109" t="s">
        <v>2537</v>
      </c>
      <c r="AR304" s="37"/>
      <c r="AS304" s="329"/>
      <c r="AT304" s="329"/>
    </row>
    <row r="305">
      <c r="A305" s="329"/>
      <c r="B305" s="329"/>
      <c r="C305" s="329"/>
      <c r="D305" s="329"/>
      <c r="E305" s="329"/>
      <c r="F305" s="329"/>
      <c r="G305" s="329"/>
      <c r="H305" s="329"/>
      <c r="I305" s="329"/>
      <c r="J305" s="349" t="s">
        <v>2538</v>
      </c>
      <c r="K305" s="411" t="s">
        <v>1904</v>
      </c>
      <c r="L305" s="412"/>
      <c r="M305" s="412"/>
      <c r="N305" s="412"/>
      <c r="O305" s="413"/>
      <c r="P305" s="413"/>
      <c r="Q305" s="413"/>
      <c r="R305" s="329"/>
      <c r="S305" s="329"/>
      <c r="T305" s="329"/>
      <c r="U305" s="385" t="s">
        <v>1018</v>
      </c>
      <c r="V305" s="414" t="s">
        <v>2109</v>
      </c>
      <c r="W305" s="244" t="s">
        <v>2239</v>
      </c>
      <c r="X305" s="401"/>
      <c r="Y305" s="401"/>
      <c r="Z305" s="401"/>
      <c r="AA305" s="329"/>
      <c r="AB305" s="390">
        <f>(AC305 * (AC305 + 1)) / 2</f>
        <v>0</v>
      </c>
      <c r="AC305" s="391">
        <v>0.0</v>
      </c>
      <c r="AD305" s="185" t="s">
        <v>2539</v>
      </c>
      <c r="AE305" s="181"/>
      <c r="AF305" s="181"/>
      <c r="AG305" s="181"/>
      <c r="AH305" s="183"/>
      <c r="AI305" s="183"/>
      <c r="AJ305" s="329"/>
      <c r="AK305" s="329"/>
      <c r="AL305" s="329"/>
      <c r="AM305" s="329"/>
      <c r="AN305" s="329"/>
      <c r="AO305" s="329"/>
      <c r="AP305" s="329"/>
      <c r="AQ305" s="329"/>
      <c r="AR305" s="329"/>
      <c r="AS305" s="329"/>
      <c r="AT305" s="329"/>
    </row>
    <row r="306">
      <c r="A306" s="329"/>
      <c r="B306" s="345" t="s">
        <v>1822</v>
      </c>
      <c r="C306" s="345" t="s">
        <v>1906</v>
      </c>
      <c r="D306" s="345" t="s">
        <v>1907</v>
      </c>
      <c r="E306" s="345" t="s">
        <v>1908</v>
      </c>
      <c r="F306" s="345" t="s">
        <v>1909</v>
      </c>
      <c r="G306" s="345" t="s">
        <v>1910</v>
      </c>
      <c r="H306" s="345" t="s">
        <v>800</v>
      </c>
      <c r="I306" s="345" t="s">
        <v>1826</v>
      </c>
      <c r="J306" s="329"/>
      <c r="K306" s="346" t="str">
        <f>IFERROR(__xludf.DUMMYFUNCTION("REGEXREPLACE(O305, ""\D+"", """")"),"")</f>
        <v/>
      </c>
      <c r="L306" s="170"/>
      <c r="M306" s="170"/>
      <c r="N306" s="170"/>
      <c r="O306" s="170"/>
      <c r="P306" s="170"/>
      <c r="Q306" s="170"/>
      <c r="R306" s="329"/>
      <c r="S306" s="329"/>
      <c r="T306" s="279" t="s">
        <v>1889</v>
      </c>
      <c r="U306" s="628" t="s">
        <v>2540</v>
      </c>
      <c r="V306" s="629"/>
      <c r="W306" s="595" t="s">
        <v>2541</v>
      </c>
      <c r="X306" s="254"/>
      <c r="Y306" s="254"/>
      <c r="Z306" s="235"/>
      <c r="AA306" s="349" t="s">
        <v>556</v>
      </c>
      <c r="AB306" s="329"/>
      <c r="AC306" s="400" t="str">
        <f>CONCATENATE("Cost: ", AB305, " KP")</f>
        <v>Cost: 0 KP</v>
      </c>
      <c r="AD306" s="185" t="s">
        <v>2542</v>
      </c>
      <c r="AE306" s="181"/>
      <c r="AF306" s="181"/>
      <c r="AG306" s="181"/>
      <c r="AH306" s="181"/>
      <c r="AI306" s="183"/>
      <c r="AJ306" s="349" t="s">
        <v>556</v>
      </c>
      <c r="AK306" s="329"/>
      <c r="AL306" s="329"/>
      <c r="AM306" s="279" t="s">
        <v>1914</v>
      </c>
      <c r="AN306" s="170"/>
      <c r="AO306" s="329"/>
      <c r="AP306" s="329"/>
      <c r="AQ306" s="329"/>
      <c r="AR306" s="329"/>
      <c r="AS306" s="329"/>
      <c r="AT306" s="329"/>
    </row>
    <row r="307">
      <c r="A307" s="345" t="s">
        <v>51</v>
      </c>
      <c r="B307" s="359">
        <f>SUM($U$940)</f>
        <v>5</v>
      </c>
      <c r="C307" s="418"/>
      <c r="D307" s="418"/>
      <c r="E307" s="419">
        <f>SUM(ROUNDDOWN(I300/5))</f>
        <v>2</v>
      </c>
      <c r="F307" s="418"/>
      <c r="G307" s="361"/>
      <c r="H307" s="361"/>
      <c r="I307" s="359">
        <f t="shared" ref="I307:I311" si="11">SUM(B307:H307)</f>
        <v>7</v>
      </c>
      <c r="J307" s="329"/>
      <c r="K307" s="329"/>
      <c r="L307" s="170"/>
      <c r="M307" s="170"/>
      <c r="N307" s="170"/>
      <c r="O307" s="170"/>
      <c r="P307" s="170"/>
      <c r="Q307" s="170"/>
      <c r="R307" s="329"/>
      <c r="S307" s="329"/>
      <c r="T307" s="329"/>
      <c r="U307" s="385" t="s">
        <v>1010</v>
      </c>
      <c r="V307" s="153" t="s">
        <v>1061</v>
      </c>
      <c r="W307" s="749" t="s">
        <v>2543</v>
      </c>
      <c r="X307" s="749" t="s">
        <v>2544</v>
      </c>
      <c r="Y307" s="264" t="s">
        <v>2545</v>
      </c>
      <c r="Z307" s="154"/>
      <c r="AA307" s="329"/>
      <c r="AB307" s="329"/>
      <c r="AC307" s="411" t="s">
        <v>1904</v>
      </c>
      <c r="AD307" s="412"/>
      <c r="AE307" s="412"/>
      <c r="AF307" s="412"/>
      <c r="AG307" s="412"/>
      <c r="AH307" s="413"/>
      <c r="AI307" s="413"/>
      <c r="AJ307" s="329"/>
      <c r="AK307" s="329"/>
      <c r="AL307" s="329"/>
      <c r="AM307" s="423" t="s">
        <v>2546</v>
      </c>
      <c r="AS307" s="329"/>
      <c r="AT307" s="329"/>
    </row>
    <row r="308">
      <c r="A308" s="345" t="s">
        <v>52</v>
      </c>
      <c r="B308" s="359">
        <f>SUM($V$940)</f>
        <v>6</v>
      </c>
      <c r="C308" s="418"/>
      <c r="D308" s="419">
        <f>SUM(ROUNDDOWN(I299/3))</f>
        <v>14</v>
      </c>
      <c r="E308" s="419">
        <f>SUM(I300)</f>
        <v>12</v>
      </c>
      <c r="F308" s="418"/>
      <c r="G308" s="360">
        <v>7.0</v>
      </c>
      <c r="H308" s="361"/>
      <c r="I308" s="359">
        <f t="shared" si="11"/>
        <v>39</v>
      </c>
      <c r="J308" s="329"/>
      <c r="K308" s="329"/>
      <c r="L308" s="329"/>
      <c r="M308" s="329"/>
      <c r="N308" s="329"/>
      <c r="O308" s="329"/>
      <c r="P308" s="329"/>
      <c r="Q308" s="329"/>
      <c r="R308" s="329"/>
      <c r="S308" s="329"/>
      <c r="T308" s="329"/>
      <c r="U308" s="385" t="s">
        <v>1018</v>
      </c>
      <c r="V308" s="153" t="s">
        <v>2184</v>
      </c>
      <c r="W308" s="173"/>
      <c r="X308" s="154"/>
      <c r="Y308" s="154"/>
      <c r="Z308" s="154"/>
      <c r="AA308" s="329"/>
      <c r="AB308" s="390">
        <f>(AC308 * (AC308 + 1)) / 2</f>
        <v>0</v>
      </c>
      <c r="AC308" s="391">
        <v>0.0</v>
      </c>
      <c r="AD308" s="170"/>
      <c r="AE308" s="170"/>
      <c r="AF308" s="170"/>
      <c r="AG308" s="170"/>
      <c r="AH308" s="170"/>
      <c r="AI308" s="170"/>
      <c r="AJ308" s="329"/>
      <c r="AK308" s="329"/>
      <c r="AL308" s="329"/>
      <c r="AS308" s="329"/>
      <c r="AT308" s="329"/>
    </row>
    <row r="309">
      <c r="A309" s="345" t="s">
        <v>54</v>
      </c>
      <c r="B309" s="359">
        <f>SUM($W$940)</f>
        <v>2</v>
      </c>
      <c r="C309" s="419">
        <f>SUM(I298)</f>
        <v>0</v>
      </c>
      <c r="D309" s="418"/>
      <c r="E309" s="418"/>
      <c r="F309" s="418"/>
      <c r="G309" s="360"/>
      <c r="H309" s="361"/>
      <c r="I309" s="359">
        <f t="shared" si="11"/>
        <v>2</v>
      </c>
      <c r="J309" s="329"/>
      <c r="K309" s="411" t="s">
        <v>1904</v>
      </c>
      <c r="L309" s="412"/>
      <c r="M309" s="412"/>
      <c r="N309" s="412"/>
      <c r="O309" s="413"/>
      <c r="P309" s="413"/>
      <c r="Q309" s="413"/>
      <c r="R309" s="329"/>
      <c r="S309" s="329"/>
      <c r="T309" s="329"/>
      <c r="U309" s="329"/>
      <c r="V309" s="329"/>
      <c r="W309" s="329"/>
      <c r="X309" s="329"/>
      <c r="Y309" s="329"/>
      <c r="Z309" s="329"/>
      <c r="AA309" s="329"/>
      <c r="AB309" s="388"/>
      <c r="AC309" s="400" t="str">
        <f>CONCATENATE("Cost: ", AB308, " KP")</f>
        <v>Cost: 0 KP</v>
      </c>
      <c r="AD309" s="170"/>
      <c r="AE309" s="170"/>
      <c r="AF309" s="170"/>
      <c r="AG309" s="170"/>
      <c r="AH309" s="170"/>
      <c r="AI309" s="170"/>
      <c r="AJ309" s="329"/>
      <c r="AK309" s="329"/>
      <c r="AL309" s="329"/>
      <c r="AS309" s="329"/>
      <c r="AT309" s="329"/>
    </row>
    <row r="310">
      <c r="A310" s="345" t="s">
        <v>53</v>
      </c>
      <c r="B310" s="359">
        <f>SUM($X$940)</f>
        <v>0</v>
      </c>
      <c r="C310" s="419">
        <f>SUM(ROUNDDOWN(I298/2))</f>
        <v>0</v>
      </c>
      <c r="D310" s="418"/>
      <c r="E310" s="419">
        <f>SUM(I300)</f>
        <v>12</v>
      </c>
      <c r="F310" s="418"/>
      <c r="G310" s="360">
        <v>3.0</v>
      </c>
      <c r="H310" s="361"/>
      <c r="I310" s="359">
        <f t="shared" si="11"/>
        <v>15</v>
      </c>
      <c r="J310" s="329"/>
      <c r="K310" s="346" t="str">
        <f>IFERROR(__xludf.DUMMYFUNCTION("REGEXREPLACE(O309, ""\D+"", """")"),"")</f>
        <v/>
      </c>
      <c r="L310" s="170"/>
      <c r="M310" s="170"/>
      <c r="N310" s="170"/>
      <c r="O310" s="170"/>
      <c r="P310" s="170"/>
      <c r="Q310" s="170"/>
      <c r="R310" s="329"/>
      <c r="S310" s="329"/>
      <c r="T310" s="279" t="s">
        <v>1922</v>
      </c>
      <c r="U310" s="750" t="s">
        <v>2547</v>
      </c>
      <c r="V310" s="170"/>
      <c r="W310" s="170"/>
      <c r="X310" s="170"/>
      <c r="Y310" s="751" t="s">
        <v>568</v>
      </c>
      <c r="Z310" s="345" t="s">
        <v>535</v>
      </c>
      <c r="AA310" s="329"/>
      <c r="AB310" s="329"/>
      <c r="AC310" s="411" t="s">
        <v>1904</v>
      </c>
      <c r="AD310" s="412"/>
      <c r="AE310" s="412"/>
      <c r="AF310" s="412"/>
      <c r="AG310" s="412"/>
      <c r="AH310" s="413"/>
      <c r="AI310" s="413"/>
      <c r="AJ310" s="329"/>
      <c r="AK310" s="329"/>
      <c r="AL310" s="329"/>
      <c r="AS310" s="329"/>
      <c r="AT310" s="329"/>
    </row>
    <row r="311">
      <c r="A311" s="345" t="s">
        <v>55</v>
      </c>
      <c r="B311" s="359">
        <f>SUM($Y$940)</f>
        <v>14</v>
      </c>
      <c r="C311" s="419">
        <f>SUM(I298)</f>
        <v>0</v>
      </c>
      <c r="D311" s="418"/>
      <c r="E311" s="418"/>
      <c r="F311" s="419">
        <f>SUM(ROUNDDOWN(I303/3))</f>
        <v>7</v>
      </c>
      <c r="G311" s="361"/>
      <c r="H311" s="361"/>
      <c r="I311" s="359">
        <f t="shared" si="11"/>
        <v>21</v>
      </c>
      <c r="J311" s="329"/>
      <c r="K311" s="329"/>
      <c r="L311" s="170"/>
      <c r="M311" s="170"/>
      <c r="N311" s="170"/>
      <c r="O311" s="170"/>
      <c r="P311" s="170"/>
      <c r="Q311" s="170"/>
      <c r="R311" s="329"/>
      <c r="S311" s="329"/>
      <c r="T311" s="329"/>
      <c r="U311" s="228" t="s">
        <v>2548</v>
      </c>
      <c r="V311" s="154"/>
      <c r="W311" s="154"/>
      <c r="X311" s="752"/>
      <c r="Y311" s="154"/>
      <c r="Z311" s="154"/>
      <c r="AA311" s="329"/>
      <c r="AB311" s="390">
        <f>(AC311 * (AC311 + 1)) / 2</f>
        <v>0</v>
      </c>
      <c r="AC311" s="391">
        <v>0.0</v>
      </c>
      <c r="AD311" s="170"/>
      <c r="AE311" s="170"/>
      <c r="AF311" s="170"/>
      <c r="AG311" s="170"/>
      <c r="AH311" s="170"/>
      <c r="AI311" s="170"/>
      <c r="AJ311" s="329"/>
      <c r="AK311" s="329"/>
      <c r="AL311" s="329"/>
      <c r="AS311" s="329"/>
      <c r="AT311" s="329"/>
    </row>
    <row r="312">
      <c r="A312" s="329"/>
      <c r="B312" s="329"/>
      <c r="C312" s="329"/>
      <c r="D312" s="329"/>
      <c r="E312" s="329"/>
      <c r="F312" s="329"/>
      <c r="G312" s="329"/>
      <c r="H312" s="329"/>
      <c r="I312" s="329"/>
      <c r="J312" s="329"/>
      <c r="K312" s="329"/>
      <c r="L312" s="329"/>
      <c r="M312" s="329"/>
      <c r="N312" s="329"/>
      <c r="O312" s="329"/>
      <c r="P312" s="329"/>
      <c r="Q312" s="329"/>
      <c r="R312" s="329"/>
      <c r="S312" s="329"/>
      <c r="T312" s="329"/>
      <c r="U312" s="574" t="s">
        <v>2549</v>
      </c>
      <c r="V312" s="226"/>
      <c r="W312" s="753" t="s">
        <v>2550</v>
      </c>
      <c r="X312" s="754" t="s">
        <v>2551</v>
      </c>
      <c r="Y312" s="754" t="s">
        <v>2552</v>
      </c>
      <c r="Z312" s="754" t="s">
        <v>2553</v>
      </c>
      <c r="AA312" s="329"/>
      <c r="AB312" s="329"/>
      <c r="AC312" s="400" t="str">
        <f>CONCATENATE("Cost: ", AB311, " KP")</f>
        <v>Cost: 0 KP</v>
      </c>
      <c r="AD312" s="170"/>
      <c r="AE312" s="170"/>
      <c r="AF312" s="170"/>
      <c r="AG312" s="170"/>
      <c r="AH312" s="170"/>
      <c r="AI312" s="170"/>
      <c r="AJ312" s="329"/>
      <c r="AK312" s="329"/>
      <c r="AL312" s="329"/>
      <c r="AM312" s="329"/>
      <c r="AN312" s="329"/>
      <c r="AO312" s="329"/>
      <c r="AP312" s="329"/>
      <c r="AQ312" s="329"/>
      <c r="AR312" s="329"/>
      <c r="AS312" s="329"/>
      <c r="AT312" s="329"/>
    </row>
    <row r="313">
      <c r="A313" s="37"/>
      <c r="B313" s="430" t="s">
        <v>1926</v>
      </c>
      <c r="C313" s="329"/>
      <c r="D313" s="329"/>
      <c r="E313" s="329"/>
      <c r="F313" s="329"/>
      <c r="G313" s="329"/>
      <c r="H313" s="329"/>
      <c r="I313" s="329"/>
      <c r="J313" s="37"/>
      <c r="K313" s="329"/>
      <c r="L313" s="329"/>
      <c r="M313" s="329"/>
      <c r="N313" s="329"/>
      <c r="O313" s="329"/>
      <c r="P313" s="329"/>
      <c r="Q313" s="329"/>
      <c r="R313" s="329"/>
      <c r="S313" s="37"/>
      <c r="T313" s="329"/>
      <c r="U313" s="329"/>
      <c r="V313" s="329"/>
      <c r="W313" s="329"/>
      <c r="X313" s="329"/>
      <c r="Y313" s="329"/>
      <c r="Z313" s="329"/>
      <c r="AA313" s="329"/>
      <c r="AB313" s="37"/>
      <c r="AC313" s="329"/>
      <c r="AD313" s="329"/>
      <c r="AE313" s="329"/>
      <c r="AF313" s="329"/>
      <c r="AG313" s="329"/>
      <c r="AH313" s="329"/>
      <c r="AI313" s="329"/>
      <c r="AJ313" s="329"/>
      <c r="AK313" s="37"/>
      <c r="AL313" s="329"/>
      <c r="AM313" s="329"/>
      <c r="AN313" s="329"/>
      <c r="AO313" s="329"/>
      <c r="AP313" s="329"/>
      <c r="AQ313" s="329"/>
      <c r="AR313" s="329"/>
      <c r="AS313" s="329"/>
      <c r="AT313" s="37"/>
    </row>
    <row r="317">
      <c r="A317" s="37"/>
      <c r="B317" s="329"/>
      <c r="C317" s="329"/>
      <c r="D317" s="329"/>
      <c r="E317" s="329"/>
      <c r="F317" s="329"/>
      <c r="G317" s="330" t="s">
        <v>1811</v>
      </c>
      <c r="H317" s="330" t="s">
        <v>1812</v>
      </c>
      <c r="I317" s="331" t="s">
        <v>1813</v>
      </c>
      <c r="J317" s="329"/>
      <c r="K317" s="329"/>
      <c r="L317" s="329"/>
      <c r="M317" s="329"/>
      <c r="N317" s="329"/>
      <c r="O317" s="329"/>
      <c r="P317" s="329"/>
      <c r="Q317" s="329"/>
      <c r="R317" s="329"/>
      <c r="S317" s="37"/>
      <c r="T317" s="329"/>
      <c r="U317" s="329"/>
      <c r="V317" s="329"/>
      <c r="W317" s="329"/>
      <c r="X317" s="329"/>
      <c r="Y317" s="329"/>
      <c r="Z317" s="329"/>
      <c r="AA317" s="329"/>
      <c r="AB317" s="37"/>
      <c r="AC317" s="329"/>
      <c r="AD317" s="329"/>
      <c r="AE317" s="329"/>
      <c r="AF317" s="329"/>
      <c r="AG317" s="329"/>
      <c r="AH317" s="329"/>
      <c r="AI317" s="329"/>
      <c r="AJ317" s="329"/>
      <c r="AK317" s="37"/>
      <c r="AL317" s="329"/>
      <c r="AM317" s="329"/>
      <c r="AN317" s="329"/>
      <c r="AO317" s="329"/>
      <c r="AP317" s="329"/>
      <c r="AQ317" s="329"/>
      <c r="AR317" s="329"/>
      <c r="AS317" s="329"/>
      <c r="AT317" s="37"/>
    </row>
    <row r="318">
      <c r="A318" s="329"/>
      <c r="B318" s="329"/>
      <c r="C318" s="332" t="s">
        <v>1795</v>
      </c>
      <c r="D318" s="333"/>
      <c r="E318" s="329"/>
      <c r="F318" s="334" t="s">
        <v>1814</v>
      </c>
      <c r="G318" s="334">
        <f>MINUS(H318,SUM(C321:C330) + SUM(K320+K324+K328+AB325+AB328+AB331+AB334+AB337))</f>
        <v>0</v>
      </c>
      <c r="H318" s="334">
        <f>SUM($A$940)</f>
        <v>100</v>
      </c>
      <c r="I318" s="335">
        <f>$Z$940</f>
        <v>14</v>
      </c>
      <c r="J318" s="329"/>
      <c r="K318" s="329"/>
      <c r="L318" s="329"/>
      <c r="M318" s="329"/>
      <c r="N318" s="329"/>
      <c r="O318" s="329"/>
      <c r="P318" s="329"/>
      <c r="Q318" s="329"/>
      <c r="R318" s="329"/>
      <c r="S318" s="329"/>
      <c r="T318" s="329"/>
      <c r="U318" s="329"/>
      <c r="V318" s="329"/>
      <c r="W318" s="329"/>
      <c r="X318" s="329"/>
      <c r="Y318" s="329"/>
      <c r="Z318" s="329"/>
      <c r="AA318" s="329"/>
      <c r="AB318" s="329"/>
      <c r="AC318" s="329"/>
      <c r="AD318" s="329"/>
      <c r="AE318" s="329"/>
      <c r="AF318" s="329"/>
      <c r="AG318" s="329"/>
      <c r="AH318" s="329"/>
      <c r="AI318" s="329"/>
      <c r="AJ318" s="329"/>
      <c r="AK318" s="329"/>
      <c r="AL318" s="329"/>
      <c r="AM318" s="329"/>
      <c r="AN318" s="329"/>
      <c r="AO318" s="329"/>
      <c r="AP318" s="329"/>
      <c r="AQ318" s="329"/>
      <c r="AR318" s="329"/>
      <c r="AS318" s="329"/>
      <c r="AT318" s="329"/>
    </row>
    <row r="319">
      <c r="A319" s="329"/>
      <c r="B319" s="329"/>
      <c r="C319" s="329"/>
      <c r="D319" s="329"/>
      <c r="E319" s="329"/>
      <c r="F319" s="329"/>
      <c r="G319" s="329"/>
      <c r="H319" s="329"/>
      <c r="I319" s="329"/>
      <c r="J319" s="329"/>
      <c r="K319" s="274" t="s">
        <v>1815</v>
      </c>
      <c r="L319" s="378" t="s">
        <v>786</v>
      </c>
      <c r="M319" s="221"/>
      <c r="N319" s="221"/>
      <c r="O319" s="379" t="s">
        <v>625</v>
      </c>
      <c r="P319" s="572" t="s">
        <v>748</v>
      </c>
      <c r="Q319" s="379" t="s">
        <v>593</v>
      </c>
      <c r="R319" s="329"/>
      <c r="S319" s="329"/>
      <c r="T319" s="279" t="s">
        <v>1816</v>
      </c>
      <c r="U319" s="339" t="s">
        <v>2554</v>
      </c>
      <c r="V319" s="398"/>
      <c r="W319" s="432" t="s">
        <v>2555</v>
      </c>
      <c r="X319" s="342"/>
      <c r="Y319" s="342"/>
      <c r="Z319" s="342"/>
      <c r="AA319" s="329"/>
      <c r="AB319" s="329"/>
      <c r="AC319" s="279" t="s">
        <v>294</v>
      </c>
      <c r="AD319" s="755" t="s">
        <v>2556</v>
      </c>
      <c r="AE319" s="221"/>
      <c r="AF319" s="344" t="s">
        <v>2557</v>
      </c>
      <c r="AG319" s="562"/>
      <c r="AH319" s="562"/>
      <c r="AI319" s="562"/>
      <c r="AJ319" s="329"/>
      <c r="AK319" s="329"/>
      <c r="AL319" s="329"/>
      <c r="AM319" s="731" t="s">
        <v>1821</v>
      </c>
      <c r="AN319" s="170"/>
      <c r="AO319" s="329"/>
      <c r="AP319" s="756"/>
      <c r="AQ319" s="329"/>
      <c r="AR319" s="329"/>
      <c r="AS319" s="329"/>
      <c r="AT319" s="329"/>
    </row>
    <row r="320">
      <c r="A320" s="329"/>
      <c r="B320" s="345" t="s">
        <v>1822</v>
      </c>
      <c r="C320" s="345" t="s">
        <v>1823</v>
      </c>
      <c r="D320" s="345" t="s">
        <v>1824</v>
      </c>
      <c r="E320" s="345" t="s">
        <v>1825</v>
      </c>
      <c r="F320" s="345" t="s">
        <v>1066</v>
      </c>
      <c r="G320" s="345" t="s">
        <v>1120</v>
      </c>
      <c r="H320" s="345" t="s">
        <v>800</v>
      </c>
      <c r="I320" s="345" t="s">
        <v>1826</v>
      </c>
      <c r="J320" s="329"/>
      <c r="K320" s="346" t="str">
        <f>IFERROR(__xludf.DUMMYFUNCTION("REGEXREPLACE(O319, ""\D+"", """")"),"5")</f>
        <v>5</v>
      </c>
      <c r="L320" s="384" t="s">
        <v>788</v>
      </c>
      <c r="M320" s="226"/>
      <c r="N320" s="226"/>
      <c r="O320" s="414"/>
      <c r="P320" s="226"/>
      <c r="Q320" s="414"/>
      <c r="R320" s="329"/>
      <c r="S320" s="329"/>
      <c r="T320" s="329"/>
      <c r="U320" s="228" t="s">
        <v>2558</v>
      </c>
      <c r="V320" s="181"/>
      <c r="W320" s="181"/>
      <c r="X320" s="181"/>
      <c r="Y320" s="181"/>
      <c r="Z320" s="181"/>
      <c r="AA320" s="349" t="s">
        <v>556</v>
      </c>
      <c r="AB320" s="329"/>
      <c r="AC320" s="329"/>
      <c r="AD320" s="286" t="s">
        <v>2559</v>
      </c>
      <c r="AE320" s="226"/>
      <c r="AF320" s="226"/>
      <c r="AG320" s="226"/>
      <c r="AH320" s="226"/>
      <c r="AI320" s="226"/>
      <c r="AJ320" s="329"/>
      <c r="AK320" s="329"/>
      <c r="AL320" s="329"/>
      <c r="AM320" s="757" t="s">
        <v>1830</v>
      </c>
      <c r="AN320" s="758" t="s">
        <v>1846</v>
      </c>
      <c r="AO320" s="759" t="s">
        <v>1844</v>
      </c>
      <c r="AP320" s="760" t="s">
        <v>2442</v>
      </c>
      <c r="AQ320" s="368" t="s">
        <v>1845</v>
      </c>
      <c r="AR320" s="761" t="s">
        <v>1847</v>
      </c>
      <c r="AS320" s="329"/>
      <c r="AT320" s="329"/>
    </row>
    <row r="321">
      <c r="A321" s="358"/>
      <c r="B321" s="359">
        <f>SUM($B$940)</f>
        <v>35</v>
      </c>
      <c r="C321" s="360">
        <v>8.0</v>
      </c>
      <c r="D321" s="360"/>
      <c r="E321" s="360"/>
      <c r="F321" s="360"/>
      <c r="G321" s="361"/>
      <c r="H321" s="361"/>
      <c r="I321" s="359">
        <f>SUM(B321,C321*2,D321:H321) - IF(C321 &gt; I318, MINUS(C321, I318), 0)</f>
        <v>51</v>
      </c>
      <c r="J321" s="329"/>
      <c r="K321" s="329"/>
      <c r="L321" s="153" t="s">
        <v>790</v>
      </c>
      <c r="M321" s="226"/>
      <c r="N321" s="226"/>
      <c r="O321" s="226"/>
      <c r="P321" s="226"/>
      <c r="Q321" s="226"/>
      <c r="R321" s="329"/>
      <c r="S321" s="329"/>
      <c r="T321" s="329"/>
      <c r="U321" s="566" t="s">
        <v>2560</v>
      </c>
      <c r="V321" s="363" t="s">
        <v>922</v>
      </c>
      <c r="W321" s="345" t="s">
        <v>868</v>
      </c>
      <c r="X321" s="364" t="s">
        <v>1840</v>
      </c>
      <c r="Y321" s="363" t="s">
        <v>988</v>
      </c>
      <c r="Z321" s="345" t="s">
        <v>866</v>
      </c>
      <c r="AA321" s="329"/>
      <c r="AB321" s="329"/>
      <c r="AC321" s="329"/>
      <c r="AD321" s="286" t="s">
        <v>2561</v>
      </c>
      <c r="AE321" s="226"/>
      <c r="AF321" s="226"/>
      <c r="AG321" s="226"/>
      <c r="AH321" s="226"/>
      <c r="AI321" s="226"/>
      <c r="AJ321" s="349" t="s">
        <v>556</v>
      </c>
      <c r="AK321" s="329"/>
      <c r="AL321" s="329"/>
      <c r="AM321" s="762" t="s">
        <v>1940</v>
      </c>
      <c r="AN321" s="340" t="s">
        <v>2373</v>
      </c>
      <c r="AO321" s="492" t="s">
        <v>2562</v>
      </c>
      <c r="AP321" s="505">
        <v>9.99999999E8</v>
      </c>
      <c r="AQ321" s="37"/>
      <c r="AR321" s="37"/>
      <c r="AS321" s="329"/>
      <c r="AT321" s="329"/>
    </row>
    <row r="322">
      <c r="B322" s="359">
        <f>SUM($C$940)</f>
        <v>40</v>
      </c>
      <c r="C322" s="360">
        <v>5.0</v>
      </c>
      <c r="D322" s="361"/>
      <c r="E322" s="360"/>
      <c r="F322" s="360"/>
      <c r="G322" s="360"/>
      <c r="H322" s="361"/>
      <c r="I322" s="359">
        <f>SUM(B322,C322*2,D322:H322) - IF(C322 &gt; I318, MINUS(C322, I318), 0)</f>
        <v>50</v>
      </c>
      <c r="J322" s="329"/>
      <c r="K322" s="329"/>
      <c r="L322" s="559"/>
      <c r="M322" s="559"/>
      <c r="N322" s="559"/>
      <c r="O322" s="559"/>
      <c r="P322" s="559"/>
      <c r="Q322" s="559"/>
      <c r="R322" s="329"/>
      <c r="S322" s="329"/>
      <c r="T322" s="329"/>
      <c r="U322" s="559"/>
      <c r="V322" s="559"/>
      <c r="W322" s="559"/>
      <c r="X322" s="559"/>
      <c r="Y322" s="559"/>
      <c r="Z322" s="559"/>
      <c r="AA322" s="329"/>
      <c r="AB322" s="329"/>
      <c r="AC322" s="329"/>
      <c r="AD322" s="474" t="s">
        <v>2563</v>
      </c>
      <c r="AE322" s="221"/>
      <c r="AF322" s="221"/>
      <c r="AG322" s="221"/>
      <c r="AH322" s="221"/>
      <c r="AI322" s="345" t="s">
        <v>535</v>
      </c>
      <c r="AJ322" s="329"/>
      <c r="AK322" s="329"/>
      <c r="AL322" s="329"/>
      <c r="AM322" s="37"/>
      <c r="AN322" s="763"/>
      <c r="AO322" s="763"/>
      <c r="AP322" s="37"/>
      <c r="AQ322" s="37"/>
      <c r="AR322" s="37"/>
      <c r="AS322" s="329"/>
      <c r="AT322" s="329"/>
    </row>
    <row r="323">
      <c r="B323" s="359">
        <f>SUM($D$940)</f>
        <v>0</v>
      </c>
      <c r="C323" s="360">
        <v>14.0</v>
      </c>
      <c r="D323" s="360">
        <v>1.0</v>
      </c>
      <c r="E323" s="360">
        <v>5.0</v>
      </c>
      <c r="F323" s="360">
        <v>1.0</v>
      </c>
      <c r="G323" s="361"/>
      <c r="H323" s="361"/>
      <c r="I323" s="359">
        <f>SUM(B323:H323) - IF(C323 &gt; I318, ROUNDUP(MINUS(C323, I318)/2), 0)</f>
        <v>21</v>
      </c>
      <c r="J323" s="329"/>
      <c r="K323" s="274" t="s">
        <v>1815</v>
      </c>
      <c r="L323" s="290" t="s">
        <v>727</v>
      </c>
      <c r="M323" s="192"/>
      <c r="N323" s="192"/>
      <c r="O323" s="337" t="s">
        <v>603</v>
      </c>
      <c r="P323" s="338" t="s">
        <v>694</v>
      </c>
      <c r="Q323" s="337" t="s">
        <v>593</v>
      </c>
      <c r="R323" s="329"/>
      <c r="S323" s="329"/>
      <c r="T323" s="279" t="s">
        <v>1855</v>
      </c>
      <c r="U323" s="397" t="s">
        <v>2564</v>
      </c>
      <c r="V323" s="398"/>
      <c r="W323" s="509" t="s">
        <v>2565</v>
      </c>
      <c r="X323" s="342"/>
      <c r="Y323" s="342"/>
      <c r="Z323" s="342"/>
      <c r="AA323" s="329"/>
      <c r="AB323" s="329"/>
      <c r="AC323" s="329"/>
      <c r="AD323" s="559"/>
      <c r="AE323" s="559"/>
      <c r="AF323" s="559"/>
      <c r="AG323" s="559"/>
      <c r="AH323" s="559"/>
      <c r="AI323" s="559"/>
      <c r="AJ323" s="329"/>
      <c r="AK323" s="329"/>
      <c r="AL323" s="329"/>
      <c r="AM323" s="37"/>
      <c r="AN323" s="763"/>
      <c r="AO323" s="763"/>
      <c r="AP323" s="37"/>
      <c r="AQ323" s="37"/>
      <c r="AR323" s="37"/>
      <c r="AS323" s="329"/>
      <c r="AT323" s="329"/>
    </row>
    <row r="324">
      <c r="B324" s="359">
        <f>SUM($E$940)</f>
        <v>0</v>
      </c>
      <c r="C324" s="360">
        <v>8.0</v>
      </c>
      <c r="D324" s="360"/>
      <c r="E324" s="360">
        <v>2.0</v>
      </c>
      <c r="F324" s="360">
        <v>2.0</v>
      </c>
      <c r="G324" s="361"/>
      <c r="H324" s="361"/>
      <c r="I324" s="359">
        <f>SUM(B324:H324) - IF(C324 &gt; I318, ROUNDUP(MINUS(C324, I318)/2), 0)</f>
        <v>12</v>
      </c>
      <c r="J324" s="329"/>
      <c r="K324" s="346" t="str">
        <f>IFERROR(__xludf.DUMMYFUNCTION("REGEXREPLACE(O323, ""\D+"", """")"),"4")</f>
        <v>4</v>
      </c>
      <c r="L324" s="180" t="s">
        <v>729</v>
      </c>
      <c r="M324" s="181"/>
      <c r="N324" s="181"/>
      <c r="O324" s="183"/>
      <c r="P324" s="181"/>
      <c r="Q324" s="183"/>
      <c r="R324" s="349"/>
      <c r="S324" s="329"/>
      <c r="T324" s="329"/>
      <c r="U324" s="385" t="s">
        <v>1010</v>
      </c>
      <c r="V324" s="226" t="s">
        <v>2208</v>
      </c>
      <c r="W324" s="226" t="s">
        <v>1045</v>
      </c>
      <c r="X324" s="226" t="s">
        <v>1104</v>
      </c>
      <c r="Y324" s="402" t="s">
        <v>2566</v>
      </c>
      <c r="Z324" s="402" t="s">
        <v>2567</v>
      </c>
      <c r="AA324" s="349" t="s">
        <v>556</v>
      </c>
      <c r="AB324" s="388"/>
      <c r="AC324" s="279" t="s">
        <v>1862</v>
      </c>
      <c r="AD324" s="296" t="s">
        <v>1239</v>
      </c>
      <c r="AE324" s="764"/>
      <c r="AF324" s="764"/>
      <c r="AG324" s="284" t="s">
        <v>1222</v>
      </c>
      <c r="AH324" s="379" t="s">
        <v>1195</v>
      </c>
      <c r="AI324" s="379" t="s">
        <v>1196</v>
      </c>
      <c r="AJ324" s="329"/>
      <c r="AK324" s="329"/>
      <c r="AL324" s="329"/>
      <c r="AM324" s="37"/>
      <c r="AN324" s="37"/>
      <c r="AO324" s="37"/>
      <c r="AP324" s="37"/>
      <c r="AQ324" s="37"/>
      <c r="AR324" s="37"/>
      <c r="AS324" s="329"/>
      <c r="AT324" s="329"/>
    </row>
    <row r="325">
      <c r="B325" s="359">
        <f>SUM($F$940)</f>
        <v>0</v>
      </c>
      <c r="C325" s="360"/>
      <c r="D325" s="360"/>
      <c r="E325" s="360"/>
      <c r="F325" s="360"/>
      <c r="G325" s="361"/>
      <c r="H325" s="361"/>
      <c r="I325" s="359">
        <f>SUM(B325:H325) - IF(C325 &gt; I318, ROUNDUP(MINUS(C325, I318)/2), 0)</f>
        <v>0</v>
      </c>
      <c r="J325" s="329"/>
      <c r="K325" s="329"/>
      <c r="L325" s="181"/>
      <c r="M325" s="181"/>
      <c r="N325" s="181"/>
      <c r="O325" s="181"/>
      <c r="P325" s="181"/>
      <c r="Q325" s="181"/>
      <c r="R325" s="329"/>
      <c r="S325" s="329"/>
      <c r="T325" s="329"/>
      <c r="U325" s="385" t="s">
        <v>1018</v>
      </c>
      <c r="V325" s="244" t="s">
        <v>2004</v>
      </c>
      <c r="W325" s="244" t="s">
        <v>1968</v>
      </c>
      <c r="X325" s="244" t="s">
        <v>2339</v>
      </c>
      <c r="Y325" s="244" t="s">
        <v>1995</v>
      </c>
      <c r="Z325" s="226"/>
      <c r="AA325" s="329"/>
      <c r="AB325" s="390">
        <f>(AC325 * (AC325 + 1)) / 2</f>
        <v>0</v>
      </c>
      <c r="AC325" s="391">
        <v>0.0</v>
      </c>
      <c r="AD325" s="384" t="s">
        <v>2568</v>
      </c>
      <c r="AE325" s="414"/>
      <c r="AF325" s="414"/>
      <c r="AG325" s="414"/>
      <c r="AH325" s="414"/>
      <c r="AI325" s="226"/>
      <c r="AJ325" s="329"/>
      <c r="AK325" s="329"/>
      <c r="AL325" s="329"/>
      <c r="AM325" s="464" t="s">
        <v>1966</v>
      </c>
      <c r="AN325" s="765" t="s">
        <v>1965</v>
      </c>
      <c r="AO325" s="766" t="s">
        <v>2569</v>
      </c>
      <c r="AP325" s="37"/>
      <c r="AQ325" s="37"/>
      <c r="AR325" s="37"/>
      <c r="AS325" s="329"/>
      <c r="AT325" s="329"/>
    </row>
    <row r="326">
      <c r="B326" s="359">
        <f>SUM($G$940)</f>
        <v>0</v>
      </c>
      <c r="C326" s="360">
        <v>14.0</v>
      </c>
      <c r="D326" s="361"/>
      <c r="E326" s="360"/>
      <c r="F326" s="360"/>
      <c r="G326" s="360">
        <v>2.0</v>
      </c>
      <c r="H326" s="361"/>
      <c r="I326" s="359">
        <f>SUM(B326:H326) - IF(C326 &gt; I318, ROUNDUP(MINUS(C326, I318)/2), 0)</f>
        <v>16</v>
      </c>
      <c r="J326" s="329"/>
      <c r="K326" s="329"/>
      <c r="L326" s="559"/>
      <c r="M326" s="559"/>
      <c r="N326" s="559"/>
      <c r="O326" s="559"/>
      <c r="P326" s="559"/>
      <c r="Q326" s="559"/>
      <c r="R326" s="329"/>
      <c r="S326" s="329"/>
      <c r="T326" s="279" t="s">
        <v>1872</v>
      </c>
      <c r="U326" s="536" t="s">
        <v>2570</v>
      </c>
      <c r="V326" s="767"/>
      <c r="W326" s="509" t="s">
        <v>2571</v>
      </c>
      <c r="X326" s="562"/>
      <c r="Y326" s="562"/>
      <c r="Z326" s="562"/>
      <c r="AA326" s="329"/>
      <c r="AB326" s="388"/>
      <c r="AC326" s="400" t="str">
        <f>CONCATENATE("Cost: ", AB325, " KP")</f>
        <v>Cost: 0 KP</v>
      </c>
      <c r="AD326" s="384" t="s">
        <v>2572</v>
      </c>
      <c r="AE326" s="414"/>
      <c r="AF326" s="414"/>
      <c r="AG326" s="414"/>
      <c r="AH326" s="226"/>
      <c r="AI326" s="226"/>
      <c r="AJ326" s="329"/>
      <c r="AK326" s="329"/>
      <c r="AL326" s="329"/>
      <c r="AM326" s="329"/>
      <c r="AN326" s="329"/>
      <c r="AO326" s="329"/>
      <c r="AP326" s="329"/>
      <c r="AQ326" s="329"/>
      <c r="AR326" s="329"/>
      <c r="AS326" s="329"/>
      <c r="AT326" s="329"/>
    </row>
    <row r="327">
      <c r="B327" s="359">
        <f>SUM($H$940)</f>
        <v>0</v>
      </c>
      <c r="C327" s="360">
        <v>8.0</v>
      </c>
      <c r="D327" s="361"/>
      <c r="E327" s="361"/>
      <c r="F327" s="360"/>
      <c r="G327" s="361"/>
      <c r="H327" s="361"/>
      <c r="I327" s="359">
        <f>SUM(B327:H327) - IF(C327 &gt; I318, ROUNDUP(MINUS(C327, I318)/2), 0)</f>
        <v>8</v>
      </c>
      <c r="J327" s="329"/>
      <c r="K327" s="274" t="s">
        <v>1815</v>
      </c>
      <c r="L327" s="571" t="s">
        <v>780</v>
      </c>
      <c r="M327" s="221"/>
      <c r="N327" s="221"/>
      <c r="O327" s="379" t="s">
        <v>625</v>
      </c>
      <c r="P327" s="572" t="s">
        <v>748</v>
      </c>
      <c r="Q327" s="379" t="s">
        <v>593</v>
      </c>
      <c r="R327" s="329"/>
      <c r="S327" s="329"/>
      <c r="T327" s="329"/>
      <c r="U327" s="510" t="s">
        <v>1010</v>
      </c>
      <c r="V327" s="401" t="s">
        <v>2573</v>
      </c>
      <c r="W327" s="421" t="s">
        <v>1045</v>
      </c>
      <c r="X327" s="401" t="s">
        <v>2478</v>
      </c>
      <c r="Y327" s="402" t="s">
        <v>2574</v>
      </c>
      <c r="Z327" s="403" t="s">
        <v>2575</v>
      </c>
      <c r="AA327" s="349" t="s">
        <v>556</v>
      </c>
      <c r="AB327" s="388"/>
      <c r="AC327" s="279" t="s">
        <v>1862</v>
      </c>
      <c r="AD327" s="289" t="s">
        <v>1327</v>
      </c>
      <c r="AE327" s="192"/>
      <c r="AF327" s="192"/>
      <c r="AG327" s="178" t="s">
        <v>1313</v>
      </c>
      <c r="AH327" s="178" t="s">
        <v>1195</v>
      </c>
      <c r="AI327" s="178" t="s">
        <v>1196</v>
      </c>
      <c r="AJ327" s="329"/>
      <c r="AK327" s="329"/>
      <c r="AL327" s="329"/>
      <c r="AM327" s="279" t="s">
        <v>1879</v>
      </c>
      <c r="AN327" s="170"/>
      <c r="AO327" s="329"/>
      <c r="AP327" s="329"/>
      <c r="AQ327" s="329"/>
      <c r="AR327" s="329"/>
      <c r="AS327" s="329"/>
      <c r="AT327" s="329"/>
    </row>
    <row r="328">
      <c r="B328" s="359">
        <f>SUM($I$940)</f>
        <v>0</v>
      </c>
      <c r="C328" s="360">
        <v>7.0</v>
      </c>
      <c r="D328" s="361"/>
      <c r="E328" s="360"/>
      <c r="F328" s="360"/>
      <c r="G328" s="361"/>
      <c r="H328" s="361"/>
      <c r="I328" s="359">
        <f>SUM(B328:H328) - IF(C328 &gt; I318, ROUNDUP(MINUS(C328, I318)/2), 0)</f>
        <v>7</v>
      </c>
      <c r="J328" s="329"/>
      <c r="K328" s="346" t="str">
        <f>IFERROR(__xludf.DUMMYFUNCTION("REGEXREPLACE(O327, ""\D+"", """")"),"5")</f>
        <v>5</v>
      </c>
      <c r="L328" s="153" t="s">
        <v>782</v>
      </c>
      <c r="M328" s="226"/>
      <c r="N328" s="226"/>
      <c r="O328" s="414"/>
      <c r="P328" s="226"/>
      <c r="Q328" s="414"/>
      <c r="R328" s="329"/>
      <c r="S328" s="329"/>
      <c r="T328" s="329"/>
      <c r="U328" s="510" t="s">
        <v>1018</v>
      </c>
      <c r="V328" s="421" t="s">
        <v>1980</v>
      </c>
      <c r="W328" s="421" t="s">
        <v>2576</v>
      </c>
      <c r="X328" s="401" t="s">
        <v>2577</v>
      </c>
      <c r="Y328" s="768" t="s">
        <v>2578</v>
      </c>
      <c r="Z328" s="769" t="s">
        <v>849</v>
      </c>
      <c r="AA328" s="329"/>
      <c r="AB328" s="390">
        <f>(AC328 * (AC328 + 1)) / 2</f>
        <v>0</v>
      </c>
      <c r="AC328" s="391">
        <v>0.0</v>
      </c>
      <c r="AD328" s="185" t="s">
        <v>2579</v>
      </c>
      <c r="AE328" s="181"/>
      <c r="AF328" s="181"/>
      <c r="AG328" s="181"/>
      <c r="AH328" s="181"/>
      <c r="AI328" s="181"/>
      <c r="AJ328" s="329"/>
      <c r="AK328" s="329"/>
      <c r="AL328" s="329"/>
      <c r="AM328" s="404" t="s">
        <v>2580</v>
      </c>
      <c r="AN328" s="37"/>
      <c r="AO328" s="130" t="s">
        <v>2581</v>
      </c>
      <c r="AP328" s="37"/>
      <c r="AQ328" s="404" t="s">
        <v>1888</v>
      </c>
      <c r="AR328" s="37"/>
      <c r="AS328" s="329"/>
      <c r="AT328" s="329"/>
    </row>
    <row r="329">
      <c r="B329" s="359">
        <f>SUM($J$940)</f>
        <v>0</v>
      </c>
      <c r="C329" s="360">
        <v>16.0</v>
      </c>
      <c r="D329" s="360">
        <v>3.0</v>
      </c>
      <c r="E329" s="360">
        <v>4.0</v>
      </c>
      <c r="F329" s="360"/>
      <c r="G329" s="360">
        <v>2.0</v>
      </c>
      <c r="H329" s="361"/>
      <c r="I329" s="359">
        <f>SUM(B329:H329) - IF(C329 &gt; I318, ROUNDUP(MINUS(C329, I318)/2), 0)</f>
        <v>24</v>
      </c>
      <c r="J329" s="329"/>
      <c r="K329" s="329"/>
      <c r="L329" s="153" t="s">
        <v>783</v>
      </c>
      <c r="M329" s="226"/>
      <c r="N329" s="226"/>
      <c r="O329" s="226"/>
      <c r="P329" s="226"/>
      <c r="Q329" s="226"/>
      <c r="R329" s="329"/>
      <c r="S329" s="329"/>
      <c r="T329" s="279" t="s">
        <v>1889</v>
      </c>
      <c r="U329" s="521" t="s">
        <v>2582</v>
      </c>
      <c r="V329" s="398"/>
      <c r="W329" s="241" t="s">
        <v>2583</v>
      </c>
      <c r="X329" s="342"/>
      <c r="Y329" s="342"/>
      <c r="Z329" s="342"/>
      <c r="AA329" s="329"/>
      <c r="AB329" s="388"/>
      <c r="AC329" s="400" t="str">
        <f>CONCATENATE("Cost: ", AB328, " KP")</f>
        <v>Cost: 0 KP</v>
      </c>
      <c r="AD329" s="190" t="s">
        <v>2584</v>
      </c>
      <c r="AE329" s="181"/>
      <c r="AF329" s="181"/>
      <c r="AG329" s="181"/>
      <c r="AH329" s="181"/>
      <c r="AI329" s="181"/>
      <c r="AJ329" s="349" t="s">
        <v>556</v>
      </c>
      <c r="AK329" s="329"/>
      <c r="AL329" s="329"/>
      <c r="AM329" s="130" t="s">
        <v>2346</v>
      </c>
      <c r="AN329" s="37"/>
      <c r="AO329" s="405" t="s">
        <v>1894</v>
      </c>
      <c r="AP329" s="37"/>
      <c r="AQ329" s="406" t="s">
        <v>1895</v>
      </c>
      <c r="AR329" s="37"/>
      <c r="AS329" s="329"/>
      <c r="AT329" s="329"/>
    </row>
    <row r="330">
      <c r="B330" s="359">
        <f>SUM($T$940)</f>
        <v>4</v>
      </c>
      <c r="C330" s="360">
        <v>6.0</v>
      </c>
      <c r="D330" s="361"/>
      <c r="E330" s="361"/>
      <c r="F330" s="360">
        <v>1.0</v>
      </c>
      <c r="G330" s="361"/>
      <c r="H330" s="361"/>
      <c r="I330" s="359">
        <f>SUM(B330,D330:H330, (MIN(ROUNDDOWN(C330/6), 1)), MIN(ROUNDDOWN(C330/15), 1))</f>
        <v>6</v>
      </c>
      <c r="J330" s="329"/>
      <c r="K330" s="329"/>
      <c r="L330" s="329"/>
      <c r="M330" s="329"/>
      <c r="N330" s="329"/>
      <c r="O330" s="329"/>
      <c r="P330" s="329"/>
      <c r="Q330" s="329"/>
      <c r="R330" s="329"/>
      <c r="S330" s="329"/>
      <c r="T330" s="329"/>
      <c r="U330" s="385" t="s">
        <v>1010</v>
      </c>
      <c r="V330" s="226" t="s">
        <v>1076</v>
      </c>
      <c r="W330" s="226" t="s">
        <v>1177</v>
      </c>
      <c r="X330" s="589" t="s">
        <v>2585</v>
      </c>
      <c r="Y330" s="589" t="s">
        <v>2586</v>
      </c>
      <c r="Z330" s="589" t="s">
        <v>2587</v>
      </c>
      <c r="AA330" s="349" t="s">
        <v>556</v>
      </c>
      <c r="AB330" s="388"/>
      <c r="AC330" s="279" t="s">
        <v>1862</v>
      </c>
      <c r="AD330" s="296" t="s">
        <v>1476</v>
      </c>
      <c r="AE330" s="192"/>
      <c r="AF330" s="192"/>
      <c r="AG330" s="222" t="s">
        <v>1304</v>
      </c>
      <c r="AH330" s="178" t="s">
        <v>1344</v>
      </c>
      <c r="AI330" s="178" t="s">
        <v>1196</v>
      </c>
      <c r="AJ330" s="329"/>
      <c r="AK330" s="329"/>
      <c r="AL330" s="329"/>
      <c r="AM330" s="304" t="s">
        <v>2287</v>
      </c>
      <c r="AN330" s="37"/>
      <c r="AO330" s="130" t="s">
        <v>2588</v>
      </c>
      <c r="AP330" s="37"/>
      <c r="AQ330" s="109" t="s">
        <v>2589</v>
      </c>
      <c r="AR330" s="37"/>
      <c r="AS330" s="329"/>
      <c r="AT330" s="329"/>
    </row>
    <row r="331">
      <c r="A331" s="329"/>
      <c r="B331" s="329"/>
      <c r="C331" s="329"/>
      <c r="D331" s="329"/>
      <c r="E331" s="329"/>
      <c r="F331" s="329"/>
      <c r="G331" s="329"/>
      <c r="H331" s="329"/>
      <c r="I331" s="329"/>
      <c r="J331" s="329"/>
      <c r="K331" s="411" t="s">
        <v>1904</v>
      </c>
      <c r="L331" s="412"/>
      <c r="M331" s="412"/>
      <c r="N331" s="412"/>
      <c r="O331" s="413"/>
      <c r="P331" s="413"/>
      <c r="Q331" s="413"/>
      <c r="R331" s="329"/>
      <c r="S331" s="329"/>
      <c r="T331" s="329"/>
      <c r="U331" s="385" t="s">
        <v>1018</v>
      </c>
      <c r="V331" s="424" t="s">
        <v>2057</v>
      </c>
      <c r="W331" s="424" t="s">
        <v>2162</v>
      </c>
      <c r="X331" s="424" t="s">
        <v>1981</v>
      </c>
      <c r="Y331" s="424" t="s">
        <v>1920</v>
      </c>
      <c r="Z331" s="226"/>
      <c r="AA331" s="329"/>
      <c r="AB331" s="390">
        <f>(AC331 * (AC331 + 1)) / 2</f>
        <v>0</v>
      </c>
      <c r="AC331" s="391">
        <v>0.0</v>
      </c>
      <c r="AD331" s="291" t="s">
        <v>1478</v>
      </c>
      <c r="AE331" s="181"/>
      <c r="AF331" s="181"/>
      <c r="AG331" s="181"/>
      <c r="AH331" s="181"/>
      <c r="AI331" s="181"/>
      <c r="AJ331" s="329"/>
      <c r="AK331" s="329"/>
      <c r="AL331" s="329"/>
      <c r="AM331" s="329"/>
      <c r="AN331" s="329"/>
      <c r="AO331" s="329"/>
      <c r="AP331" s="329"/>
      <c r="AQ331" s="329"/>
      <c r="AR331" s="329"/>
      <c r="AS331" s="329"/>
      <c r="AT331" s="329"/>
    </row>
    <row r="332">
      <c r="A332" s="329"/>
      <c r="B332" s="345" t="s">
        <v>1822</v>
      </c>
      <c r="C332" s="345" t="s">
        <v>1906</v>
      </c>
      <c r="D332" s="345" t="s">
        <v>1907</v>
      </c>
      <c r="E332" s="345" t="s">
        <v>1908</v>
      </c>
      <c r="F332" s="345" t="s">
        <v>1909</v>
      </c>
      <c r="G332" s="345" t="s">
        <v>1910</v>
      </c>
      <c r="H332" s="345" t="s">
        <v>800</v>
      </c>
      <c r="I332" s="345" t="s">
        <v>1826</v>
      </c>
      <c r="J332" s="329"/>
      <c r="K332" s="346" t="str">
        <f>IFERROR(__xludf.DUMMYFUNCTION("REGEXREPLACE(O331, ""\D+"", """")"),"")</f>
        <v/>
      </c>
      <c r="L332" s="170"/>
      <c r="M332" s="170"/>
      <c r="N332" s="170"/>
      <c r="O332" s="170"/>
      <c r="P332" s="170"/>
      <c r="Q332" s="170"/>
      <c r="R332" s="329"/>
      <c r="S332" s="329"/>
      <c r="T332" s="279" t="s">
        <v>1889</v>
      </c>
      <c r="U332" s="468" t="s">
        <v>2590</v>
      </c>
      <c r="V332" s="559"/>
      <c r="W332" s="432" t="s">
        <v>2591</v>
      </c>
      <c r="X332" s="562"/>
      <c r="Y332" s="562"/>
      <c r="Z332" s="562"/>
      <c r="AA332" s="329"/>
      <c r="AB332" s="329"/>
      <c r="AC332" s="400" t="str">
        <f>CONCATENATE("Cost: ", AB331, " KP")</f>
        <v>Cost: 0 KP</v>
      </c>
      <c r="AD332" s="185" t="s">
        <v>2592</v>
      </c>
      <c r="AE332" s="181"/>
      <c r="AF332" s="181"/>
      <c r="AG332" s="181"/>
      <c r="AH332" s="205" t="s">
        <v>1481</v>
      </c>
      <c r="AI332" s="318" t="s">
        <v>1482</v>
      </c>
      <c r="AJ332" s="329"/>
      <c r="AK332" s="329"/>
      <c r="AL332" s="329"/>
      <c r="AM332" s="279" t="s">
        <v>1914</v>
      </c>
      <c r="AN332" s="170"/>
      <c r="AO332" s="329"/>
      <c r="AP332" s="329"/>
      <c r="AQ332" s="329"/>
      <c r="AR332" s="329"/>
      <c r="AS332" s="329"/>
      <c r="AT332" s="329"/>
    </row>
    <row r="333">
      <c r="A333" s="345" t="s">
        <v>51</v>
      </c>
      <c r="B333" s="359">
        <f>SUM($U$940)</f>
        <v>5</v>
      </c>
      <c r="C333" s="418"/>
      <c r="D333" s="418"/>
      <c r="E333" s="419">
        <f>SUM(ROUNDDOWN(I326/5))</f>
        <v>3</v>
      </c>
      <c r="F333" s="418"/>
      <c r="G333" s="361"/>
      <c r="H333" s="361"/>
      <c r="I333" s="359">
        <f t="shared" ref="I333:I337" si="12">SUM(B333:H333)</f>
        <v>8</v>
      </c>
      <c r="J333" s="329"/>
      <c r="K333" s="329"/>
      <c r="L333" s="170"/>
      <c r="M333" s="170"/>
      <c r="N333" s="170"/>
      <c r="O333" s="170"/>
      <c r="P333" s="170"/>
      <c r="Q333" s="170"/>
      <c r="R333" s="329"/>
      <c r="S333" s="329"/>
      <c r="T333" s="329"/>
      <c r="U333" s="385" t="s">
        <v>1010</v>
      </c>
      <c r="V333" s="421" t="s">
        <v>2226</v>
      </c>
      <c r="W333" s="402" t="s">
        <v>2593</v>
      </c>
      <c r="X333" s="584" t="s">
        <v>2594</v>
      </c>
      <c r="Y333" s="584" t="s">
        <v>2595</v>
      </c>
      <c r="Z333" s="573" t="s">
        <v>1171</v>
      </c>
      <c r="AA333" s="329"/>
      <c r="AB333" s="329"/>
      <c r="AC333" s="411" t="s">
        <v>1904</v>
      </c>
      <c r="AD333" s="770"/>
      <c r="AE333" s="770"/>
      <c r="AF333" s="770"/>
      <c r="AG333" s="771"/>
      <c r="AH333" s="772"/>
      <c r="AI333" s="773"/>
      <c r="AJ333" s="329"/>
      <c r="AK333" s="329"/>
      <c r="AL333" s="329"/>
      <c r="AM333" s="732" t="s">
        <v>2596</v>
      </c>
      <c r="AS333" s="329"/>
      <c r="AT333" s="329"/>
    </row>
    <row r="334">
      <c r="A334" s="345" t="s">
        <v>52</v>
      </c>
      <c r="B334" s="359">
        <f>SUM($V$940)</f>
        <v>6</v>
      </c>
      <c r="C334" s="418"/>
      <c r="D334" s="419">
        <f>SUM(ROUNDDOWN(I325/3))</f>
        <v>0</v>
      </c>
      <c r="E334" s="419">
        <f>SUM(I326)</f>
        <v>16</v>
      </c>
      <c r="F334" s="418"/>
      <c r="G334" s="360">
        <v>8.0</v>
      </c>
      <c r="H334" s="361"/>
      <c r="I334" s="359">
        <f t="shared" si="12"/>
        <v>30</v>
      </c>
      <c r="J334" s="329"/>
      <c r="K334" s="329"/>
      <c r="L334" s="329"/>
      <c r="M334" s="329"/>
      <c r="N334" s="329"/>
      <c r="O334" s="329"/>
      <c r="P334" s="329"/>
      <c r="Q334" s="329"/>
      <c r="R334" s="329"/>
      <c r="S334" s="329"/>
      <c r="T334" s="329"/>
      <c r="U334" s="385" t="s">
        <v>1018</v>
      </c>
      <c r="V334" s="414"/>
      <c r="W334" s="226"/>
      <c r="X334" s="226"/>
      <c r="Y334" s="226"/>
      <c r="Z334" s="226"/>
      <c r="AA334" s="329"/>
      <c r="AB334" s="390">
        <f>(AC334 * (AC334 + 1)) / 2</f>
        <v>0</v>
      </c>
      <c r="AC334" s="391">
        <v>0.0</v>
      </c>
      <c r="AD334" s="764"/>
      <c r="AE334" s="221"/>
      <c r="AF334" s="221"/>
      <c r="AG334" s="221"/>
      <c r="AH334" s="221"/>
      <c r="AI334" s="221"/>
      <c r="AJ334" s="329"/>
      <c r="AK334" s="329"/>
      <c r="AL334" s="329"/>
      <c r="AS334" s="329"/>
      <c r="AT334" s="329"/>
    </row>
    <row r="335">
      <c r="A335" s="345" t="s">
        <v>54</v>
      </c>
      <c r="B335" s="359">
        <f>SUM($W$940)</f>
        <v>2</v>
      </c>
      <c r="C335" s="419">
        <f>SUM(I324)</f>
        <v>12</v>
      </c>
      <c r="D335" s="418"/>
      <c r="E335" s="418"/>
      <c r="F335" s="418"/>
      <c r="G335" s="361"/>
      <c r="H335" s="361"/>
      <c r="I335" s="359">
        <f t="shared" si="12"/>
        <v>14</v>
      </c>
      <c r="J335" s="329"/>
      <c r="K335" s="411" t="s">
        <v>1904</v>
      </c>
      <c r="L335" s="412"/>
      <c r="M335" s="412"/>
      <c r="N335" s="412"/>
      <c r="O335" s="413"/>
      <c r="P335" s="413"/>
      <c r="Q335" s="413"/>
      <c r="R335" s="329"/>
      <c r="S335" s="329"/>
      <c r="T335" s="329"/>
      <c r="U335" s="559"/>
      <c r="V335" s="559"/>
      <c r="W335" s="559"/>
      <c r="X335" s="559"/>
      <c r="Y335" s="559"/>
      <c r="Z335" s="559"/>
      <c r="AA335" s="329"/>
      <c r="AB335" s="388"/>
      <c r="AC335" s="400" t="str">
        <f>CONCATENATE("Cost: ", AB334, " KP")</f>
        <v>Cost: 0 KP</v>
      </c>
      <c r="AD335" s="764"/>
      <c r="AE335" s="221"/>
      <c r="AF335" s="221"/>
      <c r="AG335" s="221"/>
      <c r="AH335" s="221"/>
      <c r="AI335" s="221"/>
      <c r="AJ335" s="349" t="s">
        <v>556</v>
      </c>
      <c r="AK335" s="329"/>
      <c r="AL335" s="329"/>
      <c r="AS335" s="329"/>
      <c r="AT335" s="329"/>
    </row>
    <row r="336">
      <c r="A336" s="345" t="s">
        <v>53</v>
      </c>
      <c r="B336" s="359">
        <f>SUM($X$940)</f>
        <v>0</v>
      </c>
      <c r="C336" s="419">
        <f>SUM(ROUNDDOWN(I324/2))</f>
        <v>6</v>
      </c>
      <c r="D336" s="418"/>
      <c r="E336" s="419">
        <f>SUM(I326)</f>
        <v>16</v>
      </c>
      <c r="F336" s="418"/>
      <c r="G336" s="360">
        <v>5.0</v>
      </c>
      <c r="H336" s="361"/>
      <c r="I336" s="359">
        <f t="shared" si="12"/>
        <v>27</v>
      </c>
      <c r="J336" s="329"/>
      <c r="K336" s="346" t="str">
        <f>IFERROR(__xludf.DUMMYFUNCTION("REGEXREPLACE(O335, ""\D+"", """")"),"")</f>
        <v/>
      </c>
      <c r="L336" s="170"/>
      <c r="M336" s="170"/>
      <c r="N336" s="170"/>
      <c r="O336" s="170"/>
      <c r="P336" s="170"/>
      <c r="Q336" s="170"/>
      <c r="R336" s="329"/>
      <c r="S336" s="329"/>
      <c r="T336" s="279" t="s">
        <v>1922</v>
      </c>
      <c r="U336" s="774" t="s">
        <v>2597</v>
      </c>
      <c r="V336" s="221"/>
      <c r="W336" s="221"/>
      <c r="X336" s="221"/>
      <c r="Y336" s="567" t="s">
        <v>568</v>
      </c>
      <c r="Z336" s="345" t="s">
        <v>535</v>
      </c>
      <c r="AA336" s="329"/>
      <c r="AB336" s="329"/>
      <c r="AC336" s="411" t="s">
        <v>1904</v>
      </c>
      <c r="AD336" s="770"/>
      <c r="AE336" s="770"/>
      <c r="AF336" s="770"/>
      <c r="AG336" s="770"/>
      <c r="AH336" s="773"/>
      <c r="AI336" s="773"/>
      <c r="AJ336" s="329"/>
      <c r="AK336" s="329"/>
      <c r="AL336" s="329"/>
      <c r="AS336" s="329"/>
      <c r="AT336" s="329"/>
    </row>
    <row r="337">
      <c r="A337" s="345" t="s">
        <v>55</v>
      </c>
      <c r="B337" s="359">
        <f>SUM($Y$940)</f>
        <v>14</v>
      </c>
      <c r="C337" s="419">
        <f>SUM(I324)</f>
        <v>12</v>
      </c>
      <c r="D337" s="418"/>
      <c r="E337" s="418"/>
      <c r="F337" s="419">
        <f>SUM(ROUNDDOWN(I329/3))</f>
        <v>8</v>
      </c>
      <c r="G337" s="360">
        <v>6.0</v>
      </c>
      <c r="H337" s="361"/>
      <c r="I337" s="359">
        <f t="shared" si="12"/>
        <v>40</v>
      </c>
      <c r="J337" s="329"/>
      <c r="K337" s="329"/>
      <c r="L337" s="170"/>
      <c r="M337" s="170"/>
      <c r="N337" s="170"/>
      <c r="O337" s="170"/>
      <c r="P337" s="170"/>
      <c r="Q337" s="170"/>
      <c r="R337" s="329"/>
      <c r="S337" s="329"/>
      <c r="T337" s="329"/>
      <c r="U337" s="384" t="s">
        <v>2598</v>
      </c>
      <c r="V337" s="226"/>
      <c r="W337" s="226"/>
      <c r="X337" s="226"/>
      <c r="Y337" s="226"/>
      <c r="Z337" s="226"/>
      <c r="AA337" s="349" t="s">
        <v>556</v>
      </c>
      <c r="AB337" s="390">
        <f>(AC337 * (AC337 + 1)) / 2</f>
        <v>0</v>
      </c>
      <c r="AC337" s="391">
        <v>0.0</v>
      </c>
      <c r="AD337" s="221"/>
      <c r="AE337" s="221"/>
      <c r="AF337" s="221"/>
      <c r="AG337" s="221"/>
      <c r="AH337" s="221"/>
      <c r="AI337" s="221"/>
      <c r="AJ337" s="329"/>
      <c r="AK337" s="329"/>
      <c r="AL337" s="329"/>
      <c r="AS337" s="329"/>
      <c r="AT337" s="329"/>
    </row>
    <row r="338">
      <c r="A338" s="329"/>
      <c r="B338" s="329"/>
      <c r="C338" s="329"/>
      <c r="D338" s="329"/>
      <c r="E338" s="329"/>
      <c r="F338" s="329"/>
      <c r="G338" s="329"/>
      <c r="H338" s="329"/>
      <c r="I338" s="329"/>
      <c r="J338" s="329"/>
      <c r="K338" s="329"/>
      <c r="L338" s="329"/>
      <c r="M338" s="329"/>
      <c r="N338" s="329"/>
      <c r="O338" s="329"/>
      <c r="P338" s="329"/>
      <c r="Q338" s="329"/>
      <c r="R338" s="329"/>
      <c r="S338" s="329"/>
      <c r="T338" s="329"/>
      <c r="U338" s="384" t="s">
        <v>2599</v>
      </c>
      <c r="V338" s="226"/>
      <c r="W338" s="226"/>
      <c r="X338" s="226"/>
      <c r="Y338" s="226"/>
      <c r="Z338" s="414"/>
      <c r="AA338" s="329"/>
      <c r="AB338" s="329"/>
      <c r="AC338" s="400" t="str">
        <f>CONCATENATE("Cost: ", AB337, " KP")</f>
        <v>Cost: 0 KP</v>
      </c>
      <c r="AD338" s="221"/>
      <c r="AE338" s="221"/>
      <c r="AF338" s="221"/>
      <c r="AG338" s="221"/>
      <c r="AH338" s="221"/>
      <c r="AI338" s="221"/>
      <c r="AJ338" s="329"/>
      <c r="AK338" s="329"/>
      <c r="AL338" s="329"/>
      <c r="AM338" s="329"/>
      <c r="AN338" s="329"/>
      <c r="AO338" s="329"/>
      <c r="AP338" s="329"/>
      <c r="AQ338" s="329"/>
      <c r="AR338" s="329"/>
      <c r="AS338" s="329"/>
      <c r="AT338" s="329"/>
    </row>
    <row r="339">
      <c r="A339" s="37"/>
      <c r="B339" s="430" t="s">
        <v>1926</v>
      </c>
      <c r="C339" s="329"/>
      <c r="D339" s="329"/>
      <c r="E339" s="329"/>
      <c r="F339" s="329"/>
      <c r="G339" s="329"/>
      <c r="H339" s="329"/>
      <c r="I339" s="329"/>
      <c r="J339" s="37"/>
      <c r="K339" s="329"/>
      <c r="L339" s="329"/>
      <c r="M339" s="329"/>
      <c r="N339" s="329"/>
      <c r="O339" s="329"/>
      <c r="P339" s="329"/>
      <c r="Q339" s="329"/>
      <c r="R339" s="329"/>
      <c r="S339" s="37"/>
      <c r="T339" s="329"/>
      <c r="U339" s="329"/>
      <c r="V339" s="329"/>
      <c r="W339" s="329"/>
      <c r="X339" s="329"/>
      <c r="Y339" s="329"/>
      <c r="Z339" s="329"/>
      <c r="AA339" s="329"/>
      <c r="AB339" s="37"/>
      <c r="AC339" s="329"/>
      <c r="AD339" s="329"/>
      <c r="AE339" s="329"/>
      <c r="AF339" s="329"/>
      <c r="AG339" s="329"/>
      <c r="AH339" s="329"/>
      <c r="AI339" s="329"/>
      <c r="AJ339" s="329"/>
      <c r="AK339" s="37"/>
      <c r="AL339" s="329"/>
      <c r="AM339" s="329"/>
      <c r="AN339" s="329"/>
      <c r="AO339" s="329"/>
      <c r="AP339" s="329"/>
      <c r="AQ339" s="329"/>
      <c r="AR339" s="329"/>
      <c r="AS339" s="775" t="s">
        <v>2600</v>
      </c>
      <c r="AT339" s="37"/>
    </row>
    <row r="343">
      <c r="A343" s="37"/>
      <c r="B343" s="329"/>
      <c r="C343" s="329"/>
      <c r="D343" s="329"/>
      <c r="E343" s="329"/>
      <c r="F343" s="329"/>
      <c r="G343" s="330" t="s">
        <v>1811</v>
      </c>
      <c r="H343" s="330" t="s">
        <v>1812</v>
      </c>
      <c r="I343" s="331" t="s">
        <v>1813</v>
      </c>
      <c r="J343" s="329"/>
      <c r="K343" s="329"/>
      <c r="L343" s="329"/>
      <c r="M343" s="329"/>
      <c r="N343" s="329"/>
      <c r="O343" s="329"/>
      <c r="P343" s="329"/>
      <c r="Q343" s="329"/>
      <c r="R343" s="329"/>
      <c r="S343" s="37"/>
      <c r="T343" s="329"/>
      <c r="U343" s="329"/>
      <c r="V343" s="329"/>
      <c r="W343" s="329"/>
      <c r="X343" s="329"/>
      <c r="Y343" s="329"/>
      <c r="Z343" s="329"/>
      <c r="AA343" s="329"/>
      <c r="AB343" s="37"/>
      <c r="AC343" s="329"/>
      <c r="AD343" s="329"/>
      <c r="AE343" s="329"/>
      <c r="AF343" s="329"/>
      <c r="AG343" s="329"/>
      <c r="AH343" s="329"/>
      <c r="AI343" s="329"/>
      <c r="AJ343" s="329"/>
      <c r="AK343" s="37"/>
      <c r="AL343" s="329"/>
      <c r="AM343" s="329"/>
      <c r="AN343" s="329"/>
      <c r="AO343" s="329"/>
      <c r="AP343" s="329"/>
      <c r="AQ343" s="329"/>
      <c r="AR343" s="329"/>
      <c r="AS343" s="329"/>
      <c r="AT343" s="37"/>
    </row>
    <row r="344">
      <c r="A344" s="329"/>
      <c r="B344" s="329"/>
      <c r="C344" s="332" t="s">
        <v>1796</v>
      </c>
      <c r="D344" s="333"/>
      <c r="E344" s="329"/>
      <c r="F344" s="334" t="s">
        <v>1814</v>
      </c>
      <c r="G344" s="334">
        <f>MINUS(H344,SUM(C347:C356) + SUM(K346+K350+K354+K358+AB351+AB354+AB357+AB360+AB363))</f>
        <v>-1</v>
      </c>
      <c r="H344" s="334">
        <f>SUM($A$940)</f>
        <v>100</v>
      </c>
      <c r="I344" s="737">
        <f>$Z$940+1</f>
        <v>15</v>
      </c>
      <c r="J344" s="329"/>
      <c r="K344" s="329"/>
      <c r="L344" s="336" t="s">
        <v>2601</v>
      </c>
      <c r="M344" s="329"/>
      <c r="N344" s="329"/>
      <c r="O344" s="329"/>
      <c r="P344" s="329"/>
      <c r="Q344" s="329"/>
      <c r="R344" s="329"/>
      <c r="S344" s="329"/>
      <c r="T344" s="329"/>
      <c r="U344" s="329"/>
      <c r="V344" s="329"/>
      <c r="W344" s="329"/>
      <c r="X344" s="329"/>
      <c r="Y344" s="329"/>
      <c r="Z344" s="329"/>
      <c r="AA344" s="329"/>
      <c r="AB344" s="329"/>
      <c r="AC344" s="329"/>
      <c r="AD344" s="329"/>
      <c r="AE344" s="329"/>
      <c r="AF344" s="329"/>
      <c r="AG344" s="329"/>
      <c r="AH344" s="329"/>
      <c r="AI344" s="329"/>
      <c r="AJ344" s="329"/>
      <c r="AK344" s="329"/>
      <c r="AL344" s="329"/>
      <c r="AM344" s="329"/>
      <c r="AN344" s="329"/>
      <c r="AO344" s="329"/>
      <c r="AP344" s="329"/>
      <c r="AQ344" s="329"/>
      <c r="AR344" s="329"/>
      <c r="AS344" s="329"/>
      <c r="AT344" s="329"/>
    </row>
    <row r="345">
      <c r="A345" s="329"/>
      <c r="B345" s="329"/>
      <c r="C345" s="329"/>
      <c r="D345" s="329"/>
      <c r="E345" s="329"/>
      <c r="F345" s="329"/>
      <c r="G345" s="329"/>
      <c r="H345" s="329"/>
      <c r="I345" s="329"/>
      <c r="J345" s="329"/>
      <c r="K345" s="279" t="s">
        <v>1815</v>
      </c>
      <c r="L345" s="220" t="s">
        <v>592</v>
      </c>
      <c r="M345" s="221"/>
      <c r="N345" s="221"/>
      <c r="O345" s="222" t="s">
        <v>585</v>
      </c>
      <c r="P345" s="776" t="s">
        <v>580</v>
      </c>
      <c r="Q345" s="222" t="s">
        <v>593</v>
      </c>
      <c r="R345" s="329"/>
      <c r="S345" s="329"/>
      <c r="T345" s="279" t="s">
        <v>1816</v>
      </c>
      <c r="U345" s="777" t="s">
        <v>2602</v>
      </c>
      <c r="V345" s="373"/>
      <c r="W345" s="382" t="s">
        <v>2603</v>
      </c>
      <c r="X345" s="342"/>
      <c r="Y345" s="342"/>
      <c r="Z345" s="342"/>
      <c r="AA345" s="329"/>
      <c r="AB345" s="329"/>
      <c r="AC345" s="279" t="s">
        <v>294</v>
      </c>
      <c r="AD345" s="778" t="s">
        <v>2604</v>
      </c>
      <c r="AE345" s="221"/>
      <c r="AF345" s="434" t="s">
        <v>2605</v>
      </c>
      <c r="AG345" s="779"/>
      <c r="AH345" s="562"/>
      <c r="AI345" s="562"/>
      <c r="AJ345" s="329"/>
      <c r="AK345" s="329"/>
      <c r="AL345" s="329"/>
      <c r="AM345" s="220" t="s">
        <v>1821</v>
      </c>
      <c r="AN345" s="170"/>
      <c r="AO345" s="329"/>
      <c r="AP345" s="329"/>
      <c r="AQ345" s="329"/>
      <c r="AR345" s="329"/>
      <c r="AS345" s="329"/>
      <c r="AT345" s="329"/>
    </row>
    <row r="346">
      <c r="A346" s="329"/>
      <c r="B346" s="345" t="s">
        <v>1822</v>
      </c>
      <c r="C346" s="345" t="s">
        <v>1823</v>
      </c>
      <c r="D346" s="345" t="s">
        <v>1824</v>
      </c>
      <c r="E346" s="345" t="s">
        <v>1825</v>
      </c>
      <c r="F346" s="345" t="s">
        <v>1066</v>
      </c>
      <c r="G346" s="345" t="s">
        <v>1120</v>
      </c>
      <c r="H346" s="345" t="s">
        <v>800</v>
      </c>
      <c r="I346" s="345" t="s">
        <v>1826</v>
      </c>
      <c r="J346" s="329"/>
      <c r="K346" s="780" t="str">
        <f>IFERROR(__xludf.DUMMYFUNCTION("REGEXREPLACE(O345, ""\D+"", """")"),"3")</f>
        <v>3</v>
      </c>
      <c r="L346" s="224" t="s">
        <v>596</v>
      </c>
      <c r="M346" s="225"/>
      <c r="N346" s="225"/>
      <c r="O346" s="225"/>
      <c r="P346" s="225"/>
      <c r="Q346" s="225"/>
      <c r="R346" s="329"/>
      <c r="S346" s="329"/>
      <c r="T346" s="329"/>
      <c r="U346" s="229" t="s">
        <v>2606</v>
      </c>
      <c r="V346" s="181"/>
      <c r="W346" s="181"/>
      <c r="X346" s="181"/>
      <c r="Y346" s="181"/>
      <c r="Z346" s="181"/>
      <c r="AA346" s="329"/>
      <c r="AB346" s="329"/>
      <c r="AC346" s="329"/>
      <c r="AD346" s="228" t="s">
        <v>2607</v>
      </c>
      <c r="AE346" s="226"/>
      <c r="AF346" s="226"/>
      <c r="AG346" s="226"/>
      <c r="AH346" s="226"/>
      <c r="AI346" s="226"/>
      <c r="AJ346" s="329"/>
      <c r="AK346" s="329"/>
      <c r="AL346" s="329"/>
      <c r="AM346" s="370" t="s">
        <v>1847</v>
      </c>
      <c r="AN346" s="367" t="s">
        <v>1844</v>
      </c>
      <c r="AO346" s="624" t="s">
        <v>2315</v>
      </c>
      <c r="AP346" s="781" t="s">
        <v>2608</v>
      </c>
      <c r="AQ346" s="37"/>
      <c r="AR346" s="37"/>
      <c r="AS346" s="329"/>
      <c r="AT346" s="329"/>
    </row>
    <row r="347">
      <c r="A347" s="358"/>
      <c r="B347" s="359">
        <f>SUM($B$940)</f>
        <v>35</v>
      </c>
      <c r="C347" s="360">
        <v>6.0</v>
      </c>
      <c r="D347" s="361"/>
      <c r="E347" s="361"/>
      <c r="F347" s="360">
        <v>4.0</v>
      </c>
      <c r="G347" s="361"/>
      <c r="H347" s="361"/>
      <c r="I347" s="359">
        <f>SUM(B347,C347*2,D347:H347) - IF(C347 &gt; I344, MINUS(C347, I344), 0)</f>
        <v>51</v>
      </c>
      <c r="J347" s="329"/>
      <c r="K347" s="329"/>
      <c r="L347" s="224" t="s">
        <v>598</v>
      </c>
      <c r="M347" s="225"/>
      <c r="N347" s="225"/>
      <c r="O347" s="226"/>
      <c r="P347" s="226"/>
      <c r="Q347" s="226"/>
      <c r="R347" s="329"/>
      <c r="S347" s="329"/>
      <c r="T347" s="329"/>
      <c r="U347" s="602" t="s">
        <v>2609</v>
      </c>
      <c r="V347" s="345" t="s">
        <v>883</v>
      </c>
      <c r="W347" s="345" t="s">
        <v>925</v>
      </c>
      <c r="X347" s="345" t="s">
        <v>1840</v>
      </c>
      <c r="Y347" s="345" t="s">
        <v>865</v>
      </c>
      <c r="Z347" s="345" t="s">
        <v>866</v>
      </c>
      <c r="AA347" s="329"/>
      <c r="AB347" s="329"/>
      <c r="AC347" s="329"/>
      <c r="AD347" s="228" t="s">
        <v>2610</v>
      </c>
      <c r="AE347" s="226"/>
      <c r="AF347" s="226"/>
      <c r="AG347" s="226"/>
      <c r="AH347" s="226"/>
      <c r="AI347" s="753" t="s">
        <v>2611</v>
      </c>
      <c r="AJ347" s="329"/>
      <c r="AK347" s="329"/>
      <c r="AL347" s="329"/>
      <c r="AN347" s="763"/>
      <c r="AO347" s="763"/>
      <c r="AP347" s="37"/>
      <c r="AQ347" s="37"/>
      <c r="AR347" s="37"/>
      <c r="AS347" s="329"/>
      <c r="AT347" s="329"/>
    </row>
    <row r="348">
      <c r="B348" s="359">
        <f>SUM($C$940)</f>
        <v>40</v>
      </c>
      <c r="C348" s="360">
        <v>15.0</v>
      </c>
      <c r="D348" s="361"/>
      <c r="E348" s="360">
        <v>4.0</v>
      </c>
      <c r="F348" s="360">
        <v>4.0</v>
      </c>
      <c r="G348" s="360"/>
      <c r="H348" s="361"/>
      <c r="I348" s="359">
        <f>SUM(B348,C348*2,D348:H348) - IF(C348 &gt; I344, MINUS(C348, I344), 0)</f>
        <v>78</v>
      </c>
      <c r="J348" s="329"/>
      <c r="K348" s="329"/>
      <c r="L348" s="559"/>
      <c r="M348" s="559"/>
      <c r="N348" s="559"/>
      <c r="O348" s="559"/>
      <c r="P348" s="559"/>
      <c r="Q348" s="559"/>
      <c r="R348" s="329"/>
      <c r="S348" s="329"/>
      <c r="T348" s="329"/>
      <c r="U348" s="329"/>
      <c r="V348" s="329"/>
      <c r="W348" s="329"/>
      <c r="X348" s="329"/>
      <c r="Y348" s="329"/>
      <c r="Z348" s="329"/>
      <c r="AA348" s="329"/>
      <c r="AB348" s="329"/>
      <c r="AC348" s="329"/>
      <c r="AD348" s="227" t="s">
        <v>2612</v>
      </c>
      <c r="AE348" s="221"/>
      <c r="AF348" s="221"/>
      <c r="AG348" s="221"/>
      <c r="AH348" s="221"/>
      <c r="AI348" s="345" t="s">
        <v>535</v>
      </c>
      <c r="AJ348" s="329"/>
      <c r="AK348" s="329"/>
      <c r="AL348" s="329"/>
      <c r="AM348" s="37"/>
      <c r="AN348" s="763"/>
      <c r="AO348" s="763"/>
      <c r="AP348" s="37"/>
      <c r="AQ348" s="37"/>
      <c r="AR348" s="37"/>
      <c r="AS348" s="329"/>
      <c r="AT348" s="329"/>
    </row>
    <row r="349">
      <c r="B349" s="359">
        <f>SUM($D$940)</f>
        <v>0</v>
      </c>
      <c r="C349" s="361"/>
      <c r="D349" s="361"/>
      <c r="E349" s="361"/>
      <c r="F349" s="360"/>
      <c r="G349" s="361"/>
      <c r="H349" s="361"/>
      <c r="I349" s="359">
        <f>SUM(B349:H349) - IF(C349 &gt; I344, ROUNDUP(MINUS(C349, I344)/2), 0)</f>
        <v>0</v>
      </c>
      <c r="J349" s="329"/>
      <c r="K349" s="279" t="s">
        <v>1815</v>
      </c>
      <c r="L349" s="378" t="s">
        <v>734</v>
      </c>
      <c r="M349" s="192"/>
      <c r="N349" s="192"/>
      <c r="O349" s="782" t="s">
        <v>2613</v>
      </c>
      <c r="P349" s="783" t="s">
        <v>694</v>
      </c>
      <c r="Q349" s="337" t="s">
        <v>583</v>
      </c>
      <c r="R349" s="329"/>
      <c r="S349" s="329"/>
      <c r="T349" s="279" t="s">
        <v>1855</v>
      </c>
      <c r="U349" s="339" t="s">
        <v>2614</v>
      </c>
      <c r="V349" s="398"/>
      <c r="W349" s="432" t="s">
        <v>2615</v>
      </c>
      <c r="X349" s="342"/>
      <c r="Y349" s="342"/>
      <c r="Z349" s="342"/>
      <c r="AA349" s="329"/>
      <c r="AB349" s="329"/>
      <c r="AC349" s="329"/>
      <c r="AD349" s="329"/>
      <c r="AE349" s="329"/>
      <c r="AF349" s="329"/>
      <c r="AG349" s="329"/>
      <c r="AH349" s="329"/>
      <c r="AI349" s="329"/>
      <c r="AJ349" s="329"/>
      <c r="AK349" s="329"/>
      <c r="AL349" s="329"/>
      <c r="AM349" s="37"/>
      <c r="AN349" s="763"/>
      <c r="AO349" s="763"/>
      <c r="AP349" s="37"/>
      <c r="AQ349" s="37"/>
      <c r="AR349" s="37"/>
      <c r="AS349" s="329"/>
      <c r="AT349" s="329"/>
    </row>
    <row r="350">
      <c r="B350" s="359">
        <f>SUM($E$940)</f>
        <v>0</v>
      </c>
      <c r="C350" s="360">
        <v>10.0</v>
      </c>
      <c r="D350" s="361"/>
      <c r="E350" s="361"/>
      <c r="F350" s="360"/>
      <c r="G350" s="361"/>
      <c r="H350" s="361"/>
      <c r="I350" s="359">
        <f>SUM(B350:H350) - IF(C350 &gt; I344, ROUNDUP(MINUS(C350, I344)/2), 0)</f>
        <v>10</v>
      </c>
      <c r="J350" s="329"/>
      <c r="K350" s="780" t="str">
        <f>IFERROR(__xludf.DUMMYFUNCTION("REGEXREPLACE(O349, ""\D+"", """")"),"3")</f>
        <v>3</v>
      </c>
      <c r="L350" s="287" t="s">
        <v>736</v>
      </c>
      <c r="M350" s="181"/>
      <c r="N350" s="181"/>
      <c r="O350" s="183"/>
      <c r="P350" s="181"/>
      <c r="Q350" s="183"/>
      <c r="R350" s="329"/>
      <c r="S350" s="329"/>
      <c r="T350" s="329"/>
      <c r="U350" s="385" t="s">
        <v>1010</v>
      </c>
      <c r="V350" s="183" t="s">
        <v>1057</v>
      </c>
      <c r="W350" s="183" t="s">
        <v>1087</v>
      </c>
      <c r="X350" s="183" t="s">
        <v>1032</v>
      </c>
      <c r="Y350" s="784" t="s">
        <v>2616</v>
      </c>
      <c r="Z350" s="386" t="s">
        <v>2617</v>
      </c>
      <c r="AA350" s="349" t="s">
        <v>556</v>
      </c>
      <c r="AB350" s="388"/>
      <c r="AC350" s="279" t="s">
        <v>1862</v>
      </c>
      <c r="AD350" s="230" t="s">
        <v>1220</v>
      </c>
      <c r="AE350" s="192"/>
      <c r="AF350" s="192"/>
      <c r="AG350" s="337" t="s">
        <v>1214</v>
      </c>
      <c r="AH350" s="178" t="s">
        <v>1195</v>
      </c>
      <c r="AI350" s="178" t="s">
        <v>1196</v>
      </c>
      <c r="AJ350" s="329"/>
      <c r="AK350" s="329"/>
      <c r="AL350" s="329"/>
      <c r="AM350" s="37"/>
      <c r="AN350" s="37"/>
      <c r="AO350" s="37"/>
      <c r="AP350" s="37"/>
      <c r="AQ350" s="37"/>
      <c r="AR350" s="37"/>
      <c r="AS350" s="329"/>
      <c r="AT350" s="329"/>
    </row>
    <row r="351">
      <c r="B351" s="359">
        <f>SUM($F$940)</f>
        <v>0</v>
      </c>
      <c r="C351" s="360">
        <v>15.0</v>
      </c>
      <c r="D351" s="360">
        <v>2.0</v>
      </c>
      <c r="E351" s="360">
        <v>5.0</v>
      </c>
      <c r="F351" s="360">
        <v>6.0</v>
      </c>
      <c r="G351" s="360">
        <v>1.0</v>
      </c>
      <c r="H351" s="361"/>
      <c r="I351" s="359">
        <f>SUM(B351:H351) - IF(C351 &gt; I344, ROUNDUP(MINUS(C351, I344)/2), 0)</f>
        <v>29</v>
      </c>
      <c r="J351" s="329"/>
      <c r="K351" s="329"/>
      <c r="L351" s="287" t="s">
        <v>738</v>
      </c>
      <c r="M351" s="181"/>
      <c r="N351" s="181"/>
      <c r="O351" s="181"/>
      <c r="P351" s="181"/>
      <c r="Q351" s="181"/>
      <c r="R351" s="329"/>
      <c r="S351" s="329"/>
      <c r="T351" s="329"/>
      <c r="U351" s="385" t="s">
        <v>1018</v>
      </c>
      <c r="V351" s="181" t="s">
        <v>2338</v>
      </c>
      <c r="W351" s="181" t="s">
        <v>2521</v>
      </c>
      <c r="X351" s="183" t="s">
        <v>2276</v>
      </c>
      <c r="Y351" s="415" t="s">
        <v>1023</v>
      </c>
      <c r="Z351" s="181"/>
      <c r="AA351" s="329"/>
      <c r="AB351" s="390">
        <f>(AC351 * (AC351 + 1)) / 2</f>
        <v>0</v>
      </c>
      <c r="AC351" s="391">
        <v>0.0</v>
      </c>
      <c r="AD351" s="185" t="s">
        <v>2618</v>
      </c>
      <c r="AE351" s="181"/>
      <c r="AF351" s="181"/>
      <c r="AG351" s="181"/>
      <c r="AH351" s="181"/>
      <c r="AI351" s="181"/>
      <c r="AJ351" s="329"/>
      <c r="AK351" s="329"/>
      <c r="AL351" s="329"/>
      <c r="AM351" s="37"/>
      <c r="AN351" s="37"/>
      <c r="AO351" s="37"/>
      <c r="AP351" s="37"/>
      <c r="AQ351" s="37"/>
      <c r="AR351" s="37"/>
      <c r="AS351" s="329"/>
      <c r="AT351" s="329"/>
    </row>
    <row r="352">
      <c r="B352" s="359">
        <f>SUM($G$940)</f>
        <v>0</v>
      </c>
      <c r="C352" s="360">
        <v>6.0</v>
      </c>
      <c r="D352" s="361"/>
      <c r="E352" s="360">
        <v>4.0</v>
      </c>
      <c r="F352" s="361"/>
      <c r="G352" s="361"/>
      <c r="H352" s="361"/>
      <c r="I352" s="359">
        <f>SUM(B352:H352) - IF(C352 &gt; I344, ROUNDUP(MINUS(C352, I344)/2), 0)</f>
        <v>10</v>
      </c>
      <c r="J352" s="329"/>
      <c r="K352" s="329"/>
      <c r="L352" s="329"/>
      <c r="M352" s="329"/>
      <c r="N352" s="329"/>
      <c r="O352" s="329"/>
      <c r="P352" s="329"/>
      <c r="Q352" s="329"/>
      <c r="R352" s="329"/>
      <c r="S352" s="329"/>
      <c r="T352" s="279" t="s">
        <v>1872</v>
      </c>
      <c r="U352" s="397" t="s">
        <v>2619</v>
      </c>
      <c r="V352" s="398"/>
      <c r="W352" s="382" t="s">
        <v>2620</v>
      </c>
      <c r="X352" s="342"/>
      <c r="Y352" s="342"/>
      <c r="Z352" s="342"/>
      <c r="AA352" s="329"/>
      <c r="AB352" s="388"/>
      <c r="AC352" s="400" t="str">
        <f>CONCATENATE("Cost: ", AB351, " KP")</f>
        <v>Cost: 0 KP</v>
      </c>
      <c r="AD352" s="185" t="s">
        <v>2621</v>
      </c>
      <c r="AE352" s="181"/>
      <c r="AF352" s="181"/>
      <c r="AG352" s="181"/>
      <c r="AH352" s="181"/>
      <c r="AI352" s="181"/>
      <c r="AJ352" s="329"/>
      <c r="AK352" s="329"/>
      <c r="AL352" s="329"/>
      <c r="AM352" s="329"/>
      <c r="AN352" s="329"/>
      <c r="AO352" s="329"/>
      <c r="AP352" s="329"/>
      <c r="AQ352" s="329"/>
      <c r="AR352" s="329"/>
      <c r="AS352" s="329"/>
      <c r="AT352" s="329"/>
    </row>
    <row r="353">
      <c r="B353" s="359">
        <f>SUM($H$940)</f>
        <v>0</v>
      </c>
      <c r="C353" s="360">
        <v>3.0</v>
      </c>
      <c r="D353" s="361"/>
      <c r="E353" s="361"/>
      <c r="F353" s="360">
        <v>-3.0</v>
      </c>
      <c r="G353" s="361"/>
      <c r="H353" s="361"/>
      <c r="I353" s="359">
        <f>SUM(B353:H353) - IF(C353 &gt; I344, ROUNDUP(MINUS(C353, I344)/2), 0)</f>
        <v>0</v>
      </c>
      <c r="J353" s="329"/>
      <c r="K353" s="279" t="s">
        <v>1815</v>
      </c>
      <c r="L353" s="289" t="s">
        <v>801</v>
      </c>
      <c r="M353" s="192"/>
      <c r="N353" s="192"/>
      <c r="O353" s="337" t="s">
        <v>802</v>
      </c>
      <c r="P353" s="785" t="s">
        <v>800</v>
      </c>
      <c r="Q353" s="337" t="s">
        <v>583</v>
      </c>
      <c r="R353" s="329"/>
      <c r="S353" s="329"/>
      <c r="T353" s="329"/>
      <c r="U353" s="385" t="s">
        <v>1010</v>
      </c>
      <c r="V353" s="226" t="s">
        <v>1876</v>
      </c>
      <c r="W353" s="589" t="s">
        <v>2622</v>
      </c>
      <c r="X353" s="589" t="s">
        <v>2623</v>
      </c>
      <c r="Y353" s="181"/>
      <c r="Z353" s="181"/>
      <c r="AA353" s="349" t="s">
        <v>556</v>
      </c>
      <c r="AB353" s="388"/>
      <c r="AC353" s="279" t="s">
        <v>1862</v>
      </c>
      <c r="AD353" s="218" t="s">
        <v>1244</v>
      </c>
      <c r="AE353" s="170"/>
      <c r="AF353" s="170"/>
      <c r="AG353" s="209" t="s">
        <v>1222</v>
      </c>
      <c r="AH353" s="171" t="s">
        <v>1195</v>
      </c>
      <c r="AI353" s="222" t="s">
        <v>1196</v>
      </c>
      <c r="AJ353" s="329"/>
      <c r="AK353" s="329"/>
      <c r="AL353" s="329"/>
      <c r="AM353" s="279" t="s">
        <v>1879</v>
      </c>
      <c r="AN353" s="170"/>
      <c r="AO353" s="329"/>
      <c r="AP353" s="329"/>
      <c r="AQ353" s="329"/>
      <c r="AR353" s="329"/>
      <c r="AS353" s="329"/>
      <c r="AT353" s="329"/>
    </row>
    <row r="354">
      <c r="B354" s="359">
        <f>SUM($I$940)</f>
        <v>0</v>
      </c>
      <c r="C354" s="360">
        <v>14.0</v>
      </c>
      <c r="D354" s="361"/>
      <c r="E354" s="360"/>
      <c r="F354" s="360"/>
      <c r="G354" s="361"/>
      <c r="H354" s="361"/>
      <c r="I354" s="359">
        <f>SUM(B354:H354) - IF(C354 &gt; I344, ROUNDUP(MINUS(C354, I344)/2), 0)</f>
        <v>14</v>
      </c>
      <c r="J354" s="329"/>
      <c r="K354" s="780" t="str">
        <f>IFERROR(__xludf.DUMMYFUNCTION("REGEXREPLACE(O353, ""\D+"", """")"),"1")</f>
        <v>1</v>
      </c>
      <c r="L354" s="180" t="s">
        <v>804</v>
      </c>
      <c r="M354" s="181"/>
      <c r="N354" s="181"/>
      <c r="O354" s="183"/>
      <c r="P354" s="181"/>
      <c r="Q354" s="183"/>
      <c r="R354" s="329"/>
      <c r="S354" s="329"/>
      <c r="T354" s="329"/>
      <c r="U354" s="385" t="s">
        <v>1018</v>
      </c>
      <c r="V354" s="226" t="s">
        <v>1022</v>
      </c>
      <c r="W354" s="226" t="s">
        <v>1021</v>
      </c>
      <c r="X354" s="244" t="s">
        <v>2527</v>
      </c>
      <c r="Y354" s="573" t="s">
        <v>1023</v>
      </c>
      <c r="Z354" s="573" t="s">
        <v>2296</v>
      </c>
      <c r="AA354" s="329"/>
      <c r="AB354" s="390">
        <f>(AC354 * (AC354 + 1)) / 2</f>
        <v>0</v>
      </c>
      <c r="AC354" s="391">
        <v>0.0</v>
      </c>
      <c r="AD354" s="242" t="s">
        <v>2624</v>
      </c>
      <c r="AE354" s="212"/>
      <c r="AF354" s="212"/>
      <c r="AG354" s="212"/>
      <c r="AH354" s="212"/>
      <c r="AI354" s="154"/>
      <c r="AJ354" s="329"/>
      <c r="AK354" s="329"/>
      <c r="AL354" s="329"/>
      <c r="AM354" s="304" t="s">
        <v>2625</v>
      </c>
      <c r="AN354" s="37"/>
      <c r="AO354" s="130" t="s">
        <v>2626</v>
      </c>
      <c r="AP354" s="37"/>
      <c r="AQ354" s="404" t="s">
        <v>1888</v>
      </c>
      <c r="AR354" s="37"/>
      <c r="AS354" s="329"/>
      <c r="AT354" s="329"/>
    </row>
    <row r="355">
      <c r="B355" s="359">
        <f>SUM($J$940)</f>
        <v>0</v>
      </c>
      <c r="C355" s="360">
        <v>15.0</v>
      </c>
      <c r="D355" s="361"/>
      <c r="E355" s="361"/>
      <c r="F355" s="360">
        <v>2.0</v>
      </c>
      <c r="G355" s="360">
        <v>1.0</v>
      </c>
      <c r="H355" s="361"/>
      <c r="I355" s="359">
        <f>SUM(B355:H355) - IF(C355 &gt; I344, ROUNDUP(MINUS(C355, I344)/2), 0)</f>
        <v>18</v>
      </c>
      <c r="J355" s="329"/>
      <c r="K355" s="329"/>
      <c r="L355" s="181"/>
      <c r="M355" s="181"/>
      <c r="N355" s="181"/>
      <c r="O355" s="181"/>
      <c r="P355" s="181"/>
      <c r="Q355" s="181"/>
      <c r="R355" s="329"/>
      <c r="S355" s="329"/>
      <c r="T355" s="279" t="s">
        <v>1889</v>
      </c>
      <c r="U355" s="431" t="s">
        <v>1890</v>
      </c>
      <c r="V355" s="398"/>
      <c r="W355" s="432" t="s">
        <v>1891</v>
      </c>
      <c r="X355" s="342"/>
      <c r="Y355" s="342"/>
      <c r="Z355" s="342"/>
      <c r="AA355" s="329"/>
      <c r="AB355" s="388"/>
      <c r="AC355" s="400" t="str">
        <f>CONCATENATE("Cost: ", AB354, " KP")</f>
        <v>Cost: 0 KP</v>
      </c>
      <c r="AD355" s="211" t="s">
        <v>1248</v>
      </c>
      <c r="AE355" s="154"/>
      <c r="AF355" s="154"/>
      <c r="AG355" s="154"/>
      <c r="AH355" s="154"/>
      <c r="AI355" s="154"/>
      <c r="AJ355" s="329"/>
      <c r="AK355" s="329"/>
      <c r="AL355" s="329"/>
      <c r="AM355" s="406" t="s">
        <v>2627</v>
      </c>
      <c r="AN355" s="37"/>
      <c r="AO355" s="405" t="s">
        <v>1894</v>
      </c>
      <c r="AP355" s="37"/>
      <c r="AQ355" s="130" t="s">
        <v>2177</v>
      </c>
      <c r="AR355" s="37"/>
      <c r="AS355" s="329"/>
      <c r="AT355" s="329"/>
    </row>
    <row r="356">
      <c r="B356" s="359">
        <f>SUM($T$940)</f>
        <v>4</v>
      </c>
      <c r="C356" s="360">
        <v>6.0</v>
      </c>
      <c r="D356" s="361"/>
      <c r="E356" s="361"/>
      <c r="F356" s="361"/>
      <c r="G356" s="361"/>
      <c r="H356" s="361"/>
      <c r="I356" s="359">
        <f>SUM(B356,D356:H356, (MIN(ROUNDDOWN(C356/6), 1)), MIN(ROUNDDOWN(C356/15), 1))</f>
        <v>5</v>
      </c>
      <c r="J356" s="329"/>
      <c r="K356" s="329"/>
      <c r="L356" s="329"/>
      <c r="M356" s="329"/>
      <c r="N356" s="329"/>
      <c r="O356" s="329"/>
      <c r="P356" s="329"/>
      <c r="Q356" s="329"/>
      <c r="R356" s="329"/>
      <c r="S356" s="329"/>
      <c r="T356" s="329"/>
      <c r="U356" s="385" t="s">
        <v>1010</v>
      </c>
      <c r="V356" s="226" t="s">
        <v>1061</v>
      </c>
      <c r="W356" s="414" t="s">
        <v>1897</v>
      </c>
      <c r="X356" s="408" t="s">
        <v>1898</v>
      </c>
      <c r="Y356" s="181"/>
      <c r="Z356" s="181"/>
      <c r="AA356" s="329"/>
      <c r="AB356" s="388"/>
      <c r="AC356" s="279" t="s">
        <v>1862</v>
      </c>
      <c r="AD356" s="274" t="s">
        <v>1413</v>
      </c>
      <c r="AE356" s="170"/>
      <c r="AF356" s="170"/>
      <c r="AG356" s="275" t="s">
        <v>1222</v>
      </c>
      <c r="AH356" s="171" t="s">
        <v>1195</v>
      </c>
      <c r="AI356" s="222" t="s">
        <v>1196</v>
      </c>
      <c r="AJ356" s="329"/>
      <c r="AK356" s="329"/>
      <c r="AL356" s="329"/>
      <c r="AM356" s="304" t="s">
        <v>2628</v>
      </c>
      <c r="AN356" s="37"/>
      <c r="AO356" s="130" t="s">
        <v>2288</v>
      </c>
      <c r="AP356" s="37"/>
      <c r="AQ356" s="109" t="s">
        <v>2289</v>
      </c>
      <c r="AR356" s="37"/>
      <c r="AS356" s="329"/>
      <c r="AT356" s="329"/>
    </row>
    <row r="357">
      <c r="A357" s="329"/>
      <c r="B357" s="329"/>
      <c r="C357" s="346"/>
      <c r="D357" s="346"/>
      <c r="E357" s="346"/>
      <c r="F357" s="346"/>
      <c r="G357" s="346"/>
      <c r="H357" s="346"/>
      <c r="I357" s="329"/>
      <c r="J357" s="329"/>
      <c r="K357" s="279" t="s">
        <v>1815</v>
      </c>
      <c r="L357" s="230" t="s">
        <v>704</v>
      </c>
      <c r="M357" s="192"/>
      <c r="N357" s="192"/>
      <c r="O357" s="178" t="s">
        <v>585</v>
      </c>
      <c r="P357" s="199" t="s">
        <v>694</v>
      </c>
      <c r="Q357" s="178" t="s">
        <v>583</v>
      </c>
      <c r="R357" s="329"/>
      <c r="S357" s="329"/>
      <c r="T357" s="329"/>
      <c r="U357" s="385" t="s">
        <v>1018</v>
      </c>
      <c r="V357" s="414" t="s">
        <v>1063</v>
      </c>
      <c r="W357" s="181" t="s">
        <v>1864</v>
      </c>
      <c r="X357" s="387" t="s">
        <v>1153</v>
      </c>
      <c r="Y357" s="181"/>
      <c r="Z357" s="181"/>
      <c r="AA357" s="329"/>
      <c r="AB357" s="390">
        <f>(AC357 * (AC357 + 1)) / 2</f>
        <v>0</v>
      </c>
      <c r="AC357" s="391">
        <v>0.0</v>
      </c>
      <c r="AD357" s="153" t="s">
        <v>2629</v>
      </c>
      <c r="AE357" s="154"/>
      <c r="AF357" s="154"/>
      <c r="AG357" s="154"/>
      <c r="AH357" s="153"/>
      <c r="AI357" s="173"/>
      <c r="AJ357" s="329"/>
      <c r="AK357" s="329"/>
      <c r="AL357" s="329"/>
      <c r="AM357" s="329"/>
      <c r="AN357" s="329"/>
      <c r="AO357" s="329"/>
      <c r="AP357" s="329"/>
      <c r="AQ357" s="329"/>
      <c r="AR357" s="329"/>
      <c r="AS357" s="329"/>
      <c r="AT357" s="329"/>
    </row>
    <row r="358">
      <c r="A358" s="329"/>
      <c r="B358" s="345" t="s">
        <v>1822</v>
      </c>
      <c r="C358" s="786" t="s">
        <v>1906</v>
      </c>
      <c r="D358" s="786" t="s">
        <v>1907</v>
      </c>
      <c r="E358" s="786" t="s">
        <v>1908</v>
      </c>
      <c r="F358" s="786" t="s">
        <v>1909</v>
      </c>
      <c r="G358" s="786" t="s">
        <v>1910</v>
      </c>
      <c r="H358" s="786" t="s">
        <v>800</v>
      </c>
      <c r="I358" s="345" t="s">
        <v>1826</v>
      </c>
      <c r="J358" s="329"/>
      <c r="K358" s="780" t="str">
        <f>IFERROR(__xludf.DUMMYFUNCTION("REGEXREPLACE(O357, ""\D+"", """")"),"3")</f>
        <v>3</v>
      </c>
      <c r="L358" s="180" t="s">
        <v>706</v>
      </c>
      <c r="M358" s="181"/>
      <c r="N358" s="181"/>
      <c r="O358" s="181"/>
      <c r="P358" s="181"/>
      <c r="Q358" s="181"/>
      <c r="R358" s="329"/>
      <c r="S358" s="329"/>
      <c r="T358" s="279" t="s">
        <v>1889</v>
      </c>
      <c r="U358" s="456" t="s">
        <v>2630</v>
      </c>
      <c r="V358" s="398"/>
      <c r="W358" s="432" t="s">
        <v>2631</v>
      </c>
      <c r="X358" s="342"/>
      <c r="Y358" s="342"/>
      <c r="Z358" s="342"/>
      <c r="AA358" s="349" t="s">
        <v>556</v>
      </c>
      <c r="AB358" s="329"/>
      <c r="AC358" s="400" t="str">
        <f>CONCATENATE("Cost: ", AB357, " KP")</f>
        <v>Cost: 0 KP</v>
      </c>
      <c r="AD358" s="153" t="s">
        <v>2632</v>
      </c>
      <c r="AE358" s="154"/>
      <c r="AF358" s="154"/>
      <c r="AG358" s="154"/>
      <c r="AH358" s="154"/>
      <c r="AI358" s="154"/>
      <c r="AJ358" s="329"/>
      <c r="AK358" s="329"/>
      <c r="AL358" s="329"/>
      <c r="AM358" s="279" t="s">
        <v>1914</v>
      </c>
      <c r="AN358" s="170"/>
      <c r="AO358" s="329"/>
      <c r="AP358" s="329"/>
      <c r="AQ358" s="329"/>
      <c r="AR358" s="329"/>
      <c r="AS358" s="329"/>
      <c r="AT358" s="329"/>
    </row>
    <row r="359">
      <c r="A359" s="345" t="s">
        <v>51</v>
      </c>
      <c r="B359" s="359">
        <f>SUM($U$940)</f>
        <v>5</v>
      </c>
      <c r="C359" s="418"/>
      <c r="D359" s="418"/>
      <c r="E359" s="419">
        <f>SUM(ROUNDDOWN(I352/5))</f>
        <v>2</v>
      </c>
      <c r="F359" s="418"/>
      <c r="G359" s="360">
        <v>18.0</v>
      </c>
      <c r="H359" s="361"/>
      <c r="I359" s="359">
        <f t="shared" ref="I359:I363" si="13">SUM(B359:H359)</f>
        <v>25</v>
      </c>
      <c r="J359" s="329"/>
      <c r="K359" s="329"/>
      <c r="L359" s="180" t="s">
        <v>708</v>
      </c>
      <c r="M359" s="181"/>
      <c r="N359" s="181"/>
      <c r="O359" s="181"/>
      <c r="P359" s="181"/>
      <c r="Q359" s="181"/>
      <c r="R359" s="329"/>
      <c r="S359" s="329"/>
      <c r="T359" s="329"/>
      <c r="U359" s="385" t="s">
        <v>1010</v>
      </c>
      <c r="V359" s="414" t="s">
        <v>2633</v>
      </c>
      <c r="W359" s="226" t="s">
        <v>2634</v>
      </c>
      <c r="X359" s="414" t="s">
        <v>2635</v>
      </c>
      <c r="Y359" s="414" t="s">
        <v>2130</v>
      </c>
      <c r="Z359" s="749" t="s">
        <v>2636</v>
      </c>
      <c r="AA359" s="329"/>
      <c r="AB359" s="329"/>
      <c r="AC359" s="279" t="s">
        <v>1862</v>
      </c>
      <c r="AD359" s="149" t="s">
        <v>1545</v>
      </c>
      <c r="AE359" s="170"/>
      <c r="AF359" s="170"/>
      <c r="AG359" s="171" t="s">
        <v>1336</v>
      </c>
      <c r="AH359" s="171" t="s">
        <v>1195</v>
      </c>
      <c r="AI359" s="209" t="s">
        <v>1196</v>
      </c>
      <c r="AJ359" s="329"/>
      <c r="AK359" s="329"/>
      <c r="AL359" s="329"/>
      <c r="AM359" s="423" t="s">
        <v>2637</v>
      </c>
      <c r="AS359" s="329"/>
      <c r="AT359" s="329"/>
    </row>
    <row r="360">
      <c r="A360" s="345" t="s">
        <v>52</v>
      </c>
      <c r="B360" s="359">
        <f>SUM($V$940)</f>
        <v>6</v>
      </c>
      <c r="C360" s="418"/>
      <c r="D360" s="419">
        <f>SUM(ROUNDDOWN(I351/3))</f>
        <v>9</v>
      </c>
      <c r="E360" s="419">
        <f>SUM(I352)</f>
        <v>10</v>
      </c>
      <c r="F360" s="418"/>
      <c r="G360" s="360">
        <v>7.0</v>
      </c>
      <c r="H360" s="361"/>
      <c r="I360" s="359">
        <f t="shared" si="13"/>
        <v>32</v>
      </c>
      <c r="J360" s="329"/>
      <c r="K360" s="329"/>
      <c r="L360" s="329"/>
      <c r="M360" s="329"/>
      <c r="N360" s="329"/>
      <c r="O360" s="329"/>
      <c r="P360" s="329"/>
      <c r="Q360" s="329"/>
      <c r="R360" s="329"/>
      <c r="S360" s="329"/>
      <c r="T360" s="329"/>
      <c r="U360" s="385" t="s">
        <v>1018</v>
      </c>
      <c r="V360" s="414" t="s">
        <v>2239</v>
      </c>
      <c r="W360" s="226"/>
      <c r="X360" s="226"/>
      <c r="Y360" s="226"/>
      <c r="Z360" s="226"/>
      <c r="AA360" s="329"/>
      <c r="AB360" s="390">
        <f>(AC360 * (AC360 + 1)) / 2</f>
        <v>0</v>
      </c>
      <c r="AC360" s="391">
        <v>0.0</v>
      </c>
      <c r="AD360" s="242" t="s">
        <v>2638</v>
      </c>
      <c r="AE360" s="212"/>
      <c r="AF360" s="212"/>
      <c r="AG360" s="243"/>
      <c r="AH360" s="153"/>
      <c r="AI360" s="154"/>
      <c r="AJ360" s="329"/>
      <c r="AK360" s="329"/>
      <c r="AL360" s="329"/>
      <c r="AS360" s="329"/>
      <c r="AT360" s="329"/>
    </row>
    <row r="361">
      <c r="A361" s="345" t="s">
        <v>54</v>
      </c>
      <c r="B361" s="359">
        <f>SUM($W$940)</f>
        <v>2</v>
      </c>
      <c r="C361" s="419">
        <f>SUM(I350)</f>
        <v>10</v>
      </c>
      <c r="D361" s="418"/>
      <c r="E361" s="418"/>
      <c r="F361" s="418"/>
      <c r="G361" s="360">
        <v>3.0</v>
      </c>
      <c r="H361" s="361"/>
      <c r="I361" s="359">
        <f t="shared" si="13"/>
        <v>15</v>
      </c>
      <c r="J361" s="329"/>
      <c r="K361" s="411" t="s">
        <v>1904</v>
      </c>
      <c r="L361" s="412"/>
      <c r="M361" s="412"/>
      <c r="N361" s="412"/>
      <c r="O361" s="413"/>
      <c r="P361" s="413"/>
      <c r="Q361" s="413"/>
      <c r="R361" s="329"/>
      <c r="S361" s="329"/>
      <c r="T361" s="329"/>
      <c r="U361" s="329"/>
      <c r="V361" s="329"/>
      <c r="W361" s="329"/>
      <c r="X361" s="329"/>
      <c r="Y361" s="329"/>
      <c r="Z361" s="329"/>
      <c r="AA361" s="329"/>
      <c r="AB361" s="388"/>
      <c r="AC361" s="400" t="str">
        <f>CONCATENATE("Cost: ", AB360, " KP")</f>
        <v>Cost: 0 KP</v>
      </c>
      <c r="AD361" s="242" t="s">
        <v>2639</v>
      </c>
      <c r="AE361" s="212"/>
      <c r="AF361" s="154"/>
      <c r="AG361" s="154"/>
      <c r="AH361" s="154"/>
      <c r="AI361" s="154"/>
      <c r="AJ361" s="349" t="s">
        <v>556</v>
      </c>
      <c r="AK361" s="329"/>
      <c r="AL361" s="329"/>
      <c r="AS361" s="329"/>
      <c r="AT361" s="329"/>
    </row>
    <row r="362">
      <c r="A362" s="345" t="s">
        <v>53</v>
      </c>
      <c r="B362" s="359">
        <f>SUM($X$940)</f>
        <v>0</v>
      </c>
      <c r="C362" s="419">
        <f>SUM(ROUNDDOWN(I350/2))</f>
        <v>5</v>
      </c>
      <c r="D362" s="418"/>
      <c r="E362" s="419">
        <f>SUM(I352)</f>
        <v>10</v>
      </c>
      <c r="F362" s="418"/>
      <c r="G362" s="360">
        <v>3.0</v>
      </c>
      <c r="H362" s="361"/>
      <c r="I362" s="359">
        <f t="shared" si="13"/>
        <v>18</v>
      </c>
      <c r="J362" s="329"/>
      <c r="K362" s="780" t="str">
        <f>IFERROR(__xludf.DUMMYFUNCTION("REGEXREPLACE(O361, ""\D+"", """")"),"")</f>
        <v/>
      </c>
      <c r="L362" s="170"/>
      <c r="M362" s="170"/>
      <c r="N362" s="170"/>
      <c r="O362" s="170"/>
      <c r="P362" s="170"/>
      <c r="Q362" s="170"/>
      <c r="R362" s="329"/>
      <c r="S362" s="329"/>
      <c r="T362" s="279" t="s">
        <v>1922</v>
      </c>
      <c r="U362" s="787" t="s">
        <v>2640</v>
      </c>
      <c r="V362" s="221"/>
      <c r="W362" s="221"/>
      <c r="X362" s="221"/>
      <c r="Y362" s="788" t="s">
        <v>568</v>
      </c>
      <c r="Z362" s="345" t="s">
        <v>535</v>
      </c>
      <c r="AA362" s="329"/>
      <c r="AB362" s="329"/>
      <c r="AC362" s="789" t="s">
        <v>2641</v>
      </c>
      <c r="AD362" s="169" t="s">
        <v>1327</v>
      </c>
      <c r="AE362" s="149"/>
      <c r="AF362" s="149"/>
      <c r="AG362" s="171" t="s">
        <v>1313</v>
      </c>
      <c r="AH362" s="171" t="s">
        <v>1195</v>
      </c>
      <c r="AI362" s="171" t="s">
        <v>1196</v>
      </c>
      <c r="AJ362" s="329"/>
      <c r="AK362" s="329"/>
      <c r="AL362" s="329"/>
      <c r="AS362" s="329"/>
      <c r="AT362" s="329"/>
    </row>
    <row r="363">
      <c r="A363" s="345" t="s">
        <v>55</v>
      </c>
      <c r="B363" s="359">
        <f>SUM($Y$940)</f>
        <v>14</v>
      </c>
      <c r="C363" s="419">
        <f>SUM(I350)</f>
        <v>10</v>
      </c>
      <c r="D363" s="418"/>
      <c r="E363" s="418"/>
      <c r="F363" s="419">
        <f>SUM(ROUNDDOWN(I355/3))</f>
        <v>6</v>
      </c>
      <c r="G363" s="360">
        <v>5.0</v>
      </c>
      <c r="H363" s="361"/>
      <c r="I363" s="359">
        <f t="shared" si="13"/>
        <v>35</v>
      </c>
      <c r="J363" s="329"/>
      <c r="K363" s="329"/>
      <c r="L363" s="170"/>
      <c r="M363" s="170"/>
      <c r="N363" s="170"/>
      <c r="O363" s="170"/>
      <c r="P363" s="170"/>
      <c r="Q363" s="170"/>
      <c r="R363" s="329"/>
      <c r="S363" s="329"/>
      <c r="T363" s="329"/>
      <c r="U363" s="228" t="s">
        <v>2642</v>
      </c>
      <c r="V363" s="226"/>
      <c r="W363" s="226"/>
      <c r="X363" s="226"/>
      <c r="Y363" s="226"/>
      <c r="Z363" s="753" t="s">
        <v>2643</v>
      </c>
      <c r="AA363" s="329"/>
      <c r="AB363" s="390">
        <f>(AC363 * (AC363 + 1)) / 2</f>
        <v>1</v>
      </c>
      <c r="AC363" s="391">
        <v>1.0</v>
      </c>
      <c r="AD363" s="153" t="s">
        <v>2644</v>
      </c>
      <c r="AE363" s="153"/>
      <c r="AF363" s="153"/>
      <c r="AG363" s="153"/>
      <c r="AH363" s="153"/>
      <c r="AI363" s="154"/>
      <c r="AJ363" s="329"/>
      <c r="AK363" s="329"/>
      <c r="AL363" s="329"/>
      <c r="AS363" s="329"/>
      <c r="AT363" s="329"/>
    </row>
    <row r="364">
      <c r="A364" s="329"/>
      <c r="B364" s="329"/>
      <c r="C364" s="329"/>
      <c r="D364" s="329"/>
      <c r="E364" s="329"/>
      <c r="F364" s="329"/>
      <c r="G364" s="329"/>
      <c r="H364" s="329"/>
      <c r="I364" s="329"/>
      <c r="J364" s="329"/>
      <c r="K364" s="329"/>
      <c r="L364" s="329"/>
      <c r="M364" s="329"/>
      <c r="N364" s="329"/>
      <c r="O364" s="329"/>
      <c r="P364" s="329"/>
      <c r="Q364" s="329"/>
      <c r="R364" s="329"/>
      <c r="S364" s="329"/>
      <c r="T364" s="329"/>
      <c r="U364" s="228" t="s">
        <v>2645</v>
      </c>
      <c r="V364" s="226"/>
      <c r="W364" s="226"/>
      <c r="X364" s="226"/>
      <c r="Y364" s="226"/>
      <c r="Z364" s="753" t="s">
        <v>2646</v>
      </c>
      <c r="AA364" s="329"/>
      <c r="AB364" s="329"/>
      <c r="AC364" s="400" t="str">
        <f>CONCATENATE("Cost: ", AB363, " KP")</f>
        <v>Cost: 1 KP</v>
      </c>
      <c r="AD364" s="790" t="s">
        <v>2647</v>
      </c>
      <c r="AE364" s="153"/>
      <c r="AF364" s="153"/>
      <c r="AG364" s="153"/>
      <c r="AH364" s="154"/>
      <c r="AI364" s="154"/>
      <c r="AJ364" s="329"/>
      <c r="AK364" s="329"/>
      <c r="AL364" s="329"/>
      <c r="AM364" s="329"/>
      <c r="AN364" s="329"/>
      <c r="AO364" s="329"/>
      <c r="AP364" s="329"/>
      <c r="AQ364" s="329"/>
      <c r="AR364" s="329"/>
      <c r="AS364" s="329"/>
      <c r="AT364" s="329"/>
    </row>
    <row r="365">
      <c r="A365" s="37"/>
      <c r="B365" s="430" t="s">
        <v>1926</v>
      </c>
      <c r="C365" s="329"/>
      <c r="D365" s="329"/>
      <c r="E365" s="329"/>
      <c r="F365" s="329"/>
      <c r="G365" s="329"/>
      <c r="H365" s="329"/>
      <c r="I365" s="329"/>
      <c r="J365" s="37"/>
      <c r="K365" s="329"/>
      <c r="L365" s="329"/>
      <c r="M365" s="329"/>
      <c r="N365" s="329"/>
      <c r="O365" s="329"/>
      <c r="P365" s="329"/>
      <c r="Q365" s="329"/>
      <c r="R365" s="329"/>
      <c r="S365" s="37"/>
      <c r="T365" s="329"/>
      <c r="U365" s="329"/>
      <c r="V365" s="329"/>
      <c r="W365" s="329"/>
      <c r="X365" s="329"/>
      <c r="Y365" s="329"/>
      <c r="Z365" s="329"/>
      <c r="AA365" s="329"/>
      <c r="AC365" s="329"/>
      <c r="AD365" s="329"/>
      <c r="AE365" s="329"/>
      <c r="AF365" s="329"/>
      <c r="AG365" s="329"/>
      <c r="AH365" s="329"/>
      <c r="AI365" s="329"/>
      <c r="AJ365" s="329"/>
      <c r="AL365" s="329"/>
      <c r="AM365" s="329"/>
      <c r="AN365" s="329"/>
      <c r="AO365" s="329"/>
      <c r="AP365" s="329"/>
      <c r="AQ365" s="329"/>
      <c r="AR365" s="329"/>
      <c r="AS365" s="329"/>
      <c r="AT365" s="37"/>
    </row>
    <row r="366">
      <c r="Y366" s="13"/>
    </row>
    <row r="369">
      <c r="A369" s="37"/>
      <c r="B369" s="329"/>
      <c r="C369" s="329"/>
      <c r="D369" s="329"/>
      <c r="E369" s="329"/>
      <c r="F369" s="329"/>
      <c r="G369" s="330" t="s">
        <v>1811</v>
      </c>
      <c r="H369" s="330" t="s">
        <v>1812</v>
      </c>
      <c r="I369" s="331" t="s">
        <v>1813</v>
      </c>
      <c r="J369" s="329"/>
      <c r="K369" s="329"/>
      <c r="L369" s="329"/>
      <c r="M369" s="329"/>
      <c r="N369" s="329"/>
      <c r="O369" s="329"/>
      <c r="P369" s="329"/>
      <c r="Q369" s="329"/>
      <c r="R369" s="329"/>
      <c r="S369" s="37"/>
      <c r="T369" s="329"/>
      <c r="U369" s="329"/>
      <c r="V369" s="329"/>
      <c r="W369" s="329"/>
      <c r="X369" s="329"/>
      <c r="Y369" s="329"/>
      <c r="Z369" s="329"/>
      <c r="AA369" s="329"/>
      <c r="AB369" s="37"/>
      <c r="AC369" s="329"/>
      <c r="AD369" s="329"/>
      <c r="AE369" s="329"/>
      <c r="AF369" s="329"/>
      <c r="AG369" s="329"/>
      <c r="AH369" s="329"/>
      <c r="AI369" s="329"/>
      <c r="AJ369" s="329"/>
      <c r="AK369" s="37"/>
      <c r="AL369" s="329"/>
      <c r="AM369" s="329"/>
      <c r="AN369" s="329"/>
      <c r="AO369" s="329"/>
      <c r="AP369" s="329"/>
      <c r="AQ369" s="329"/>
      <c r="AR369" s="329"/>
      <c r="AS369" s="329"/>
      <c r="AT369" s="37"/>
    </row>
    <row r="370">
      <c r="A370" s="329"/>
      <c r="B370" s="329"/>
      <c r="C370" s="332" t="s">
        <v>1797</v>
      </c>
      <c r="D370" s="333"/>
      <c r="E370" s="329"/>
      <c r="F370" s="334" t="s">
        <v>1814</v>
      </c>
      <c r="G370" s="334">
        <f>MINUS(H370,SUM(C373:C382) + SUM(K372+K376+K380+AB377+AB380+AB383+AB386+AB389))</f>
        <v>0</v>
      </c>
      <c r="H370" s="334">
        <f>SUM($A$940)</f>
        <v>100</v>
      </c>
      <c r="I370" s="335">
        <f>$Z$940</f>
        <v>14</v>
      </c>
      <c r="J370" s="329"/>
      <c r="K370" s="329"/>
      <c r="L370" s="329"/>
      <c r="M370" s="329"/>
      <c r="N370" s="329"/>
      <c r="O370" s="329"/>
      <c r="P370" s="329"/>
      <c r="Q370" s="329"/>
      <c r="R370" s="329"/>
      <c r="S370" s="329"/>
      <c r="T370" s="329"/>
      <c r="U370" s="329"/>
      <c r="V370" s="329"/>
      <c r="W370" s="329"/>
      <c r="X370" s="329"/>
      <c r="Y370" s="329"/>
      <c r="Z370" s="329"/>
      <c r="AA370" s="329"/>
      <c r="AB370" s="329"/>
      <c r="AC370" s="329"/>
      <c r="AD370" s="329"/>
      <c r="AE370" s="329"/>
      <c r="AF370" s="329"/>
      <c r="AG370" s="329"/>
      <c r="AH370" s="329"/>
      <c r="AI370" s="329"/>
      <c r="AJ370" s="329"/>
      <c r="AK370" s="329"/>
      <c r="AL370" s="329"/>
      <c r="AM370" s="329"/>
      <c r="AN370" s="329"/>
      <c r="AO370" s="329"/>
      <c r="AP370" s="329"/>
      <c r="AQ370" s="329"/>
      <c r="AR370" s="329"/>
      <c r="AS370" s="329"/>
      <c r="AT370" s="329"/>
    </row>
    <row r="371">
      <c r="A371" s="329"/>
      <c r="B371" s="329"/>
      <c r="C371" s="329"/>
      <c r="D371" s="329"/>
      <c r="E371" s="329"/>
      <c r="F371" s="329"/>
      <c r="G371" s="329"/>
      <c r="H371" s="329"/>
      <c r="I371" s="329"/>
      <c r="J371" s="329"/>
      <c r="K371" s="274" t="s">
        <v>1815</v>
      </c>
      <c r="L371" s="290" t="s">
        <v>793</v>
      </c>
      <c r="M371" s="192"/>
      <c r="N371" s="192"/>
      <c r="O371" s="337" t="s">
        <v>633</v>
      </c>
      <c r="P371" s="745" t="s">
        <v>748</v>
      </c>
      <c r="Q371" s="337" t="s">
        <v>583</v>
      </c>
      <c r="R371" s="329"/>
      <c r="S371" s="329"/>
      <c r="T371" s="279" t="s">
        <v>1816</v>
      </c>
      <c r="U371" s="468" t="s">
        <v>2648</v>
      </c>
      <c r="V371" s="559"/>
      <c r="W371" s="791" t="s">
        <v>2649</v>
      </c>
      <c r="X371" s="562"/>
      <c r="Y371" s="562"/>
      <c r="Z371" s="562"/>
      <c r="AA371" s="329"/>
      <c r="AB371" s="329"/>
      <c r="AC371" s="792" t="s">
        <v>294</v>
      </c>
      <c r="AD371" s="792" t="s">
        <v>2650</v>
      </c>
      <c r="AE371" s="793"/>
      <c r="AF371" s="344" t="s">
        <v>2651</v>
      </c>
      <c r="AG371" s="562"/>
      <c r="AH371" s="562"/>
      <c r="AI371" s="562"/>
      <c r="AJ371" s="329"/>
      <c r="AK371" s="329"/>
      <c r="AL371" s="329"/>
      <c r="AM371" s="227" t="s">
        <v>1821</v>
      </c>
      <c r="AN371" s="170"/>
      <c r="AO371" s="329"/>
      <c r="AP371" s="329"/>
      <c r="AQ371" s="329"/>
      <c r="AR371" s="329"/>
      <c r="AS371" s="329"/>
      <c r="AT371" s="329"/>
    </row>
    <row r="372">
      <c r="A372" s="329"/>
      <c r="B372" s="345" t="s">
        <v>1822</v>
      </c>
      <c r="C372" s="345" t="s">
        <v>1823</v>
      </c>
      <c r="D372" s="345" t="s">
        <v>1824</v>
      </c>
      <c r="E372" s="345" t="s">
        <v>1825</v>
      </c>
      <c r="F372" s="345" t="s">
        <v>1066</v>
      </c>
      <c r="G372" s="345" t="s">
        <v>1120</v>
      </c>
      <c r="H372" s="345" t="s">
        <v>800</v>
      </c>
      <c r="I372" s="345" t="s">
        <v>1826</v>
      </c>
      <c r="J372" s="329"/>
      <c r="K372" s="346" t="str">
        <f>IFERROR(__xludf.DUMMYFUNCTION("REGEXREPLACE(O371, ""\D+"", """")"),"6")</f>
        <v>6</v>
      </c>
      <c r="L372" s="180" t="s">
        <v>795</v>
      </c>
      <c r="M372" s="181"/>
      <c r="N372" s="181"/>
      <c r="O372" s="183"/>
      <c r="P372" s="181"/>
      <c r="Q372" s="183"/>
      <c r="R372" s="329"/>
      <c r="S372" s="329"/>
      <c r="T372" s="329"/>
      <c r="U372" s="384" t="s">
        <v>2652</v>
      </c>
      <c r="V372" s="226"/>
      <c r="W372" s="226"/>
      <c r="X372" s="226"/>
      <c r="Y372" s="226"/>
      <c r="Z372" s="348" t="s">
        <v>2653</v>
      </c>
      <c r="AA372" s="349" t="s">
        <v>556</v>
      </c>
      <c r="AB372" s="329"/>
      <c r="AC372" s="559"/>
      <c r="AD372" s="347" t="s">
        <v>2654</v>
      </c>
      <c r="AE372" s="226"/>
      <c r="AF372" s="226"/>
      <c r="AG372" s="226"/>
      <c r="AH372" s="226"/>
      <c r="AI372" s="414"/>
      <c r="AJ372" s="329"/>
      <c r="AK372" s="329"/>
      <c r="AL372" s="329"/>
      <c r="AM372" s="794" t="s">
        <v>2655</v>
      </c>
      <c r="AN372" s="376" t="s">
        <v>1940</v>
      </c>
      <c r="AO372" s="492" t="s">
        <v>2656</v>
      </c>
      <c r="AP372" s="795" t="s">
        <v>2657</v>
      </c>
      <c r="AQ372" s="375" t="s">
        <v>1852</v>
      </c>
      <c r="AR372" s="796" t="s">
        <v>2658</v>
      </c>
      <c r="AS372" s="329"/>
      <c r="AT372" s="329"/>
    </row>
    <row r="373">
      <c r="A373" s="358"/>
      <c r="B373" s="359">
        <f>SUM($B$940)</f>
        <v>35</v>
      </c>
      <c r="C373" s="360">
        <v>6.0</v>
      </c>
      <c r="D373" s="361"/>
      <c r="E373" s="360"/>
      <c r="F373" s="360"/>
      <c r="G373" s="360"/>
      <c r="H373" s="361"/>
      <c r="I373" s="359">
        <f>SUM(B373,C373*2,D373:H373) - IF(C373 &gt; I370, MINUS(C373, I370), 0)</f>
        <v>47</v>
      </c>
      <c r="J373" s="329"/>
      <c r="K373" s="329"/>
      <c r="L373" s="180" t="s">
        <v>797</v>
      </c>
      <c r="M373" s="181"/>
      <c r="N373" s="181"/>
      <c r="O373" s="181"/>
      <c r="P373" s="181"/>
      <c r="Q373" s="181"/>
      <c r="R373" s="329"/>
      <c r="S373" s="329"/>
      <c r="T373" s="329"/>
      <c r="U373" s="602" t="s">
        <v>2659</v>
      </c>
      <c r="V373" s="345" t="s">
        <v>904</v>
      </c>
      <c r="W373" s="345" t="s">
        <v>863</v>
      </c>
      <c r="X373" s="797" t="s">
        <v>940</v>
      </c>
      <c r="Y373" s="444" t="s">
        <v>978</v>
      </c>
      <c r="Z373" s="345" t="s">
        <v>866</v>
      </c>
      <c r="AA373" s="329"/>
      <c r="AB373" s="329"/>
      <c r="AC373" s="559"/>
      <c r="AD373" s="715" t="s">
        <v>2660</v>
      </c>
      <c r="AE373" s="226"/>
      <c r="AF373" s="226"/>
      <c r="AG373" s="226"/>
      <c r="AH373" s="226"/>
      <c r="AI373" s="798" t="s">
        <v>2661</v>
      </c>
      <c r="AJ373" s="349" t="s">
        <v>556</v>
      </c>
      <c r="AK373" s="329"/>
      <c r="AL373" s="329"/>
      <c r="AM373" s="799" t="s">
        <v>2662</v>
      </c>
      <c r="AN373" s="438" t="s">
        <v>1936</v>
      </c>
      <c r="AO373" s="455"/>
      <c r="AP373" s="37"/>
      <c r="AQ373" s="37"/>
      <c r="AR373" s="37"/>
      <c r="AS373" s="329"/>
      <c r="AT373" s="329"/>
    </row>
    <row r="374">
      <c r="B374" s="359">
        <f>SUM($C$940)</f>
        <v>40</v>
      </c>
      <c r="C374" s="360">
        <v>2.0</v>
      </c>
      <c r="D374" s="360"/>
      <c r="E374" s="361"/>
      <c r="F374" s="360"/>
      <c r="G374" s="361"/>
      <c r="H374" s="361"/>
      <c r="I374" s="359">
        <f>SUM(B374,C374*2,D374:H374) - IF(C374 &gt; I370, MINUS(C374, I370), 0)</f>
        <v>44</v>
      </c>
      <c r="J374" s="329"/>
      <c r="K374" s="329"/>
      <c r="L374" s="559"/>
      <c r="M374" s="559"/>
      <c r="N374" s="559"/>
      <c r="O374" s="559"/>
      <c r="P374" s="559"/>
      <c r="Q374" s="559"/>
      <c r="R374" s="329"/>
      <c r="S374" s="329"/>
      <c r="T374" s="329"/>
      <c r="U374" s="559"/>
      <c r="V374" s="559"/>
      <c r="W374" s="559"/>
      <c r="X374" s="559"/>
      <c r="Y374" s="559"/>
      <c r="Z374" s="559"/>
      <c r="AA374" s="329"/>
      <c r="AB374" s="329"/>
      <c r="AC374" s="559"/>
      <c r="AD374" s="296" t="s">
        <v>2663</v>
      </c>
      <c r="AE374" s="221"/>
      <c r="AF374" s="221"/>
      <c r="AG374" s="221"/>
      <c r="AH374" s="221"/>
      <c r="AI374" s="345" t="s">
        <v>535</v>
      </c>
      <c r="AJ374" s="329"/>
      <c r="AK374" s="329"/>
      <c r="AL374" s="329"/>
      <c r="AM374" s="37"/>
      <c r="AN374" s="455"/>
      <c r="AO374" s="455"/>
      <c r="AP374" s="37"/>
      <c r="AQ374" s="37"/>
      <c r="AR374" s="37"/>
      <c r="AS374" s="329"/>
      <c r="AT374" s="329"/>
    </row>
    <row r="375">
      <c r="B375" s="359">
        <f>SUM($D$940)</f>
        <v>0</v>
      </c>
      <c r="C375" s="360">
        <v>14.0</v>
      </c>
      <c r="D375" s="360">
        <v>2.0</v>
      </c>
      <c r="E375" s="361"/>
      <c r="F375" s="361"/>
      <c r="G375" s="361"/>
      <c r="H375" s="361"/>
      <c r="I375" s="359">
        <f>SUM(B375:H375) - IF(C375 &gt; I370, ROUNDUP(MINUS(C375, I370)/2), 0)</f>
        <v>16</v>
      </c>
      <c r="J375" s="329"/>
      <c r="K375" s="274" t="s">
        <v>1815</v>
      </c>
      <c r="L375" s="289" t="s">
        <v>632</v>
      </c>
      <c r="M375" s="192"/>
      <c r="N375" s="192"/>
      <c r="O375" s="337" t="s">
        <v>633</v>
      </c>
      <c r="P375" s="632" t="s">
        <v>580</v>
      </c>
      <c r="Q375" s="337" t="s">
        <v>593</v>
      </c>
      <c r="R375" s="329"/>
      <c r="S375" s="329"/>
      <c r="T375" s="279" t="s">
        <v>1855</v>
      </c>
      <c r="U375" s="800" t="s">
        <v>2664</v>
      </c>
      <c r="V375" s="767"/>
      <c r="W375" s="473" t="s">
        <v>2665</v>
      </c>
      <c r="X375" s="562"/>
      <c r="Y375" s="562"/>
      <c r="Z375" s="562"/>
      <c r="AA375" s="329"/>
      <c r="AB375" s="329"/>
      <c r="AC375" s="329"/>
      <c r="AD375" s="329"/>
      <c r="AE375" s="329"/>
      <c r="AF375" s="329"/>
      <c r="AG375" s="329"/>
      <c r="AH375" s="329"/>
      <c r="AI375" s="329"/>
      <c r="AJ375" s="329"/>
      <c r="AK375" s="329"/>
      <c r="AL375" s="329"/>
      <c r="AM375" s="37"/>
      <c r="AN375" s="455"/>
      <c r="AO375" s="455"/>
      <c r="AP375" s="37"/>
      <c r="AQ375" s="37"/>
      <c r="AR375" s="37"/>
      <c r="AS375" s="329"/>
      <c r="AT375" s="329"/>
    </row>
    <row r="376">
      <c r="B376" s="359">
        <f>SUM($E$940)</f>
        <v>0</v>
      </c>
      <c r="C376" s="360">
        <v>14.0</v>
      </c>
      <c r="D376" s="361"/>
      <c r="E376" s="360">
        <v>6.0</v>
      </c>
      <c r="F376" s="360">
        <v>5.0</v>
      </c>
      <c r="G376" s="360">
        <v>3.0</v>
      </c>
      <c r="H376" s="361"/>
      <c r="I376" s="359">
        <f>SUM(B376:H376) - IF(C376 &gt; I370, ROUNDUP(MINUS(C376, I370)/2), 0)</f>
        <v>28</v>
      </c>
      <c r="J376" s="329"/>
      <c r="K376" s="346" t="str">
        <f>IFERROR(__xludf.DUMMYFUNCTION("REGEXREPLACE(O375, ""\D+"", """")"),"6")</f>
        <v>6</v>
      </c>
      <c r="L376" s="180" t="s">
        <v>635</v>
      </c>
      <c r="M376" s="181"/>
      <c r="N376" s="181"/>
      <c r="O376" s="183"/>
      <c r="P376" s="181"/>
      <c r="Q376" s="183"/>
      <c r="R376" s="349"/>
      <c r="S376" s="329"/>
      <c r="T376" s="329"/>
      <c r="U376" s="385" t="s">
        <v>1010</v>
      </c>
      <c r="V376" s="244" t="s">
        <v>2167</v>
      </c>
      <c r="W376" s="244" t="s">
        <v>1032</v>
      </c>
      <c r="X376" s="226" t="s">
        <v>1076</v>
      </c>
      <c r="Y376" s="801" t="s">
        <v>2666</v>
      </c>
      <c r="Z376" s="226"/>
      <c r="AA376" s="329"/>
      <c r="AB376" s="388"/>
      <c r="AC376" s="279" t="s">
        <v>1862</v>
      </c>
      <c r="AD376" s="279" t="s">
        <v>1521</v>
      </c>
      <c r="AE376" s="221"/>
      <c r="AF376" s="221"/>
      <c r="AG376" s="284" t="s">
        <v>1214</v>
      </c>
      <c r="AH376" s="222" t="s">
        <v>1195</v>
      </c>
      <c r="AI376" s="222" t="s">
        <v>1196</v>
      </c>
      <c r="AJ376" s="329"/>
      <c r="AK376" s="329"/>
      <c r="AL376" s="329"/>
      <c r="AM376" s="37"/>
      <c r="AN376" s="37"/>
      <c r="AO376" s="37"/>
      <c r="AP376" s="37"/>
      <c r="AQ376" s="37"/>
      <c r="AR376" s="37"/>
      <c r="AS376" s="329"/>
      <c r="AT376" s="329"/>
    </row>
    <row r="377">
      <c r="B377" s="359">
        <f>SUM($F$940)</f>
        <v>0</v>
      </c>
      <c r="C377" s="360">
        <v>10.0</v>
      </c>
      <c r="D377" s="360"/>
      <c r="E377" s="360"/>
      <c r="F377" s="360"/>
      <c r="G377" s="361"/>
      <c r="H377" s="361"/>
      <c r="I377" s="359">
        <f>SUM(B377:H377) - IF(C377 &gt; I370, ROUNDUP(MINUS(C377, I370)/2), 0)</f>
        <v>10</v>
      </c>
      <c r="J377" s="329"/>
      <c r="K377" s="329"/>
      <c r="L377" s="181"/>
      <c r="M377" s="181"/>
      <c r="N377" s="181"/>
      <c r="O377" s="181"/>
      <c r="P377" s="181"/>
      <c r="Q377" s="181"/>
      <c r="R377" s="329"/>
      <c r="S377" s="329"/>
      <c r="T377" s="329"/>
      <c r="U377" s="385" t="s">
        <v>1018</v>
      </c>
      <c r="V377" s="226" t="s">
        <v>2004</v>
      </c>
      <c r="W377" s="226" t="s">
        <v>1995</v>
      </c>
      <c r="X377" s="226" t="s">
        <v>1981</v>
      </c>
      <c r="Y377" s="226" t="s">
        <v>1920</v>
      </c>
      <c r="Z377" s="573" t="s">
        <v>2330</v>
      </c>
      <c r="AA377" s="329"/>
      <c r="AB377" s="390">
        <f>(AC377 * (AC377 + 1)) / 2</f>
        <v>0</v>
      </c>
      <c r="AC377" s="391">
        <v>0.0</v>
      </c>
      <c r="AD377" s="228" t="s">
        <v>2667</v>
      </c>
      <c r="AE377" s="414"/>
      <c r="AF377" s="414"/>
      <c r="AG377" s="414"/>
      <c r="AH377" s="414"/>
      <c r="AI377" s="414"/>
      <c r="AJ377" s="329"/>
      <c r="AK377" s="329"/>
      <c r="AL377" s="329"/>
      <c r="AM377" s="463" t="s">
        <v>1965</v>
      </c>
      <c r="AN377" s="37"/>
      <c r="AO377" s="37"/>
      <c r="AP377" s="37"/>
      <c r="AQ377" s="37"/>
      <c r="AR377" s="37"/>
      <c r="AS377" s="329"/>
      <c r="AT377" s="329"/>
    </row>
    <row r="378">
      <c r="B378" s="359">
        <f>SUM($G$940)</f>
        <v>0</v>
      </c>
      <c r="C378" s="360">
        <v>14.0</v>
      </c>
      <c r="D378" s="360">
        <v>2.0</v>
      </c>
      <c r="E378" s="360">
        <v>4.0</v>
      </c>
      <c r="F378" s="360">
        <v>2.0</v>
      </c>
      <c r="G378" s="360">
        <v>3.0</v>
      </c>
      <c r="H378" s="361"/>
      <c r="I378" s="359">
        <f>SUM(B378:H378) - IF(C378 &gt; I370, ROUNDUP(MINUS(C378, I370)/2), 0)</f>
        <v>25</v>
      </c>
      <c r="J378" s="329"/>
      <c r="K378" s="329"/>
      <c r="L378" s="559"/>
      <c r="M378" s="559"/>
      <c r="N378" s="559"/>
      <c r="O378" s="559"/>
      <c r="P378" s="559"/>
      <c r="Q378" s="559"/>
      <c r="R378" s="329"/>
      <c r="S378" s="329"/>
      <c r="T378" s="279" t="s">
        <v>1872</v>
      </c>
      <c r="U378" s="586" t="s">
        <v>2668</v>
      </c>
      <c r="V378" s="767"/>
      <c r="W378" s="417" t="s">
        <v>2669</v>
      </c>
      <c r="X378" s="562"/>
      <c r="Y378" s="562"/>
      <c r="Z378" s="562"/>
      <c r="AA378" s="329"/>
      <c r="AB378" s="388"/>
      <c r="AC378" s="400" t="str">
        <f>CONCATENATE("Cost: ", AB377, " KP")</f>
        <v>Cost: 0 KP</v>
      </c>
      <c r="AD378" s="228" t="s">
        <v>2670</v>
      </c>
      <c r="AE378" s="414"/>
      <c r="AF378" s="414"/>
      <c r="AG378" s="414"/>
      <c r="AH378" s="414"/>
      <c r="AI378" s="414"/>
      <c r="AJ378" s="329"/>
      <c r="AK378" s="329"/>
      <c r="AL378" s="329"/>
      <c r="AM378" s="329"/>
      <c r="AN378" s="329"/>
      <c r="AO378" s="329"/>
      <c r="AP378" s="329"/>
      <c r="AQ378" s="329"/>
      <c r="AR378" s="329"/>
      <c r="AS378" s="329"/>
      <c r="AT378" s="329"/>
    </row>
    <row r="379">
      <c r="B379" s="359">
        <f>SUM($H$940)</f>
        <v>0</v>
      </c>
      <c r="C379" s="360">
        <v>2.0</v>
      </c>
      <c r="D379" s="360"/>
      <c r="E379" s="360"/>
      <c r="F379" s="360"/>
      <c r="G379" s="361"/>
      <c r="H379" s="361"/>
      <c r="I379" s="359">
        <f>SUM(B379:H379) - IF(C379 &gt; I370, ROUNDUP(MINUS(C379, I370)/2), 0)</f>
        <v>2</v>
      </c>
      <c r="J379" s="329"/>
      <c r="K379" s="274" t="s">
        <v>1815</v>
      </c>
      <c r="L379" s="169" t="s">
        <v>2216</v>
      </c>
      <c r="M379" s="170"/>
      <c r="N379" s="170"/>
      <c r="O379" s="171"/>
      <c r="P379" s="217"/>
      <c r="Q379" s="171"/>
      <c r="R379" s="329"/>
      <c r="S379" s="329"/>
      <c r="T379" s="329"/>
      <c r="U379" s="510" t="s">
        <v>1010</v>
      </c>
      <c r="V379" s="244" t="s">
        <v>1876</v>
      </c>
      <c r="W379" s="584" t="s">
        <v>2671</v>
      </c>
      <c r="X379" s="584" t="s">
        <v>2672</v>
      </c>
      <c r="Y379" s="226"/>
      <c r="Z379" s="226"/>
      <c r="AA379" s="329"/>
      <c r="AB379" s="388"/>
      <c r="AC379" s="279" t="s">
        <v>1862</v>
      </c>
      <c r="AD379" s="296" t="s">
        <v>1406</v>
      </c>
      <c r="AE379" s="221"/>
      <c r="AF379" s="221"/>
      <c r="AG379" s="284" t="s">
        <v>1214</v>
      </c>
      <c r="AH379" s="285" t="s">
        <v>1195</v>
      </c>
      <c r="AI379" s="222" t="s">
        <v>1196</v>
      </c>
      <c r="AJ379" s="329"/>
      <c r="AK379" s="329"/>
      <c r="AL379" s="329"/>
      <c r="AM379" s="279" t="s">
        <v>1879</v>
      </c>
      <c r="AN379" s="170"/>
      <c r="AO379" s="329"/>
      <c r="AP379" s="329"/>
      <c r="AQ379" s="329"/>
      <c r="AR379" s="329"/>
      <c r="AS379" s="329"/>
      <c r="AT379" s="329"/>
    </row>
    <row r="380">
      <c r="B380" s="359">
        <f>SUM($I$940)</f>
        <v>0</v>
      </c>
      <c r="C380" s="360"/>
      <c r="D380" s="360"/>
      <c r="E380" s="361"/>
      <c r="F380" s="361"/>
      <c r="G380" s="361"/>
      <c r="H380" s="361"/>
      <c r="I380" s="359">
        <f>SUM(B380:H380) - IF(C380 &gt; I370, ROUNDUP(MINUS(C380, I370)/2), 0)</f>
        <v>0</v>
      </c>
      <c r="J380" s="329"/>
      <c r="K380" s="346" t="str">
        <f>IFERROR(__xludf.DUMMYFUNCTION("REGEXREPLACE(O379, ""\D+"", """")"),"")</f>
        <v/>
      </c>
      <c r="L380" s="154"/>
      <c r="M380" s="154"/>
      <c r="N380" s="154"/>
      <c r="O380" s="173"/>
      <c r="P380" s="154"/>
      <c r="Q380" s="173"/>
      <c r="R380" s="329"/>
      <c r="S380" s="329"/>
      <c r="T380" s="329"/>
      <c r="U380" s="510" t="s">
        <v>1018</v>
      </c>
      <c r="V380" s="401" t="s">
        <v>2109</v>
      </c>
      <c r="W380" s="401" t="s">
        <v>2109</v>
      </c>
      <c r="X380" s="401" t="s">
        <v>1164</v>
      </c>
      <c r="Y380" s="401" t="s">
        <v>2339</v>
      </c>
      <c r="Z380" s="425" t="s">
        <v>1064</v>
      </c>
      <c r="AA380" s="329"/>
      <c r="AB380" s="390">
        <f>(AC380 * (AC380 + 1)) / 2</f>
        <v>0</v>
      </c>
      <c r="AC380" s="391">
        <v>0.0</v>
      </c>
      <c r="AD380" s="384" t="s">
        <v>2673</v>
      </c>
      <c r="AE380" s="226"/>
      <c r="AF380" s="226"/>
      <c r="AG380" s="226"/>
      <c r="AH380" s="226"/>
      <c r="AI380" s="226"/>
      <c r="AJ380" s="329"/>
      <c r="AK380" s="329"/>
      <c r="AL380" s="329"/>
      <c r="AM380" s="304" t="s">
        <v>2674</v>
      </c>
      <c r="AN380" s="37"/>
      <c r="AO380" s="130" t="s">
        <v>2675</v>
      </c>
      <c r="AP380" s="37"/>
      <c r="AQ380" s="404" t="s">
        <v>1888</v>
      </c>
      <c r="AR380" s="37"/>
      <c r="AS380" s="329"/>
      <c r="AT380" s="329"/>
    </row>
    <row r="381">
      <c r="B381" s="359">
        <f>SUM($J$940)</f>
        <v>0</v>
      </c>
      <c r="C381" s="360">
        <v>11.0</v>
      </c>
      <c r="D381" s="361"/>
      <c r="E381" s="360">
        <v>2.0</v>
      </c>
      <c r="F381" s="360">
        <v>3.0</v>
      </c>
      <c r="G381" s="360"/>
      <c r="H381" s="361"/>
      <c r="I381" s="359">
        <f>SUM(B381:H381) - IF(C381 &gt; I370, ROUNDUP(MINUS(C381, I370)/2), 0)</f>
        <v>16</v>
      </c>
      <c r="J381" s="329"/>
      <c r="K381" s="329"/>
      <c r="L381" s="154"/>
      <c r="M381" s="154"/>
      <c r="N381" s="154"/>
      <c r="O381" s="154"/>
      <c r="P381" s="154"/>
      <c r="Q381" s="154"/>
      <c r="R381" s="329"/>
      <c r="S381" s="329"/>
      <c r="T381" s="279" t="s">
        <v>1889</v>
      </c>
      <c r="U381" s="456" t="s">
        <v>2676</v>
      </c>
      <c r="V381" s="767"/>
      <c r="W381" s="473" t="s">
        <v>2677</v>
      </c>
      <c r="X381" s="562"/>
      <c r="Y381" s="562"/>
      <c r="Z381" s="562"/>
      <c r="AA381" s="329"/>
      <c r="AB381" s="388"/>
      <c r="AC381" s="400" t="str">
        <f>CONCATENATE("Cost: ", AB380, " KP")</f>
        <v>Cost: 0 KP</v>
      </c>
      <c r="AD381" s="424" t="s">
        <v>2678</v>
      </c>
      <c r="AE381" s="226"/>
      <c r="AF381" s="226"/>
      <c r="AG381" s="226"/>
      <c r="AH381" s="226"/>
      <c r="AI381" s="414"/>
      <c r="AJ381" s="329"/>
      <c r="AK381" s="329"/>
      <c r="AL381" s="329"/>
      <c r="AM381" s="130" t="s">
        <v>2176</v>
      </c>
      <c r="AN381" s="37"/>
      <c r="AO381" s="405" t="s">
        <v>1894</v>
      </c>
      <c r="AP381" s="37"/>
      <c r="AQ381" s="406" t="s">
        <v>1895</v>
      </c>
      <c r="AR381" s="37"/>
      <c r="AS381" s="329"/>
      <c r="AT381" s="329"/>
    </row>
    <row r="382">
      <c r="B382" s="359">
        <f>SUM($T$940)</f>
        <v>4</v>
      </c>
      <c r="C382" s="360">
        <v>15.0</v>
      </c>
      <c r="D382" s="361"/>
      <c r="E382" s="361"/>
      <c r="F382" s="360">
        <v>1.0</v>
      </c>
      <c r="G382" s="361"/>
      <c r="H382" s="361"/>
      <c r="I382" s="359">
        <f>SUM(B382,D382:H382, (MIN(ROUNDDOWN(C382/6), 1)), MIN(ROUNDDOWN(C382/15), 1))</f>
        <v>7</v>
      </c>
      <c r="J382" s="329"/>
      <c r="K382" s="329"/>
      <c r="L382" s="329"/>
      <c r="M382" s="329"/>
      <c r="N382" s="329"/>
      <c r="O382" s="329"/>
      <c r="P382" s="329"/>
      <c r="Q382" s="329"/>
      <c r="R382" s="329"/>
      <c r="S382" s="329"/>
      <c r="T382" s="329"/>
      <c r="U382" s="385" t="s">
        <v>1010</v>
      </c>
      <c r="V382" s="421" t="s">
        <v>1031</v>
      </c>
      <c r="W382" s="589" t="s">
        <v>2679</v>
      </c>
      <c r="X382" s="226"/>
      <c r="Y382" s="226"/>
      <c r="Z382" s="226"/>
      <c r="AA382" s="329"/>
      <c r="AB382" s="388"/>
      <c r="AC382" s="279" t="s">
        <v>1862</v>
      </c>
      <c r="AD382" s="289" t="s">
        <v>1354</v>
      </c>
      <c r="AE382" s="201"/>
      <c r="AF382" s="201"/>
      <c r="AG382" s="337" t="s">
        <v>1212</v>
      </c>
      <c r="AH382" s="337" t="s">
        <v>1195</v>
      </c>
      <c r="AI382" s="337" t="s">
        <v>1196</v>
      </c>
      <c r="AJ382" s="329"/>
      <c r="AK382" s="329"/>
      <c r="AL382" s="329"/>
      <c r="AM382" s="304" t="s">
        <v>2680</v>
      </c>
      <c r="AN382" s="37"/>
      <c r="AO382" s="130" t="s">
        <v>2681</v>
      </c>
      <c r="AP382" s="37"/>
      <c r="AQ382" s="258" t="s">
        <v>2682</v>
      </c>
      <c r="AR382" s="37"/>
      <c r="AS382" s="329"/>
      <c r="AT382" s="329"/>
    </row>
    <row r="383">
      <c r="A383" s="329"/>
      <c r="B383" s="329"/>
      <c r="C383" s="329"/>
      <c r="D383" s="329"/>
      <c r="E383" s="329"/>
      <c r="F383" s="329"/>
      <c r="G383" s="329"/>
      <c r="H383" s="329"/>
      <c r="I383" s="329"/>
      <c r="J383" s="329"/>
      <c r="K383" s="411" t="s">
        <v>1904</v>
      </c>
      <c r="L383" s="412"/>
      <c r="M383" s="412"/>
      <c r="N383" s="412"/>
      <c r="O383" s="413"/>
      <c r="P383" s="413"/>
      <c r="Q383" s="413"/>
      <c r="R383" s="329"/>
      <c r="S383" s="329"/>
      <c r="T383" s="329"/>
      <c r="U383" s="385" t="s">
        <v>1018</v>
      </c>
      <c r="V383" s="226" t="s">
        <v>1093</v>
      </c>
      <c r="W383" s="244" t="s">
        <v>2295</v>
      </c>
      <c r="X383" s="226"/>
      <c r="Y383" s="226"/>
      <c r="Z383" s="226"/>
      <c r="AA383" s="329"/>
      <c r="AB383" s="390">
        <f>(AC383 * (AC383 + 1)) / 2</f>
        <v>0</v>
      </c>
      <c r="AC383" s="391">
        <v>0.0</v>
      </c>
      <c r="AD383" s="291" t="s">
        <v>1356</v>
      </c>
      <c r="AE383" s="183"/>
      <c r="AF383" s="183"/>
      <c r="AG383" s="183"/>
      <c r="AH383" s="183"/>
      <c r="AI383" s="181"/>
      <c r="AJ383" s="329"/>
      <c r="AK383" s="329"/>
      <c r="AL383" s="329"/>
      <c r="AM383" s="329"/>
      <c r="AN383" s="329"/>
      <c r="AO383" s="329"/>
      <c r="AP383" s="329"/>
      <c r="AQ383" s="329"/>
      <c r="AR383" s="329"/>
      <c r="AS383" s="329"/>
      <c r="AT383" s="329"/>
    </row>
    <row r="384">
      <c r="A384" s="329"/>
      <c r="B384" s="345" t="s">
        <v>1822</v>
      </c>
      <c r="C384" s="345" t="s">
        <v>1906</v>
      </c>
      <c r="D384" s="345" t="s">
        <v>1907</v>
      </c>
      <c r="E384" s="345" t="s">
        <v>1908</v>
      </c>
      <c r="F384" s="345" t="s">
        <v>1909</v>
      </c>
      <c r="G384" s="345" t="s">
        <v>1910</v>
      </c>
      <c r="H384" s="345" t="s">
        <v>800</v>
      </c>
      <c r="I384" s="345" t="s">
        <v>1826</v>
      </c>
      <c r="J384" s="329"/>
      <c r="K384" s="346" t="str">
        <f>IFERROR(__xludf.DUMMYFUNCTION("REGEXREPLACE(O383, ""\D+"", """")"),"")</f>
        <v/>
      </c>
      <c r="L384" s="170"/>
      <c r="M384" s="170"/>
      <c r="N384" s="170"/>
      <c r="O384" s="170"/>
      <c r="P384" s="170"/>
      <c r="Q384" s="170"/>
      <c r="R384" s="329"/>
      <c r="S384" s="329"/>
      <c r="T384" s="279" t="s">
        <v>1889</v>
      </c>
      <c r="U384" s="552" t="s">
        <v>2683</v>
      </c>
      <c r="V384" s="767"/>
      <c r="W384" s="802" t="s">
        <v>2684</v>
      </c>
      <c r="X384" s="562"/>
      <c r="Y384" s="562"/>
      <c r="Z384" s="562"/>
      <c r="AA384" s="329"/>
      <c r="AB384" s="329"/>
      <c r="AC384" s="400" t="str">
        <f>CONCATENATE("Cost: ", AB383, " KP")</f>
        <v>Cost: 0 KP</v>
      </c>
      <c r="AD384" s="185" t="s">
        <v>2685</v>
      </c>
      <c r="AE384" s="183"/>
      <c r="AF384" s="183"/>
      <c r="AG384" s="181"/>
      <c r="AH384" s="181"/>
      <c r="AI384" s="181"/>
      <c r="AJ384" s="329"/>
      <c r="AK384" s="329"/>
      <c r="AL384" s="329"/>
      <c r="AM384" s="279" t="s">
        <v>1914</v>
      </c>
      <c r="AN384" s="170"/>
      <c r="AO384" s="329"/>
      <c r="AP384" s="329"/>
      <c r="AQ384" s="329"/>
      <c r="AR384" s="329"/>
      <c r="AS384" s="329"/>
      <c r="AT384" s="329"/>
    </row>
    <row r="385">
      <c r="A385" s="345" t="s">
        <v>51</v>
      </c>
      <c r="B385" s="359">
        <f>SUM($U$940)</f>
        <v>5</v>
      </c>
      <c r="C385" s="418"/>
      <c r="D385" s="418"/>
      <c r="E385" s="419">
        <f>SUM(ROUNDDOWN(I378/5))</f>
        <v>5</v>
      </c>
      <c r="F385" s="418"/>
      <c r="G385" s="361"/>
      <c r="H385" s="361"/>
      <c r="I385" s="359">
        <f t="shared" ref="I385:I389" si="14">SUM(B385:H385)</f>
        <v>10</v>
      </c>
      <c r="J385" s="329"/>
      <c r="K385" s="329"/>
      <c r="L385" s="170"/>
      <c r="M385" s="170"/>
      <c r="N385" s="170"/>
      <c r="O385" s="170"/>
      <c r="P385" s="170"/>
      <c r="Q385" s="170"/>
      <c r="R385" s="329"/>
      <c r="S385" s="329"/>
      <c r="T385" s="329"/>
      <c r="U385" s="510" t="s">
        <v>1010</v>
      </c>
      <c r="V385" s="414" t="s">
        <v>1062</v>
      </c>
      <c r="W385" s="524" t="s">
        <v>2686</v>
      </c>
      <c r="X385" s="226"/>
      <c r="Y385" s="226"/>
      <c r="Z385" s="226"/>
      <c r="AA385" s="329"/>
      <c r="AB385" s="329"/>
      <c r="AC385" s="411" t="s">
        <v>1904</v>
      </c>
      <c r="AD385" s="803"/>
      <c r="AE385" s="803"/>
      <c r="AF385" s="803"/>
      <c r="AG385" s="803"/>
      <c r="AH385" s="773"/>
      <c r="AI385" s="773"/>
      <c r="AJ385" s="329"/>
      <c r="AK385" s="329"/>
      <c r="AL385" s="329"/>
      <c r="AM385" s="423" t="s">
        <v>2687</v>
      </c>
      <c r="AS385" s="329"/>
      <c r="AT385" s="329"/>
    </row>
    <row r="386">
      <c r="A386" s="345" t="s">
        <v>52</v>
      </c>
      <c r="B386" s="359">
        <f>SUM($V$940)</f>
        <v>6</v>
      </c>
      <c r="C386" s="418"/>
      <c r="D386" s="419">
        <f>SUM(ROUNDDOWN(I377/3))</f>
        <v>3</v>
      </c>
      <c r="E386" s="419">
        <f>SUM(I378)</f>
        <v>25</v>
      </c>
      <c r="F386" s="418"/>
      <c r="G386" s="360">
        <v>9.0</v>
      </c>
      <c r="H386" s="361"/>
      <c r="I386" s="359">
        <f t="shared" si="14"/>
        <v>43</v>
      </c>
      <c r="J386" s="329"/>
      <c r="K386" s="329"/>
      <c r="L386" s="329"/>
      <c r="M386" s="329"/>
      <c r="N386" s="329"/>
      <c r="O386" s="329"/>
      <c r="P386" s="329"/>
      <c r="Q386" s="329"/>
      <c r="R386" s="329"/>
      <c r="S386" s="329"/>
      <c r="T386" s="329"/>
      <c r="U386" s="510" t="s">
        <v>1018</v>
      </c>
      <c r="V386" s="414" t="s">
        <v>2688</v>
      </c>
      <c r="W386" s="425" t="s">
        <v>1883</v>
      </c>
      <c r="X386" s="226"/>
      <c r="Y386" s="226"/>
      <c r="Z386" s="226"/>
      <c r="AA386" s="329"/>
      <c r="AB386" s="390">
        <f>(AC386 * (AC386 + 1)) / 2</f>
        <v>0</v>
      </c>
      <c r="AC386" s="804">
        <v>0.0</v>
      </c>
      <c r="AD386" s="221"/>
      <c r="AE386" s="221"/>
      <c r="AF386" s="221"/>
      <c r="AG386" s="221"/>
      <c r="AH386" s="221"/>
      <c r="AI386" s="221"/>
      <c r="AJ386" s="329"/>
      <c r="AK386" s="329"/>
      <c r="AL386" s="329"/>
      <c r="AS386" s="329"/>
      <c r="AT386" s="329"/>
    </row>
    <row r="387">
      <c r="A387" s="345" t="s">
        <v>54</v>
      </c>
      <c r="B387" s="359">
        <f>SUM($W$940)</f>
        <v>2</v>
      </c>
      <c r="C387" s="419">
        <f>SUM(I376)</f>
        <v>28</v>
      </c>
      <c r="D387" s="418"/>
      <c r="E387" s="418"/>
      <c r="F387" s="418"/>
      <c r="G387" s="361"/>
      <c r="H387" s="361"/>
      <c r="I387" s="359">
        <f t="shared" si="14"/>
        <v>30</v>
      </c>
      <c r="J387" s="329"/>
      <c r="K387" s="411" t="s">
        <v>1904</v>
      </c>
      <c r="L387" s="412"/>
      <c r="M387" s="412"/>
      <c r="N387" s="412"/>
      <c r="O387" s="413"/>
      <c r="P387" s="413"/>
      <c r="Q387" s="413"/>
      <c r="R387" s="329"/>
      <c r="S387" s="329"/>
      <c r="T387" s="329"/>
      <c r="U387" s="559"/>
      <c r="V387" s="559"/>
      <c r="W387" s="559"/>
      <c r="X387" s="559"/>
      <c r="Y387" s="559"/>
      <c r="Z387" s="559"/>
      <c r="AA387" s="329"/>
      <c r="AB387" s="388"/>
      <c r="AC387" s="400" t="str">
        <f>CONCATENATE("Cost: ", AB386, " KP")</f>
        <v>Cost: 0 KP</v>
      </c>
      <c r="AD387" s="221"/>
      <c r="AE387" s="221"/>
      <c r="AF387" s="221"/>
      <c r="AG387" s="221"/>
      <c r="AH387" s="221"/>
      <c r="AI387" s="221"/>
      <c r="AJ387" s="329"/>
      <c r="AK387" s="329"/>
      <c r="AL387" s="329"/>
      <c r="AS387" s="329"/>
      <c r="AT387" s="329"/>
    </row>
    <row r="388">
      <c r="A388" s="345" t="s">
        <v>53</v>
      </c>
      <c r="B388" s="359">
        <f>SUM($X$940)</f>
        <v>0</v>
      </c>
      <c r="C388" s="419">
        <f>SUM(ROUNDDOWN(I376/2))</f>
        <v>14</v>
      </c>
      <c r="D388" s="418"/>
      <c r="E388" s="419">
        <f>SUM(I378)</f>
        <v>25</v>
      </c>
      <c r="F388" s="418"/>
      <c r="G388" s="360">
        <v>3.0</v>
      </c>
      <c r="H388" s="361"/>
      <c r="I388" s="359">
        <f t="shared" si="14"/>
        <v>42</v>
      </c>
      <c r="J388" s="329"/>
      <c r="K388" s="346" t="str">
        <f>IFERROR(__xludf.DUMMYFUNCTION("REGEXREPLACE(O387, ""\D+"", """")"),"")</f>
        <v/>
      </c>
      <c r="L388" s="170"/>
      <c r="M388" s="170"/>
      <c r="N388" s="170"/>
      <c r="O388" s="170"/>
      <c r="P388" s="170"/>
      <c r="Q388" s="170"/>
      <c r="R388" s="329"/>
      <c r="S388" s="329"/>
      <c r="T388" s="279" t="s">
        <v>1922</v>
      </c>
      <c r="U388" s="805" t="s">
        <v>2689</v>
      </c>
      <c r="V388" s="221"/>
      <c r="W388" s="221"/>
      <c r="X388" s="221"/>
      <c r="Y388" s="806" t="s">
        <v>568</v>
      </c>
      <c r="Z388" s="345" t="s">
        <v>535</v>
      </c>
      <c r="AA388" s="329"/>
      <c r="AB388" s="329"/>
      <c r="AC388" s="411" t="s">
        <v>1904</v>
      </c>
      <c r="AD388" s="803"/>
      <c r="AE388" s="803"/>
      <c r="AF388" s="803"/>
      <c r="AG388" s="803"/>
      <c r="AH388" s="773"/>
      <c r="AI388" s="773"/>
      <c r="AJ388" s="329"/>
      <c r="AK388" s="329"/>
      <c r="AL388" s="329"/>
      <c r="AS388" s="329"/>
      <c r="AT388" s="329"/>
    </row>
    <row r="389">
      <c r="A389" s="345" t="s">
        <v>55</v>
      </c>
      <c r="B389" s="359">
        <f>SUM($Y$940)</f>
        <v>14</v>
      </c>
      <c r="C389" s="419">
        <f>SUM(I376)</f>
        <v>28</v>
      </c>
      <c r="D389" s="418"/>
      <c r="E389" s="418"/>
      <c r="F389" s="419">
        <f>SUM(ROUNDDOWN(I381/3))</f>
        <v>5</v>
      </c>
      <c r="G389" s="361"/>
      <c r="H389" s="361"/>
      <c r="I389" s="359">
        <f t="shared" si="14"/>
        <v>47</v>
      </c>
      <c r="J389" s="329"/>
      <c r="K389" s="329"/>
      <c r="L389" s="170"/>
      <c r="M389" s="170"/>
      <c r="N389" s="170"/>
      <c r="O389" s="170"/>
      <c r="P389" s="170"/>
      <c r="Q389" s="170"/>
      <c r="R389" s="329"/>
      <c r="S389" s="329"/>
      <c r="T389" s="807" t="s">
        <v>2690</v>
      </c>
      <c r="U389" s="347" t="s">
        <v>2691</v>
      </c>
      <c r="V389" s="226"/>
      <c r="W389" s="226"/>
      <c r="X389" s="226"/>
      <c r="Y389" s="226"/>
      <c r="Z389" s="226"/>
      <c r="AA389" s="329"/>
      <c r="AB389" s="390">
        <f>(AC389 * (AC389 + 1)) / 2</f>
        <v>0</v>
      </c>
      <c r="AC389" s="804">
        <v>0.0</v>
      </c>
      <c r="AD389" s="221"/>
      <c r="AE389" s="221"/>
      <c r="AF389" s="221"/>
      <c r="AG389" s="221"/>
      <c r="AH389" s="221"/>
      <c r="AI389" s="221"/>
      <c r="AJ389" s="329"/>
      <c r="AK389" s="329"/>
      <c r="AL389" s="329"/>
      <c r="AS389" s="329"/>
      <c r="AT389" s="329"/>
    </row>
    <row r="390">
      <c r="A390" s="329"/>
      <c r="B390" s="329"/>
      <c r="C390" s="329"/>
      <c r="D390" s="329"/>
      <c r="E390" s="329"/>
      <c r="F390" s="329"/>
      <c r="G390" s="329"/>
      <c r="H390" s="329"/>
      <c r="I390" s="329"/>
      <c r="J390" s="329"/>
      <c r="K390" s="329"/>
      <c r="L390" s="329"/>
      <c r="M390" s="329"/>
      <c r="N390" s="329"/>
      <c r="O390" s="329"/>
      <c r="P390" s="329"/>
      <c r="Q390" s="329"/>
      <c r="R390" s="329"/>
      <c r="S390" s="329"/>
      <c r="T390" s="329"/>
      <c r="U390" s="808" t="s">
        <v>2692</v>
      </c>
      <c r="V390" s="226"/>
      <c r="W390" s="226"/>
      <c r="X390" s="226"/>
      <c r="Y390" s="226"/>
      <c r="Z390" s="798" t="s">
        <v>1619</v>
      </c>
      <c r="AA390" s="349" t="s">
        <v>556</v>
      </c>
      <c r="AB390" s="329"/>
      <c r="AC390" s="400" t="str">
        <f>CONCATENATE("Cost: ", AB389, " KP")</f>
        <v>Cost: 0 KP</v>
      </c>
      <c r="AD390" s="221"/>
      <c r="AE390" s="221"/>
      <c r="AF390" s="221"/>
      <c r="AG390" s="221"/>
      <c r="AH390" s="221"/>
      <c r="AI390" s="221"/>
      <c r="AJ390" s="329"/>
      <c r="AK390" s="329"/>
      <c r="AL390" s="329"/>
      <c r="AM390" s="329"/>
      <c r="AN390" s="329"/>
      <c r="AO390" s="329"/>
      <c r="AP390" s="329"/>
      <c r="AQ390" s="329"/>
      <c r="AR390" s="329"/>
      <c r="AS390" s="329"/>
      <c r="AT390" s="329"/>
    </row>
    <row r="391">
      <c r="A391" s="37"/>
      <c r="B391" s="430" t="s">
        <v>1926</v>
      </c>
      <c r="C391" s="329"/>
      <c r="D391" s="329"/>
      <c r="E391" s="329"/>
      <c r="F391" s="329"/>
      <c r="G391" s="329"/>
      <c r="H391" s="329"/>
      <c r="I391" s="329"/>
      <c r="J391" s="37"/>
      <c r="K391" s="329"/>
      <c r="L391" s="329"/>
      <c r="M391" s="329"/>
      <c r="N391" s="329"/>
      <c r="O391" s="329"/>
      <c r="P391" s="329"/>
      <c r="Q391" s="329"/>
      <c r="R391" s="329"/>
      <c r="S391" s="37"/>
      <c r="T391" s="329"/>
      <c r="U391" s="329"/>
      <c r="V391" s="329"/>
      <c r="W391" s="329"/>
      <c r="X391" s="329"/>
      <c r="Y391" s="329"/>
      <c r="Z391" s="329"/>
      <c r="AA391" s="329"/>
      <c r="AB391" s="37"/>
      <c r="AC391" s="559"/>
      <c r="AD391" s="559"/>
      <c r="AE391" s="559"/>
      <c r="AF391" s="559"/>
      <c r="AG391" s="559"/>
      <c r="AH391" s="559"/>
      <c r="AI391" s="559"/>
      <c r="AJ391" s="329"/>
      <c r="AK391" s="37"/>
      <c r="AL391" s="329"/>
      <c r="AM391" s="329"/>
      <c r="AN391" s="329"/>
      <c r="AO391" s="329"/>
      <c r="AP391" s="329"/>
      <c r="AQ391" s="329"/>
      <c r="AR391" s="329"/>
      <c r="AS391" s="329"/>
      <c r="AT391" s="37"/>
    </row>
    <row r="392">
      <c r="U392" s="809"/>
    </row>
    <row r="395">
      <c r="A395" s="37"/>
      <c r="B395" s="329"/>
      <c r="C395" s="329"/>
      <c r="D395" s="329"/>
      <c r="E395" s="329"/>
      <c r="F395" s="329"/>
      <c r="G395" s="330" t="s">
        <v>1811</v>
      </c>
      <c r="H395" s="330" t="s">
        <v>1812</v>
      </c>
      <c r="I395" s="331" t="s">
        <v>1813</v>
      </c>
      <c r="J395" s="329"/>
      <c r="K395" s="329"/>
      <c r="L395" s="329"/>
      <c r="M395" s="329"/>
      <c r="N395" s="329"/>
      <c r="O395" s="329"/>
      <c r="P395" s="329"/>
      <c r="Q395" s="329"/>
      <c r="R395" s="329"/>
      <c r="S395" s="37"/>
      <c r="T395" s="329"/>
      <c r="U395" s="329"/>
      <c r="V395" s="329"/>
      <c r="W395" s="329"/>
      <c r="X395" s="329"/>
      <c r="Y395" s="329"/>
      <c r="Z395" s="329"/>
      <c r="AA395" s="329"/>
      <c r="AB395" s="37"/>
      <c r="AC395" s="329"/>
      <c r="AD395" s="329"/>
      <c r="AE395" s="329"/>
      <c r="AF395" s="329"/>
      <c r="AG395" s="329"/>
      <c r="AH395" s="329"/>
      <c r="AI395" s="329"/>
      <c r="AJ395" s="329"/>
      <c r="AK395" s="37"/>
      <c r="AL395" s="329"/>
      <c r="AM395" s="329"/>
      <c r="AN395" s="329"/>
      <c r="AO395" s="329"/>
      <c r="AP395" s="329"/>
      <c r="AQ395" s="329"/>
      <c r="AR395" s="329"/>
      <c r="AS395" s="329"/>
      <c r="AT395" s="37"/>
    </row>
    <row r="396">
      <c r="A396" s="329"/>
      <c r="B396" s="329"/>
      <c r="C396" s="332" t="s">
        <v>1798</v>
      </c>
      <c r="D396" s="333"/>
      <c r="E396" s="329"/>
      <c r="F396" s="334" t="s">
        <v>1814</v>
      </c>
      <c r="G396" s="334">
        <f>MINUS(H396,SUM(C399:C408) + SUM(K398+K402+K406+AB403+AB406+AB409+AB412+AB415))</f>
        <v>9</v>
      </c>
      <c r="H396" s="334">
        <f>SUM($A$940)</f>
        <v>100</v>
      </c>
      <c r="I396" s="335">
        <f>$Z$940</f>
        <v>14</v>
      </c>
      <c r="J396" s="329"/>
      <c r="K396" s="329"/>
      <c r="L396" s="336" t="s">
        <v>2601</v>
      </c>
      <c r="M396" s="329"/>
      <c r="N396" s="329"/>
      <c r="O396" s="329"/>
      <c r="P396" s="329"/>
      <c r="Q396" s="329"/>
      <c r="R396" s="329"/>
      <c r="S396" s="329"/>
      <c r="T396" s="329"/>
      <c r="U396" s="329"/>
      <c r="V396" s="329"/>
      <c r="W396" s="329"/>
      <c r="X396" s="329"/>
      <c r="Y396" s="329"/>
      <c r="Z396" s="329"/>
      <c r="AA396" s="329"/>
      <c r="AB396" s="329"/>
      <c r="AC396" s="329"/>
      <c r="AD396" s="329"/>
      <c r="AE396" s="329"/>
      <c r="AF396" s="329"/>
      <c r="AG396" s="329"/>
      <c r="AH396" s="329"/>
      <c r="AI396" s="329"/>
      <c r="AJ396" s="329"/>
      <c r="AK396" s="329"/>
      <c r="AL396" s="329"/>
      <c r="AM396" s="329"/>
      <c r="AN396" s="329"/>
      <c r="AO396" s="329"/>
      <c r="AP396" s="329"/>
      <c r="AQ396" s="329"/>
      <c r="AR396" s="329"/>
      <c r="AS396" s="329"/>
      <c r="AT396" s="329"/>
    </row>
    <row r="397">
      <c r="A397" s="329"/>
      <c r="B397" s="329"/>
      <c r="C397" s="329"/>
      <c r="D397" s="329"/>
      <c r="E397" s="329"/>
      <c r="F397" s="329"/>
      <c r="G397" s="329"/>
      <c r="H397" s="329"/>
      <c r="I397" s="329"/>
      <c r="J397" s="329"/>
      <c r="K397" s="274" t="s">
        <v>1815</v>
      </c>
      <c r="L397" s="571" t="s">
        <v>779</v>
      </c>
      <c r="M397" s="221"/>
      <c r="N397" s="221"/>
      <c r="O397" s="379" t="s">
        <v>625</v>
      </c>
      <c r="P397" s="572" t="s">
        <v>748</v>
      </c>
      <c r="Q397" s="379" t="s">
        <v>593</v>
      </c>
      <c r="R397" s="329"/>
      <c r="S397" s="329"/>
      <c r="T397" s="279" t="s">
        <v>1816</v>
      </c>
      <c r="U397" s="810" t="s">
        <v>2693</v>
      </c>
      <c r="V397" s="811"/>
      <c r="W397" s="595" t="s">
        <v>2694</v>
      </c>
      <c r="X397" s="779"/>
      <c r="Y397" s="779"/>
      <c r="Z397" s="562"/>
      <c r="AA397" s="329"/>
      <c r="AB397" s="329"/>
      <c r="AC397" s="279" t="s">
        <v>294</v>
      </c>
      <c r="AD397" s="812" t="s">
        <v>2695</v>
      </c>
      <c r="AE397" s="813"/>
      <c r="AF397" s="814" t="s">
        <v>2696</v>
      </c>
      <c r="AG397" s="562"/>
      <c r="AH397" s="562"/>
      <c r="AI397" s="562"/>
      <c r="AJ397" s="329"/>
      <c r="AK397" s="329"/>
      <c r="AL397" s="329"/>
      <c r="AM397" s="227" t="s">
        <v>1821</v>
      </c>
      <c r="AN397" s="170"/>
      <c r="AO397" s="329"/>
      <c r="AP397" s="329"/>
      <c r="AQ397" s="329"/>
      <c r="AR397" s="329"/>
      <c r="AS397" s="329"/>
      <c r="AT397" s="329"/>
    </row>
    <row r="398">
      <c r="A398" s="329"/>
      <c r="B398" s="345" t="s">
        <v>1822</v>
      </c>
      <c r="C398" s="345" t="s">
        <v>1823</v>
      </c>
      <c r="D398" s="345" t="s">
        <v>1824</v>
      </c>
      <c r="E398" s="345" t="s">
        <v>1825</v>
      </c>
      <c r="F398" s="345" t="s">
        <v>1066</v>
      </c>
      <c r="G398" s="345" t="s">
        <v>1120</v>
      </c>
      <c r="H398" s="345" t="s">
        <v>800</v>
      </c>
      <c r="I398" s="345" t="s">
        <v>1826</v>
      </c>
      <c r="J398" s="329"/>
      <c r="K398" s="346" t="str">
        <f>IFERROR(__xludf.DUMMYFUNCTION("REGEXREPLACE(O397, ""\D+"", """")"),"5")</f>
        <v>5</v>
      </c>
      <c r="L398" s="287" t="s">
        <v>781</v>
      </c>
      <c r="M398" s="226"/>
      <c r="N398" s="226"/>
      <c r="O398" s="414"/>
      <c r="P398" s="226"/>
      <c r="Q398" s="414"/>
      <c r="R398" s="329"/>
      <c r="S398" s="329"/>
      <c r="T398" s="329"/>
      <c r="U398" s="298" t="s">
        <v>2697</v>
      </c>
      <c r="V398" s="225"/>
      <c r="W398" s="225"/>
      <c r="X398" s="225"/>
      <c r="Y398" s="225"/>
      <c r="Z398" s="225"/>
      <c r="AA398" s="329"/>
      <c r="AB398" s="329"/>
      <c r="AC398" s="329"/>
      <c r="AD398" s="286" t="s">
        <v>2698</v>
      </c>
      <c r="AE398" s="226"/>
      <c r="AF398" s="226"/>
      <c r="AG398" s="226"/>
      <c r="AH398" s="226"/>
      <c r="AI398" s="226"/>
      <c r="AJ398" s="329"/>
      <c r="AK398" s="329"/>
      <c r="AL398" s="329"/>
      <c r="AM398" s="37"/>
      <c r="AO398" s="37"/>
      <c r="AP398" s="37"/>
      <c r="AQ398" s="37"/>
      <c r="AR398" s="37"/>
      <c r="AS398" s="329"/>
      <c r="AT398" s="329"/>
    </row>
    <row r="399">
      <c r="A399" s="358"/>
      <c r="B399" s="359">
        <f>SUM($B$940)</f>
        <v>35</v>
      </c>
      <c r="C399" s="360">
        <v>7.0</v>
      </c>
      <c r="D399" s="361"/>
      <c r="E399" s="361"/>
      <c r="F399" s="360">
        <v>5.0</v>
      </c>
      <c r="G399" s="360">
        <v>4.0</v>
      </c>
      <c r="H399" s="361"/>
      <c r="I399" s="359">
        <f>SUM(B399,C399*2,D399:H399) - IF(C399 &gt; I396, MINUS(C399, I396), 0)</f>
        <v>58</v>
      </c>
      <c r="J399" s="329"/>
      <c r="K399" s="329"/>
      <c r="L399" s="414"/>
      <c r="M399" s="226"/>
      <c r="N399" s="226"/>
      <c r="O399" s="226"/>
      <c r="P399" s="226"/>
      <c r="Q399" s="226"/>
      <c r="R399" s="329"/>
      <c r="S399" s="329"/>
      <c r="T399" s="329"/>
      <c r="U399" s="539" t="s">
        <v>2699</v>
      </c>
      <c r="V399" s="345" t="s">
        <v>904</v>
      </c>
      <c r="W399" s="444" t="s">
        <v>868</v>
      </c>
      <c r="X399" s="345" t="s">
        <v>869</v>
      </c>
      <c r="Y399" s="363" t="s">
        <v>969</v>
      </c>
      <c r="Z399" s="345" t="s">
        <v>866</v>
      </c>
      <c r="AA399" s="329"/>
      <c r="AB399" s="329"/>
      <c r="AC399" s="329"/>
      <c r="AD399" s="815" t="s">
        <v>2700</v>
      </c>
      <c r="AE399" s="226"/>
      <c r="AF399" s="226"/>
      <c r="AG399" s="226"/>
      <c r="AH399" s="226"/>
      <c r="AI399" s="753" t="s">
        <v>2701</v>
      </c>
      <c r="AJ399" s="329"/>
      <c r="AK399" s="329"/>
      <c r="AL399" s="329"/>
      <c r="AM399" s="37"/>
      <c r="AN399" s="455"/>
      <c r="AO399" s="455"/>
      <c r="AP399" s="37"/>
      <c r="AQ399" s="37"/>
      <c r="AR399" s="37"/>
      <c r="AS399" s="329"/>
      <c r="AT399" s="329"/>
    </row>
    <row r="400">
      <c r="B400" s="359">
        <f>SUM($C$940)</f>
        <v>40</v>
      </c>
      <c r="C400" s="360">
        <v>12.0</v>
      </c>
      <c r="D400" s="361"/>
      <c r="E400" s="361"/>
      <c r="F400" s="361"/>
      <c r="G400" s="361"/>
      <c r="H400" s="361"/>
      <c r="I400" s="359">
        <f>SUM(B400,C400*2,D400:H400) - IF(C400 &gt; I396, MINUS(C400, I396), 0)</f>
        <v>64</v>
      </c>
      <c r="J400" s="329"/>
      <c r="K400" s="329"/>
      <c r="L400" s="329"/>
      <c r="M400" s="329"/>
      <c r="N400" s="329"/>
      <c r="O400" s="329"/>
      <c r="P400" s="329"/>
      <c r="Q400" s="329"/>
      <c r="R400" s="329"/>
      <c r="S400" s="329"/>
      <c r="T400" s="329"/>
      <c r="U400" s="559"/>
      <c r="V400" s="559"/>
      <c r="W400" s="559"/>
      <c r="X400" s="559"/>
      <c r="Y400" s="559"/>
      <c r="Z400" s="559"/>
      <c r="AA400" s="329"/>
      <c r="AB400" s="329"/>
      <c r="AC400" s="329"/>
      <c r="AD400" s="480" t="s">
        <v>2702</v>
      </c>
      <c r="AE400" s="221"/>
      <c r="AF400" s="221"/>
      <c r="AG400" s="221"/>
      <c r="AH400" s="221"/>
      <c r="AI400" s="345" t="s">
        <v>535</v>
      </c>
      <c r="AJ400" s="329"/>
      <c r="AK400" s="329"/>
      <c r="AL400" s="329"/>
      <c r="AM400" s="37"/>
      <c r="AN400" s="455"/>
      <c r="AO400" s="455"/>
      <c r="AP400" s="37"/>
      <c r="AQ400" s="37"/>
      <c r="AR400" s="37"/>
      <c r="AS400" s="329"/>
      <c r="AT400" s="329"/>
    </row>
    <row r="401">
      <c r="B401" s="359">
        <f>SUM($D$940)</f>
        <v>0</v>
      </c>
      <c r="C401" s="360">
        <v>3.0</v>
      </c>
      <c r="D401" s="361"/>
      <c r="E401" s="360">
        <v>5.0</v>
      </c>
      <c r="F401" s="361"/>
      <c r="G401" s="361"/>
      <c r="H401" s="361"/>
      <c r="I401" s="359">
        <f>SUM(B401:H401) - IF(C401 &gt; I396, ROUNDUP(MINUS(C401, I396)/2), 0)</f>
        <v>8</v>
      </c>
      <c r="J401" s="329"/>
      <c r="K401" s="274" t="s">
        <v>1815</v>
      </c>
      <c r="L401" s="290" t="s">
        <v>733</v>
      </c>
      <c r="M401" s="192"/>
      <c r="N401" s="192"/>
      <c r="O401" s="337" t="s">
        <v>625</v>
      </c>
      <c r="P401" s="338" t="s">
        <v>694</v>
      </c>
      <c r="Q401" s="337" t="s">
        <v>593</v>
      </c>
      <c r="R401" s="329"/>
      <c r="S401" s="329"/>
      <c r="T401" s="279" t="s">
        <v>1855</v>
      </c>
      <c r="U401" s="816" t="s">
        <v>2703</v>
      </c>
      <c r="V401" s="817"/>
      <c r="W401" s="382" t="s">
        <v>2704</v>
      </c>
      <c r="X401" s="342"/>
      <c r="Y401" s="342"/>
      <c r="Z401" s="342"/>
      <c r="AA401" s="329"/>
      <c r="AB401" s="329"/>
      <c r="AC401" s="329"/>
      <c r="AD401" s="329"/>
      <c r="AE401" s="329"/>
      <c r="AF401" s="329"/>
      <c r="AG401" s="329"/>
      <c r="AH401" s="329"/>
      <c r="AI401" s="329"/>
      <c r="AJ401" s="329"/>
      <c r="AK401" s="329"/>
      <c r="AL401" s="329"/>
      <c r="AM401" s="37"/>
      <c r="AN401" s="455"/>
      <c r="AO401" s="455"/>
      <c r="AP401" s="37"/>
      <c r="AQ401" s="37"/>
      <c r="AR401" s="37"/>
      <c r="AS401" s="329"/>
      <c r="AT401" s="329"/>
    </row>
    <row r="402">
      <c r="B402" s="359">
        <f>SUM($E$940)</f>
        <v>0</v>
      </c>
      <c r="C402" s="360">
        <v>5.0</v>
      </c>
      <c r="D402" s="360"/>
      <c r="E402" s="360">
        <v>-2.0</v>
      </c>
      <c r="F402" s="360">
        <v>3.0</v>
      </c>
      <c r="G402" s="361"/>
      <c r="H402" s="361"/>
      <c r="I402" s="359">
        <f>SUM(B402:H402) - IF(C402 &gt; I396, ROUNDUP(MINUS(C402, I396)/2), 0)</f>
        <v>6</v>
      </c>
      <c r="J402" s="329"/>
      <c r="K402" s="346" t="str">
        <f>IFERROR(__xludf.DUMMYFUNCTION("REGEXREPLACE(O401, ""\D+"", """")"),"5")</f>
        <v>5</v>
      </c>
      <c r="L402" s="180" t="s">
        <v>735</v>
      </c>
      <c r="M402" s="181"/>
      <c r="N402" s="181"/>
      <c r="O402" s="183"/>
      <c r="P402" s="181"/>
      <c r="Q402" s="183"/>
      <c r="R402" s="349"/>
      <c r="S402" s="329"/>
      <c r="T402" s="329"/>
      <c r="U402" s="385" t="s">
        <v>1010</v>
      </c>
      <c r="V402" s="226" t="s">
        <v>2208</v>
      </c>
      <c r="W402" s="226" t="s">
        <v>1043</v>
      </c>
      <c r="X402" s="226" t="s">
        <v>1076</v>
      </c>
      <c r="Y402" s="589" t="s">
        <v>2705</v>
      </c>
      <c r="Z402" s="573" t="s">
        <v>2706</v>
      </c>
      <c r="AA402" s="329"/>
      <c r="AB402" s="388"/>
      <c r="AC402" s="279" t="s">
        <v>1862</v>
      </c>
      <c r="AD402" s="279" t="s">
        <v>1354</v>
      </c>
      <c r="AE402" s="221"/>
      <c r="AF402" s="221"/>
      <c r="AG402" s="222" t="s">
        <v>1212</v>
      </c>
      <c r="AH402" s="222" t="s">
        <v>1195</v>
      </c>
      <c r="AI402" s="222" t="s">
        <v>1196</v>
      </c>
      <c r="AJ402" s="329"/>
      <c r="AK402" s="329"/>
      <c r="AL402" s="329"/>
      <c r="AM402" s="37"/>
      <c r="AN402" s="37"/>
      <c r="AO402" s="37"/>
      <c r="AP402" s="37"/>
      <c r="AQ402" s="37"/>
      <c r="AR402" s="37"/>
      <c r="AS402" s="329"/>
      <c r="AT402" s="329"/>
    </row>
    <row r="403">
      <c r="B403" s="359">
        <f>SUM($F$940)</f>
        <v>0</v>
      </c>
      <c r="C403" s="360">
        <v>14.0</v>
      </c>
      <c r="D403" s="360">
        <v>1.0</v>
      </c>
      <c r="E403" s="361"/>
      <c r="F403" s="361"/>
      <c r="G403" s="361"/>
      <c r="H403" s="361"/>
      <c r="I403" s="359">
        <f>SUM(B403:H403) - IF(C403 &gt; I396, ROUNDUP(MINUS(C403, I396)/2), 0)</f>
        <v>15</v>
      </c>
      <c r="J403" s="329"/>
      <c r="K403" s="329"/>
      <c r="L403" s="180" t="s">
        <v>737</v>
      </c>
      <c r="M403" s="181"/>
      <c r="N403" s="181"/>
      <c r="O403" s="181"/>
      <c r="P403" s="181"/>
      <c r="Q403" s="181"/>
      <c r="R403" s="329"/>
      <c r="S403" s="329"/>
      <c r="T403" s="329"/>
      <c r="U403" s="385" t="s">
        <v>1018</v>
      </c>
      <c r="V403" s="244" t="s">
        <v>1049</v>
      </c>
      <c r="W403" s="244" t="s">
        <v>1880</v>
      </c>
      <c r="X403" s="244" t="s">
        <v>2339</v>
      </c>
      <c r="Y403" s="244" t="s">
        <v>1981</v>
      </c>
      <c r="Z403" s="573" t="s">
        <v>2707</v>
      </c>
      <c r="AA403" s="329"/>
      <c r="AB403" s="390">
        <f>(AC403 * (AC403 + 1)) / 2</f>
        <v>0</v>
      </c>
      <c r="AC403" s="391">
        <v>0.0</v>
      </c>
      <c r="AD403" s="224" t="s">
        <v>1356</v>
      </c>
      <c r="AE403" s="225"/>
      <c r="AF403" s="225"/>
      <c r="AG403" s="225"/>
      <c r="AH403" s="225"/>
      <c r="AI403" s="226"/>
      <c r="AJ403" s="329"/>
      <c r="AK403" s="329"/>
      <c r="AL403" s="329"/>
      <c r="AM403" s="37"/>
      <c r="AN403" s="37"/>
      <c r="AO403" s="37"/>
      <c r="AP403" s="37"/>
      <c r="AQ403" s="37"/>
      <c r="AR403" s="37"/>
      <c r="AS403" s="329"/>
      <c r="AT403" s="329"/>
    </row>
    <row r="404">
      <c r="B404" s="359">
        <f>SUM($G$940)</f>
        <v>0</v>
      </c>
      <c r="C404" s="360">
        <v>8.0</v>
      </c>
      <c r="D404" s="361"/>
      <c r="E404" s="361"/>
      <c r="F404" s="360">
        <v>3.0</v>
      </c>
      <c r="G404" s="360">
        <v>1.0</v>
      </c>
      <c r="H404" s="361"/>
      <c r="I404" s="359">
        <f>SUM(B404:H404) - IF(C404 &gt; I396, ROUNDUP(MINUS(C404, I396)/2), 0)</f>
        <v>12</v>
      </c>
      <c r="J404" s="329"/>
      <c r="K404" s="329"/>
      <c r="L404" s="329"/>
      <c r="M404" s="329"/>
      <c r="N404" s="329"/>
      <c r="O404" s="329"/>
      <c r="P404" s="329"/>
      <c r="Q404" s="329"/>
      <c r="R404" s="329"/>
      <c r="S404" s="329"/>
      <c r="T404" s="279" t="s">
        <v>1872</v>
      </c>
      <c r="U404" s="818" t="s">
        <v>2708</v>
      </c>
      <c r="V404" s="819"/>
      <c r="W404" s="382" t="s">
        <v>2709</v>
      </c>
      <c r="X404" s="342"/>
      <c r="Y404" s="342"/>
      <c r="Z404" s="342"/>
      <c r="AA404" s="329"/>
      <c r="AB404" s="388"/>
      <c r="AC404" s="400" t="str">
        <f>CONCATENATE("Cost: ", AB403, " KP")</f>
        <v>Cost: 0 KP</v>
      </c>
      <c r="AD404" s="820" t="s">
        <v>2710</v>
      </c>
      <c r="AE404" s="225"/>
      <c r="AF404" s="225"/>
      <c r="AG404" s="225"/>
      <c r="AH404" s="226"/>
      <c r="AI404" s="226"/>
      <c r="AJ404" s="329"/>
      <c r="AK404" s="329"/>
      <c r="AL404" s="329"/>
      <c r="AM404" s="329"/>
      <c r="AN404" s="329"/>
      <c r="AO404" s="329"/>
      <c r="AP404" s="329"/>
      <c r="AQ404" s="329"/>
      <c r="AR404" s="329"/>
      <c r="AS404" s="329"/>
      <c r="AT404" s="329"/>
    </row>
    <row r="405">
      <c r="B405" s="359">
        <f>SUM($H$940)</f>
        <v>0</v>
      </c>
      <c r="C405" s="360">
        <v>1.0</v>
      </c>
      <c r="D405" s="360">
        <v>3.0</v>
      </c>
      <c r="E405" s="360">
        <v>4.0</v>
      </c>
      <c r="F405" s="361"/>
      <c r="G405" s="361"/>
      <c r="H405" s="361"/>
      <c r="I405" s="359">
        <f>SUM(B405:H405) - IF(C405 &gt; I396, ROUNDUP(MINUS(C405, I396)/2), 0)</f>
        <v>8</v>
      </c>
      <c r="J405" s="329"/>
      <c r="K405" s="274" t="s">
        <v>1815</v>
      </c>
      <c r="L405" s="290" t="s">
        <v>727</v>
      </c>
      <c r="M405" s="192"/>
      <c r="N405" s="192"/>
      <c r="O405" s="337" t="s">
        <v>603</v>
      </c>
      <c r="P405" s="338" t="s">
        <v>694</v>
      </c>
      <c r="Q405" s="337" t="s">
        <v>593</v>
      </c>
      <c r="R405" s="329"/>
      <c r="S405" s="329"/>
      <c r="T405" s="329"/>
      <c r="U405" s="385" t="s">
        <v>1010</v>
      </c>
      <c r="V405" s="401" t="s">
        <v>1072</v>
      </c>
      <c r="W405" s="401" t="s">
        <v>1062</v>
      </c>
      <c r="X405" s="401" t="s">
        <v>1031</v>
      </c>
      <c r="Y405" s="768" t="s">
        <v>2130</v>
      </c>
      <c r="Z405" s="554" t="s">
        <v>2711</v>
      </c>
      <c r="AA405" s="329"/>
      <c r="AB405" s="388"/>
      <c r="AC405" s="279" t="s">
        <v>1862</v>
      </c>
      <c r="AD405" s="279" t="s">
        <v>1361</v>
      </c>
      <c r="AE405" s="192"/>
      <c r="AF405" s="192"/>
      <c r="AG405" s="222" t="s">
        <v>1222</v>
      </c>
      <c r="AH405" s="178" t="s">
        <v>1195</v>
      </c>
      <c r="AI405" s="178" t="s">
        <v>1196</v>
      </c>
      <c r="AJ405" s="329"/>
      <c r="AK405" s="329"/>
      <c r="AL405" s="329"/>
      <c r="AM405" s="279" t="s">
        <v>1879</v>
      </c>
      <c r="AN405" s="170"/>
      <c r="AO405" s="329"/>
      <c r="AP405" s="329"/>
      <c r="AQ405" s="329"/>
      <c r="AR405" s="329"/>
      <c r="AS405" s="329"/>
      <c r="AT405" s="329"/>
    </row>
    <row r="406">
      <c r="B406" s="359">
        <f>SUM($I$940)</f>
        <v>0</v>
      </c>
      <c r="C406" s="360">
        <v>10.0</v>
      </c>
      <c r="D406" s="361"/>
      <c r="E406" s="361"/>
      <c r="F406" s="361"/>
      <c r="G406" s="361"/>
      <c r="H406" s="361"/>
      <c r="I406" s="359">
        <f>SUM(B406:H406) - IF(C406 &gt; I396, ROUNDUP(MINUS(C406, I396)/2), 0)</f>
        <v>10</v>
      </c>
      <c r="J406" s="329"/>
      <c r="K406" s="346" t="str">
        <f>IFERROR(__xludf.DUMMYFUNCTION("REGEXREPLACE(O405, ""\D+"", """")"),"4")</f>
        <v>4</v>
      </c>
      <c r="L406" s="180" t="s">
        <v>729</v>
      </c>
      <c r="M406" s="181"/>
      <c r="N406" s="181"/>
      <c r="O406" s="183"/>
      <c r="P406" s="181"/>
      <c r="Q406" s="183"/>
      <c r="R406" s="329"/>
      <c r="S406" s="329"/>
      <c r="T406" s="329"/>
      <c r="U406" s="385" t="s">
        <v>1018</v>
      </c>
      <c r="V406" s="226" t="s">
        <v>2712</v>
      </c>
      <c r="W406" s="226" t="s">
        <v>1021</v>
      </c>
      <c r="X406" s="401"/>
      <c r="Y406" s="226"/>
      <c r="Z406" s="226"/>
      <c r="AA406" s="329"/>
      <c r="AB406" s="390">
        <f>(AC406 * (AC406 + 1)) / 2</f>
        <v>0</v>
      </c>
      <c r="AC406" s="391">
        <v>0.0</v>
      </c>
      <c r="AD406" s="821" t="s">
        <v>2713</v>
      </c>
      <c r="AE406" s="181"/>
      <c r="AF406" s="181"/>
      <c r="AG406" s="181"/>
      <c r="AH406" s="181"/>
      <c r="AI406" s="181"/>
      <c r="AJ406" s="329"/>
      <c r="AK406" s="329"/>
      <c r="AL406" s="329"/>
      <c r="AM406" s="404" t="s">
        <v>2714</v>
      </c>
      <c r="AN406" s="37"/>
      <c r="AO406" s="130" t="s">
        <v>2715</v>
      </c>
      <c r="AP406" s="37"/>
      <c r="AQ406" s="404" t="s">
        <v>1888</v>
      </c>
      <c r="AR406" s="37"/>
      <c r="AS406" s="329"/>
      <c r="AT406" s="329"/>
    </row>
    <row r="407">
      <c r="B407" s="359">
        <f>SUM($J$940)</f>
        <v>0</v>
      </c>
      <c r="C407" s="360">
        <v>11.0</v>
      </c>
      <c r="D407" s="361"/>
      <c r="E407" s="360">
        <v>2.0</v>
      </c>
      <c r="F407" s="360">
        <v>1.0</v>
      </c>
      <c r="G407" s="361"/>
      <c r="H407" s="361"/>
      <c r="I407" s="359">
        <f>SUM(B407:H407) - IF(C407 &gt; I396, ROUNDUP(MINUS(C407, I396)/2), 0)</f>
        <v>14</v>
      </c>
      <c r="J407" s="329"/>
      <c r="K407" s="329"/>
      <c r="L407" s="181"/>
      <c r="M407" s="181"/>
      <c r="N407" s="181"/>
      <c r="O407" s="181"/>
      <c r="P407" s="181"/>
      <c r="Q407" s="181"/>
      <c r="R407" s="329"/>
      <c r="S407" s="329"/>
      <c r="T407" s="279" t="s">
        <v>1889</v>
      </c>
      <c r="U407" s="822" t="s">
        <v>2716</v>
      </c>
      <c r="V407" s="823"/>
      <c r="W407" s="575" t="s">
        <v>2717</v>
      </c>
      <c r="X407" s="779"/>
      <c r="Y407" s="779"/>
      <c r="Z407" s="562"/>
      <c r="AA407" s="329"/>
      <c r="AB407" s="388"/>
      <c r="AC407" s="400" t="str">
        <f>CONCATENATE("Cost: ", AB406, " KP")</f>
        <v>Cost: 0 KP</v>
      </c>
      <c r="AD407" s="185" t="s">
        <v>2718</v>
      </c>
      <c r="AE407" s="181"/>
      <c r="AF407" s="181"/>
      <c r="AG407" s="181"/>
      <c r="AH407" s="181"/>
      <c r="AI407" s="181"/>
      <c r="AJ407" s="349" t="s">
        <v>556</v>
      </c>
      <c r="AK407" s="329"/>
      <c r="AL407" s="329"/>
      <c r="AM407" s="406" t="s">
        <v>2627</v>
      </c>
      <c r="AN407" s="37"/>
      <c r="AO407" s="405" t="s">
        <v>1894</v>
      </c>
      <c r="AP407" s="37"/>
      <c r="AQ407" s="406" t="s">
        <v>1895</v>
      </c>
      <c r="AR407" s="37"/>
      <c r="AS407" s="329"/>
      <c r="AT407" s="329"/>
    </row>
    <row r="408">
      <c r="B408" s="359">
        <f>SUM($T$940)</f>
        <v>4</v>
      </c>
      <c r="C408" s="360">
        <v>6.0</v>
      </c>
      <c r="D408" s="361"/>
      <c r="E408" s="361"/>
      <c r="F408" s="361"/>
      <c r="G408" s="361"/>
      <c r="H408" s="361"/>
      <c r="I408" s="359">
        <f>SUM(B408,D408:H408, (MIN(ROUNDDOWN(C408/6), 1)), MIN(ROUNDDOWN(C408/15), 1))</f>
        <v>5</v>
      </c>
      <c r="J408" s="329"/>
      <c r="K408" s="329"/>
      <c r="L408" s="329"/>
      <c r="M408" s="329"/>
      <c r="N408" s="329"/>
      <c r="O408" s="329"/>
      <c r="P408" s="329"/>
      <c r="Q408" s="329"/>
      <c r="R408" s="329"/>
      <c r="S408" s="329"/>
      <c r="T408" s="329"/>
      <c r="U408" s="385" t="s">
        <v>1010</v>
      </c>
      <c r="V408" s="226" t="s">
        <v>1074</v>
      </c>
      <c r="W408" s="262" t="s">
        <v>2719</v>
      </c>
      <c r="X408" s="589" t="s">
        <v>2720</v>
      </c>
      <c r="Y408" s="573" t="s">
        <v>2721</v>
      </c>
      <c r="Z408" s="226"/>
      <c r="AA408" s="329"/>
      <c r="AB408" s="388"/>
      <c r="AC408" s="279" t="s">
        <v>1862</v>
      </c>
      <c r="AD408" s="515" t="s">
        <v>2722</v>
      </c>
      <c r="AE408" s="221"/>
      <c r="AF408" s="221"/>
      <c r="AG408" s="285" t="s">
        <v>1222</v>
      </c>
      <c r="AH408" s="285" t="s">
        <v>1195</v>
      </c>
      <c r="AI408" s="285" t="s">
        <v>1196</v>
      </c>
      <c r="AJ408" s="329"/>
      <c r="AK408" s="329"/>
      <c r="AL408" s="329"/>
      <c r="AM408" s="304" t="s">
        <v>2723</v>
      </c>
      <c r="AN408" s="37"/>
      <c r="AO408" s="130" t="s">
        <v>2724</v>
      </c>
      <c r="AP408" s="37"/>
      <c r="AQ408" s="109" t="s">
        <v>2289</v>
      </c>
      <c r="AR408" s="37"/>
      <c r="AS408" s="329"/>
      <c r="AT408" s="329"/>
    </row>
    <row r="409">
      <c r="A409" s="329"/>
      <c r="B409" s="329"/>
      <c r="C409" s="329"/>
      <c r="D409" s="329"/>
      <c r="E409" s="329"/>
      <c r="F409" s="329"/>
      <c r="G409" s="329"/>
      <c r="H409" s="329"/>
      <c r="I409" s="329"/>
      <c r="J409" s="329"/>
      <c r="K409" s="411" t="s">
        <v>1904</v>
      </c>
      <c r="L409" s="412"/>
      <c r="M409" s="412"/>
      <c r="N409" s="412"/>
      <c r="O409" s="413"/>
      <c r="P409" s="413"/>
      <c r="Q409" s="413"/>
      <c r="R409" s="329"/>
      <c r="S409" s="329"/>
      <c r="T409" s="329"/>
      <c r="U409" s="385" t="s">
        <v>1018</v>
      </c>
      <c r="V409" s="226" t="s">
        <v>1143</v>
      </c>
      <c r="W409" s="226" t="s">
        <v>2725</v>
      </c>
      <c r="X409" s="226"/>
      <c r="Y409" s="226"/>
      <c r="Z409" s="226"/>
      <c r="AA409" s="329"/>
      <c r="AB409" s="390">
        <f>(AC409 * (AC409 + 1)) / 2</f>
        <v>0</v>
      </c>
      <c r="AC409" s="391">
        <v>0.0</v>
      </c>
      <c r="AD409" s="287" t="s">
        <v>2726</v>
      </c>
      <c r="AE409" s="226"/>
      <c r="AF409" s="226"/>
      <c r="AG409" s="226"/>
      <c r="AH409" s="226"/>
      <c r="AI409" s="226"/>
      <c r="AJ409" s="329"/>
      <c r="AK409" s="329"/>
      <c r="AL409" s="329"/>
      <c r="AM409" s="329"/>
      <c r="AN409" s="329"/>
      <c r="AO409" s="329"/>
      <c r="AP409" s="329"/>
      <c r="AQ409" s="329"/>
      <c r="AR409" s="329"/>
      <c r="AS409" s="329"/>
      <c r="AT409" s="329"/>
    </row>
    <row r="410">
      <c r="A410" s="329"/>
      <c r="B410" s="345" t="s">
        <v>1822</v>
      </c>
      <c r="C410" s="345" t="s">
        <v>1906</v>
      </c>
      <c r="D410" s="345" t="s">
        <v>1907</v>
      </c>
      <c r="E410" s="345" t="s">
        <v>1908</v>
      </c>
      <c r="F410" s="345" t="s">
        <v>1909</v>
      </c>
      <c r="G410" s="345" t="s">
        <v>1910</v>
      </c>
      <c r="H410" s="345" t="s">
        <v>800</v>
      </c>
      <c r="I410" s="345" t="s">
        <v>1826</v>
      </c>
      <c r="J410" s="329"/>
      <c r="K410" s="346" t="str">
        <f>IFERROR(__xludf.DUMMYFUNCTION("REGEXREPLACE(O409, ""\D+"", """")"),"")</f>
        <v/>
      </c>
      <c r="L410" s="170"/>
      <c r="M410" s="170"/>
      <c r="N410" s="170"/>
      <c r="O410" s="170"/>
      <c r="P410" s="170"/>
      <c r="Q410" s="170"/>
      <c r="R410" s="329"/>
      <c r="S410" s="329"/>
      <c r="T410" s="279" t="s">
        <v>1889</v>
      </c>
      <c r="U410" s="824" t="s">
        <v>2727</v>
      </c>
      <c r="V410" s="811"/>
      <c r="W410" s="382" t="s">
        <v>2728</v>
      </c>
      <c r="X410" s="562"/>
      <c r="Y410" s="562"/>
      <c r="Z410" s="562"/>
      <c r="AA410" s="329"/>
      <c r="AB410" s="329"/>
      <c r="AC410" s="400" t="str">
        <f>CONCATENATE("Cost: ", AB409, " KP")</f>
        <v>Cost: 0 KP</v>
      </c>
      <c r="AD410" s="287" t="s">
        <v>1233</v>
      </c>
      <c r="AE410" s="226"/>
      <c r="AF410" s="226"/>
      <c r="AG410" s="226"/>
      <c r="AH410" s="226"/>
      <c r="AI410" s="226"/>
      <c r="AJ410" s="329"/>
      <c r="AK410" s="329"/>
      <c r="AL410" s="329"/>
      <c r="AM410" s="279" t="s">
        <v>1914</v>
      </c>
      <c r="AN410" s="170"/>
      <c r="AO410" s="329"/>
      <c r="AP410" s="329"/>
      <c r="AQ410" s="329"/>
      <c r="AR410" s="329"/>
      <c r="AS410" s="329"/>
      <c r="AT410" s="329"/>
    </row>
    <row r="411">
      <c r="A411" s="345" t="s">
        <v>51</v>
      </c>
      <c r="B411" s="359">
        <f>SUM($U$940)</f>
        <v>5</v>
      </c>
      <c r="C411" s="418"/>
      <c r="D411" s="418"/>
      <c r="E411" s="419">
        <f>SUM(ROUNDDOWN(I404/5))</f>
        <v>2</v>
      </c>
      <c r="F411" s="418"/>
      <c r="G411" s="360"/>
      <c r="H411" s="361"/>
      <c r="I411" s="359">
        <f t="shared" ref="I411:I415" si="15">SUM(B411:H411)</f>
        <v>7</v>
      </c>
      <c r="J411" s="329"/>
      <c r="K411" s="329"/>
      <c r="L411" s="170"/>
      <c r="M411" s="170"/>
      <c r="N411" s="170"/>
      <c r="O411" s="170"/>
      <c r="P411" s="170"/>
      <c r="Q411" s="170"/>
      <c r="R411" s="329"/>
      <c r="S411" s="329"/>
      <c r="T411" s="329"/>
      <c r="U411" s="385" t="s">
        <v>1010</v>
      </c>
      <c r="V411" s="226" t="s">
        <v>1014</v>
      </c>
      <c r="W411" s="589" t="s">
        <v>2729</v>
      </c>
      <c r="X411" s="408" t="s">
        <v>2730</v>
      </c>
      <c r="Y411" s="226"/>
      <c r="Z411" s="226"/>
      <c r="AA411" s="329"/>
      <c r="AB411" s="329"/>
      <c r="AC411" s="279" t="s">
        <v>1862</v>
      </c>
      <c r="AD411" s="506" t="s">
        <v>1286</v>
      </c>
      <c r="AE411" s="221"/>
      <c r="AF411" s="221"/>
      <c r="AG411" s="285" t="s">
        <v>1278</v>
      </c>
      <c r="AH411" s="285" t="s">
        <v>1195</v>
      </c>
      <c r="AI411" s="285" t="s">
        <v>1196</v>
      </c>
      <c r="AJ411" s="329"/>
      <c r="AK411" s="329"/>
      <c r="AL411" s="329"/>
      <c r="AM411" s="423" t="s">
        <v>2731</v>
      </c>
      <c r="AS411" s="329"/>
      <c r="AT411" s="329"/>
    </row>
    <row r="412">
      <c r="A412" s="345" t="s">
        <v>52</v>
      </c>
      <c r="B412" s="359">
        <f>SUM($V$940)</f>
        <v>6</v>
      </c>
      <c r="C412" s="418"/>
      <c r="D412" s="419">
        <f>SUM(ROUNDDOWN(I403/3))</f>
        <v>5</v>
      </c>
      <c r="E412" s="419">
        <f>SUM(I404)</f>
        <v>12</v>
      </c>
      <c r="F412" s="418"/>
      <c r="G412" s="360">
        <v>6.0</v>
      </c>
      <c r="H412" s="361"/>
      <c r="I412" s="359">
        <f t="shared" si="15"/>
        <v>29</v>
      </c>
      <c r="J412" s="329"/>
      <c r="K412" s="329"/>
      <c r="L412" s="329"/>
      <c r="M412" s="329"/>
      <c r="N412" s="329"/>
      <c r="O412" s="329"/>
      <c r="P412" s="329"/>
      <c r="Q412" s="329"/>
      <c r="R412" s="329"/>
      <c r="S412" s="329"/>
      <c r="T412" s="329"/>
      <c r="U412" s="385" t="s">
        <v>1018</v>
      </c>
      <c r="V412" s="226" t="s">
        <v>2338</v>
      </c>
      <c r="W412" s="226" t="s">
        <v>2732</v>
      </c>
      <c r="X412" s="573" t="s">
        <v>2733</v>
      </c>
      <c r="Y412" s="226"/>
      <c r="Z412" s="226"/>
      <c r="AA412" s="329"/>
      <c r="AB412" s="390">
        <f>(AC412 * (AC412 + 1)) / 2</f>
        <v>0</v>
      </c>
      <c r="AC412" s="391">
        <v>0.0</v>
      </c>
      <c r="AD412" s="287" t="s">
        <v>2734</v>
      </c>
      <c r="AE412" s="226"/>
      <c r="AF412" s="226"/>
      <c r="AG412" s="226"/>
      <c r="AH412" s="226"/>
      <c r="AI412" s="226"/>
      <c r="AJ412" s="329"/>
      <c r="AK412" s="329"/>
      <c r="AL412" s="329"/>
      <c r="AS412" s="329"/>
      <c r="AT412" s="329"/>
    </row>
    <row r="413">
      <c r="A413" s="345" t="s">
        <v>54</v>
      </c>
      <c r="B413" s="359">
        <f>SUM($W$940)</f>
        <v>2</v>
      </c>
      <c r="C413" s="419">
        <f>SUM(I402)</f>
        <v>6</v>
      </c>
      <c r="D413" s="418"/>
      <c r="E413" s="418"/>
      <c r="F413" s="418"/>
      <c r="G413" s="361"/>
      <c r="H413" s="361"/>
      <c r="I413" s="359">
        <f t="shared" si="15"/>
        <v>8</v>
      </c>
      <c r="J413" s="329"/>
      <c r="K413" s="411" t="s">
        <v>1904</v>
      </c>
      <c r="L413" s="412"/>
      <c r="M413" s="412"/>
      <c r="N413" s="412"/>
      <c r="O413" s="413"/>
      <c r="P413" s="413"/>
      <c r="Q413" s="413"/>
      <c r="R413" s="329"/>
      <c r="S413" s="329"/>
      <c r="T413" s="329"/>
      <c r="U413" s="329"/>
      <c r="V413" s="329"/>
      <c r="W413" s="329"/>
      <c r="X413" s="329"/>
      <c r="Y413" s="329"/>
      <c r="Z413" s="329"/>
      <c r="AA413" s="329"/>
      <c r="AB413" s="388"/>
      <c r="AC413" s="400" t="str">
        <f>CONCATENATE("Cost: ", AB412, " KP")</f>
        <v>Cost: 0 KP</v>
      </c>
      <c r="AD413" s="287" t="s">
        <v>2735</v>
      </c>
      <c r="AE413" s="226"/>
      <c r="AF413" s="226"/>
      <c r="AG413" s="226"/>
      <c r="AH413" s="226"/>
      <c r="AI413" s="226"/>
      <c r="AJ413" s="349" t="s">
        <v>556</v>
      </c>
      <c r="AK413" s="329"/>
      <c r="AL413" s="329"/>
      <c r="AS413" s="329"/>
      <c r="AT413" s="329"/>
    </row>
    <row r="414">
      <c r="A414" s="345" t="s">
        <v>53</v>
      </c>
      <c r="B414" s="359">
        <f>SUM($X$940)</f>
        <v>0</v>
      </c>
      <c r="C414" s="419">
        <f>SUM(ROUNDDOWN(I402/2))</f>
        <v>3</v>
      </c>
      <c r="D414" s="418"/>
      <c r="E414" s="419">
        <f>SUM(I404)</f>
        <v>12</v>
      </c>
      <c r="F414" s="418"/>
      <c r="G414" s="360">
        <v>2.0</v>
      </c>
      <c r="H414" s="361"/>
      <c r="I414" s="359">
        <f t="shared" si="15"/>
        <v>17</v>
      </c>
      <c r="J414" s="329"/>
      <c r="K414" s="346" t="str">
        <f>IFERROR(__xludf.DUMMYFUNCTION("REGEXREPLACE(O413, ""\D+"", """")"),"")</f>
        <v/>
      </c>
      <c r="L414" s="170"/>
      <c r="M414" s="170"/>
      <c r="N414" s="170"/>
      <c r="O414" s="170"/>
      <c r="P414" s="170"/>
      <c r="Q414" s="170"/>
      <c r="R414" s="329"/>
      <c r="S414" s="329"/>
      <c r="T414" s="279" t="s">
        <v>1922</v>
      </c>
      <c r="U414" s="825" t="s">
        <v>2736</v>
      </c>
      <c r="V414" s="221"/>
      <c r="W414" s="221"/>
      <c r="X414" s="221"/>
      <c r="Y414" s="826" t="s">
        <v>567</v>
      </c>
      <c r="Z414" s="345" t="s">
        <v>535</v>
      </c>
      <c r="AA414" s="329"/>
      <c r="AB414" s="329"/>
      <c r="AC414" s="827" t="s">
        <v>2301</v>
      </c>
      <c r="AD414" s="828" t="s">
        <v>1386</v>
      </c>
      <c r="AE414" s="829"/>
      <c r="AF414" s="829"/>
      <c r="AG414" s="830" t="s">
        <v>1334</v>
      </c>
      <c r="AH414" s="830" t="s">
        <v>1195</v>
      </c>
      <c r="AI414" s="830" t="s">
        <v>1196</v>
      </c>
      <c r="AJ414" s="329"/>
      <c r="AK414" s="329"/>
      <c r="AL414" s="329"/>
      <c r="AS414" s="329"/>
      <c r="AT414" s="329"/>
    </row>
    <row r="415">
      <c r="A415" s="345" t="s">
        <v>55</v>
      </c>
      <c r="B415" s="359">
        <f>SUM($Y$940)</f>
        <v>14</v>
      </c>
      <c r="C415" s="419">
        <f>SUM(I402)</f>
        <v>6</v>
      </c>
      <c r="D415" s="418"/>
      <c r="E415" s="418"/>
      <c r="F415" s="419">
        <f>SUM(ROUNDDOWN(I407/3))</f>
        <v>4</v>
      </c>
      <c r="G415" s="361"/>
      <c r="H415" s="361"/>
      <c r="I415" s="359">
        <f t="shared" si="15"/>
        <v>24</v>
      </c>
      <c r="J415" s="329"/>
      <c r="K415" s="329"/>
      <c r="L415" s="170"/>
      <c r="M415" s="170"/>
      <c r="N415" s="170"/>
      <c r="O415" s="170"/>
      <c r="P415" s="170"/>
      <c r="Q415" s="170"/>
      <c r="R415" s="329"/>
      <c r="S415" s="329"/>
      <c r="T415" s="329"/>
      <c r="U415" s="574" t="s">
        <v>2737</v>
      </c>
      <c r="V415" s="226"/>
      <c r="W415" s="226"/>
      <c r="X415" s="226"/>
      <c r="Y415" s="226"/>
      <c r="Z415" s="226"/>
      <c r="AA415" s="329"/>
      <c r="AB415" s="390">
        <f>(AC415 * (AC415 + 1)) / 2</f>
        <v>0</v>
      </c>
      <c r="AC415" s="429">
        <v>0.0</v>
      </c>
      <c r="AD415" s="831" t="s">
        <v>2738</v>
      </c>
      <c r="AE415" s="832"/>
      <c r="AF415" s="832"/>
      <c r="AG415" s="832"/>
      <c r="AH415" s="832"/>
      <c r="AI415" s="832"/>
      <c r="AJ415" s="329"/>
      <c r="AK415" s="329"/>
      <c r="AL415" s="329"/>
      <c r="AS415" s="329"/>
      <c r="AT415" s="329"/>
    </row>
    <row r="416">
      <c r="A416" s="329"/>
      <c r="B416" s="329"/>
      <c r="C416" s="329"/>
      <c r="D416" s="329"/>
      <c r="E416" s="329"/>
      <c r="F416" s="329"/>
      <c r="G416" s="329"/>
      <c r="H416" s="329"/>
      <c r="I416" s="329"/>
      <c r="J416" s="329"/>
      <c r="K416" s="329"/>
      <c r="L416" s="329"/>
      <c r="M416" s="329"/>
      <c r="N416" s="329"/>
      <c r="O416" s="329"/>
      <c r="P416" s="329"/>
      <c r="Q416" s="329"/>
      <c r="R416" s="329"/>
      <c r="S416" s="329"/>
      <c r="T416" s="329"/>
      <c r="U416" s="574" t="s">
        <v>2739</v>
      </c>
      <c r="V416" s="226"/>
      <c r="W416" s="226"/>
      <c r="X416" s="226"/>
      <c r="Y416" s="226"/>
      <c r="Z416" s="359" t="s">
        <v>2740</v>
      </c>
      <c r="AA416" s="329"/>
      <c r="AB416" s="329"/>
      <c r="AC416" s="400" t="str">
        <f>CONCATENATE("Cost: ", AB415, " KP")</f>
        <v>Cost: 0 KP</v>
      </c>
      <c r="AD416" s="831" t="s">
        <v>2741</v>
      </c>
      <c r="AE416" s="832"/>
      <c r="AF416" s="832"/>
      <c r="AG416" s="832"/>
      <c r="AH416" s="832"/>
      <c r="AI416" s="832"/>
      <c r="AJ416" s="329"/>
      <c r="AK416" s="329"/>
      <c r="AL416" s="329"/>
      <c r="AM416" s="329"/>
      <c r="AN416" s="329"/>
      <c r="AO416" s="329"/>
      <c r="AP416" s="329"/>
      <c r="AQ416" s="329"/>
      <c r="AR416" s="329"/>
      <c r="AS416" s="329"/>
      <c r="AT416" s="329"/>
    </row>
    <row r="417">
      <c r="A417" s="37"/>
      <c r="B417" s="430" t="s">
        <v>1926</v>
      </c>
      <c r="C417" s="329"/>
      <c r="D417" s="329"/>
      <c r="E417" s="329"/>
      <c r="F417" s="329"/>
      <c r="G417" s="329"/>
      <c r="H417" s="329"/>
      <c r="I417" s="329"/>
      <c r="J417" s="37"/>
      <c r="K417" s="329"/>
      <c r="L417" s="329"/>
      <c r="M417" s="329"/>
      <c r="N417" s="329"/>
      <c r="O417" s="329"/>
      <c r="P417" s="329"/>
      <c r="Q417" s="329"/>
      <c r="R417" s="329"/>
      <c r="S417" s="37"/>
      <c r="T417" s="329"/>
      <c r="U417" s="329"/>
      <c r="V417" s="329"/>
      <c r="W417" s="329"/>
      <c r="X417" s="329"/>
      <c r="Y417" s="329"/>
      <c r="Z417" s="329"/>
      <c r="AA417" s="329"/>
      <c r="AB417" s="37"/>
      <c r="AC417" s="329"/>
      <c r="AD417" s="329"/>
      <c r="AE417" s="329"/>
      <c r="AF417" s="329"/>
      <c r="AG417" s="329"/>
      <c r="AH417" s="329"/>
      <c r="AI417" s="329"/>
      <c r="AJ417" s="329"/>
      <c r="AK417" s="37"/>
      <c r="AL417" s="329"/>
      <c r="AM417" s="329"/>
      <c r="AN417" s="329"/>
      <c r="AO417" s="329"/>
      <c r="AP417" s="329"/>
      <c r="AQ417" s="329"/>
      <c r="AR417" s="329"/>
      <c r="AS417" s="329"/>
      <c r="AT417" s="37"/>
    </row>
    <row r="421">
      <c r="A421" s="308"/>
      <c r="B421" s="559"/>
      <c r="C421" s="559"/>
      <c r="D421" s="559"/>
      <c r="E421" s="559"/>
      <c r="F421" s="559"/>
      <c r="G421" s="330" t="s">
        <v>1811</v>
      </c>
      <c r="H421" s="330" t="s">
        <v>1812</v>
      </c>
      <c r="I421" s="331" t="s">
        <v>1813</v>
      </c>
      <c r="J421" s="329"/>
      <c r="K421" s="559"/>
      <c r="L421" s="559"/>
      <c r="M421" s="559"/>
      <c r="N421" s="559"/>
      <c r="O421" s="559"/>
      <c r="P421" s="559"/>
      <c r="Q421" s="559"/>
      <c r="R421" s="559"/>
      <c r="S421" s="308"/>
      <c r="T421" s="559"/>
      <c r="U421" s="559"/>
      <c r="V421" s="559"/>
      <c r="W421" s="559"/>
      <c r="X421" s="559"/>
      <c r="Y421" s="559"/>
      <c r="Z421" s="559"/>
      <c r="AA421" s="559"/>
      <c r="AB421" s="308"/>
      <c r="AC421" s="559"/>
      <c r="AD421" s="559"/>
      <c r="AE421" s="559"/>
      <c r="AF421" s="559"/>
      <c r="AG421" s="559"/>
      <c r="AH421" s="559"/>
      <c r="AI421" s="559"/>
      <c r="AJ421" s="559"/>
      <c r="AK421" s="308"/>
      <c r="AL421" s="559"/>
      <c r="AM421" s="559"/>
      <c r="AN421" s="559"/>
      <c r="AO421" s="559"/>
      <c r="AP421" s="559"/>
      <c r="AQ421" s="559"/>
      <c r="AR421" s="559"/>
      <c r="AS421" s="559"/>
      <c r="AT421" s="308"/>
    </row>
    <row r="422">
      <c r="A422" s="559"/>
      <c r="B422" s="559"/>
      <c r="C422" s="332" t="s">
        <v>1799</v>
      </c>
      <c r="D422" s="833"/>
      <c r="E422" s="559"/>
      <c r="F422" s="334" t="s">
        <v>1814</v>
      </c>
      <c r="G422" s="334">
        <f>MINUS(H422,SUM(C425:C434) + SUM(K424+K428+K432+AB429+AB432+AB435+AB438+AB441))</f>
        <v>0</v>
      </c>
      <c r="H422" s="334">
        <f>SUM($A$940)</f>
        <v>100</v>
      </c>
      <c r="I422" s="335">
        <f>$Z$940</f>
        <v>14</v>
      </c>
      <c r="J422" s="329"/>
      <c r="K422" s="559"/>
      <c r="L422" s="559"/>
      <c r="M422" s="559"/>
      <c r="N422" s="559"/>
      <c r="O422" s="559"/>
      <c r="P422" s="559"/>
      <c r="Q422" s="559"/>
      <c r="R422" s="559"/>
      <c r="S422" s="559"/>
      <c r="T422" s="559"/>
      <c r="U422" s="559"/>
      <c r="V422" s="559"/>
      <c r="W422" s="559"/>
      <c r="X422" s="559"/>
      <c r="Y422" s="559"/>
      <c r="Z422" s="559"/>
      <c r="AA422" s="559"/>
      <c r="AB422" s="559"/>
      <c r="AC422" s="559"/>
      <c r="AD422" s="559"/>
      <c r="AE422" s="559"/>
      <c r="AF422" s="559"/>
      <c r="AG422" s="559"/>
      <c r="AH422" s="559"/>
      <c r="AI422" s="559"/>
      <c r="AJ422" s="559"/>
      <c r="AK422" s="559"/>
      <c r="AL422" s="559"/>
      <c r="AM422" s="559"/>
      <c r="AN422" s="559"/>
      <c r="AO422" s="559"/>
      <c r="AP422" s="559"/>
      <c r="AQ422" s="559"/>
      <c r="AR422" s="559"/>
      <c r="AS422" s="559"/>
      <c r="AT422" s="559"/>
    </row>
    <row r="423">
      <c r="A423" s="559"/>
      <c r="B423" s="559"/>
      <c r="C423" s="559"/>
      <c r="D423" s="559"/>
      <c r="E423" s="559"/>
      <c r="F423" s="559"/>
      <c r="G423" s="559"/>
      <c r="H423" s="559"/>
      <c r="I423" s="329"/>
      <c r="J423" s="329"/>
      <c r="K423" s="279" t="s">
        <v>1815</v>
      </c>
      <c r="L423" s="506" t="s">
        <v>2216</v>
      </c>
      <c r="M423" s="221"/>
      <c r="N423" s="221"/>
      <c r="O423" s="562"/>
      <c r="P423" s="562"/>
      <c r="Q423" s="562"/>
      <c r="R423" s="559"/>
      <c r="S423" s="559"/>
      <c r="T423" s="279" t="s">
        <v>1816</v>
      </c>
      <c r="U423" s="546" t="s">
        <v>2742</v>
      </c>
      <c r="V423" s="373"/>
      <c r="W423" s="432" t="s">
        <v>2743</v>
      </c>
      <c r="X423" s="342"/>
      <c r="Y423" s="342"/>
      <c r="Z423" s="342"/>
      <c r="AA423" s="559"/>
      <c r="AB423" s="559"/>
      <c r="AC423" s="279" t="s">
        <v>294</v>
      </c>
      <c r="AD423" s="834" t="s">
        <v>2744</v>
      </c>
      <c r="AE423" s="221"/>
      <c r="AF423" s="814" t="s">
        <v>2745</v>
      </c>
      <c r="AG423" s="562"/>
      <c r="AH423" s="562"/>
      <c r="AI423" s="562"/>
      <c r="AJ423" s="559"/>
      <c r="AK423" s="559"/>
      <c r="AL423" s="559"/>
      <c r="AM423" s="283" t="s">
        <v>1821</v>
      </c>
      <c r="AN423" s="221"/>
      <c r="AO423" s="559"/>
      <c r="AP423" s="559"/>
      <c r="AQ423" s="559"/>
      <c r="AR423" s="559"/>
      <c r="AS423" s="559"/>
      <c r="AT423" s="559"/>
    </row>
    <row r="424">
      <c r="A424" s="559"/>
      <c r="B424" s="345" t="s">
        <v>1822</v>
      </c>
      <c r="C424" s="345" t="s">
        <v>1823</v>
      </c>
      <c r="D424" s="345" t="s">
        <v>1824</v>
      </c>
      <c r="E424" s="345" t="s">
        <v>1825</v>
      </c>
      <c r="F424" s="345" t="s">
        <v>1066</v>
      </c>
      <c r="G424" s="345" t="s">
        <v>1120</v>
      </c>
      <c r="H424" s="345" t="s">
        <v>800</v>
      </c>
      <c r="I424" s="345" t="s">
        <v>1826</v>
      </c>
      <c r="J424" s="329"/>
      <c r="K424" s="835" t="str">
        <f>IFERROR(__xludf.DUMMYFUNCTION("REGEXREPLACE(O423, ""\D+"", """")"),"")</f>
        <v/>
      </c>
      <c r="L424" s="226"/>
      <c r="M424" s="226"/>
      <c r="N424" s="226"/>
      <c r="O424" s="226"/>
      <c r="P424" s="226"/>
      <c r="Q424" s="226"/>
      <c r="R424" s="559"/>
      <c r="S424" s="559"/>
      <c r="T424" s="559"/>
      <c r="U424" s="291" t="s">
        <v>2746</v>
      </c>
      <c r="V424" s="181"/>
      <c r="W424" s="181"/>
      <c r="X424" s="181"/>
      <c r="Y424" s="181"/>
      <c r="Z424" s="318" t="s">
        <v>2747</v>
      </c>
      <c r="AA424" s="559" t="s">
        <v>556</v>
      </c>
      <c r="AB424" s="559"/>
      <c r="AC424" s="559"/>
      <c r="AD424" s="286" t="s">
        <v>2748</v>
      </c>
      <c r="AE424" s="226"/>
      <c r="AF424" s="226"/>
      <c r="AG424" s="226"/>
      <c r="AH424" s="226"/>
      <c r="AI424" s="226"/>
      <c r="AJ424" s="559"/>
      <c r="AK424" s="559"/>
      <c r="AL424" s="559"/>
      <c r="AM424" s="836" t="s">
        <v>1830</v>
      </c>
      <c r="AN424" s="803" t="s">
        <v>2749</v>
      </c>
      <c r="AO424" s="837" t="s">
        <v>2750</v>
      </c>
      <c r="AP424" s="838" t="s">
        <v>2507</v>
      </c>
      <c r="AQ424" s="762" t="s">
        <v>1940</v>
      </c>
      <c r="AR424" s="839" t="s">
        <v>1833</v>
      </c>
      <c r="AS424" s="559"/>
      <c r="AT424" s="559"/>
    </row>
    <row r="425">
      <c r="A425" s="358"/>
      <c r="B425" s="359">
        <f>SUM($B$940)</f>
        <v>35</v>
      </c>
      <c r="C425" s="840">
        <v>16.0</v>
      </c>
      <c r="D425" s="841"/>
      <c r="E425" s="840"/>
      <c r="F425" s="840"/>
      <c r="G425" s="840"/>
      <c r="H425" s="841"/>
      <c r="I425" s="359">
        <f>SUM(B425,C425*2,D425:H425) - IF(C425 &gt; I422, MINUS(C425, I422), 0)</f>
        <v>65</v>
      </c>
      <c r="J425" s="329"/>
      <c r="K425" s="559"/>
      <c r="L425" s="226"/>
      <c r="M425" s="226"/>
      <c r="N425" s="226"/>
      <c r="O425" s="226"/>
      <c r="P425" s="226"/>
      <c r="Q425" s="226"/>
      <c r="R425" s="559"/>
      <c r="S425" s="559"/>
      <c r="T425" s="559"/>
      <c r="U425" s="566" t="s">
        <v>2751</v>
      </c>
      <c r="V425" s="345" t="s">
        <v>2438</v>
      </c>
      <c r="W425" s="345" t="s">
        <v>868</v>
      </c>
      <c r="X425" s="842" t="s">
        <v>864</v>
      </c>
      <c r="Y425" s="363" t="s">
        <v>943</v>
      </c>
      <c r="Z425" s="345" t="s">
        <v>866</v>
      </c>
      <c r="AA425" s="559"/>
      <c r="AB425" s="559"/>
      <c r="AC425" s="559"/>
      <c r="AD425" s="286" t="s">
        <v>2752</v>
      </c>
      <c r="AE425" s="226"/>
      <c r="AF425" s="226"/>
      <c r="AG425" s="226"/>
      <c r="AH425" s="226"/>
      <c r="AI425" s="226"/>
      <c r="AJ425" s="559"/>
      <c r="AK425" s="559"/>
      <c r="AL425" s="559"/>
      <c r="AM425" s="499" t="s">
        <v>2041</v>
      </c>
      <c r="AN425" s="843" t="s">
        <v>1846</v>
      </c>
      <c r="AO425" s="844" t="s">
        <v>1847</v>
      </c>
      <c r="AP425" s="438" t="s">
        <v>1936</v>
      </c>
      <c r="AQ425" s="845" t="s">
        <v>2753</v>
      </c>
      <c r="AR425" s="308"/>
      <c r="AS425" s="559"/>
      <c r="AT425" s="559"/>
    </row>
    <row r="426">
      <c r="B426" s="359">
        <f>SUM($C$940)</f>
        <v>40</v>
      </c>
      <c r="C426" s="846">
        <v>2.0</v>
      </c>
      <c r="D426" s="846"/>
      <c r="E426" s="841"/>
      <c r="F426" s="847"/>
      <c r="G426" s="846"/>
      <c r="H426" s="841"/>
      <c r="I426" s="359">
        <f>SUM(B426,C426*2,D426:H426) - IF(C426 &gt; I422, MINUS(C426, I422), 0)</f>
        <v>44</v>
      </c>
      <c r="J426" s="329"/>
      <c r="K426" s="559"/>
      <c r="L426" s="559"/>
      <c r="M426" s="559"/>
      <c r="N426" s="559"/>
      <c r="O426" s="559"/>
      <c r="P426" s="559"/>
      <c r="Q426" s="559"/>
      <c r="R426" s="559"/>
      <c r="S426" s="559"/>
      <c r="T426" s="559"/>
      <c r="U426" s="559"/>
      <c r="V426" s="559"/>
      <c r="W426" s="559"/>
      <c r="X426" s="559"/>
      <c r="Y426" s="559"/>
      <c r="Z426" s="559"/>
      <c r="AA426" s="559"/>
      <c r="AB426" s="559"/>
      <c r="AC426" s="559"/>
      <c r="AD426" s="274" t="s">
        <v>2754</v>
      </c>
      <c r="AE426" s="221"/>
      <c r="AF426" s="221"/>
      <c r="AG426" s="221"/>
      <c r="AH426" s="221"/>
      <c r="AI426" s="345" t="s">
        <v>535</v>
      </c>
      <c r="AJ426" s="559"/>
      <c r="AK426" s="559"/>
      <c r="AL426" s="559"/>
      <c r="AM426" s="308"/>
      <c r="AN426" s="848"/>
      <c r="AO426" s="848"/>
      <c r="AP426" s="308"/>
      <c r="AQ426" s="308"/>
      <c r="AR426" s="308"/>
      <c r="AS426" s="559"/>
      <c r="AT426" s="559"/>
    </row>
    <row r="427">
      <c r="B427" s="359">
        <f>SUM($D$940)</f>
        <v>0</v>
      </c>
      <c r="C427" s="840">
        <v>16.0</v>
      </c>
      <c r="D427" s="840">
        <v>2.0</v>
      </c>
      <c r="E427" s="846">
        <v>6.0</v>
      </c>
      <c r="F427" s="846">
        <v>7.0</v>
      </c>
      <c r="G427" s="840"/>
      <c r="H427" s="841"/>
      <c r="I427" s="359">
        <f>SUM(B427:H427) - IF(C427 &gt; I422, ROUNDUP(MINUS(C427, I422)/2), 0)</f>
        <v>30</v>
      </c>
      <c r="J427" s="329"/>
      <c r="K427" s="279" t="s">
        <v>1815</v>
      </c>
      <c r="L427" s="506" t="s">
        <v>2216</v>
      </c>
      <c r="M427" s="221"/>
      <c r="N427" s="221"/>
      <c r="O427" s="562"/>
      <c r="P427" s="562"/>
      <c r="Q427" s="562"/>
      <c r="R427" s="559"/>
      <c r="S427" s="559"/>
      <c r="T427" s="279" t="s">
        <v>1855</v>
      </c>
      <c r="U427" s="397" t="s">
        <v>2755</v>
      </c>
      <c r="V427" s="398"/>
      <c r="W427" s="547" t="s">
        <v>2756</v>
      </c>
      <c r="X427" s="342"/>
      <c r="Y427" s="342"/>
      <c r="Z427" s="342"/>
      <c r="AA427" s="559" t="s">
        <v>556</v>
      </c>
      <c r="AB427" s="559"/>
      <c r="AC427" s="746"/>
      <c r="AD427" s="559"/>
      <c r="AE427" s="559"/>
      <c r="AF427" s="559"/>
      <c r="AG427" s="559"/>
      <c r="AH427" s="559"/>
      <c r="AI427" s="559"/>
      <c r="AJ427" s="559"/>
      <c r="AK427" s="559"/>
      <c r="AL427" s="559"/>
      <c r="AM427" s="308"/>
      <c r="AN427" s="848"/>
      <c r="AO427" s="848"/>
      <c r="AP427" s="308"/>
      <c r="AQ427" s="308"/>
      <c r="AR427" s="308"/>
      <c r="AS427" s="559"/>
      <c r="AT427" s="559"/>
    </row>
    <row r="428">
      <c r="B428" s="359">
        <f>SUM($E$940)</f>
        <v>0</v>
      </c>
      <c r="C428" s="840">
        <v>12.0</v>
      </c>
      <c r="D428" s="841"/>
      <c r="E428" s="846">
        <v>-1.0</v>
      </c>
      <c r="F428" s="840">
        <v>2.0</v>
      </c>
      <c r="G428" s="846">
        <v>2.0</v>
      </c>
      <c r="H428" s="841"/>
      <c r="I428" s="359">
        <f>SUM(B428:H428) - IF(C428 &gt; I422, ROUNDUP(MINUS(C428, I422)/2), 0)</f>
        <v>15</v>
      </c>
      <c r="J428" s="329"/>
      <c r="K428" s="835" t="str">
        <f>IFERROR(__xludf.DUMMYFUNCTION("REGEXREPLACE(O427, ""\D+"", """")"),"")</f>
        <v/>
      </c>
      <c r="L428" s="226"/>
      <c r="M428" s="226"/>
      <c r="N428" s="226"/>
      <c r="O428" s="226"/>
      <c r="P428" s="226"/>
      <c r="Q428" s="226"/>
      <c r="R428" s="559"/>
      <c r="S428" s="559"/>
      <c r="T428" s="559"/>
      <c r="U428" s="385" t="s">
        <v>1010</v>
      </c>
      <c r="V428" s="226" t="s">
        <v>1044</v>
      </c>
      <c r="W428" s="226" t="s">
        <v>1043</v>
      </c>
      <c r="X428" s="226" t="s">
        <v>1076</v>
      </c>
      <c r="Y428" s="589" t="s">
        <v>2705</v>
      </c>
      <c r="Z428" s="573" t="s">
        <v>1017</v>
      </c>
      <c r="AA428" s="559"/>
      <c r="AB428" s="559"/>
      <c r="AC428" s="279" t="s">
        <v>1862</v>
      </c>
      <c r="AD428" s="506" t="s">
        <v>1437</v>
      </c>
      <c r="AE428" s="221"/>
      <c r="AF428" s="221"/>
      <c r="AG428" s="285" t="s">
        <v>1304</v>
      </c>
      <c r="AH428" s="285" t="s">
        <v>1195</v>
      </c>
      <c r="AI428" s="285" t="s">
        <v>1196</v>
      </c>
      <c r="AJ428" s="559"/>
      <c r="AK428" s="559"/>
      <c r="AL428" s="559"/>
      <c r="AM428" s="308"/>
      <c r="AN428" s="308"/>
      <c r="AO428" s="308"/>
      <c r="AP428" s="308"/>
      <c r="AQ428" s="308"/>
      <c r="AR428" s="308"/>
      <c r="AS428" s="559"/>
      <c r="AT428" s="559"/>
    </row>
    <row r="429">
      <c r="B429" s="359">
        <f>SUM($F$940)</f>
        <v>0</v>
      </c>
      <c r="C429" s="840">
        <v>6.0</v>
      </c>
      <c r="D429" s="840">
        <v>2.0</v>
      </c>
      <c r="E429" s="841"/>
      <c r="F429" s="840">
        <v>2.0</v>
      </c>
      <c r="G429" s="846"/>
      <c r="H429" s="841"/>
      <c r="I429" s="359">
        <f>SUM(B429:H429) - IF(C429 &gt; I422, ROUNDUP(MINUS(C429, I422)/2), 0)</f>
        <v>10</v>
      </c>
      <c r="J429" s="329"/>
      <c r="K429" s="559"/>
      <c r="L429" s="226"/>
      <c r="M429" s="226"/>
      <c r="N429" s="226"/>
      <c r="O429" s="226"/>
      <c r="P429" s="226"/>
      <c r="Q429" s="226"/>
      <c r="R429" s="559"/>
      <c r="S429" s="559"/>
      <c r="T429" s="559"/>
      <c r="U429" s="385" t="s">
        <v>1018</v>
      </c>
      <c r="V429" s="244" t="s">
        <v>2184</v>
      </c>
      <c r="W429" s="244" t="s">
        <v>1880</v>
      </c>
      <c r="X429" s="244" t="s">
        <v>1093</v>
      </c>
      <c r="Y429" s="244" t="s">
        <v>2004</v>
      </c>
      <c r="Z429" s="573" t="s">
        <v>1884</v>
      </c>
      <c r="AA429" s="559"/>
      <c r="AB429" s="849">
        <f>(AC429 * (AC429 + 1)) / 2</f>
        <v>0</v>
      </c>
      <c r="AC429" s="804">
        <v>0.0</v>
      </c>
      <c r="AD429" s="287" t="s">
        <v>1439</v>
      </c>
      <c r="AE429" s="226"/>
      <c r="AF429" s="226"/>
      <c r="AG429" s="226"/>
      <c r="AH429" s="226"/>
      <c r="AI429" s="226"/>
      <c r="AJ429" s="559"/>
      <c r="AK429" s="559"/>
      <c r="AL429" s="559"/>
      <c r="AM429" s="467" t="s">
        <v>1870</v>
      </c>
      <c r="AN429" s="308"/>
      <c r="AO429" s="308"/>
      <c r="AP429" s="308"/>
      <c r="AQ429" s="308"/>
      <c r="AR429" s="308"/>
      <c r="AS429" s="559"/>
      <c r="AT429" s="559"/>
    </row>
    <row r="430">
      <c r="B430" s="359">
        <f>SUM($G$940)</f>
        <v>0</v>
      </c>
      <c r="C430" s="840">
        <v>18.0</v>
      </c>
      <c r="D430" s="841"/>
      <c r="E430" s="840"/>
      <c r="F430" s="846">
        <v>4.0</v>
      </c>
      <c r="G430" s="841"/>
      <c r="H430" s="841"/>
      <c r="I430" s="359">
        <f>SUM(B430:H430) - IF(C430 &gt; I422, ROUNDUP(MINUS(C430, I422)/2), 0)</f>
        <v>20</v>
      </c>
      <c r="J430" s="329"/>
      <c r="K430" s="559"/>
      <c r="L430" s="559"/>
      <c r="M430" s="559"/>
      <c r="N430" s="559"/>
      <c r="O430" s="559"/>
      <c r="P430" s="559"/>
      <c r="Q430" s="559"/>
      <c r="R430" s="559"/>
      <c r="S430" s="559"/>
      <c r="T430" s="279" t="s">
        <v>1872</v>
      </c>
      <c r="U430" s="850" t="s">
        <v>2757</v>
      </c>
      <c r="V430" s="398"/>
      <c r="W430" s="382" t="s">
        <v>2758</v>
      </c>
      <c r="X430" s="342"/>
      <c r="Y430" s="342"/>
      <c r="Z430" s="342"/>
      <c r="AA430" s="559"/>
      <c r="AB430" s="559"/>
      <c r="AC430" s="400" t="str">
        <f>CONCATENATE("Cost: ", AB429, " KP")</f>
        <v>Cost: 0 KP</v>
      </c>
      <c r="AD430" s="286" t="s">
        <v>2759</v>
      </c>
      <c r="AE430" s="226"/>
      <c r="AF430" s="226"/>
      <c r="AG430" s="226"/>
      <c r="AH430" s="226"/>
      <c r="AI430" s="348" t="s">
        <v>1442</v>
      </c>
      <c r="AJ430" s="559"/>
      <c r="AK430" s="559"/>
      <c r="AL430" s="559"/>
      <c r="AM430" s="559"/>
      <c r="AN430" s="559"/>
      <c r="AO430" s="559"/>
      <c r="AP430" s="559"/>
      <c r="AQ430" s="559"/>
      <c r="AR430" s="559"/>
      <c r="AS430" s="559"/>
      <c r="AT430" s="559"/>
    </row>
    <row r="431">
      <c r="B431" s="359">
        <f>SUM($H$940)</f>
        <v>0</v>
      </c>
      <c r="C431" s="840">
        <v>10.0</v>
      </c>
      <c r="D431" s="846"/>
      <c r="E431" s="846">
        <v>4.0</v>
      </c>
      <c r="F431" s="840"/>
      <c r="G431" s="841"/>
      <c r="H431" s="841"/>
      <c r="I431" s="359">
        <f>SUM(B431:H431) - IF(C431 &gt; I422, ROUNDUP(MINUS(C431, I422)/2), 0)</f>
        <v>14</v>
      </c>
      <c r="J431" s="329"/>
      <c r="K431" s="279" t="s">
        <v>1815</v>
      </c>
      <c r="L431" s="506" t="s">
        <v>2216</v>
      </c>
      <c r="M431" s="221"/>
      <c r="N431" s="221"/>
      <c r="O431" s="562"/>
      <c r="P431" s="562"/>
      <c r="Q431" s="562"/>
      <c r="R431" s="559"/>
      <c r="S431" s="559"/>
      <c r="T431" s="559"/>
      <c r="U431" s="385" t="s">
        <v>1010</v>
      </c>
      <c r="V431" s="226" t="s">
        <v>2760</v>
      </c>
      <c r="W431" s="226" t="s">
        <v>1045</v>
      </c>
      <c r="X431" s="226" t="s">
        <v>1959</v>
      </c>
      <c r="Y431" s="226" t="s">
        <v>1032</v>
      </c>
      <c r="Z431" s="589" t="s">
        <v>2761</v>
      </c>
      <c r="AA431" s="559"/>
      <c r="AB431" s="559"/>
      <c r="AC431" s="279" t="s">
        <v>1862</v>
      </c>
      <c r="AD431" s="506" t="s">
        <v>1286</v>
      </c>
      <c r="AE431" s="221"/>
      <c r="AF431" s="221"/>
      <c r="AG431" s="379" t="s">
        <v>1278</v>
      </c>
      <c r="AH431" s="285" t="s">
        <v>1195</v>
      </c>
      <c r="AI431" s="285" t="s">
        <v>1196</v>
      </c>
      <c r="AJ431" s="559"/>
      <c r="AK431" s="559"/>
      <c r="AL431" s="559"/>
      <c r="AM431" s="279" t="s">
        <v>1879</v>
      </c>
      <c r="AN431" s="221"/>
      <c r="AO431" s="559"/>
      <c r="AP431" s="559"/>
      <c r="AQ431" s="559"/>
      <c r="AR431" s="559"/>
      <c r="AS431" s="559"/>
      <c r="AT431" s="559"/>
    </row>
    <row r="432">
      <c r="B432" s="359">
        <f>SUM($I$940)</f>
        <v>0</v>
      </c>
      <c r="C432" s="840"/>
      <c r="D432" s="841"/>
      <c r="E432" s="846"/>
      <c r="F432" s="840"/>
      <c r="G432" s="841"/>
      <c r="H432" s="841"/>
      <c r="I432" s="359">
        <f>SUM(B432:H432) - IF(C432 &gt; I422, ROUNDUP(MINUS(C432, I422)/2), 0)</f>
        <v>0</v>
      </c>
      <c r="J432" s="329"/>
      <c r="K432" s="835" t="str">
        <f>IFERROR(__xludf.DUMMYFUNCTION("REGEXREPLACE(O431, ""\D+"", """")"),"")</f>
        <v/>
      </c>
      <c r="L432" s="226"/>
      <c r="M432" s="226"/>
      <c r="N432" s="226"/>
      <c r="O432" s="226"/>
      <c r="P432" s="226"/>
      <c r="Q432" s="226"/>
      <c r="R432" s="559"/>
      <c r="S432" s="559"/>
      <c r="T432" s="559"/>
      <c r="U432" s="385" t="s">
        <v>1018</v>
      </c>
      <c r="V432" s="181" t="s">
        <v>2762</v>
      </c>
      <c r="W432" s="226" t="s">
        <v>2220</v>
      </c>
      <c r="X432" s="244" t="s">
        <v>2400</v>
      </c>
      <c r="Y432" s="244" t="s">
        <v>2763</v>
      </c>
      <c r="Z432" s="181"/>
      <c r="AA432" s="559"/>
      <c r="AB432" s="849">
        <f>(AC432 * (AC432 + 1)) / 2</f>
        <v>0</v>
      </c>
      <c r="AC432" s="391">
        <v>0.0</v>
      </c>
      <c r="AD432" s="384" t="s">
        <v>2764</v>
      </c>
      <c r="AE432" s="226"/>
      <c r="AF432" s="226"/>
      <c r="AG432" s="226"/>
      <c r="AH432" s="226"/>
      <c r="AI432" s="226"/>
      <c r="AJ432" s="559"/>
      <c r="AK432" s="559"/>
      <c r="AL432" s="559"/>
      <c r="AM432" s="851" t="s">
        <v>1886</v>
      </c>
      <c r="AN432" s="308"/>
      <c r="AO432" s="852" t="s">
        <v>2765</v>
      </c>
      <c r="AP432" s="308"/>
      <c r="AQ432" s="851" t="s">
        <v>1888</v>
      </c>
      <c r="AR432" s="308"/>
      <c r="AS432" s="559"/>
      <c r="AT432" s="559"/>
    </row>
    <row r="433">
      <c r="B433" s="359">
        <f>SUM($J$940)</f>
        <v>0</v>
      </c>
      <c r="C433" s="840">
        <v>14.0</v>
      </c>
      <c r="D433" s="840">
        <v>1.0</v>
      </c>
      <c r="E433" s="840">
        <v>2.0</v>
      </c>
      <c r="F433" s="847"/>
      <c r="G433" s="840">
        <v>3.0</v>
      </c>
      <c r="H433" s="841"/>
      <c r="I433" s="359">
        <f>SUM(B433:H433) - IF(C433 &gt; I422, ROUNDUP(MINUS(C433, I422)/2), 0)</f>
        <v>20</v>
      </c>
      <c r="J433" s="329"/>
      <c r="K433" s="559"/>
      <c r="L433" s="226"/>
      <c r="M433" s="226"/>
      <c r="N433" s="226"/>
      <c r="O433" s="226"/>
      <c r="P433" s="226"/>
      <c r="Q433" s="226"/>
      <c r="R433" s="559"/>
      <c r="S433" s="559"/>
      <c r="T433" s="279" t="s">
        <v>1889</v>
      </c>
      <c r="U433" s="397" t="s">
        <v>2766</v>
      </c>
      <c r="V433" s="398"/>
      <c r="W433" s="382" t="s">
        <v>2767</v>
      </c>
      <c r="X433" s="342"/>
      <c r="Y433" s="342"/>
      <c r="Z433" s="342"/>
      <c r="AA433" s="559"/>
      <c r="AB433" s="559"/>
      <c r="AC433" s="400" t="str">
        <f>CONCATENATE("Cost: ", AB432, " KP")</f>
        <v>Cost: 0 KP</v>
      </c>
      <c r="AD433" s="384" t="s">
        <v>2768</v>
      </c>
      <c r="AE433" s="226"/>
      <c r="AF433" s="226"/>
      <c r="AG433" s="226"/>
      <c r="AH433" s="226"/>
      <c r="AI433" s="226"/>
      <c r="AJ433" s="853" t="s">
        <v>556</v>
      </c>
      <c r="AK433" s="559"/>
      <c r="AL433" s="559"/>
      <c r="AM433" s="852" t="s">
        <v>1893</v>
      </c>
      <c r="AN433" s="308"/>
      <c r="AO433" s="472" t="s">
        <v>2769</v>
      </c>
      <c r="AP433" s="308"/>
      <c r="AQ433" s="854" t="s">
        <v>1895</v>
      </c>
      <c r="AR433" s="308"/>
      <c r="AS433" s="559"/>
      <c r="AT433" s="559"/>
    </row>
    <row r="434">
      <c r="B434" s="359">
        <f>SUM($T$940)</f>
        <v>4</v>
      </c>
      <c r="C434" s="840">
        <v>6.0</v>
      </c>
      <c r="D434" s="841"/>
      <c r="E434" s="841"/>
      <c r="F434" s="841"/>
      <c r="G434" s="841"/>
      <c r="H434" s="841"/>
      <c r="I434" s="359">
        <f>SUM(B434,D434:H434, (MIN(ROUNDDOWN(C434/6), 1)), MIN(ROUNDDOWN(C434/15), 1))</f>
        <v>5</v>
      </c>
      <c r="J434" s="329"/>
      <c r="K434" s="559"/>
      <c r="L434" s="559"/>
      <c r="M434" s="559"/>
      <c r="N434" s="559"/>
      <c r="O434" s="559"/>
      <c r="P434" s="559"/>
      <c r="Q434" s="559"/>
      <c r="R434" s="559"/>
      <c r="S434" s="559"/>
      <c r="T434" s="559"/>
      <c r="U434" s="385" t="s">
        <v>1010</v>
      </c>
      <c r="V434" s="226" t="s">
        <v>1045</v>
      </c>
      <c r="W434" s="226" t="s">
        <v>1059</v>
      </c>
      <c r="X434" s="589" t="s">
        <v>2770</v>
      </c>
      <c r="Y434" s="573" t="s">
        <v>1132</v>
      </c>
      <c r="Z434" s="226"/>
      <c r="AA434" s="559"/>
      <c r="AB434" s="559"/>
      <c r="AC434" s="279" t="s">
        <v>1862</v>
      </c>
      <c r="AD434" s="506" t="s">
        <v>1446</v>
      </c>
      <c r="AE434" s="221"/>
      <c r="AF434" s="221"/>
      <c r="AG434" s="285" t="s">
        <v>1313</v>
      </c>
      <c r="AH434" s="285" t="s">
        <v>1195</v>
      </c>
      <c r="AI434" s="285" t="s">
        <v>1196</v>
      </c>
      <c r="AJ434" s="559"/>
      <c r="AK434" s="559"/>
      <c r="AL434" s="559"/>
      <c r="AM434" s="855" t="s">
        <v>2229</v>
      </c>
      <c r="AN434" s="308"/>
      <c r="AO434" s="854" t="s">
        <v>2288</v>
      </c>
      <c r="AP434" s="308"/>
      <c r="AQ434" s="856" t="s">
        <v>2771</v>
      </c>
      <c r="AR434" s="308"/>
      <c r="AS434" s="559"/>
      <c r="AT434" s="559"/>
    </row>
    <row r="435">
      <c r="A435" s="559"/>
      <c r="B435" s="329"/>
      <c r="C435" s="559"/>
      <c r="D435" s="559"/>
      <c r="E435" s="559"/>
      <c r="F435" s="559"/>
      <c r="G435" s="559"/>
      <c r="H435" s="559"/>
      <c r="I435" s="559"/>
      <c r="J435" s="559"/>
      <c r="K435" s="411" t="s">
        <v>1904</v>
      </c>
      <c r="L435" s="803"/>
      <c r="M435" s="803"/>
      <c r="N435" s="803"/>
      <c r="O435" s="773"/>
      <c r="P435" s="773"/>
      <c r="Q435" s="773"/>
      <c r="R435" s="559"/>
      <c r="S435" s="559"/>
      <c r="T435" s="559"/>
      <c r="U435" s="385" t="s">
        <v>1018</v>
      </c>
      <c r="V435" s="244" t="s">
        <v>2339</v>
      </c>
      <c r="W435" s="244" t="s">
        <v>1995</v>
      </c>
      <c r="X435" s="573" t="s">
        <v>2772</v>
      </c>
      <c r="Y435" s="226"/>
      <c r="Z435" s="226"/>
      <c r="AA435" s="559"/>
      <c r="AB435" s="849">
        <f>(AC435 * (AC435 + 1)) / 2</f>
        <v>0</v>
      </c>
      <c r="AC435" s="804">
        <v>0.0</v>
      </c>
      <c r="AD435" s="384" t="s">
        <v>2773</v>
      </c>
      <c r="AE435" s="226"/>
      <c r="AF435" s="226"/>
      <c r="AG435" s="226"/>
      <c r="AH435" s="226"/>
      <c r="AI435" s="226"/>
      <c r="AJ435" s="559"/>
      <c r="AK435" s="559"/>
      <c r="AL435" s="559"/>
      <c r="AM435" s="559"/>
      <c r="AN435" s="559"/>
      <c r="AO435" s="559"/>
      <c r="AP435" s="559"/>
      <c r="AQ435" s="559"/>
      <c r="AR435" s="559"/>
      <c r="AS435" s="559"/>
      <c r="AT435" s="559"/>
    </row>
    <row r="436">
      <c r="A436" s="559"/>
      <c r="B436" s="345" t="s">
        <v>1822</v>
      </c>
      <c r="C436" s="345" t="s">
        <v>1906</v>
      </c>
      <c r="D436" s="345" t="s">
        <v>1907</v>
      </c>
      <c r="E436" s="345" t="s">
        <v>1908</v>
      </c>
      <c r="F436" s="345" t="s">
        <v>1909</v>
      </c>
      <c r="G436" s="345" t="s">
        <v>1910</v>
      </c>
      <c r="H436" s="345" t="s">
        <v>800</v>
      </c>
      <c r="I436" s="345" t="s">
        <v>1826</v>
      </c>
      <c r="J436" s="559"/>
      <c r="K436" s="835" t="str">
        <f>IFERROR(__xludf.DUMMYFUNCTION("REGEXREPLACE(O435, ""\D+"", """")"),"")</f>
        <v/>
      </c>
      <c r="L436" s="221"/>
      <c r="M436" s="221"/>
      <c r="N436" s="221"/>
      <c r="O436" s="221"/>
      <c r="P436" s="221"/>
      <c r="Q436" s="221"/>
      <c r="R436" s="559"/>
      <c r="S436" s="559"/>
      <c r="T436" s="279" t="s">
        <v>1889</v>
      </c>
      <c r="U436" s="279" t="s">
        <v>2186</v>
      </c>
      <c r="V436" s="170"/>
      <c r="W436" s="575" t="s">
        <v>2187</v>
      </c>
      <c r="X436" s="235"/>
      <c r="Y436" s="235"/>
      <c r="Z436" s="235"/>
      <c r="AA436" s="559"/>
      <c r="AB436" s="559"/>
      <c r="AC436" s="400" t="str">
        <f>CONCATENATE("Cost: ", AB435, " KP")</f>
        <v>Cost: 0 KP</v>
      </c>
      <c r="AD436" s="286" t="s">
        <v>2774</v>
      </c>
      <c r="AE436" s="226"/>
      <c r="AF436" s="226"/>
      <c r="AG436" s="226"/>
      <c r="AH436" s="226"/>
      <c r="AI436" s="226"/>
      <c r="AJ436" s="559" t="s">
        <v>556</v>
      </c>
      <c r="AK436" s="559"/>
      <c r="AL436" s="559"/>
      <c r="AM436" s="279" t="s">
        <v>1914</v>
      </c>
      <c r="AN436" s="221"/>
      <c r="AO436" s="559"/>
      <c r="AP436" s="559"/>
      <c r="AQ436" s="559"/>
      <c r="AR436" s="559"/>
      <c r="AS436" s="559"/>
      <c r="AT436" s="559"/>
    </row>
    <row r="437">
      <c r="A437" s="345" t="s">
        <v>51</v>
      </c>
      <c r="B437" s="359">
        <f>SUM($U$940)</f>
        <v>5</v>
      </c>
      <c r="C437" s="770"/>
      <c r="D437" s="770"/>
      <c r="E437" s="857">
        <f>SUM(ROUNDDOWN(I430/5))</f>
        <v>4</v>
      </c>
      <c r="F437" s="770"/>
      <c r="G437" s="846"/>
      <c r="H437" s="841"/>
      <c r="I437" s="359">
        <f t="shared" ref="I437:I441" si="16">SUM(B437:H437)</f>
        <v>9</v>
      </c>
      <c r="J437" s="559"/>
      <c r="K437" s="559"/>
      <c r="L437" s="221"/>
      <c r="M437" s="221"/>
      <c r="N437" s="221"/>
      <c r="O437" s="221"/>
      <c r="P437" s="221"/>
      <c r="Q437" s="221"/>
      <c r="R437" s="559"/>
      <c r="S437" s="559"/>
      <c r="T437" s="559"/>
      <c r="U437" s="385" t="s">
        <v>1010</v>
      </c>
      <c r="V437" s="154"/>
      <c r="W437" s="154"/>
      <c r="X437" s="154"/>
      <c r="Y437" s="154"/>
      <c r="Z437" s="154"/>
      <c r="AA437" s="559"/>
      <c r="AB437" s="559"/>
      <c r="AC437" s="411" t="s">
        <v>1904</v>
      </c>
      <c r="AD437" s="803"/>
      <c r="AE437" s="803"/>
      <c r="AF437" s="803"/>
      <c r="AG437" s="803"/>
      <c r="AH437" s="773"/>
      <c r="AI437" s="773"/>
      <c r="AJ437" s="559"/>
      <c r="AK437" s="559"/>
      <c r="AL437" s="559"/>
      <c r="AM437" s="423" t="s">
        <v>2775</v>
      </c>
      <c r="AS437" s="559"/>
      <c r="AT437" s="559"/>
    </row>
    <row r="438">
      <c r="A438" s="345" t="s">
        <v>52</v>
      </c>
      <c r="B438" s="359">
        <f>SUM($V$940)</f>
        <v>6</v>
      </c>
      <c r="C438" s="770"/>
      <c r="D438" s="858">
        <f>SUM(ROUNDDOWN(I429/3))</f>
        <v>3</v>
      </c>
      <c r="E438" s="859">
        <f>SUM(I430)</f>
        <v>20</v>
      </c>
      <c r="F438" s="770"/>
      <c r="G438" s="840">
        <v>9.0</v>
      </c>
      <c r="H438" s="841"/>
      <c r="I438" s="359">
        <f t="shared" si="16"/>
        <v>38</v>
      </c>
      <c r="J438" s="559"/>
      <c r="K438" s="559"/>
      <c r="L438" s="559"/>
      <c r="M438" s="559"/>
      <c r="N438" s="559"/>
      <c r="O438" s="559"/>
      <c r="P438" s="559"/>
      <c r="Q438" s="559"/>
      <c r="R438" s="559"/>
      <c r="S438" s="559"/>
      <c r="T438" s="559"/>
      <c r="U438" s="385" t="s">
        <v>1018</v>
      </c>
      <c r="V438" s="154"/>
      <c r="W438" s="154"/>
      <c r="X438" s="154"/>
      <c r="Y438" s="154"/>
      <c r="Z438" s="154"/>
      <c r="AA438" s="559"/>
      <c r="AB438" s="849">
        <f>(AC438 * (AC438 + 1)) / 2</f>
        <v>0</v>
      </c>
      <c r="AC438" s="804">
        <v>0.0</v>
      </c>
      <c r="AD438" s="221"/>
      <c r="AE438" s="221"/>
      <c r="AF438" s="221"/>
      <c r="AG438" s="221"/>
      <c r="AH438" s="221"/>
      <c r="AI438" s="221"/>
      <c r="AJ438" s="559"/>
      <c r="AK438" s="559"/>
      <c r="AL438" s="559"/>
      <c r="AS438" s="559"/>
      <c r="AT438" s="559"/>
    </row>
    <row r="439">
      <c r="A439" s="345" t="s">
        <v>54</v>
      </c>
      <c r="B439" s="359">
        <f>SUM($W$940)</f>
        <v>2</v>
      </c>
      <c r="C439" s="859">
        <f>SUM(I428)</f>
        <v>15</v>
      </c>
      <c r="D439" s="770"/>
      <c r="E439" s="770"/>
      <c r="F439" s="770"/>
      <c r="G439" s="841"/>
      <c r="H439" s="841"/>
      <c r="I439" s="359">
        <f t="shared" si="16"/>
        <v>17</v>
      </c>
      <c r="J439" s="559"/>
      <c r="K439" s="411" t="s">
        <v>1904</v>
      </c>
      <c r="L439" s="803"/>
      <c r="M439" s="803"/>
      <c r="N439" s="803"/>
      <c r="O439" s="773"/>
      <c r="P439" s="773"/>
      <c r="Q439" s="773"/>
      <c r="R439" s="559"/>
      <c r="S439" s="559"/>
      <c r="T439" s="559"/>
      <c r="U439" s="559"/>
      <c r="V439" s="559"/>
      <c r="W439" s="559"/>
      <c r="X439" s="559"/>
      <c r="Y439" s="559"/>
      <c r="Z439" s="559"/>
      <c r="AA439" s="559"/>
      <c r="AB439" s="559"/>
      <c r="AC439" s="400" t="str">
        <f>CONCATENATE("Cost: ", AB438, " KP")</f>
        <v>Cost: 0 KP</v>
      </c>
      <c r="AD439" s="221"/>
      <c r="AE439" s="221"/>
      <c r="AF439" s="221"/>
      <c r="AG439" s="221"/>
      <c r="AH439" s="221"/>
      <c r="AI439" s="221"/>
      <c r="AJ439" s="559"/>
      <c r="AK439" s="559"/>
      <c r="AL439" s="559"/>
      <c r="AS439" s="559"/>
      <c r="AT439" s="559"/>
    </row>
    <row r="440">
      <c r="A440" s="345" t="s">
        <v>53</v>
      </c>
      <c r="B440" s="359">
        <f>SUM($X$940)</f>
        <v>0</v>
      </c>
      <c r="C440" s="860">
        <f>SUM(ROUNDDOWN(I428/2))</f>
        <v>7</v>
      </c>
      <c r="D440" s="770"/>
      <c r="E440" s="859">
        <f>SUM(I430)</f>
        <v>20</v>
      </c>
      <c r="F440" s="770"/>
      <c r="G440" s="840">
        <v>5.0</v>
      </c>
      <c r="H440" s="841"/>
      <c r="I440" s="359">
        <f t="shared" si="16"/>
        <v>32</v>
      </c>
      <c r="J440" s="559"/>
      <c r="K440" s="835" t="str">
        <f>IFERROR(__xludf.DUMMYFUNCTION("REGEXREPLACE(O439, ""\D+"", """")"),"")</f>
        <v/>
      </c>
      <c r="L440" s="221"/>
      <c r="M440" s="221"/>
      <c r="N440" s="221"/>
      <c r="O440" s="221"/>
      <c r="P440" s="221"/>
      <c r="Q440" s="221"/>
      <c r="R440" s="559"/>
      <c r="S440" s="559"/>
      <c r="T440" s="279" t="s">
        <v>1922</v>
      </c>
      <c r="U440" s="861" t="s">
        <v>2776</v>
      </c>
      <c r="V440" s="221"/>
      <c r="W440" s="221"/>
      <c r="X440" s="221"/>
      <c r="Y440" s="862" t="s">
        <v>568</v>
      </c>
      <c r="Z440" s="345" t="s">
        <v>535</v>
      </c>
      <c r="AA440" s="559"/>
      <c r="AB440" s="559"/>
      <c r="AC440" s="411" t="s">
        <v>1904</v>
      </c>
      <c r="AD440" s="803"/>
      <c r="AE440" s="803"/>
      <c r="AF440" s="803"/>
      <c r="AG440" s="803"/>
      <c r="AH440" s="773"/>
      <c r="AI440" s="773"/>
      <c r="AJ440" s="559"/>
      <c r="AK440" s="559"/>
      <c r="AL440" s="559"/>
      <c r="AS440" s="559"/>
      <c r="AT440" s="559"/>
    </row>
    <row r="441">
      <c r="A441" s="345" t="s">
        <v>55</v>
      </c>
      <c r="B441" s="359">
        <f>SUM($Y$940)</f>
        <v>14</v>
      </c>
      <c r="C441" s="859">
        <f>SUM(I428)</f>
        <v>15</v>
      </c>
      <c r="D441" s="770"/>
      <c r="E441" s="770"/>
      <c r="F441" s="863">
        <f>SUM(ROUNDDOWN(I433/3))</f>
        <v>6</v>
      </c>
      <c r="G441" s="841"/>
      <c r="H441" s="841"/>
      <c r="I441" s="359">
        <f t="shared" si="16"/>
        <v>35</v>
      </c>
      <c r="J441" s="559"/>
      <c r="K441" s="559"/>
      <c r="L441" s="221"/>
      <c r="M441" s="221"/>
      <c r="N441" s="221"/>
      <c r="O441" s="221"/>
      <c r="P441" s="221"/>
      <c r="Q441" s="221"/>
      <c r="R441" s="559"/>
      <c r="S441" s="559"/>
      <c r="T441" s="559"/>
      <c r="U441" s="286" t="s">
        <v>2777</v>
      </c>
      <c r="V441" s="226"/>
      <c r="W441" s="226"/>
      <c r="X441" s="226"/>
      <c r="Y441" s="226"/>
      <c r="Z441" s="226"/>
      <c r="AA441" s="559"/>
      <c r="AB441" s="849">
        <f>(AC441 * (AC441 + 1)) / 2</f>
        <v>0</v>
      </c>
      <c r="AC441" s="804">
        <v>0.0</v>
      </c>
      <c r="AD441" s="221"/>
      <c r="AE441" s="221"/>
      <c r="AF441" s="221"/>
      <c r="AG441" s="221"/>
      <c r="AH441" s="221"/>
      <c r="AI441" s="221"/>
      <c r="AJ441" s="559"/>
      <c r="AK441" s="559"/>
      <c r="AL441" s="559"/>
      <c r="AS441" s="559"/>
      <c r="AT441" s="559"/>
    </row>
    <row r="442">
      <c r="A442" s="559"/>
      <c r="B442" s="864"/>
      <c r="C442" s="559"/>
      <c r="D442" s="559"/>
      <c r="E442" s="559"/>
      <c r="F442" s="559"/>
      <c r="G442" s="559"/>
      <c r="H442" s="559"/>
      <c r="I442" s="559"/>
      <c r="J442" s="559"/>
      <c r="K442" s="559"/>
      <c r="L442" s="559"/>
      <c r="M442" s="559"/>
      <c r="N442" s="559"/>
      <c r="O442" s="559"/>
      <c r="P442" s="559"/>
      <c r="Q442" s="559"/>
      <c r="R442" s="559"/>
      <c r="S442" s="559"/>
      <c r="T442" s="559"/>
      <c r="U442" s="286" t="s">
        <v>2778</v>
      </c>
      <c r="V442" s="226"/>
      <c r="W442" s="226"/>
      <c r="X442" s="226"/>
      <c r="Y442" s="226"/>
      <c r="Z442" s="348" t="s">
        <v>2779</v>
      </c>
      <c r="AA442" s="559"/>
      <c r="AB442" s="559"/>
      <c r="AC442" s="400" t="str">
        <f>CONCATENATE("Cost: ", AB441, " KP")</f>
        <v>Cost: 0 KP</v>
      </c>
      <c r="AD442" s="221"/>
      <c r="AE442" s="221"/>
      <c r="AF442" s="221"/>
      <c r="AG442" s="221"/>
      <c r="AH442" s="221"/>
      <c r="AI442" s="221"/>
      <c r="AJ442" s="559"/>
      <c r="AK442" s="559"/>
      <c r="AL442" s="559"/>
      <c r="AM442" s="559"/>
      <c r="AN442" s="559"/>
      <c r="AO442" s="559"/>
      <c r="AP442" s="559"/>
      <c r="AQ442" s="559"/>
      <c r="AR442" s="559"/>
      <c r="AS442" s="559"/>
      <c r="AT442" s="559"/>
    </row>
    <row r="443">
      <c r="A443" s="308"/>
      <c r="B443" s="865" t="s">
        <v>1926</v>
      </c>
      <c r="C443" s="559"/>
      <c r="D443" s="559"/>
      <c r="E443" s="559"/>
      <c r="F443" s="559"/>
      <c r="G443" s="559"/>
      <c r="H443" s="559"/>
      <c r="I443" s="559"/>
      <c r="J443" s="308"/>
      <c r="K443" s="559"/>
      <c r="L443" s="559"/>
      <c r="M443" s="559"/>
      <c r="N443" s="559"/>
      <c r="O443" s="559"/>
      <c r="P443" s="559"/>
      <c r="Q443" s="559"/>
      <c r="R443" s="559"/>
      <c r="S443" s="308"/>
      <c r="T443" s="559"/>
      <c r="U443" s="559"/>
      <c r="V443" s="559"/>
      <c r="W443" s="559"/>
      <c r="X443" s="559"/>
      <c r="Y443" s="559"/>
      <c r="Z443" s="559"/>
      <c r="AA443" s="559"/>
      <c r="AB443" s="308"/>
      <c r="AC443" s="559"/>
      <c r="AD443" s="559"/>
      <c r="AE443" s="559"/>
      <c r="AF443" s="559"/>
      <c r="AG443" s="559"/>
      <c r="AH443" s="559"/>
      <c r="AI443" s="559"/>
      <c r="AJ443" s="559"/>
      <c r="AK443" s="308"/>
      <c r="AL443" s="559"/>
      <c r="AM443" s="559"/>
      <c r="AN443" s="559"/>
      <c r="AO443" s="559"/>
      <c r="AP443" s="559"/>
      <c r="AQ443" s="559"/>
      <c r="AR443" s="559"/>
      <c r="AS443" s="559"/>
      <c r="AT443" s="308"/>
    </row>
    <row r="447">
      <c r="A447" s="37"/>
      <c r="B447" s="329"/>
      <c r="C447" s="329"/>
      <c r="D447" s="329"/>
      <c r="E447" s="329"/>
      <c r="F447" s="329"/>
      <c r="G447" s="330" t="s">
        <v>1811</v>
      </c>
      <c r="H447" s="330" t="s">
        <v>1812</v>
      </c>
      <c r="I447" s="331" t="s">
        <v>1813</v>
      </c>
      <c r="J447" s="329"/>
      <c r="K447" s="329"/>
      <c r="L447" s="329"/>
      <c r="M447" s="329"/>
      <c r="N447" s="329"/>
      <c r="O447" s="329"/>
      <c r="P447" s="329"/>
      <c r="Q447" s="329"/>
      <c r="R447" s="329"/>
      <c r="S447" s="37"/>
      <c r="T447" s="329"/>
      <c r="U447" s="329"/>
      <c r="V447" s="329"/>
      <c r="W447" s="329"/>
      <c r="X447" s="329"/>
      <c r="Y447" s="329"/>
      <c r="Z447" s="329"/>
      <c r="AA447" s="329"/>
      <c r="AB447" s="37"/>
      <c r="AC447" s="329"/>
      <c r="AD447" s="329"/>
      <c r="AE447" s="329"/>
      <c r="AF447" s="329"/>
      <c r="AG447" s="329"/>
      <c r="AH447" s="329"/>
      <c r="AI447" s="329"/>
      <c r="AJ447" s="329"/>
      <c r="AK447" s="37"/>
      <c r="AL447" s="329"/>
      <c r="AM447" s="329"/>
      <c r="AN447" s="329"/>
      <c r="AO447" s="329"/>
      <c r="AP447" s="329"/>
      <c r="AQ447" s="329"/>
      <c r="AR447" s="329"/>
      <c r="AS447" s="329"/>
      <c r="AT447" s="37"/>
    </row>
    <row r="448">
      <c r="A448" s="329"/>
      <c r="B448" s="329"/>
      <c r="C448" s="332" t="s">
        <v>1800</v>
      </c>
      <c r="D448" s="333"/>
      <c r="E448" s="329"/>
      <c r="F448" s="334" t="s">
        <v>1814</v>
      </c>
      <c r="G448" s="334">
        <f>MINUS(H448,SUM(C451:C460) + SUM(K450+K454+K458+AB455+AB458+AB461+AB464+AB467))</f>
        <v>0</v>
      </c>
      <c r="H448" s="334">
        <f>SUM($A$940)</f>
        <v>100</v>
      </c>
      <c r="I448" s="335">
        <f>$Z$940</f>
        <v>14</v>
      </c>
      <c r="J448" s="329"/>
      <c r="K448" s="329"/>
      <c r="L448" s="329"/>
      <c r="M448" s="329"/>
      <c r="N448" s="329"/>
      <c r="O448" s="329"/>
      <c r="P448" s="329"/>
      <c r="Q448" s="329"/>
      <c r="R448" s="329"/>
      <c r="S448" s="329"/>
      <c r="T448" s="329"/>
      <c r="U448" s="329"/>
      <c r="V448" s="329"/>
      <c r="W448" s="329"/>
      <c r="X448" s="329"/>
      <c r="Y448" s="329"/>
      <c r="Z448" s="329"/>
      <c r="AA448" s="329"/>
      <c r="AB448" s="329"/>
      <c r="AC448" s="329"/>
      <c r="AD448" s="329"/>
      <c r="AE448" s="329"/>
      <c r="AF448" s="329"/>
      <c r="AG448" s="329"/>
      <c r="AH448" s="329"/>
      <c r="AI448" s="329"/>
      <c r="AJ448" s="329"/>
      <c r="AK448" s="329"/>
      <c r="AL448" s="329"/>
      <c r="AM448" s="329"/>
      <c r="AN448" s="329"/>
      <c r="AO448" s="329"/>
      <c r="AP448" s="329"/>
      <c r="AQ448" s="329"/>
      <c r="AR448" s="329"/>
      <c r="AS448" s="329"/>
      <c r="AT448" s="329"/>
    </row>
    <row r="449">
      <c r="A449" s="329"/>
      <c r="B449" s="329"/>
      <c r="C449" s="329"/>
      <c r="D449" s="329"/>
      <c r="E449" s="329"/>
      <c r="F449" s="329"/>
      <c r="G449" s="329"/>
      <c r="H449" s="329"/>
      <c r="I449" s="329"/>
      <c r="J449" s="329"/>
      <c r="K449" s="274" t="s">
        <v>1815</v>
      </c>
      <c r="L449" s="474" t="s">
        <v>828</v>
      </c>
      <c r="M449" s="221"/>
      <c r="N449" s="221"/>
      <c r="O449" s="222" t="s">
        <v>585</v>
      </c>
      <c r="P449" s="223" t="s">
        <v>800</v>
      </c>
      <c r="Q449" s="171" t="s">
        <v>593</v>
      </c>
      <c r="R449" s="329"/>
      <c r="S449" s="329"/>
      <c r="T449" s="279" t="s">
        <v>1816</v>
      </c>
      <c r="U449" s="866" t="s">
        <v>2780</v>
      </c>
      <c r="V449" s="867"/>
      <c r="W449" s="457" t="s">
        <v>2781</v>
      </c>
      <c r="X449" s="342"/>
      <c r="Y449" s="342"/>
      <c r="Z449" s="342"/>
      <c r="AA449" s="329"/>
      <c r="AB449" s="329"/>
      <c r="AC449" s="279" t="s">
        <v>294</v>
      </c>
      <c r="AD449" s="868" t="s">
        <v>2782</v>
      </c>
      <c r="AE449" s="221"/>
      <c r="AF449" s="561" t="s">
        <v>2783</v>
      </c>
      <c r="AG449" s="562"/>
      <c r="AH449" s="562"/>
      <c r="AI449" s="562"/>
      <c r="AJ449" s="329"/>
      <c r="AK449" s="329"/>
      <c r="AL449" s="329"/>
      <c r="AM449" s="227" t="s">
        <v>1821</v>
      </c>
      <c r="AN449" s="170"/>
      <c r="AO449" s="329"/>
      <c r="AP449" s="329"/>
      <c r="AQ449" s="329"/>
      <c r="AR449" s="329"/>
      <c r="AS449" s="329"/>
      <c r="AT449" s="329"/>
    </row>
    <row r="450">
      <c r="A450" s="329"/>
      <c r="B450" s="345" t="s">
        <v>1822</v>
      </c>
      <c r="C450" s="345" t="s">
        <v>1823</v>
      </c>
      <c r="D450" s="345" t="s">
        <v>1824</v>
      </c>
      <c r="E450" s="345" t="s">
        <v>1825</v>
      </c>
      <c r="F450" s="345" t="s">
        <v>1066</v>
      </c>
      <c r="G450" s="345" t="s">
        <v>1120</v>
      </c>
      <c r="H450" s="345" t="s">
        <v>800</v>
      </c>
      <c r="I450" s="345" t="s">
        <v>1826</v>
      </c>
      <c r="J450" s="329"/>
      <c r="K450" s="346" t="str">
        <f>IFERROR(__xludf.DUMMYFUNCTION("REGEXREPLACE(O449, ""\D+"", """")"),"3")</f>
        <v>3</v>
      </c>
      <c r="L450" s="228" t="s">
        <v>830</v>
      </c>
      <c r="M450" s="226"/>
      <c r="N450" s="226"/>
      <c r="O450" s="226"/>
      <c r="P450" s="226"/>
      <c r="Q450" s="226"/>
      <c r="R450" s="329"/>
      <c r="S450" s="329"/>
      <c r="T450" s="329"/>
      <c r="U450" s="869" t="s">
        <v>2784</v>
      </c>
      <c r="V450" s="181"/>
      <c r="W450" s="181"/>
      <c r="X450" s="181"/>
      <c r="Y450" s="181"/>
      <c r="Z450" s="181"/>
      <c r="AA450" s="349" t="s">
        <v>556</v>
      </c>
      <c r="AB450" s="329"/>
      <c r="AC450" s="329"/>
      <c r="AD450" s="244" t="s">
        <v>2785</v>
      </c>
      <c r="AE450" s="226"/>
      <c r="AF450" s="226"/>
      <c r="AG450" s="226"/>
      <c r="AH450" s="226"/>
      <c r="AI450" s="226"/>
      <c r="AJ450" s="329"/>
      <c r="AK450" s="329"/>
      <c r="AL450" s="329"/>
      <c r="AM450" s="340" t="s">
        <v>2373</v>
      </c>
      <c r="AN450" s="870" t="s">
        <v>2786</v>
      </c>
      <c r="AO450" s="871" t="s">
        <v>2787</v>
      </c>
      <c r="AP450" s="872" t="s">
        <v>2788</v>
      </c>
      <c r="AQ450" s="759" t="s">
        <v>1844</v>
      </c>
      <c r="AR450" s="873" t="s">
        <v>2789</v>
      </c>
      <c r="AS450" s="329"/>
      <c r="AT450" s="329"/>
    </row>
    <row r="451">
      <c r="A451" s="358"/>
      <c r="B451" s="359">
        <f>SUM($B$940)</f>
        <v>35</v>
      </c>
      <c r="C451" s="360">
        <v>5.0</v>
      </c>
      <c r="D451" s="361"/>
      <c r="E451" s="360">
        <v>6.0</v>
      </c>
      <c r="F451" s="360"/>
      <c r="G451" s="361"/>
      <c r="H451" s="361"/>
      <c r="I451" s="359">
        <f>SUM(B451,C451*2,D451:H451) - IF(C451 &gt; I448, MINUS(C451, I448), 0)</f>
        <v>51</v>
      </c>
      <c r="J451" s="329"/>
      <c r="K451" s="329"/>
      <c r="L451" s="229"/>
      <c r="M451" s="226"/>
      <c r="N451" s="226"/>
      <c r="O451" s="226"/>
      <c r="P451" s="226"/>
      <c r="Q451" s="226"/>
      <c r="R451" s="329"/>
      <c r="S451" s="329"/>
      <c r="T451" s="329"/>
      <c r="U451" s="566" t="s">
        <v>2790</v>
      </c>
      <c r="V451" s="345" t="s">
        <v>922</v>
      </c>
      <c r="W451" s="363" t="s">
        <v>925</v>
      </c>
      <c r="X451" s="345" t="s">
        <v>926</v>
      </c>
      <c r="Y451" s="444" t="s">
        <v>884</v>
      </c>
      <c r="Z451" s="345" t="s">
        <v>866</v>
      </c>
      <c r="AA451" s="329"/>
      <c r="AB451" s="329"/>
      <c r="AC451" s="329"/>
      <c r="AD451" s="244" t="s">
        <v>2791</v>
      </c>
      <c r="AE451" s="226"/>
      <c r="AF451" s="226"/>
      <c r="AG451" s="226"/>
      <c r="AH451" s="226"/>
      <c r="AI451" s="874" t="s">
        <v>2792</v>
      </c>
      <c r="AJ451" s="329"/>
      <c r="AK451" s="329"/>
      <c r="AL451" s="329"/>
      <c r="AM451" s="376" t="s">
        <v>2793</v>
      </c>
      <c r="AN451" s="353" t="s">
        <v>1833</v>
      </c>
      <c r="AO451" s="492" t="s">
        <v>2794</v>
      </c>
      <c r="AP451" s="875" t="s">
        <v>2795</v>
      </c>
      <c r="AQ451" s="722" t="s">
        <v>2455</v>
      </c>
      <c r="AR451" s="876" t="s">
        <v>2796</v>
      </c>
      <c r="AS451" s="329"/>
      <c r="AT451" s="329"/>
    </row>
    <row r="452">
      <c r="B452" s="359">
        <f>SUM($C$940)</f>
        <v>40</v>
      </c>
      <c r="C452" s="360">
        <v>14.0</v>
      </c>
      <c r="D452" s="360">
        <v>8.0</v>
      </c>
      <c r="E452" s="360"/>
      <c r="F452" s="360"/>
      <c r="G452" s="360"/>
      <c r="H452" s="361"/>
      <c r="I452" s="359">
        <f>SUM(B452,C452*2,D452:H452) - IF(C452 &gt; I448, MINUS(C452, I448), 0)</f>
        <v>76</v>
      </c>
      <c r="J452" s="329"/>
      <c r="K452" s="329"/>
      <c r="L452" s="559"/>
      <c r="M452" s="559"/>
      <c r="N452" s="559"/>
      <c r="O452" s="559"/>
      <c r="P452" s="559"/>
      <c r="Q452" s="559"/>
      <c r="R452" s="329"/>
      <c r="S452" s="329"/>
      <c r="T452" s="329"/>
      <c r="U452" s="559"/>
      <c r="V452" s="559"/>
      <c r="W452" s="559"/>
      <c r="X452" s="559"/>
      <c r="Y452" s="559"/>
      <c r="Z452" s="559"/>
      <c r="AA452" s="329"/>
      <c r="AB452" s="329"/>
      <c r="AC452" s="329"/>
      <c r="AD452" s="274" t="s">
        <v>1952</v>
      </c>
      <c r="AE452" s="221"/>
      <c r="AF452" s="221"/>
      <c r="AG452" s="221"/>
      <c r="AH452" s="221"/>
      <c r="AI452" s="345" t="s">
        <v>535</v>
      </c>
      <c r="AJ452" s="329"/>
      <c r="AK452" s="329"/>
      <c r="AL452" s="329"/>
      <c r="AM452" s="193"/>
      <c r="AN452" s="877"/>
      <c r="AO452" s="877"/>
      <c r="AP452" s="193"/>
      <c r="AQ452" s="193"/>
      <c r="AR452" s="193"/>
      <c r="AS452" s="329"/>
      <c r="AT452" s="329"/>
    </row>
    <row r="453">
      <c r="B453" s="359">
        <f>SUM($D$940)</f>
        <v>0</v>
      </c>
      <c r="C453" s="360">
        <v>16.0</v>
      </c>
      <c r="D453" s="360"/>
      <c r="E453" s="360">
        <v>5.0</v>
      </c>
      <c r="F453" s="360"/>
      <c r="G453" s="361"/>
      <c r="H453" s="361"/>
      <c r="I453" s="359">
        <f>SUM(B453:H453) - IF(C453 &gt; I448, ROUNDUP(MINUS(C453, I448)/2), 0)</f>
        <v>20</v>
      </c>
      <c r="J453" s="329"/>
      <c r="K453" s="274" t="s">
        <v>1815</v>
      </c>
      <c r="L453" s="218" t="s">
        <v>809</v>
      </c>
      <c r="M453" s="170"/>
      <c r="N453" s="208"/>
      <c r="O453" s="209" t="s">
        <v>585</v>
      </c>
      <c r="P453" s="219" t="s">
        <v>810</v>
      </c>
      <c r="Q453" s="209" t="s">
        <v>593</v>
      </c>
      <c r="R453" s="329"/>
      <c r="S453" s="329"/>
      <c r="T453" s="279" t="s">
        <v>1855</v>
      </c>
      <c r="U453" s="878" t="s">
        <v>2797</v>
      </c>
      <c r="V453" s="398"/>
      <c r="W453" s="432" t="s">
        <v>2798</v>
      </c>
      <c r="X453" s="341"/>
      <c r="Y453" s="342"/>
      <c r="Z453" s="342"/>
      <c r="AA453" s="329"/>
      <c r="AB453" s="329"/>
      <c r="AC453" s="329"/>
      <c r="AD453" s="329"/>
      <c r="AE453" s="329"/>
      <c r="AF453" s="329"/>
      <c r="AG453" s="329"/>
      <c r="AH453" s="329"/>
      <c r="AI453" s="329"/>
      <c r="AJ453" s="329"/>
      <c r="AK453" s="329"/>
      <c r="AL453" s="329"/>
      <c r="AM453" s="193"/>
      <c r="AN453" s="877"/>
      <c r="AO453" s="877"/>
      <c r="AP453" s="193"/>
      <c r="AQ453" s="193"/>
      <c r="AR453" s="193"/>
      <c r="AS453" s="329"/>
      <c r="AT453" s="329"/>
    </row>
    <row r="454">
      <c r="B454" s="359">
        <f>SUM($E$940)</f>
        <v>0</v>
      </c>
      <c r="C454" s="360"/>
      <c r="D454" s="361"/>
      <c r="E454" s="361"/>
      <c r="F454" s="360">
        <v>6.0</v>
      </c>
      <c r="G454" s="360"/>
      <c r="H454" s="360"/>
      <c r="I454" s="359">
        <f>SUM(B454:H454) - IF(C454 &gt; I448, ROUNDUP(MINUS(C454, I448)/2), 0)</f>
        <v>6</v>
      </c>
      <c r="J454" s="329"/>
      <c r="K454" s="346" t="str">
        <f>IFERROR(__xludf.DUMMYFUNCTION("REGEXREPLACE(O453, ""\D+"", """")"),"3")</f>
        <v>3</v>
      </c>
      <c r="L454" s="752" t="s">
        <v>812</v>
      </c>
      <c r="M454" s="154"/>
      <c r="N454" s="173"/>
      <c r="O454" s="154"/>
      <c r="P454" s="154"/>
      <c r="Q454" s="154"/>
      <c r="R454" s="349"/>
      <c r="S454" s="329"/>
      <c r="T454" s="329"/>
      <c r="U454" s="517" t="s">
        <v>1010</v>
      </c>
      <c r="V454" s="183" t="s">
        <v>1116</v>
      </c>
      <c r="W454" s="183" t="s">
        <v>2208</v>
      </c>
      <c r="X454" s="183" t="s">
        <v>1062</v>
      </c>
      <c r="Y454" s="784" t="s">
        <v>2799</v>
      </c>
      <c r="Z454" s="415" t="s">
        <v>1092</v>
      </c>
      <c r="AA454" s="329"/>
      <c r="AB454" s="388"/>
      <c r="AC454" s="279" t="s">
        <v>1862</v>
      </c>
      <c r="AD454" s="296" t="s">
        <v>1726</v>
      </c>
      <c r="AE454" s="201"/>
      <c r="AF454" s="201"/>
      <c r="AG454" s="275" t="s">
        <v>2800</v>
      </c>
      <c r="AH454" s="337" t="s">
        <v>1195</v>
      </c>
      <c r="AI454" s="284" t="s">
        <v>1196</v>
      </c>
      <c r="AJ454" s="329"/>
      <c r="AK454" s="329"/>
      <c r="AL454" s="329"/>
      <c r="AM454" s="193"/>
      <c r="AN454" s="193"/>
      <c r="AO454" s="193"/>
      <c r="AP454" s="193"/>
      <c r="AQ454" s="193"/>
      <c r="AR454" s="193"/>
      <c r="AS454" s="329"/>
      <c r="AT454" s="329"/>
    </row>
    <row r="455">
      <c r="B455" s="359">
        <f>SUM($F$940)</f>
        <v>0</v>
      </c>
      <c r="C455" s="360">
        <v>8.0</v>
      </c>
      <c r="D455" s="360"/>
      <c r="E455" s="360"/>
      <c r="F455" s="360"/>
      <c r="G455" s="360"/>
      <c r="H455" s="360"/>
      <c r="I455" s="359">
        <f>SUM(B455:H455) - IF(C455 &gt; I448, ROUNDUP(MINUS(C455, I448)/2), 0)</f>
        <v>8</v>
      </c>
      <c r="J455" s="329"/>
      <c r="K455" s="329"/>
      <c r="L455" s="153" t="s">
        <v>814</v>
      </c>
      <c r="M455" s="154"/>
      <c r="N455" s="154"/>
      <c r="O455" s="154"/>
      <c r="P455" s="154"/>
      <c r="Q455" s="205" t="s">
        <v>815</v>
      </c>
      <c r="R455" s="329"/>
      <c r="S455" s="329"/>
      <c r="T455" s="329"/>
      <c r="U455" s="517" t="s">
        <v>1018</v>
      </c>
      <c r="V455" s="183" t="s">
        <v>2712</v>
      </c>
      <c r="W455" s="183" t="s">
        <v>1919</v>
      </c>
      <c r="X455" s="183" t="s">
        <v>1995</v>
      </c>
      <c r="Y455" s="183" t="s">
        <v>2162</v>
      </c>
      <c r="Z455" s="387" t="s">
        <v>2801</v>
      </c>
      <c r="AA455" s="329"/>
      <c r="AB455" s="390">
        <f>(AC455 * (AC455 + 1)) / 2</f>
        <v>0</v>
      </c>
      <c r="AC455" s="391">
        <v>0.0</v>
      </c>
      <c r="AD455" s="291" t="s">
        <v>1727</v>
      </c>
      <c r="AE455" s="183"/>
      <c r="AF455" s="183"/>
      <c r="AG455" s="183"/>
      <c r="AH455" s="183"/>
      <c r="AI455" s="181"/>
      <c r="AJ455" s="329"/>
      <c r="AK455" s="329"/>
      <c r="AL455" s="329"/>
      <c r="AM455" s="193"/>
      <c r="AN455" s="193"/>
      <c r="AO455" s="193"/>
      <c r="AP455" s="193"/>
      <c r="AQ455" s="193"/>
      <c r="AR455" s="193"/>
      <c r="AS455" s="329"/>
      <c r="AT455" s="329"/>
    </row>
    <row r="456">
      <c r="B456" s="359">
        <f>SUM($G$940)</f>
        <v>0</v>
      </c>
      <c r="C456" s="360">
        <v>16.0</v>
      </c>
      <c r="D456" s="361"/>
      <c r="E456" s="360">
        <v>3.0</v>
      </c>
      <c r="F456" s="360">
        <v>5.0</v>
      </c>
      <c r="G456" s="360">
        <v>2.0</v>
      </c>
      <c r="H456" s="361"/>
      <c r="I456" s="359">
        <f>SUM(B456:H456) - IF(C456 &gt; I448, ROUNDUP(MINUS(C456, I448)/2), 0)</f>
        <v>25</v>
      </c>
      <c r="J456" s="329"/>
      <c r="K456" s="329"/>
      <c r="L456" s="329"/>
      <c r="M456" s="329"/>
      <c r="N456" s="329"/>
      <c r="O456" s="329"/>
      <c r="P456" s="329"/>
      <c r="Q456" s="329"/>
      <c r="R456" s="329"/>
      <c r="S456" s="329"/>
      <c r="T456" s="279" t="s">
        <v>1872</v>
      </c>
      <c r="U456" s="850" t="s">
        <v>2164</v>
      </c>
      <c r="V456" s="398"/>
      <c r="W456" s="382" t="s">
        <v>2165</v>
      </c>
      <c r="X456" s="342"/>
      <c r="Y456" s="342"/>
      <c r="Z456" s="342"/>
      <c r="AA456" s="329"/>
      <c r="AB456" s="388"/>
      <c r="AC456" s="400" t="str">
        <f>CONCATENATE("Cost: ", AB455, " KP")</f>
        <v>Cost: 0 KP</v>
      </c>
      <c r="AD456" s="879" t="s">
        <v>1728</v>
      </c>
      <c r="AE456" s="183"/>
      <c r="AF456" s="183"/>
      <c r="AG456" s="880" t="s">
        <v>1583</v>
      </c>
      <c r="AH456" s="318" t="s">
        <v>1729</v>
      </c>
      <c r="AI456" s="880" t="s">
        <v>1730</v>
      </c>
      <c r="AJ456" s="329"/>
      <c r="AK456" s="329"/>
      <c r="AL456" s="329"/>
      <c r="AM456" s="373"/>
      <c r="AN456" s="373"/>
      <c r="AO456" s="373"/>
      <c r="AP456" s="373"/>
      <c r="AQ456" s="373"/>
      <c r="AR456" s="373"/>
      <c r="AS456" s="329"/>
      <c r="AT456" s="329"/>
    </row>
    <row r="457">
      <c r="B457" s="359">
        <f>SUM($H$940)</f>
        <v>0</v>
      </c>
      <c r="C457" s="360">
        <v>9.0</v>
      </c>
      <c r="D457" s="361"/>
      <c r="E457" s="360">
        <v>-3.0</v>
      </c>
      <c r="F457" s="360"/>
      <c r="G457" s="361"/>
      <c r="H457" s="361"/>
      <c r="I457" s="359">
        <f>SUM(B457:H457) - IF(C457 &gt; I448, ROUNDUP(MINUS(C457, I448)/2), 0)</f>
        <v>6</v>
      </c>
      <c r="J457" s="329"/>
      <c r="K457" s="274" t="s">
        <v>1815</v>
      </c>
      <c r="L457" s="289" t="s">
        <v>632</v>
      </c>
      <c r="M457" s="192"/>
      <c r="N457" s="192"/>
      <c r="O457" s="337" t="s">
        <v>633</v>
      </c>
      <c r="P457" s="632" t="s">
        <v>580</v>
      </c>
      <c r="Q457" s="337" t="s">
        <v>593</v>
      </c>
      <c r="R457" s="329"/>
      <c r="S457" s="329"/>
      <c r="T457" s="329"/>
      <c r="U457" s="385" t="s">
        <v>1010</v>
      </c>
      <c r="V457" s="181" t="s">
        <v>2167</v>
      </c>
      <c r="W457" s="181" t="s">
        <v>1089</v>
      </c>
      <c r="X457" s="183" t="s">
        <v>2168</v>
      </c>
      <c r="Y457" s="386" t="s">
        <v>2169</v>
      </c>
      <c r="Z457" s="387" t="s">
        <v>1048</v>
      </c>
      <c r="AA457" s="329"/>
      <c r="AB457" s="388"/>
      <c r="AC457" s="279" t="s">
        <v>1862</v>
      </c>
      <c r="AD457" s="218" t="s">
        <v>1244</v>
      </c>
      <c r="AE457" s="170"/>
      <c r="AF457" s="170"/>
      <c r="AG457" s="209" t="s">
        <v>1222</v>
      </c>
      <c r="AH457" s="171" t="s">
        <v>1195</v>
      </c>
      <c r="AI457" s="222" t="s">
        <v>1196</v>
      </c>
      <c r="AJ457" s="329"/>
      <c r="AK457" s="329"/>
      <c r="AL457" s="329"/>
      <c r="AM457" s="279" t="s">
        <v>1879</v>
      </c>
      <c r="AN457" s="192"/>
      <c r="AO457" s="373"/>
      <c r="AP457" s="373"/>
      <c r="AQ457" s="373"/>
      <c r="AR457" s="373"/>
      <c r="AS457" s="329"/>
      <c r="AT457" s="329"/>
    </row>
    <row r="458">
      <c r="B458" s="359">
        <f>SUM($I$940)</f>
        <v>0</v>
      </c>
      <c r="C458" s="360">
        <v>10.0</v>
      </c>
      <c r="D458" s="361"/>
      <c r="E458" s="360"/>
      <c r="F458" s="360">
        <v>-4.0</v>
      </c>
      <c r="G458" s="361"/>
      <c r="H458" s="361"/>
      <c r="I458" s="359">
        <f>SUM(B458:H458) - IF(C458 &gt; I448, ROUNDUP(MINUS(C458, I448)/2), 0)</f>
        <v>6</v>
      </c>
      <c r="J458" s="329"/>
      <c r="K458" s="346" t="str">
        <f>IFERROR(__xludf.DUMMYFUNCTION("REGEXREPLACE(O457, ""\D+"", """")"),"6")</f>
        <v>6</v>
      </c>
      <c r="L458" s="180" t="s">
        <v>635</v>
      </c>
      <c r="M458" s="181"/>
      <c r="N458" s="181"/>
      <c r="O458" s="183"/>
      <c r="P458" s="181"/>
      <c r="Q458" s="183"/>
      <c r="R458" s="329"/>
      <c r="S458" s="329"/>
      <c r="T458" s="329"/>
      <c r="U458" s="385" t="s">
        <v>1018</v>
      </c>
      <c r="V458" s="183" t="s">
        <v>1882</v>
      </c>
      <c r="W458" s="183" t="s">
        <v>2170</v>
      </c>
      <c r="X458" s="183"/>
      <c r="Y458" s="183"/>
      <c r="Z458" s="183"/>
      <c r="AA458" s="329"/>
      <c r="AB458" s="390">
        <f>(AC458 * (AC458 + 1)) / 2</f>
        <v>0</v>
      </c>
      <c r="AC458" s="391">
        <v>0.0</v>
      </c>
      <c r="AD458" s="242" t="s">
        <v>2802</v>
      </c>
      <c r="AE458" s="212"/>
      <c r="AF458" s="212"/>
      <c r="AG458" s="212"/>
      <c r="AH458" s="212"/>
      <c r="AI458" s="154"/>
      <c r="AJ458" s="329"/>
      <c r="AK458" s="329"/>
      <c r="AL458" s="329"/>
      <c r="AM458" s="851" t="s">
        <v>2803</v>
      </c>
      <c r="AN458" s="193"/>
      <c r="AO458" s="881" t="s">
        <v>2804</v>
      </c>
      <c r="AP458" s="193"/>
      <c r="AQ458" s="851" t="s">
        <v>1888</v>
      </c>
      <c r="AR458" s="193"/>
      <c r="AS458" s="329"/>
      <c r="AT458" s="329"/>
    </row>
    <row r="459">
      <c r="B459" s="359">
        <f>SUM($J$940)</f>
        <v>0</v>
      </c>
      <c r="C459" s="360">
        <v>10.0</v>
      </c>
      <c r="D459" s="361"/>
      <c r="E459" s="360"/>
      <c r="F459" s="360"/>
      <c r="G459" s="361"/>
      <c r="H459" s="361"/>
      <c r="I459" s="359">
        <f>SUM(B459:H459) - IF(C459 &gt; I448, ROUNDUP(MINUS(C459, I448)/2), 0)</f>
        <v>10</v>
      </c>
      <c r="J459" s="329"/>
      <c r="K459" s="329"/>
      <c r="L459" s="181"/>
      <c r="M459" s="181"/>
      <c r="N459" s="181"/>
      <c r="O459" s="181"/>
      <c r="P459" s="181"/>
      <c r="Q459" s="181"/>
      <c r="R459" s="329"/>
      <c r="S459" s="329"/>
      <c r="T459" s="279" t="s">
        <v>1889</v>
      </c>
      <c r="U459" s="747" t="s">
        <v>2805</v>
      </c>
      <c r="V459" s="398"/>
      <c r="W459" s="882" t="s">
        <v>2806</v>
      </c>
      <c r="X459" s="342"/>
      <c r="Y459" s="342"/>
      <c r="Z459" s="342"/>
      <c r="AA459" s="329"/>
      <c r="AB459" s="388"/>
      <c r="AC459" s="400" t="str">
        <f>CONCATENATE("Cost: ", AB458, " KP")</f>
        <v>Cost: 0 KP</v>
      </c>
      <c r="AD459" s="242" t="s">
        <v>2807</v>
      </c>
      <c r="AE459" s="154"/>
      <c r="AF459" s="154"/>
      <c r="AG459" s="154"/>
      <c r="AH459" s="154"/>
      <c r="AI459" s="154"/>
      <c r="AJ459" s="329"/>
      <c r="AK459" s="329"/>
      <c r="AL459" s="329"/>
      <c r="AM459" s="881" t="s">
        <v>2346</v>
      </c>
      <c r="AN459" s="193"/>
      <c r="AO459" s="405" t="s">
        <v>1894</v>
      </c>
      <c r="AP459" s="193"/>
      <c r="AQ459" s="883" t="s">
        <v>1895</v>
      </c>
      <c r="AR459" s="193"/>
      <c r="AS459" s="329"/>
      <c r="AT459" s="329"/>
    </row>
    <row r="460">
      <c r="B460" s="359">
        <f>SUM($T$940)</f>
        <v>4</v>
      </c>
      <c r="C460" s="360"/>
      <c r="D460" s="361"/>
      <c r="E460" s="361"/>
      <c r="F460" s="360"/>
      <c r="G460" s="361"/>
      <c r="H460" s="361"/>
      <c r="I460" s="359">
        <f>SUM(B460,D460:H460, (MIN(ROUNDDOWN(C460/6), 1)), MIN(ROUNDDOWN(C460/15), 1))</f>
        <v>4</v>
      </c>
      <c r="J460" s="329"/>
      <c r="K460" s="329"/>
      <c r="L460" s="329"/>
      <c r="M460" s="329"/>
      <c r="N460" s="329"/>
      <c r="O460" s="329"/>
      <c r="P460" s="329"/>
      <c r="Q460" s="329"/>
      <c r="R460" s="329"/>
      <c r="S460" s="329"/>
      <c r="T460" s="329"/>
      <c r="U460" s="588" t="s">
        <v>1010</v>
      </c>
      <c r="V460" s="470" t="s">
        <v>2808</v>
      </c>
      <c r="W460" s="573" t="s">
        <v>1171</v>
      </c>
      <c r="X460" s="181"/>
      <c r="Y460" s="181"/>
      <c r="Z460" s="181"/>
      <c r="AA460" s="329"/>
      <c r="AB460" s="388"/>
      <c r="AC460" s="279" t="s">
        <v>1862</v>
      </c>
      <c r="AD460" s="218" t="s">
        <v>1437</v>
      </c>
      <c r="AE460" s="170"/>
      <c r="AF460" s="170"/>
      <c r="AG460" s="209" t="s">
        <v>1304</v>
      </c>
      <c r="AH460" s="171" t="s">
        <v>1195</v>
      </c>
      <c r="AI460" s="209" t="s">
        <v>1196</v>
      </c>
      <c r="AJ460" s="329"/>
      <c r="AK460" s="329"/>
      <c r="AL460" s="329"/>
      <c r="AM460" s="884" t="s">
        <v>2397</v>
      </c>
      <c r="AN460" s="193"/>
      <c r="AO460" s="881" t="s">
        <v>2288</v>
      </c>
      <c r="AP460" s="193"/>
      <c r="AQ460" s="885" t="s">
        <v>2682</v>
      </c>
      <c r="AR460" s="193"/>
      <c r="AS460" s="329"/>
      <c r="AT460" s="329"/>
    </row>
    <row r="461">
      <c r="A461" s="329"/>
      <c r="B461" s="329"/>
      <c r="C461" s="329"/>
      <c r="D461" s="329"/>
      <c r="E461" s="329"/>
      <c r="F461" s="329"/>
      <c r="G461" s="329"/>
      <c r="H461" s="329"/>
      <c r="I461" s="329"/>
      <c r="J461" s="329"/>
      <c r="K461" s="411" t="s">
        <v>1904</v>
      </c>
      <c r="L461" s="412"/>
      <c r="M461" s="412"/>
      <c r="N461" s="412"/>
      <c r="O461" s="413"/>
      <c r="P461" s="413"/>
      <c r="Q461" s="413"/>
      <c r="R461" s="329"/>
      <c r="S461" s="329"/>
      <c r="T461" s="329"/>
      <c r="U461" s="588" t="s">
        <v>1018</v>
      </c>
      <c r="V461" s="181"/>
      <c r="W461" s="181"/>
      <c r="X461" s="181"/>
      <c r="Y461" s="181"/>
      <c r="Z461" s="181"/>
      <c r="AA461" s="329"/>
      <c r="AB461" s="390">
        <f>(AC461 * (AC461 + 1)) / 2</f>
        <v>0</v>
      </c>
      <c r="AC461" s="391">
        <v>0.0</v>
      </c>
      <c r="AD461" s="242" t="s">
        <v>1439</v>
      </c>
      <c r="AE461" s="212"/>
      <c r="AF461" s="212"/>
      <c r="AG461" s="212"/>
      <c r="AH461" s="153"/>
      <c r="AI461" s="154"/>
      <c r="AJ461" s="329"/>
      <c r="AK461" s="329"/>
      <c r="AL461" s="329"/>
      <c r="AM461" s="329"/>
      <c r="AN461" s="329"/>
      <c r="AO461" s="329"/>
      <c r="AP461" s="329"/>
      <c r="AQ461" s="329"/>
      <c r="AR461" s="329"/>
      <c r="AS461" s="329"/>
      <c r="AT461" s="329"/>
    </row>
    <row r="462">
      <c r="A462" s="329"/>
      <c r="B462" s="345" t="s">
        <v>1822</v>
      </c>
      <c r="C462" s="345" t="s">
        <v>1906</v>
      </c>
      <c r="D462" s="345" t="s">
        <v>1907</v>
      </c>
      <c r="E462" s="345" t="s">
        <v>1908</v>
      </c>
      <c r="F462" s="345" t="s">
        <v>1909</v>
      </c>
      <c r="G462" s="345" t="s">
        <v>1910</v>
      </c>
      <c r="H462" s="345" t="s">
        <v>800</v>
      </c>
      <c r="I462" s="345" t="s">
        <v>1826</v>
      </c>
      <c r="J462" s="329"/>
      <c r="K462" s="346" t="str">
        <f>IFERROR(__xludf.DUMMYFUNCTION("REGEXREPLACE(O461, ""\D+"", """")"),"")</f>
        <v/>
      </c>
      <c r="L462" s="170"/>
      <c r="M462" s="170"/>
      <c r="N462" s="170"/>
      <c r="O462" s="170"/>
      <c r="P462" s="170"/>
      <c r="Q462" s="170"/>
      <c r="R462" s="329"/>
      <c r="S462" s="329"/>
      <c r="T462" s="279" t="s">
        <v>1889</v>
      </c>
      <c r="U462" s="886" t="s">
        <v>2809</v>
      </c>
      <c r="V462" s="398"/>
      <c r="W462" s="882" t="s">
        <v>2810</v>
      </c>
      <c r="X462" s="342"/>
      <c r="Y462" s="342"/>
      <c r="Z462" s="342"/>
      <c r="AA462" s="329"/>
      <c r="AB462" s="329"/>
      <c r="AC462" s="400" t="str">
        <f>CONCATENATE("Cost: ", AB461, " KP")</f>
        <v>Cost: 0 KP</v>
      </c>
      <c r="AD462" s="242" t="s">
        <v>1441</v>
      </c>
      <c r="AE462" s="212"/>
      <c r="AF462" s="212"/>
      <c r="AG462" s="212"/>
      <c r="AH462" s="154"/>
      <c r="AI462" s="300" t="s">
        <v>1442</v>
      </c>
      <c r="AJ462" s="349" t="s">
        <v>556</v>
      </c>
      <c r="AK462" s="329"/>
      <c r="AL462" s="329"/>
      <c r="AM462" s="279" t="s">
        <v>1914</v>
      </c>
      <c r="AN462" s="170"/>
      <c r="AO462" s="329"/>
      <c r="AP462" s="329"/>
      <c r="AQ462" s="329"/>
      <c r="AR462" s="329"/>
      <c r="AS462" s="329"/>
      <c r="AT462" s="329"/>
    </row>
    <row r="463">
      <c r="A463" s="345" t="s">
        <v>51</v>
      </c>
      <c r="B463" s="359">
        <f>SUM($U$940)</f>
        <v>5</v>
      </c>
      <c r="C463" s="418"/>
      <c r="D463" s="418"/>
      <c r="E463" s="419">
        <f>SUM(ROUNDDOWN(I456/5))</f>
        <v>5</v>
      </c>
      <c r="F463" s="418"/>
      <c r="G463" s="360">
        <v>6.0</v>
      </c>
      <c r="H463" s="361"/>
      <c r="I463" s="359">
        <f t="shared" ref="I463:I467" si="17">SUM(B463:H463)</f>
        <v>16</v>
      </c>
      <c r="J463" s="329"/>
      <c r="K463" s="329"/>
      <c r="L463" s="170"/>
      <c r="M463" s="170"/>
      <c r="N463" s="170"/>
      <c r="O463" s="170"/>
      <c r="P463" s="170"/>
      <c r="Q463" s="170"/>
      <c r="R463" s="329"/>
      <c r="S463" s="329"/>
      <c r="T463" s="329"/>
      <c r="U463" s="588" t="s">
        <v>1010</v>
      </c>
      <c r="V463" s="183" t="s">
        <v>2226</v>
      </c>
      <c r="W463" s="459" t="s">
        <v>2811</v>
      </c>
      <c r="X463" s="183"/>
      <c r="Y463" s="181"/>
      <c r="Z463" s="181"/>
      <c r="AA463" s="329"/>
      <c r="AB463" s="329"/>
      <c r="AC463" s="279" t="s">
        <v>1862</v>
      </c>
      <c r="AD463" s="230" t="s">
        <v>1687</v>
      </c>
      <c r="AE463" s="192"/>
      <c r="AF463" s="192"/>
      <c r="AG463" s="178" t="s">
        <v>1688</v>
      </c>
      <c r="AH463" s="178" t="s">
        <v>1344</v>
      </c>
      <c r="AI463" s="222" t="s">
        <v>1196</v>
      </c>
      <c r="AJ463" s="329"/>
      <c r="AK463" s="329"/>
      <c r="AL463" s="329"/>
      <c r="AM463" s="423" t="s">
        <v>2687</v>
      </c>
      <c r="AS463" s="329"/>
      <c r="AT463" s="329"/>
    </row>
    <row r="464">
      <c r="A464" s="345" t="s">
        <v>52</v>
      </c>
      <c r="B464" s="359">
        <f>SUM($V$940)</f>
        <v>6</v>
      </c>
      <c r="C464" s="418"/>
      <c r="D464" s="419">
        <f>SUM(ROUNDDOWN(I455/3))</f>
        <v>2</v>
      </c>
      <c r="E464" s="419">
        <f>SUM(I456)</f>
        <v>25</v>
      </c>
      <c r="F464" s="418"/>
      <c r="G464" s="360">
        <v>8.0</v>
      </c>
      <c r="H464" s="361"/>
      <c r="I464" s="359">
        <f t="shared" si="17"/>
        <v>41</v>
      </c>
      <c r="J464" s="329"/>
      <c r="K464" s="329"/>
      <c r="L464" s="329"/>
      <c r="M464" s="329"/>
      <c r="N464" s="329"/>
      <c r="O464" s="329"/>
      <c r="P464" s="329"/>
      <c r="Q464" s="329"/>
      <c r="R464" s="329"/>
      <c r="S464" s="329"/>
      <c r="T464" s="329"/>
      <c r="U464" s="588" t="s">
        <v>1018</v>
      </c>
      <c r="V464" s="190" t="s">
        <v>1022</v>
      </c>
      <c r="W464" s="415" t="s">
        <v>1094</v>
      </c>
      <c r="X464" s="183"/>
      <c r="Y464" s="181"/>
      <c r="Z464" s="181"/>
      <c r="AA464" s="329"/>
      <c r="AB464" s="390">
        <f>(AC464 * (AC464 + 1)) / 2</f>
        <v>0</v>
      </c>
      <c r="AC464" s="391">
        <v>0.0</v>
      </c>
      <c r="AD464" s="185" t="s">
        <v>2812</v>
      </c>
      <c r="AE464" s="181"/>
      <c r="AF464" s="181"/>
      <c r="AG464" s="181"/>
      <c r="AH464" s="181"/>
      <c r="AI464" s="181"/>
      <c r="AJ464" s="329"/>
      <c r="AK464" s="329"/>
      <c r="AL464" s="329"/>
      <c r="AS464" s="329"/>
      <c r="AT464" s="329"/>
    </row>
    <row r="465">
      <c r="A465" s="345" t="s">
        <v>54</v>
      </c>
      <c r="B465" s="359">
        <f>SUM($W$940)</f>
        <v>2</v>
      </c>
      <c r="C465" s="419">
        <f>SUM(I454)</f>
        <v>6</v>
      </c>
      <c r="D465" s="418"/>
      <c r="E465" s="418"/>
      <c r="F465" s="418"/>
      <c r="G465" s="361"/>
      <c r="H465" s="361"/>
      <c r="I465" s="359">
        <f t="shared" si="17"/>
        <v>8</v>
      </c>
      <c r="J465" s="329"/>
      <c r="K465" s="411" t="s">
        <v>1904</v>
      </c>
      <c r="L465" s="412"/>
      <c r="M465" s="412"/>
      <c r="N465" s="412"/>
      <c r="O465" s="413"/>
      <c r="P465" s="413"/>
      <c r="Q465" s="413"/>
      <c r="R465" s="329"/>
      <c r="S465" s="329"/>
      <c r="T465" s="329"/>
      <c r="U465" s="329"/>
      <c r="V465" s="329"/>
      <c r="W465" s="329"/>
      <c r="X465" s="329"/>
      <c r="Y465" s="329"/>
      <c r="Z465" s="329"/>
      <c r="AA465" s="329"/>
      <c r="AB465" s="388"/>
      <c r="AC465" s="400" t="str">
        <f>CONCATENATE("Cost: ", AB464, " KP")</f>
        <v>Cost: 0 KP</v>
      </c>
      <c r="AD465" s="190" t="s">
        <v>2813</v>
      </c>
      <c r="AE465" s="181"/>
      <c r="AF465" s="181"/>
      <c r="AG465" s="181"/>
      <c r="AH465" s="181"/>
      <c r="AI465" s="181"/>
      <c r="AJ465" s="329"/>
      <c r="AK465" s="329"/>
      <c r="AL465" s="329"/>
      <c r="AS465" s="329"/>
      <c r="AT465" s="329"/>
    </row>
    <row r="466">
      <c r="A466" s="345" t="s">
        <v>53</v>
      </c>
      <c r="B466" s="359">
        <f>SUM($X$940)</f>
        <v>0</v>
      </c>
      <c r="C466" s="419">
        <f>SUM(ROUNDDOWN(I454/2))</f>
        <v>3</v>
      </c>
      <c r="D466" s="418"/>
      <c r="E466" s="419">
        <f>SUM(I456)</f>
        <v>25</v>
      </c>
      <c r="F466" s="418"/>
      <c r="G466" s="360"/>
      <c r="H466" s="361"/>
      <c r="I466" s="359">
        <f t="shared" si="17"/>
        <v>28</v>
      </c>
      <c r="J466" s="329"/>
      <c r="K466" s="346" t="str">
        <f>IFERROR(__xludf.DUMMYFUNCTION("REGEXREPLACE(O465, ""\D+"", """")"),"")</f>
        <v/>
      </c>
      <c r="L466" s="170"/>
      <c r="M466" s="170"/>
      <c r="N466" s="170"/>
      <c r="O466" s="170"/>
      <c r="P466" s="170"/>
      <c r="Q466" s="170"/>
      <c r="R466" s="329"/>
      <c r="S466" s="329"/>
      <c r="T466" s="279" t="s">
        <v>1922</v>
      </c>
      <c r="U466" s="887" t="s">
        <v>2814</v>
      </c>
      <c r="V466" s="221"/>
      <c r="W466" s="221"/>
      <c r="X466" s="221"/>
      <c r="Y466" s="888" t="s">
        <v>2815</v>
      </c>
      <c r="Z466" s="345" t="s">
        <v>535</v>
      </c>
      <c r="AA466" s="329"/>
      <c r="AB466" s="329"/>
      <c r="AC466" s="411" t="s">
        <v>1904</v>
      </c>
      <c r="AD466" s="412"/>
      <c r="AE466" s="412"/>
      <c r="AF466" s="412"/>
      <c r="AG466" s="412"/>
      <c r="AH466" s="413"/>
      <c r="AI466" s="413"/>
      <c r="AJ466" s="329"/>
      <c r="AK466" s="329"/>
      <c r="AL466" s="329"/>
      <c r="AS466" s="329"/>
      <c r="AT466" s="329"/>
    </row>
    <row r="467">
      <c r="A467" s="345" t="s">
        <v>55</v>
      </c>
      <c r="B467" s="359">
        <f>SUM($Y$940)</f>
        <v>14</v>
      </c>
      <c r="C467" s="419">
        <f>SUM(I454)</f>
        <v>6</v>
      </c>
      <c r="D467" s="418"/>
      <c r="E467" s="418"/>
      <c r="F467" s="419">
        <f>SUM(ROUNDDOWN(I459/3))</f>
        <v>3</v>
      </c>
      <c r="G467" s="361"/>
      <c r="H467" s="361"/>
      <c r="I467" s="359">
        <f t="shared" si="17"/>
        <v>23</v>
      </c>
      <c r="J467" s="329"/>
      <c r="K467" s="329"/>
      <c r="L467" s="170"/>
      <c r="M467" s="170"/>
      <c r="N467" s="170"/>
      <c r="O467" s="170"/>
      <c r="P467" s="170"/>
      <c r="Q467" s="170"/>
      <c r="R467" s="329"/>
      <c r="S467" s="329"/>
      <c r="T467" s="329"/>
      <c r="U467" s="889" t="s">
        <v>2816</v>
      </c>
      <c r="V467" s="226"/>
      <c r="W467" s="226"/>
      <c r="X467" s="226"/>
      <c r="Y467" s="226"/>
      <c r="Z467" s="226"/>
      <c r="AA467" s="329"/>
      <c r="AB467" s="390">
        <f>(AC467 * (AC467 + 1)) / 2</f>
        <v>0</v>
      </c>
      <c r="AC467" s="391">
        <v>0.0</v>
      </c>
      <c r="AD467" s="170"/>
      <c r="AE467" s="170"/>
      <c r="AF467" s="170"/>
      <c r="AG467" s="170"/>
      <c r="AH467" s="170"/>
      <c r="AI467" s="170"/>
      <c r="AJ467" s="329"/>
      <c r="AK467" s="329"/>
      <c r="AL467" s="329"/>
      <c r="AS467" s="329"/>
      <c r="AT467" s="329"/>
    </row>
    <row r="468">
      <c r="A468" s="329"/>
      <c r="B468" s="329"/>
      <c r="C468" s="329"/>
      <c r="D468" s="329"/>
      <c r="E468" s="329"/>
      <c r="F468" s="329"/>
      <c r="G468" s="329"/>
      <c r="H468" s="329"/>
      <c r="I468" s="329"/>
      <c r="J468" s="329"/>
      <c r="K468" s="329"/>
      <c r="L468" s="329"/>
      <c r="M468" s="329"/>
      <c r="N468" s="329"/>
      <c r="O468" s="329"/>
      <c r="P468" s="329"/>
      <c r="Q468" s="329"/>
      <c r="R468" s="329"/>
      <c r="S468" s="329"/>
      <c r="T468" s="329"/>
      <c r="U468" s="890" t="s">
        <v>2817</v>
      </c>
      <c r="V468" s="226"/>
      <c r="W468" s="226"/>
      <c r="X468" s="226"/>
      <c r="Y468" s="226"/>
      <c r="Z468" s="523" t="s">
        <v>2818</v>
      </c>
      <c r="AA468" s="329"/>
      <c r="AB468" s="329"/>
      <c r="AC468" s="400" t="str">
        <f>CONCATENATE("Cost: ", AB467, " KP")</f>
        <v>Cost: 0 KP</v>
      </c>
      <c r="AD468" s="170"/>
      <c r="AE468" s="170"/>
      <c r="AF468" s="170"/>
      <c r="AG468" s="170"/>
      <c r="AH468" s="170"/>
      <c r="AI468" s="170"/>
      <c r="AJ468" s="329"/>
      <c r="AK468" s="329"/>
      <c r="AL468" s="329"/>
      <c r="AM468" s="329"/>
      <c r="AN468" s="329"/>
      <c r="AO468" s="329"/>
      <c r="AP468" s="329"/>
      <c r="AQ468" s="329"/>
      <c r="AR468" s="329"/>
      <c r="AS468" s="329"/>
      <c r="AT468" s="329"/>
    </row>
    <row r="469">
      <c r="A469" s="37"/>
      <c r="B469" s="865" t="s">
        <v>1926</v>
      </c>
      <c r="C469" s="329"/>
      <c r="D469" s="329"/>
      <c r="E469" s="329"/>
      <c r="F469" s="329"/>
      <c r="G469" s="329"/>
      <c r="H469" s="329"/>
      <c r="I469" s="329"/>
      <c r="J469" s="37"/>
      <c r="K469" s="329"/>
      <c r="L469" s="329"/>
      <c r="M469" s="329"/>
      <c r="N469" s="329"/>
      <c r="O469" s="329"/>
      <c r="P469" s="329"/>
      <c r="Q469" s="329"/>
      <c r="R469" s="329"/>
      <c r="S469" s="37"/>
      <c r="T469" s="329"/>
      <c r="U469" s="329"/>
      <c r="V469" s="329"/>
      <c r="W469" s="329"/>
      <c r="X469" s="329"/>
      <c r="Y469" s="329"/>
      <c r="Z469" s="329"/>
      <c r="AA469" s="329"/>
      <c r="AB469" s="37"/>
      <c r="AC469" s="329"/>
      <c r="AD469" s="329"/>
      <c r="AE469" s="329"/>
      <c r="AF469" s="329"/>
      <c r="AG469" s="329"/>
      <c r="AH469" s="329"/>
      <c r="AI469" s="329"/>
      <c r="AJ469" s="329"/>
      <c r="AK469" s="37"/>
      <c r="AL469" s="329"/>
      <c r="AM469" s="329"/>
      <c r="AN469" s="329"/>
      <c r="AO469" s="329"/>
      <c r="AP469" s="329"/>
      <c r="AQ469" s="329"/>
      <c r="AR469" s="329"/>
      <c r="AS469" s="329"/>
      <c r="AT469" s="37"/>
    </row>
    <row r="473">
      <c r="A473" s="37"/>
      <c r="B473" s="329"/>
      <c r="C473" s="329"/>
      <c r="D473" s="329"/>
      <c r="E473" s="329"/>
      <c r="F473" s="329"/>
      <c r="G473" s="330" t="s">
        <v>1811</v>
      </c>
      <c r="H473" s="330" t="s">
        <v>1812</v>
      </c>
      <c r="I473" s="331" t="s">
        <v>1813</v>
      </c>
      <c r="J473" s="329"/>
      <c r="K473" s="329"/>
      <c r="L473" s="329"/>
      <c r="M473" s="329"/>
      <c r="N473" s="329"/>
      <c r="O473" s="329"/>
      <c r="P473" s="329"/>
      <c r="Q473" s="329"/>
      <c r="R473" s="329"/>
      <c r="S473" s="37"/>
      <c r="T473" s="329"/>
      <c r="U473" s="329"/>
      <c r="V473" s="329"/>
      <c r="W473" s="329"/>
      <c r="X473" s="329"/>
      <c r="Y473" s="329"/>
      <c r="Z473" s="329"/>
      <c r="AA473" s="329"/>
      <c r="AB473" s="37"/>
      <c r="AC473" s="329"/>
      <c r="AD473" s="329"/>
      <c r="AE473" s="329"/>
      <c r="AF473" s="329"/>
      <c r="AG473" s="329"/>
      <c r="AH473" s="329"/>
      <c r="AI473" s="329"/>
      <c r="AJ473" s="329"/>
      <c r="AK473" s="37"/>
      <c r="AL473" s="329"/>
      <c r="AM473" s="329"/>
      <c r="AN473" s="329"/>
      <c r="AO473" s="329"/>
      <c r="AP473" s="329"/>
      <c r="AQ473" s="329"/>
      <c r="AR473" s="329"/>
      <c r="AS473" s="329"/>
      <c r="AT473" s="37"/>
    </row>
    <row r="474">
      <c r="A474" s="329"/>
      <c r="B474" s="329"/>
      <c r="C474" s="332" t="s">
        <v>1801</v>
      </c>
      <c r="D474" s="333"/>
      <c r="E474" s="329"/>
      <c r="F474" s="334" t="s">
        <v>1814</v>
      </c>
      <c r="G474" s="334">
        <f>MINUS(H474,SUM(C477:C486) + SUM(K476+K480+K484+AB481+AB484+AB487+AB490+AB493))</f>
        <v>16</v>
      </c>
      <c r="H474" s="334">
        <f>SUM($A$940)</f>
        <v>100</v>
      </c>
      <c r="I474" s="335">
        <f>$Z$940</f>
        <v>14</v>
      </c>
      <c r="J474" s="329"/>
      <c r="K474" s="329"/>
      <c r="L474" s="329"/>
      <c r="M474" s="329"/>
      <c r="N474" s="329"/>
      <c r="O474" s="329"/>
      <c r="P474" s="329"/>
      <c r="Q474" s="329"/>
      <c r="R474" s="329"/>
      <c r="S474" s="329"/>
      <c r="T474" s="329"/>
      <c r="U474" s="329"/>
      <c r="V474" s="329"/>
      <c r="W474" s="329"/>
      <c r="X474" s="329"/>
      <c r="Y474" s="329"/>
      <c r="Z474" s="329"/>
      <c r="AA474" s="329"/>
      <c r="AB474" s="329"/>
      <c r="AC474" s="329"/>
      <c r="AD474" s="329"/>
      <c r="AE474" s="329"/>
      <c r="AF474" s="329"/>
      <c r="AG474" s="329"/>
      <c r="AH474" s="329"/>
      <c r="AI474" s="329"/>
      <c r="AJ474" s="329"/>
      <c r="AK474" s="329"/>
      <c r="AL474" s="329"/>
      <c r="AM474" s="329"/>
      <c r="AN474" s="329"/>
      <c r="AO474" s="329"/>
      <c r="AP474" s="329"/>
      <c r="AQ474" s="329"/>
      <c r="AR474" s="329"/>
      <c r="AS474" s="329"/>
      <c r="AT474" s="329"/>
    </row>
    <row r="475">
      <c r="A475" s="329"/>
      <c r="B475" s="329"/>
      <c r="C475" s="329"/>
      <c r="D475" s="329"/>
      <c r="E475" s="329"/>
      <c r="F475" s="329"/>
      <c r="G475" s="329"/>
      <c r="H475" s="329"/>
      <c r="I475" s="329"/>
      <c r="J475" s="329"/>
      <c r="K475" s="274" t="s">
        <v>1815</v>
      </c>
      <c r="L475" s="378" t="s">
        <v>758</v>
      </c>
      <c r="M475" s="221"/>
      <c r="N475" s="221"/>
      <c r="O475" s="379" t="s">
        <v>603</v>
      </c>
      <c r="P475" s="572" t="s">
        <v>748</v>
      </c>
      <c r="Q475" s="379" t="s">
        <v>583</v>
      </c>
      <c r="R475" s="329"/>
      <c r="S475" s="329"/>
      <c r="T475" s="279" t="s">
        <v>1816</v>
      </c>
      <c r="U475" s="818" t="s">
        <v>2819</v>
      </c>
      <c r="V475" s="823"/>
      <c r="W475" s="382" t="s">
        <v>2820</v>
      </c>
      <c r="X475" s="562"/>
      <c r="Y475" s="562"/>
      <c r="Z475" s="562"/>
      <c r="AA475" s="329"/>
      <c r="AB475" s="329"/>
      <c r="AC475" s="279" t="s">
        <v>294</v>
      </c>
      <c r="AD475" s="891" t="s">
        <v>2821</v>
      </c>
      <c r="AE475" s="221"/>
      <c r="AF475" s="561" t="s">
        <v>2151</v>
      </c>
      <c r="AG475" s="562"/>
      <c r="AH475" s="562"/>
      <c r="AI475" s="562"/>
      <c r="AJ475" s="329"/>
      <c r="AK475" s="329"/>
      <c r="AL475" s="329"/>
      <c r="AM475" s="227" t="s">
        <v>1821</v>
      </c>
      <c r="AN475" s="170"/>
      <c r="AO475" s="329"/>
      <c r="AP475" s="329"/>
      <c r="AQ475" s="329"/>
      <c r="AR475" s="329"/>
      <c r="AS475" s="329"/>
      <c r="AT475" s="329"/>
    </row>
    <row r="476">
      <c r="A476" s="329"/>
      <c r="B476" s="345" t="s">
        <v>1822</v>
      </c>
      <c r="C476" s="345" t="s">
        <v>1823</v>
      </c>
      <c r="D476" s="345" t="s">
        <v>1824</v>
      </c>
      <c r="E476" s="345" t="s">
        <v>1825</v>
      </c>
      <c r="F476" s="345" t="s">
        <v>1066</v>
      </c>
      <c r="G476" s="345" t="s">
        <v>1120</v>
      </c>
      <c r="H476" s="345" t="s">
        <v>800</v>
      </c>
      <c r="I476" s="345" t="s">
        <v>1826</v>
      </c>
      <c r="J476" s="329"/>
      <c r="K476" s="346" t="str">
        <f>IFERROR(__xludf.DUMMYFUNCTION("REGEXREPLACE(O475, ""\D+"", """")"),"4")</f>
        <v>4</v>
      </c>
      <c r="L476" s="287" t="s">
        <v>760</v>
      </c>
      <c r="M476" s="226"/>
      <c r="N476" s="226"/>
      <c r="O476" s="414"/>
      <c r="P476" s="226"/>
      <c r="Q476" s="414"/>
      <c r="R476" s="329"/>
      <c r="S476" s="329"/>
      <c r="T476" s="329"/>
      <c r="U476" s="228" t="s">
        <v>2822</v>
      </c>
      <c r="V476" s="226"/>
      <c r="W476" s="226"/>
      <c r="X476" s="226"/>
      <c r="Y476" s="226"/>
      <c r="Z476" s="892" t="s">
        <v>2823</v>
      </c>
      <c r="AA476" s="329"/>
      <c r="AB476" s="329"/>
      <c r="AC476" s="329"/>
      <c r="AD476" s="228" t="s">
        <v>2824</v>
      </c>
      <c r="AE476" s="226"/>
      <c r="AF476" s="226"/>
      <c r="AG476" s="226"/>
      <c r="AH476" s="226"/>
      <c r="AI476" s="226"/>
      <c r="AJ476" s="329"/>
      <c r="AK476" s="329"/>
      <c r="AL476" s="329"/>
      <c r="AM476" s="758" t="s">
        <v>1846</v>
      </c>
      <c r="AN476" s="37"/>
      <c r="AO476" s="37"/>
      <c r="AP476" s="37"/>
      <c r="AQ476" s="37"/>
      <c r="AR476" s="37"/>
      <c r="AS476" s="329"/>
      <c r="AT476" s="329"/>
    </row>
    <row r="477">
      <c r="A477" s="358"/>
      <c r="B477" s="359">
        <f>SUM($B$940)</f>
        <v>35</v>
      </c>
      <c r="C477" s="360">
        <v>13.0</v>
      </c>
      <c r="D477" s="361"/>
      <c r="E477" s="360">
        <v>10.0</v>
      </c>
      <c r="F477" s="360">
        <v>6.0</v>
      </c>
      <c r="G477" s="361"/>
      <c r="H477" s="361"/>
      <c r="I477" s="359">
        <f>SUM(B477,C477*2,D477:H477) - IF(C477 &gt; I474, MINUS(C477, I474), 0)</f>
        <v>77</v>
      </c>
      <c r="J477" s="329"/>
      <c r="K477" s="329"/>
      <c r="L477" s="287" t="s">
        <v>761</v>
      </c>
      <c r="M477" s="226"/>
      <c r="N477" s="226"/>
      <c r="O477" s="226"/>
      <c r="P477" s="226"/>
      <c r="Q477" s="226"/>
      <c r="R477" s="329"/>
      <c r="S477" s="329"/>
      <c r="T477" s="329"/>
      <c r="U477" s="566" t="s">
        <v>2825</v>
      </c>
      <c r="V477" s="345" t="s">
        <v>862</v>
      </c>
      <c r="W477" s="345" t="s">
        <v>868</v>
      </c>
      <c r="X477" s="345" t="s">
        <v>940</v>
      </c>
      <c r="Y477" s="363" t="s">
        <v>865</v>
      </c>
      <c r="Z477" s="345" t="s">
        <v>866</v>
      </c>
      <c r="AA477" s="329"/>
      <c r="AB477" s="329"/>
      <c r="AC477" s="329"/>
      <c r="AD477" s="228" t="s">
        <v>2826</v>
      </c>
      <c r="AE477" s="226"/>
      <c r="AF477" s="226"/>
      <c r="AG477" s="226"/>
      <c r="AH477" s="226"/>
      <c r="AI477" s="226"/>
      <c r="AJ477" s="349" t="s">
        <v>556</v>
      </c>
      <c r="AK477" s="329"/>
      <c r="AL477" s="329"/>
      <c r="AM477" s="37"/>
      <c r="AN477" s="763"/>
      <c r="AO477" s="763"/>
      <c r="AP477" s="37"/>
      <c r="AQ477" s="37"/>
      <c r="AR477" s="37"/>
      <c r="AS477" s="329"/>
      <c r="AT477" s="329"/>
    </row>
    <row r="478">
      <c r="B478" s="359">
        <f>SUM($C$940)</f>
        <v>40</v>
      </c>
      <c r="C478" s="360">
        <v>3.0</v>
      </c>
      <c r="D478" s="361"/>
      <c r="E478" s="361"/>
      <c r="F478" s="361"/>
      <c r="G478" s="361"/>
      <c r="H478" s="361"/>
      <c r="I478" s="359">
        <f>SUM(B478,C478*2,D478:H478) - IF(C478 &gt; I474, MINUS(C478, I474), 0)</f>
        <v>46</v>
      </c>
      <c r="J478" s="329"/>
      <c r="K478" s="329"/>
      <c r="L478" s="329"/>
      <c r="M478" s="329"/>
      <c r="N478" s="329"/>
      <c r="O478" s="329"/>
      <c r="P478" s="329"/>
      <c r="Q478" s="329"/>
      <c r="R478" s="329"/>
      <c r="S478" s="329"/>
      <c r="T478" s="329"/>
      <c r="U478" s="559"/>
      <c r="V478" s="559"/>
      <c r="W478" s="559"/>
      <c r="X478" s="559"/>
      <c r="Y478" s="559"/>
      <c r="Z478" s="559"/>
      <c r="AA478" s="329"/>
      <c r="AB478" s="329"/>
      <c r="AC478" s="329"/>
      <c r="AD478" s="474" t="s">
        <v>2827</v>
      </c>
      <c r="AE478" s="221"/>
      <c r="AF478" s="221"/>
      <c r="AG478" s="221"/>
      <c r="AH478" s="221"/>
      <c r="AI478" s="345" t="s">
        <v>535</v>
      </c>
      <c r="AJ478" s="329"/>
      <c r="AK478" s="329"/>
      <c r="AL478" s="329"/>
      <c r="AM478" s="37"/>
      <c r="AN478" s="763"/>
      <c r="AO478" s="763"/>
      <c r="AP478" s="37"/>
      <c r="AQ478" s="37"/>
      <c r="AR478" s="37"/>
      <c r="AS478" s="329"/>
      <c r="AT478" s="329"/>
    </row>
    <row r="479">
      <c r="B479" s="359">
        <f>SUM($D$940)</f>
        <v>0</v>
      </c>
      <c r="C479" s="360">
        <v>14.0</v>
      </c>
      <c r="D479" s="360">
        <v>2.0</v>
      </c>
      <c r="E479" s="361"/>
      <c r="F479" s="360">
        <v>2.0</v>
      </c>
      <c r="G479" s="360">
        <v>2.0</v>
      </c>
      <c r="H479" s="361"/>
      <c r="I479" s="359">
        <f>SUM(B479:H479) - IF(C479 &gt; I474, ROUNDUP(MINUS(C479, I474)/2), 0)</f>
        <v>20</v>
      </c>
      <c r="J479" s="329"/>
      <c r="K479" s="274" t="s">
        <v>1815</v>
      </c>
      <c r="L479" s="169" t="s">
        <v>2216</v>
      </c>
      <c r="M479" s="170"/>
      <c r="N479" s="170"/>
      <c r="O479" s="171"/>
      <c r="P479" s="217"/>
      <c r="Q479" s="171"/>
      <c r="R479" s="329"/>
      <c r="S479" s="329"/>
      <c r="T479" s="279" t="s">
        <v>1855</v>
      </c>
      <c r="U479" s="893" t="s">
        <v>2828</v>
      </c>
      <c r="V479" s="811"/>
      <c r="W479" s="382" t="s">
        <v>2829</v>
      </c>
      <c r="X479" s="562"/>
      <c r="Y479" s="562"/>
      <c r="Z479" s="562"/>
      <c r="AA479" s="329"/>
      <c r="AB479" s="329"/>
      <c r="AC479" s="329"/>
      <c r="AD479" s="559"/>
      <c r="AE479" s="559"/>
      <c r="AF479" s="559"/>
      <c r="AG479" s="559"/>
      <c r="AH479" s="559"/>
      <c r="AI479" s="559"/>
      <c r="AJ479" s="329"/>
      <c r="AK479" s="329"/>
      <c r="AL479" s="329"/>
      <c r="AM479" s="37"/>
      <c r="AN479" s="763"/>
      <c r="AO479" s="763"/>
      <c r="AP479" s="37"/>
      <c r="AQ479" s="37"/>
      <c r="AR479" s="37"/>
      <c r="AS479" s="329"/>
      <c r="AT479" s="329"/>
    </row>
    <row r="480">
      <c r="B480" s="359">
        <f>SUM($E$940)</f>
        <v>0</v>
      </c>
      <c r="C480" s="360">
        <v>14.0</v>
      </c>
      <c r="D480" s="361"/>
      <c r="E480" s="361"/>
      <c r="F480" s="360">
        <v>-2.0</v>
      </c>
      <c r="G480" s="361"/>
      <c r="H480" s="361"/>
      <c r="I480" s="359">
        <f>SUM(B480:H480) - IF(C480 &gt; I474, ROUNDUP(MINUS(C480, I474)/2), 0)</f>
        <v>12</v>
      </c>
      <c r="J480" s="329"/>
      <c r="K480" s="346" t="str">
        <f>IFERROR(__xludf.DUMMYFUNCTION("REGEXREPLACE(O479, ""\D+"", """")"),"")</f>
        <v/>
      </c>
      <c r="L480" s="154"/>
      <c r="M480" s="154"/>
      <c r="N480" s="154"/>
      <c r="O480" s="173"/>
      <c r="P480" s="154"/>
      <c r="Q480" s="173"/>
      <c r="R480" s="349"/>
      <c r="S480" s="329"/>
      <c r="T480" s="329"/>
      <c r="U480" s="385" t="s">
        <v>1010</v>
      </c>
      <c r="V480" s="226" t="s">
        <v>2830</v>
      </c>
      <c r="W480" s="244" t="s">
        <v>1117</v>
      </c>
      <c r="X480" s="244" t="s">
        <v>1860</v>
      </c>
      <c r="Y480" s="749" t="s">
        <v>2831</v>
      </c>
      <c r="Z480" s="226"/>
      <c r="AA480" s="329"/>
      <c r="AB480" s="388"/>
      <c r="AC480" s="279" t="s">
        <v>1862</v>
      </c>
      <c r="AD480" s="279" t="s">
        <v>2832</v>
      </c>
      <c r="AE480" s="221"/>
      <c r="AF480" s="221"/>
      <c r="AG480" s="222" t="s">
        <v>1254</v>
      </c>
      <c r="AH480" s="285" t="s">
        <v>1195</v>
      </c>
      <c r="AI480" s="222" t="s">
        <v>1196</v>
      </c>
      <c r="AJ480" s="329"/>
      <c r="AK480" s="329"/>
      <c r="AL480" s="329"/>
      <c r="AM480" s="37"/>
      <c r="AN480" s="37"/>
      <c r="AO480" s="37"/>
      <c r="AP480" s="37"/>
      <c r="AQ480" s="37"/>
      <c r="AR480" s="37"/>
      <c r="AS480" s="329"/>
      <c r="AT480" s="329"/>
    </row>
    <row r="481">
      <c r="B481" s="359">
        <f>SUM($F$940)</f>
        <v>0</v>
      </c>
      <c r="C481" s="361"/>
      <c r="D481" s="361"/>
      <c r="E481" s="361"/>
      <c r="F481" s="361"/>
      <c r="G481" s="361"/>
      <c r="H481" s="361"/>
      <c r="I481" s="359">
        <f>SUM(B481:H481) - IF(C481 &gt; I474, ROUNDUP(MINUS(C481, I474)/2), 0)</f>
        <v>0</v>
      </c>
      <c r="J481" s="329"/>
      <c r="K481" s="329"/>
      <c r="L481" s="154"/>
      <c r="M481" s="154"/>
      <c r="N481" s="154"/>
      <c r="O481" s="154"/>
      <c r="P481" s="154"/>
      <c r="Q481" s="154"/>
      <c r="R481" s="329"/>
      <c r="S481" s="329"/>
      <c r="T481" s="329"/>
      <c r="U481" s="385" t="s">
        <v>1018</v>
      </c>
      <c r="V481" s="244" t="s">
        <v>1063</v>
      </c>
      <c r="W481" s="226" t="s">
        <v>2833</v>
      </c>
      <c r="X481" s="244" t="s">
        <v>1865</v>
      </c>
      <c r="Y481" s="226"/>
      <c r="Z481" s="226"/>
      <c r="AA481" s="329"/>
      <c r="AB481" s="390">
        <f>(AC481 * (AC481 + 1)) / 2</f>
        <v>0</v>
      </c>
      <c r="AC481" s="391">
        <v>0.0</v>
      </c>
      <c r="AD481" s="286" t="s">
        <v>2834</v>
      </c>
      <c r="AE481" s="226"/>
      <c r="AF481" s="226"/>
      <c r="AG481" s="226"/>
      <c r="AH481" s="226"/>
      <c r="AI481" s="226"/>
      <c r="AJ481" s="329"/>
      <c r="AK481" s="329"/>
      <c r="AL481" s="329"/>
      <c r="AM481" s="37"/>
      <c r="AN481" s="37"/>
      <c r="AO481" s="37"/>
      <c r="AP481" s="37"/>
      <c r="AQ481" s="37"/>
      <c r="AR481" s="37"/>
      <c r="AS481" s="329"/>
      <c r="AT481" s="329"/>
    </row>
    <row r="482">
      <c r="B482" s="359">
        <f>SUM($G$940)</f>
        <v>0</v>
      </c>
      <c r="C482" s="360">
        <v>14.0</v>
      </c>
      <c r="D482" s="361"/>
      <c r="E482" s="361"/>
      <c r="F482" s="361"/>
      <c r="G482" s="360">
        <v>3.0</v>
      </c>
      <c r="H482" s="361"/>
      <c r="I482" s="359">
        <f>SUM(B482:H482) - IF(C482 &gt; I474, ROUNDUP(MINUS(C482, I474)/2), 0)</f>
        <v>17</v>
      </c>
      <c r="J482" s="329"/>
      <c r="K482" s="329"/>
      <c r="L482" s="329"/>
      <c r="M482" s="329"/>
      <c r="N482" s="329"/>
      <c r="O482" s="329"/>
      <c r="P482" s="329"/>
      <c r="Q482" s="329"/>
      <c r="R482" s="329"/>
      <c r="S482" s="329"/>
      <c r="T482" s="279" t="s">
        <v>1872</v>
      </c>
      <c r="U482" s="818" t="s">
        <v>2835</v>
      </c>
      <c r="V482" s="823"/>
      <c r="W482" s="382" t="s">
        <v>2836</v>
      </c>
      <c r="X482" s="562"/>
      <c r="Y482" s="562"/>
      <c r="Z482" s="562"/>
      <c r="AA482" s="329"/>
      <c r="AB482" s="388"/>
      <c r="AC482" s="400" t="str">
        <f>CONCATENATE("Cost: ", AB481, " KP")</f>
        <v>Cost: 0 KP</v>
      </c>
      <c r="AD482" s="894"/>
      <c r="AE482" s="226"/>
      <c r="AF482" s="226"/>
      <c r="AG482" s="226"/>
      <c r="AH482" s="226"/>
      <c r="AI482" s="226"/>
      <c r="AJ482" s="329"/>
      <c r="AK482" s="329"/>
      <c r="AL482" s="329"/>
      <c r="AM482" s="329"/>
      <c r="AN482" s="329"/>
      <c r="AO482" s="329"/>
      <c r="AP482" s="329"/>
      <c r="AQ482" s="329"/>
      <c r="AR482" s="329"/>
      <c r="AS482" s="329"/>
      <c r="AT482" s="329"/>
    </row>
    <row r="483">
      <c r="B483" s="359">
        <f>SUM($H$940)</f>
        <v>0</v>
      </c>
      <c r="C483" s="360">
        <v>6.0</v>
      </c>
      <c r="D483" s="361"/>
      <c r="E483" s="361"/>
      <c r="F483" s="360">
        <v>6.0</v>
      </c>
      <c r="G483" s="361"/>
      <c r="H483" s="361"/>
      <c r="I483" s="359">
        <f>SUM(B483:H483) - IF(C483 &gt; I474, ROUNDUP(MINUS(C483, I474)/2), 0)</f>
        <v>12</v>
      </c>
      <c r="J483" s="329"/>
      <c r="K483" s="274" t="s">
        <v>1815</v>
      </c>
      <c r="L483" s="169" t="s">
        <v>2216</v>
      </c>
      <c r="M483" s="170"/>
      <c r="N483" s="170"/>
      <c r="O483" s="171"/>
      <c r="P483" s="217"/>
      <c r="Q483" s="171"/>
      <c r="R483" s="329"/>
      <c r="S483" s="329"/>
      <c r="T483" s="329"/>
      <c r="U483" s="385" t="s">
        <v>1010</v>
      </c>
      <c r="V483" s="226" t="s">
        <v>1116</v>
      </c>
      <c r="W483" s="226" t="s">
        <v>1073</v>
      </c>
      <c r="X483" s="226" t="s">
        <v>2837</v>
      </c>
      <c r="Y483" s="402" t="s">
        <v>2838</v>
      </c>
      <c r="Z483" s="403" t="s">
        <v>2706</v>
      </c>
      <c r="AA483" s="329"/>
      <c r="AB483" s="388"/>
      <c r="AC483" s="279" t="s">
        <v>1862</v>
      </c>
      <c r="AD483" s="279" t="s">
        <v>1532</v>
      </c>
      <c r="AE483" s="221"/>
      <c r="AF483" s="221"/>
      <c r="AG483" s="222" t="s">
        <v>1302</v>
      </c>
      <c r="AH483" s="285" t="s">
        <v>1195</v>
      </c>
      <c r="AI483" s="222" t="s">
        <v>1196</v>
      </c>
      <c r="AJ483" s="329"/>
      <c r="AK483" s="329"/>
      <c r="AL483" s="329"/>
      <c r="AM483" s="279" t="s">
        <v>1879</v>
      </c>
      <c r="AN483" s="170"/>
      <c r="AO483" s="329"/>
      <c r="AP483" s="329"/>
      <c r="AQ483" s="329"/>
      <c r="AR483" s="329"/>
      <c r="AS483" s="329"/>
      <c r="AT483" s="329"/>
    </row>
    <row r="484">
      <c r="B484" s="359">
        <f>SUM($I$940)</f>
        <v>0</v>
      </c>
      <c r="C484" s="360">
        <v>2.0</v>
      </c>
      <c r="D484" s="361"/>
      <c r="E484" s="360">
        <v>1.0</v>
      </c>
      <c r="F484" s="361"/>
      <c r="G484" s="361"/>
      <c r="H484" s="361"/>
      <c r="I484" s="359">
        <f>SUM(B484:H484) - IF(C484 &gt; I474, ROUNDUP(MINUS(C484, I474)/2), 0)</f>
        <v>3</v>
      </c>
      <c r="J484" s="329"/>
      <c r="K484" s="346" t="str">
        <f>IFERROR(__xludf.DUMMYFUNCTION("REGEXREPLACE(O483, ""\D+"", """")"),"")</f>
        <v/>
      </c>
      <c r="L484" s="154"/>
      <c r="M484" s="154"/>
      <c r="N484" s="154"/>
      <c r="O484" s="173"/>
      <c r="P484" s="154"/>
      <c r="Q484" s="173"/>
      <c r="R484" s="329"/>
      <c r="S484" s="329"/>
      <c r="T484" s="329"/>
      <c r="U484" s="385" t="s">
        <v>1018</v>
      </c>
      <c r="V484" s="401" t="s">
        <v>2338</v>
      </c>
      <c r="W484" s="401" t="s">
        <v>1143</v>
      </c>
      <c r="X484" s="226" t="s">
        <v>2839</v>
      </c>
      <c r="Y484" s="403" t="s">
        <v>2840</v>
      </c>
      <c r="Z484" s="403" t="s">
        <v>2801</v>
      </c>
      <c r="AA484" s="329"/>
      <c r="AB484" s="390">
        <f>(AC484 * (AC484 + 1)) / 2</f>
        <v>0</v>
      </c>
      <c r="AC484" s="391">
        <v>0.0</v>
      </c>
      <c r="AD484" s="228" t="s">
        <v>2841</v>
      </c>
      <c r="AE484" s="226"/>
      <c r="AF484" s="226"/>
      <c r="AG484" s="226"/>
      <c r="AH484" s="226"/>
      <c r="AI484" s="226"/>
      <c r="AJ484" s="329"/>
      <c r="AK484" s="329"/>
      <c r="AL484" s="329"/>
      <c r="AM484" s="851" t="s">
        <v>2803</v>
      </c>
      <c r="AN484" s="37"/>
      <c r="AO484" s="895" t="s">
        <v>2390</v>
      </c>
      <c r="AP484" s="37"/>
      <c r="AQ484" s="851" t="s">
        <v>2842</v>
      </c>
      <c r="AR484" s="37"/>
      <c r="AS484" s="329"/>
      <c r="AT484" s="329"/>
    </row>
    <row r="485">
      <c r="B485" s="359">
        <f>SUM($J$940)</f>
        <v>0</v>
      </c>
      <c r="C485" s="360">
        <v>14.0</v>
      </c>
      <c r="D485" s="361"/>
      <c r="E485" s="360">
        <v>4.0</v>
      </c>
      <c r="F485" s="361"/>
      <c r="G485" s="361"/>
      <c r="H485" s="361"/>
      <c r="I485" s="359">
        <f>SUM(B485:H485) - IF(C485 &gt; I474, ROUNDUP(MINUS(C485, I474)/2), 0)</f>
        <v>18</v>
      </c>
      <c r="J485" s="329"/>
      <c r="K485" s="329"/>
      <c r="L485" s="154"/>
      <c r="M485" s="154"/>
      <c r="N485" s="154"/>
      <c r="O485" s="154"/>
      <c r="P485" s="154"/>
      <c r="Q485" s="154"/>
      <c r="R485" s="329"/>
      <c r="S485" s="329"/>
      <c r="T485" s="279" t="s">
        <v>1889</v>
      </c>
      <c r="U485" s="896" t="s">
        <v>2843</v>
      </c>
      <c r="V485" s="819"/>
      <c r="W485" s="696" t="s">
        <v>2844</v>
      </c>
      <c r="X485" s="342"/>
      <c r="Y485" s="342"/>
      <c r="Z485" s="342"/>
      <c r="AA485" s="329"/>
      <c r="AB485" s="388"/>
      <c r="AC485" s="400" t="str">
        <f>CONCATENATE("Cost: ", AB484, " KP")</f>
        <v>Cost: 0 KP</v>
      </c>
      <c r="AD485" s="244" t="s">
        <v>2845</v>
      </c>
      <c r="AE485" s="226"/>
      <c r="AF485" s="226"/>
      <c r="AG485" s="226"/>
      <c r="AH485" s="226"/>
      <c r="AI485" s="226"/>
      <c r="AJ485" s="329"/>
      <c r="AK485" s="329"/>
      <c r="AL485" s="329"/>
      <c r="AM485" s="129" t="s">
        <v>2176</v>
      </c>
      <c r="AN485" s="37"/>
      <c r="AO485" s="472" t="s">
        <v>2065</v>
      </c>
      <c r="AP485" s="37"/>
      <c r="AQ485" s="895" t="s">
        <v>1895</v>
      </c>
      <c r="AR485" s="37"/>
      <c r="AS485" s="329"/>
      <c r="AT485" s="329"/>
    </row>
    <row r="486">
      <c r="B486" s="359">
        <f>SUM($T$940)</f>
        <v>4</v>
      </c>
      <c r="C486" s="361"/>
      <c r="D486" s="361"/>
      <c r="E486" s="361"/>
      <c r="F486" s="361"/>
      <c r="G486" s="361"/>
      <c r="H486" s="361"/>
      <c r="I486" s="359">
        <f>SUM(B486,D486:H486, (MIN(ROUNDDOWN(C486/6), 1)), MIN(ROUNDDOWN(C486/15), 1))</f>
        <v>4</v>
      </c>
      <c r="J486" s="329"/>
      <c r="K486" s="329"/>
      <c r="L486" s="329"/>
      <c r="M486" s="329"/>
      <c r="N486" s="329"/>
      <c r="O486" s="329"/>
      <c r="P486" s="329"/>
      <c r="Q486" s="329"/>
      <c r="R486" s="329"/>
      <c r="S486" s="329"/>
      <c r="T486" s="329"/>
      <c r="U486" s="588" t="s">
        <v>1010</v>
      </c>
      <c r="V486" s="181" t="s">
        <v>1073</v>
      </c>
      <c r="W486" s="181" t="s">
        <v>1074</v>
      </c>
      <c r="X486" s="386" t="s">
        <v>2846</v>
      </c>
      <c r="Y486" s="181"/>
      <c r="Z486" s="181"/>
      <c r="AA486" s="329"/>
      <c r="AB486" s="388"/>
      <c r="AC486" s="279" t="s">
        <v>1862</v>
      </c>
      <c r="AD486" s="279" t="s">
        <v>1230</v>
      </c>
      <c r="AE486" s="221"/>
      <c r="AF486" s="221"/>
      <c r="AG486" s="222" t="s">
        <v>1222</v>
      </c>
      <c r="AH486" s="285" t="s">
        <v>1195</v>
      </c>
      <c r="AI486" s="222" t="s">
        <v>1196</v>
      </c>
      <c r="AJ486" s="329"/>
      <c r="AK486" s="329"/>
      <c r="AL486" s="329"/>
      <c r="AM486" s="855" t="s">
        <v>2847</v>
      </c>
      <c r="AN486" s="37"/>
      <c r="AO486" s="129" t="s">
        <v>2848</v>
      </c>
      <c r="AP486" s="37"/>
      <c r="AQ486" s="109" t="s">
        <v>2682</v>
      </c>
      <c r="AR486" s="37"/>
      <c r="AS486" s="329"/>
      <c r="AT486" s="329"/>
    </row>
    <row r="487">
      <c r="A487" s="329"/>
      <c r="B487" s="329"/>
      <c r="C487" s="329"/>
      <c r="D487" s="329"/>
      <c r="E487" s="329"/>
      <c r="F487" s="329"/>
      <c r="G487" s="329"/>
      <c r="H487" s="329"/>
      <c r="I487" s="329"/>
      <c r="J487" s="329"/>
      <c r="K487" s="411" t="s">
        <v>1904</v>
      </c>
      <c r="L487" s="412"/>
      <c r="M487" s="412"/>
      <c r="N487" s="412"/>
      <c r="O487" s="413"/>
      <c r="P487" s="413"/>
      <c r="Q487" s="413"/>
      <c r="R487" s="329"/>
      <c r="S487" s="329"/>
      <c r="T487" s="329"/>
      <c r="U487" s="588" t="s">
        <v>1018</v>
      </c>
      <c r="V487" s="181" t="s">
        <v>1881</v>
      </c>
      <c r="W487" s="387" t="s">
        <v>1023</v>
      </c>
      <c r="X487" s="181"/>
      <c r="Y487" s="181"/>
      <c r="Z487" s="181"/>
      <c r="AA487" s="329"/>
      <c r="AB487" s="390">
        <f>(AC487 * (AC487 + 1)) / 2</f>
        <v>0</v>
      </c>
      <c r="AC487" s="391">
        <v>0.0</v>
      </c>
      <c r="AD487" s="286" t="s">
        <v>2849</v>
      </c>
      <c r="AE487" s="226"/>
      <c r="AF487" s="226"/>
      <c r="AG487" s="226"/>
      <c r="AH487" s="226"/>
      <c r="AI487" s="226"/>
      <c r="AJ487" s="329"/>
      <c r="AK487" s="329"/>
      <c r="AL487" s="329"/>
      <c r="AM487" s="329"/>
      <c r="AN487" s="329"/>
      <c r="AO487" s="329"/>
      <c r="AP487" s="329"/>
      <c r="AQ487" s="329"/>
      <c r="AR487" s="329"/>
      <c r="AS487" s="329"/>
      <c r="AT487" s="329"/>
    </row>
    <row r="488">
      <c r="A488" s="329"/>
      <c r="B488" s="345" t="s">
        <v>1822</v>
      </c>
      <c r="C488" s="345" t="s">
        <v>1906</v>
      </c>
      <c r="D488" s="345" t="s">
        <v>1907</v>
      </c>
      <c r="E488" s="345" t="s">
        <v>1908</v>
      </c>
      <c r="F488" s="345" t="s">
        <v>1909</v>
      </c>
      <c r="G488" s="345" t="s">
        <v>1910</v>
      </c>
      <c r="H488" s="345" t="s">
        <v>800</v>
      </c>
      <c r="I488" s="345" t="s">
        <v>1826</v>
      </c>
      <c r="J488" s="329"/>
      <c r="K488" s="346" t="str">
        <f>IFERROR(__xludf.DUMMYFUNCTION("REGEXREPLACE(O487, ""\D+"", """")"),"")</f>
        <v/>
      </c>
      <c r="L488" s="170"/>
      <c r="M488" s="170"/>
      <c r="N488" s="170"/>
      <c r="O488" s="170"/>
      <c r="P488" s="170"/>
      <c r="Q488" s="170"/>
      <c r="R488" s="329"/>
      <c r="S488" s="329"/>
      <c r="T488" s="279" t="s">
        <v>1889</v>
      </c>
      <c r="U488" s="897" t="s">
        <v>2850</v>
      </c>
      <c r="V488" s="823"/>
      <c r="W488" s="509" t="s">
        <v>2851</v>
      </c>
      <c r="X488" s="562"/>
      <c r="Y488" s="562"/>
      <c r="Z488" s="562"/>
      <c r="AA488" s="329"/>
      <c r="AB488" s="329"/>
      <c r="AC488" s="400" t="str">
        <f>CONCATENATE("Cost: ", AB487, " KP")</f>
        <v>Cost: 0 KP</v>
      </c>
      <c r="AD488" s="286" t="s">
        <v>2852</v>
      </c>
      <c r="AE488" s="226"/>
      <c r="AF488" s="226"/>
      <c r="AG488" s="226"/>
      <c r="AH488" s="226"/>
      <c r="AI488" s="226"/>
      <c r="AJ488" s="329"/>
      <c r="AK488" s="329"/>
      <c r="AL488" s="329"/>
      <c r="AM488" s="279" t="s">
        <v>1914</v>
      </c>
      <c r="AN488" s="170"/>
      <c r="AO488" s="329"/>
      <c r="AP488" s="329"/>
      <c r="AQ488" s="329"/>
      <c r="AR488" s="329"/>
      <c r="AS488" s="329"/>
      <c r="AT488" s="329"/>
    </row>
    <row r="489">
      <c r="A489" s="345" t="s">
        <v>51</v>
      </c>
      <c r="B489" s="359">
        <f>SUM($U$940)</f>
        <v>5</v>
      </c>
      <c r="C489" s="418"/>
      <c r="D489" s="418"/>
      <c r="E489" s="419">
        <f>SUM(ROUNDDOWN(I482/5))</f>
        <v>3</v>
      </c>
      <c r="F489" s="418"/>
      <c r="G489" s="360">
        <v>4.0</v>
      </c>
      <c r="H489" s="361"/>
      <c r="I489" s="359">
        <f t="shared" ref="I489:I493" si="18">SUM(B489:H489)</f>
        <v>12</v>
      </c>
      <c r="J489" s="329"/>
      <c r="K489" s="329"/>
      <c r="L489" s="170"/>
      <c r="M489" s="170"/>
      <c r="N489" s="170"/>
      <c r="O489" s="170"/>
      <c r="P489" s="170"/>
      <c r="Q489" s="170"/>
      <c r="R489" s="329"/>
      <c r="S489" s="329"/>
      <c r="T489" s="329"/>
      <c r="U489" s="510" t="s">
        <v>1010</v>
      </c>
      <c r="V489" s="226" t="s">
        <v>2226</v>
      </c>
      <c r="W489" s="402" t="s">
        <v>2853</v>
      </c>
      <c r="X489" s="226"/>
      <c r="Y489" s="226"/>
      <c r="Z489" s="226"/>
      <c r="AA489" s="329"/>
      <c r="AB489" s="329"/>
      <c r="AC489" s="411" t="s">
        <v>1904</v>
      </c>
      <c r="AD489" s="412"/>
      <c r="AE489" s="412"/>
      <c r="AF489" s="412"/>
      <c r="AG489" s="412"/>
      <c r="AH489" s="413"/>
      <c r="AI489" s="413"/>
      <c r="AJ489" s="329"/>
      <c r="AK489" s="329"/>
      <c r="AL489" s="329"/>
      <c r="AM489" s="423" t="s">
        <v>2854</v>
      </c>
      <c r="AS489" s="329"/>
      <c r="AT489" s="329"/>
    </row>
    <row r="490">
      <c r="A490" s="345" t="s">
        <v>52</v>
      </c>
      <c r="B490" s="359">
        <f>SUM($V$940)</f>
        <v>6</v>
      </c>
      <c r="C490" s="418"/>
      <c r="D490" s="419">
        <f>SUM(ROUNDDOWN(I481/3))</f>
        <v>0</v>
      </c>
      <c r="E490" s="419">
        <f>SUM(I482)</f>
        <v>17</v>
      </c>
      <c r="F490" s="418"/>
      <c r="G490" s="360">
        <v>7.0</v>
      </c>
      <c r="H490" s="361"/>
      <c r="I490" s="359">
        <f t="shared" si="18"/>
        <v>30</v>
      </c>
      <c r="J490" s="329"/>
      <c r="K490" s="329"/>
      <c r="L490" s="329"/>
      <c r="M490" s="329"/>
      <c r="N490" s="329"/>
      <c r="O490" s="329"/>
      <c r="P490" s="329"/>
      <c r="Q490" s="329"/>
      <c r="R490" s="329"/>
      <c r="S490" s="329"/>
      <c r="T490" s="329"/>
      <c r="U490" s="510" t="s">
        <v>1018</v>
      </c>
      <c r="V490" s="401" t="s">
        <v>2688</v>
      </c>
      <c r="W490" s="403" t="s">
        <v>1094</v>
      </c>
      <c r="X490" s="226"/>
      <c r="Y490" s="226"/>
      <c r="Z490" s="226"/>
      <c r="AA490" s="329"/>
      <c r="AB490" s="390">
        <f>(AC490 * (AC490 + 1)) / 2</f>
        <v>0</v>
      </c>
      <c r="AC490" s="391">
        <v>0.0</v>
      </c>
      <c r="AD490" s="170"/>
      <c r="AE490" s="170"/>
      <c r="AF490" s="170"/>
      <c r="AG490" s="170"/>
      <c r="AH490" s="170"/>
      <c r="AI490" s="170"/>
      <c r="AJ490" s="329"/>
      <c r="AK490" s="329"/>
      <c r="AL490" s="329"/>
      <c r="AS490" s="329"/>
      <c r="AT490" s="329"/>
    </row>
    <row r="491">
      <c r="A491" s="345" t="s">
        <v>54</v>
      </c>
      <c r="B491" s="359">
        <f>SUM($W$940)</f>
        <v>2</v>
      </c>
      <c r="C491" s="419">
        <f>SUM(I480)</f>
        <v>12</v>
      </c>
      <c r="D491" s="418"/>
      <c r="E491" s="418"/>
      <c r="F491" s="418"/>
      <c r="G491" s="361"/>
      <c r="H491" s="360"/>
      <c r="I491" s="359">
        <f t="shared" si="18"/>
        <v>14</v>
      </c>
      <c r="J491" s="329"/>
      <c r="K491" s="411" t="s">
        <v>1904</v>
      </c>
      <c r="L491" s="412"/>
      <c r="M491" s="412"/>
      <c r="N491" s="412"/>
      <c r="O491" s="413"/>
      <c r="P491" s="413"/>
      <c r="Q491" s="413"/>
      <c r="R491" s="329"/>
      <c r="S491" s="329"/>
      <c r="T491" s="329"/>
      <c r="U491" s="329"/>
      <c r="V491" s="329"/>
      <c r="W491" s="329"/>
      <c r="X491" s="329"/>
      <c r="Y491" s="329"/>
      <c r="Z491" s="329"/>
      <c r="AA491" s="329"/>
      <c r="AB491" s="388"/>
      <c r="AC491" s="400" t="str">
        <f>CONCATENATE("Cost: ", AB490, " KP")</f>
        <v>Cost: 0 KP</v>
      </c>
      <c r="AD491" s="170"/>
      <c r="AE491" s="170"/>
      <c r="AF491" s="170"/>
      <c r="AG491" s="170"/>
      <c r="AH491" s="170"/>
      <c r="AI491" s="170"/>
      <c r="AJ491" s="329"/>
      <c r="AK491" s="329"/>
      <c r="AL491" s="329"/>
      <c r="AS491" s="329"/>
      <c r="AT491" s="329"/>
    </row>
    <row r="492">
      <c r="A492" s="345" t="s">
        <v>53</v>
      </c>
      <c r="B492" s="359">
        <f>SUM($X$940)</f>
        <v>0</v>
      </c>
      <c r="C492" s="419">
        <f>SUM(ROUNDDOWN(I480/2))</f>
        <v>6</v>
      </c>
      <c r="D492" s="418"/>
      <c r="E492" s="419">
        <f>SUM(I482)</f>
        <v>17</v>
      </c>
      <c r="F492" s="418"/>
      <c r="G492" s="360">
        <v>4.0</v>
      </c>
      <c r="H492" s="361"/>
      <c r="I492" s="359">
        <f t="shared" si="18"/>
        <v>27</v>
      </c>
      <c r="J492" s="329"/>
      <c r="K492" s="346" t="str">
        <f>IFERROR(__xludf.DUMMYFUNCTION("REGEXREPLACE(O491, ""\D+"", """")"),"")</f>
        <v/>
      </c>
      <c r="L492" s="170"/>
      <c r="M492" s="170"/>
      <c r="N492" s="170"/>
      <c r="O492" s="170"/>
      <c r="P492" s="170"/>
      <c r="Q492" s="170"/>
      <c r="R492" s="329"/>
      <c r="S492" s="329"/>
      <c r="T492" s="279" t="s">
        <v>1922</v>
      </c>
      <c r="U492" s="891" t="s">
        <v>2855</v>
      </c>
      <c r="V492" s="221"/>
      <c r="W492" s="221"/>
      <c r="X492" s="221"/>
      <c r="Y492" s="345" t="s">
        <v>567</v>
      </c>
      <c r="Z492" s="345" t="s">
        <v>535</v>
      </c>
      <c r="AA492" s="329"/>
      <c r="AB492" s="329"/>
      <c r="AC492" s="411" t="s">
        <v>1904</v>
      </c>
      <c r="AD492" s="412"/>
      <c r="AE492" s="412"/>
      <c r="AF492" s="412"/>
      <c r="AG492" s="412"/>
      <c r="AH492" s="413"/>
      <c r="AI492" s="413"/>
      <c r="AJ492" s="329"/>
      <c r="AK492" s="329"/>
      <c r="AL492" s="329"/>
      <c r="AS492" s="329"/>
      <c r="AT492" s="329"/>
    </row>
    <row r="493">
      <c r="A493" s="345" t="s">
        <v>55</v>
      </c>
      <c r="B493" s="359">
        <f>SUM($Y$940)</f>
        <v>14</v>
      </c>
      <c r="C493" s="419">
        <f>SUM(I480)</f>
        <v>12</v>
      </c>
      <c r="D493" s="418"/>
      <c r="E493" s="418"/>
      <c r="F493" s="419">
        <f>SUM(ROUNDDOWN(I485/3))</f>
        <v>6</v>
      </c>
      <c r="G493" s="361"/>
      <c r="H493" s="361"/>
      <c r="I493" s="359">
        <f t="shared" si="18"/>
        <v>32</v>
      </c>
      <c r="J493" s="329"/>
      <c r="K493" s="329"/>
      <c r="L493" s="170"/>
      <c r="M493" s="170"/>
      <c r="N493" s="170"/>
      <c r="O493" s="170"/>
      <c r="P493" s="170"/>
      <c r="Q493" s="170"/>
      <c r="R493" s="329"/>
      <c r="S493" s="329"/>
      <c r="T493" s="329"/>
      <c r="U493" s="228" t="s">
        <v>2856</v>
      </c>
      <c r="V493" s="226"/>
      <c r="W493" s="226"/>
      <c r="X493" s="226"/>
      <c r="Y493" s="226"/>
      <c r="Z493" s="226"/>
      <c r="AA493" s="329"/>
      <c r="AB493" s="390">
        <f>(AC493 * (AC493 + 1)) / 2</f>
        <v>0</v>
      </c>
      <c r="AC493" s="391">
        <v>0.0</v>
      </c>
      <c r="AD493" s="170"/>
      <c r="AE493" s="170"/>
      <c r="AF493" s="170"/>
      <c r="AG493" s="170"/>
      <c r="AH493" s="170"/>
      <c r="AI493" s="170"/>
      <c r="AJ493" s="329"/>
      <c r="AK493" s="329"/>
      <c r="AL493" s="329"/>
      <c r="AS493" s="329"/>
      <c r="AT493" s="329"/>
    </row>
    <row r="494">
      <c r="A494" s="329"/>
      <c r="B494" s="329"/>
      <c r="C494" s="329"/>
      <c r="D494" s="329"/>
      <c r="E494" s="329"/>
      <c r="F494" s="329"/>
      <c r="G494" s="329"/>
      <c r="H494" s="329"/>
      <c r="I494" s="329"/>
      <c r="J494" s="329"/>
      <c r="K494" s="329"/>
      <c r="L494" s="329"/>
      <c r="M494" s="329"/>
      <c r="N494" s="329"/>
      <c r="O494" s="329"/>
      <c r="P494" s="329"/>
      <c r="Q494" s="329"/>
      <c r="R494" s="329"/>
      <c r="S494" s="329"/>
      <c r="T494" s="329"/>
      <c r="U494" s="359" t="s">
        <v>2857</v>
      </c>
      <c r="V494" s="226"/>
      <c r="W494" s="226"/>
      <c r="X494" s="898" t="s">
        <v>2858</v>
      </c>
      <c r="Y494" s="898" t="s">
        <v>2859</v>
      </c>
      <c r="Z494" s="898" t="s">
        <v>2860</v>
      </c>
      <c r="AA494" s="329"/>
      <c r="AB494" s="329"/>
      <c r="AC494" s="400" t="str">
        <f>CONCATENATE("Cost: ", AB493, " KP")</f>
        <v>Cost: 0 KP</v>
      </c>
      <c r="AD494" s="170"/>
      <c r="AE494" s="170"/>
      <c r="AF494" s="170"/>
      <c r="AG494" s="170"/>
      <c r="AH494" s="170"/>
      <c r="AI494" s="170"/>
      <c r="AJ494" s="329"/>
      <c r="AK494" s="329"/>
      <c r="AL494" s="329"/>
      <c r="AM494" s="329"/>
      <c r="AN494" s="329"/>
      <c r="AO494" s="329"/>
      <c r="AP494" s="329"/>
      <c r="AQ494" s="329"/>
      <c r="AR494" s="329"/>
      <c r="AS494" s="329"/>
      <c r="AT494" s="329"/>
    </row>
    <row r="495">
      <c r="A495" s="37"/>
      <c r="B495" s="865" t="s">
        <v>1926</v>
      </c>
      <c r="C495" s="329"/>
      <c r="D495" s="329"/>
      <c r="E495" s="329"/>
      <c r="F495" s="329"/>
      <c r="G495" s="329"/>
      <c r="H495" s="329"/>
      <c r="I495" s="329"/>
      <c r="J495" s="37"/>
      <c r="K495" s="329"/>
      <c r="L495" s="329"/>
      <c r="M495" s="329"/>
      <c r="N495" s="329"/>
      <c r="O495" s="329"/>
      <c r="P495" s="329"/>
      <c r="Q495" s="329"/>
      <c r="R495" s="329"/>
      <c r="S495" s="37"/>
      <c r="T495" s="329"/>
      <c r="U495" s="329"/>
      <c r="V495" s="329"/>
      <c r="W495" s="329"/>
      <c r="X495" s="329"/>
      <c r="Y495" s="329"/>
      <c r="Z495" s="329"/>
      <c r="AA495" s="329"/>
      <c r="AB495" s="37"/>
      <c r="AC495" s="329"/>
      <c r="AD495" s="329"/>
      <c r="AE495" s="329"/>
      <c r="AF495" s="329"/>
      <c r="AG495" s="329"/>
      <c r="AH495" s="329"/>
      <c r="AI495" s="329"/>
      <c r="AJ495" s="329"/>
      <c r="AK495" s="37"/>
      <c r="AL495" s="329"/>
      <c r="AM495" s="329"/>
      <c r="AN495" s="329"/>
      <c r="AO495" s="329"/>
      <c r="AP495" s="329"/>
      <c r="AQ495" s="329"/>
      <c r="AR495" s="329"/>
      <c r="AS495" s="329"/>
      <c r="AT495" s="37"/>
    </row>
    <row r="499">
      <c r="A499" s="37"/>
      <c r="B499" s="329"/>
      <c r="C499" s="329"/>
      <c r="D499" s="329"/>
      <c r="E499" s="329"/>
      <c r="F499" s="329"/>
      <c r="G499" s="330" t="s">
        <v>1811</v>
      </c>
      <c r="H499" s="330" t="s">
        <v>1812</v>
      </c>
      <c r="I499" s="331" t="s">
        <v>1813</v>
      </c>
      <c r="J499" s="329"/>
      <c r="K499" s="329"/>
      <c r="L499" s="329"/>
      <c r="M499" s="329"/>
      <c r="N499" s="329"/>
      <c r="O499" s="329"/>
      <c r="P499" s="329"/>
      <c r="Q499" s="329"/>
      <c r="R499" s="329"/>
      <c r="S499" s="37"/>
      <c r="T499" s="329"/>
      <c r="U499" s="329"/>
      <c r="V499" s="329"/>
      <c r="W499" s="329"/>
      <c r="X499" s="329"/>
      <c r="Y499" s="329"/>
      <c r="Z499" s="329"/>
      <c r="AA499" s="329"/>
      <c r="AB499" s="37"/>
      <c r="AC499" s="329"/>
      <c r="AD499" s="329"/>
      <c r="AE499" s="329"/>
      <c r="AF499" s="329"/>
      <c r="AG499" s="329"/>
      <c r="AH499" s="329"/>
      <c r="AI499" s="329"/>
      <c r="AJ499" s="329"/>
      <c r="AK499" s="37"/>
      <c r="AL499" s="329"/>
      <c r="AM499" s="329"/>
      <c r="AN499" s="329"/>
      <c r="AO499" s="329"/>
      <c r="AP499" s="329"/>
      <c r="AQ499" s="329"/>
      <c r="AR499" s="329"/>
      <c r="AS499" s="329"/>
      <c r="AT499" s="37"/>
    </row>
    <row r="500">
      <c r="A500" s="329"/>
      <c r="B500" s="329"/>
      <c r="C500" s="332" t="s">
        <v>1802</v>
      </c>
      <c r="D500" s="333"/>
      <c r="E500" s="329"/>
      <c r="F500" s="334" t="s">
        <v>1814</v>
      </c>
      <c r="G500" s="334">
        <f>MINUS(H500,SUM(C503:C512) + SUM(K502+K506+K510+AB507+AB510+AB513+AB516+AB519))</f>
        <v>0</v>
      </c>
      <c r="H500" s="334">
        <f>SUM($A$940)</f>
        <v>100</v>
      </c>
      <c r="I500" s="335">
        <f>$Z$940</f>
        <v>14</v>
      </c>
      <c r="J500" s="329"/>
      <c r="K500" s="329"/>
      <c r="L500" s="329"/>
      <c r="M500" s="329"/>
      <c r="N500" s="329"/>
      <c r="O500" s="329"/>
      <c r="P500" s="329"/>
      <c r="Q500" s="329"/>
      <c r="R500" s="329"/>
      <c r="S500" s="329"/>
      <c r="T500" s="329"/>
      <c r="U500" s="329"/>
      <c r="V500" s="329"/>
      <c r="W500" s="329"/>
      <c r="X500" s="329"/>
      <c r="Y500" s="329"/>
      <c r="Z500" s="329"/>
      <c r="AA500" s="329"/>
      <c r="AB500" s="329"/>
      <c r="AC500" s="329"/>
      <c r="AD500" s="329"/>
      <c r="AE500" s="329"/>
      <c r="AF500" s="329"/>
      <c r="AG500" s="329"/>
      <c r="AH500" s="329"/>
      <c r="AI500" s="329"/>
      <c r="AJ500" s="329"/>
      <c r="AK500" s="329"/>
      <c r="AL500" s="329"/>
      <c r="AM500" s="329"/>
      <c r="AN500" s="329"/>
      <c r="AO500" s="329"/>
      <c r="AP500" s="329"/>
      <c r="AQ500" s="329"/>
      <c r="AR500" s="329"/>
      <c r="AS500" s="329"/>
      <c r="AT500" s="329"/>
    </row>
    <row r="501">
      <c r="A501" s="329"/>
      <c r="B501" s="329"/>
      <c r="C501" s="329"/>
      <c r="D501" s="329"/>
      <c r="E501" s="329"/>
      <c r="F501" s="329"/>
      <c r="G501" s="329"/>
      <c r="H501" s="329"/>
      <c r="I501" s="329"/>
      <c r="J501" s="329"/>
      <c r="K501" s="274" t="s">
        <v>1815</v>
      </c>
      <c r="L501" s="506" t="s">
        <v>602</v>
      </c>
      <c r="M501" s="221"/>
      <c r="N501" s="764"/>
      <c r="O501" s="285" t="s">
        <v>603</v>
      </c>
      <c r="P501" s="899" t="s">
        <v>580</v>
      </c>
      <c r="Q501" s="285" t="s">
        <v>583</v>
      </c>
      <c r="R501" s="329"/>
      <c r="S501" s="329"/>
      <c r="T501" s="279" t="s">
        <v>1816</v>
      </c>
      <c r="U501" s="777" t="s">
        <v>2861</v>
      </c>
      <c r="V501" s="373"/>
      <c r="W501" s="382" t="s">
        <v>2862</v>
      </c>
      <c r="X501" s="342"/>
      <c r="Y501" s="342"/>
      <c r="Z501" s="342"/>
      <c r="AA501" s="329"/>
      <c r="AB501" s="329"/>
      <c r="AC501" s="279" t="s">
        <v>294</v>
      </c>
      <c r="AD501" s="900" t="s">
        <v>2863</v>
      </c>
      <c r="AE501" s="221"/>
      <c r="AF501" s="814" t="s">
        <v>2864</v>
      </c>
      <c r="AG501" s="562"/>
      <c r="AH501" s="562"/>
      <c r="AI501" s="562"/>
      <c r="AJ501" s="329"/>
      <c r="AK501" s="329"/>
      <c r="AL501" s="329"/>
      <c r="AM501" s="474" t="s">
        <v>1821</v>
      </c>
      <c r="AN501" s="170"/>
      <c r="AO501" s="329"/>
      <c r="AP501" s="329"/>
      <c r="AQ501" s="329"/>
      <c r="AR501" s="329"/>
      <c r="AS501" s="329"/>
      <c r="AT501" s="329"/>
    </row>
    <row r="502">
      <c r="A502" s="329"/>
      <c r="B502" s="345" t="s">
        <v>1822</v>
      </c>
      <c r="C502" s="345" t="s">
        <v>1823</v>
      </c>
      <c r="D502" s="345" t="s">
        <v>1824</v>
      </c>
      <c r="E502" s="345" t="s">
        <v>1825</v>
      </c>
      <c r="F502" s="345" t="s">
        <v>1066</v>
      </c>
      <c r="G502" s="345" t="s">
        <v>1120</v>
      </c>
      <c r="H502" s="345" t="s">
        <v>800</v>
      </c>
      <c r="I502" s="345" t="s">
        <v>1826</v>
      </c>
      <c r="J502" s="329"/>
      <c r="K502" s="346" t="str">
        <f>IFERROR(__xludf.DUMMYFUNCTION("REGEXREPLACE(O501, ""\D+"", """")"),"4")</f>
        <v>4</v>
      </c>
      <c r="L502" s="384" t="s">
        <v>605</v>
      </c>
      <c r="M502" s="226"/>
      <c r="N502" s="414"/>
      <c r="O502" s="226"/>
      <c r="P502" s="226"/>
      <c r="Q502" s="226"/>
      <c r="R502" s="329"/>
      <c r="S502" s="329"/>
      <c r="T502" s="329"/>
      <c r="U502" s="291" t="s">
        <v>2865</v>
      </c>
      <c r="V502" s="181"/>
      <c r="W502" s="181"/>
      <c r="X502" s="181"/>
      <c r="Y502" s="181"/>
      <c r="Z502" s="181"/>
      <c r="AA502" s="349" t="s">
        <v>556</v>
      </c>
      <c r="AB502" s="329"/>
      <c r="AC502" s="330" t="s">
        <v>2866</v>
      </c>
      <c r="AD502" s="228" t="s">
        <v>2867</v>
      </c>
      <c r="AE502" s="226"/>
      <c r="AF502" s="226"/>
      <c r="AG502" s="226"/>
      <c r="AH502" s="226"/>
      <c r="AI502" s="359" t="s">
        <v>2868</v>
      </c>
      <c r="AJ502" s="329"/>
      <c r="AK502" s="329"/>
      <c r="AL502" s="329"/>
      <c r="AM502" s="901" t="s">
        <v>1830</v>
      </c>
      <c r="AN502" s="902" t="s">
        <v>2869</v>
      </c>
      <c r="AO502" s="903" t="s">
        <v>2870</v>
      </c>
      <c r="AP502" s="904" t="s">
        <v>2871</v>
      </c>
      <c r="AQ502" s="905" t="s">
        <v>2872</v>
      </c>
      <c r="AR502" s="906" t="s">
        <v>2098</v>
      </c>
      <c r="AS502" s="329"/>
      <c r="AT502" s="329"/>
    </row>
    <row r="503">
      <c r="A503" s="358"/>
      <c r="B503" s="359">
        <f>SUM($B$940)</f>
        <v>35</v>
      </c>
      <c r="C503" s="360">
        <v>14.0</v>
      </c>
      <c r="D503" s="361"/>
      <c r="E503" s="360"/>
      <c r="F503" s="360"/>
      <c r="G503" s="360">
        <v>3.0</v>
      </c>
      <c r="H503" s="360"/>
      <c r="I503" s="359">
        <f>SUM(B503,C503*2,D503:H503) - IF(C503 &gt; I500, MINUS(C503, I500), 0)</f>
        <v>66</v>
      </c>
      <c r="J503" s="329"/>
      <c r="K503" s="329"/>
      <c r="L503" s="384" t="s">
        <v>607</v>
      </c>
      <c r="M503" s="226"/>
      <c r="N503" s="414"/>
      <c r="O503" s="226"/>
      <c r="P503" s="226"/>
      <c r="Q503" s="226"/>
      <c r="R503" s="329"/>
      <c r="S503" s="329"/>
      <c r="T503" s="329"/>
      <c r="U503" s="566" t="s">
        <v>2873</v>
      </c>
      <c r="V503" s="345" t="s">
        <v>904</v>
      </c>
      <c r="W503" s="345" t="s">
        <v>863</v>
      </c>
      <c r="X503" s="907" t="s">
        <v>2874</v>
      </c>
      <c r="Y503" s="363" t="s">
        <v>978</v>
      </c>
      <c r="Z503" s="345" t="s">
        <v>866</v>
      </c>
      <c r="AA503" s="329"/>
      <c r="AB503" s="329"/>
      <c r="AC503" s="908">
        <f>I511+I537+I563</f>
        <v>42</v>
      </c>
      <c r="AD503" s="909" t="s">
        <v>2875</v>
      </c>
      <c r="AE503" s="226"/>
      <c r="AF503" s="226"/>
      <c r="AG503" s="226"/>
      <c r="AH503" s="226"/>
      <c r="AI503" s="226"/>
      <c r="AJ503" s="329"/>
      <c r="AK503" s="329"/>
      <c r="AL503" s="329"/>
      <c r="AM503" s="823" t="s">
        <v>2876</v>
      </c>
      <c r="AN503" s="910" t="s">
        <v>1846</v>
      </c>
      <c r="AO503" s="911" t="s">
        <v>2100</v>
      </c>
      <c r="AP503" s="844" t="s">
        <v>1847</v>
      </c>
      <c r="AQ503" s="912" t="s">
        <v>2877</v>
      </c>
      <c r="AR503" s="913" t="s">
        <v>2878</v>
      </c>
      <c r="AS503" s="329"/>
      <c r="AT503" s="329"/>
    </row>
    <row r="504">
      <c r="B504" s="359">
        <f>SUM($C$940)</f>
        <v>40</v>
      </c>
      <c r="C504" s="360">
        <v>7.0</v>
      </c>
      <c r="D504" s="361"/>
      <c r="E504" s="361"/>
      <c r="F504" s="360"/>
      <c r="G504" s="361"/>
      <c r="H504" s="361"/>
      <c r="I504" s="359">
        <f>SUM(B504,C504*2,D504:H504) - IF(C504 &gt; I500, MINUS(C504, I500), 0)</f>
        <v>54</v>
      </c>
      <c r="J504" s="329"/>
      <c r="K504" s="329"/>
      <c r="L504" s="329"/>
      <c r="M504" s="329"/>
      <c r="N504" s="329"/>
      <c r="O504" s="329"/>
      <c r="P504" s="329"/>
      <c r="Q504" s="329"/>
      <c r="R504" s="329"/>
      <c r="S504" s="329"/>
      <c r="T504" s="329"/>
      <c r="U504" s="559"/>
      <c r="V504" s="559"/>
      <c r="W504" s="559"/>
      <c r="X504" s="559"/>
      <c r="Y504" s="559"/>
      <c r="Z504" s="559"/>
      <c r="AA504" s="329"/>
      <c r="AB504" s="329"/>
      <c r="AC504" s="559"/>
      <c r="AD504" s="474" t="s">
        <v>2879</v>
      </c>
      <c r="AE504" s="221"/>
      <c r="AF504" s="221"/>
      <c r="AG504" s="221"/>
      <c r="AH504" s="221"/>
      <c r="AI504" s="345" t="s">
        <v>535</v>
      </c>
      <c r="AJ504" s="329"/>
      <c r="AK504" s="329"/>
      <c r="AL504" s="329"/>
      <c r="AM504" s="914" t="s">
        <v>2880</v>
      </c>
      <c r="AN504" s="438" t="s">
        <v>1936</v>
      </c>
      <c r="AP504" s="308"/>
      <c r="AQ504" s="308"/>
      <c r="AR504" s="308"/>
      <c r="AS504" s="329"/>
      <c r="AT504" s="329"/>
    </row>
    <row r="505">
      <c r="B505" s="359">
        <f>SUM($D$940)</f>
        <v>0</v>
      </c>
      <c r="C505" s="360">
        <v>18.0</v>
      </c>
      <c r="D505" s="360"/>
      <c r="E505" s="360">
        <v>5.0</v>
      </c>
      <c r="F505" s="360">
        <v>7.0</v>
      </c>
      <c r="G505" s="361"/>
      <c r="H505" s="361"/>
      <c r="I505" s="359">
        <f>SUM(B505:H505) - IF(C505 &gt; I500, ROUNDUP(MINUS(C505, I500)/2), 0)</f>
        <v>28</v>
      </c>
      <c r="J505" s="329"/>
      <c r="K505" s="274" t="s">
        <v>1815</v>
      </c>
      <c r="L505" s="571" t="s">
        <v>584</v>
      </c>
      <c r="M505" s="221"/>
      <c r="N505" s="221"/>
      <c r="O505" s="379" t="s">
        <v>585</v>
      </c>
      <c r="P505" s="380" t="s">
        <v>580</v>
      </c>
      <c r="Q505" s="379" t="s">
        <v>583</v>
      </c>
      <c r="R505" s="329"/>
      <c r="S505" s="329"/>
      <c r="T505" s="279" t="s">
        <v>1855</v>
      </c>
      <c r="U505" s="508" t="s">
        <v>2881</v>
      </c>
      <c r="V505" s="398"/>
      <c r="W505" s="509" t="s">
        <v>2882</v>
      </c>
      <c r="X505" s="342"/>
      <c r="Y505" s="342"/>
      <c r="Z505" s="342"/>
      <c r="AA505" s="329"/>
      <c r="AB505" s="329"/>
      <c r="AC505" s="559"/>
      <c r="AD505" s="915"/>
      <c r="AE505" s="559"/>
      <c r="AF505" s="559"/>
      <c r="AG505" s="559"/>
      <c r="AH505" s="559"/>
      <c r="AI505" s="559"/>
      <c r="AJ505" s="329"/>
      <c r="AK505" s="329"/>
      <c r="AL505" s="329"/>
      <c r="AM505" s="308"/>
      <c r="AN505" s="848"/>
      <c r="AO505" s="848"/>
      <c r="AP505" s="308"/>
      <c r="AQ505" s="308"/>
      <c r="AR505" s="308"/>
      <c r="AS505" s="329"/>
      <c r="AT505" s="329"/>
    </row>
    <row r="506">
      <c r="B506" s="359">
        <f>SUM($E$940)</f>
        <v>0</v>
      </c>
      <c r="C506" s="360">
        <v>11.0</v>
      </c>
      <c r="D506" s="360"/>
      <c r="E506" s="360"/>
      <c r="F506" s="360">
        <v>2.0</v>
      </c>
      <c r="G506" s="361"/>
      <c r="H506" s="361"/>
      <c r="I506" s="359">
        <f>SUM(B506:H506) - IF(C506 &gt; I500, ROUNDUP(MINUS(C506, I500)/2), 0)</f>
        <v>13</v>
      </c>
      <c r="J506" s="329"/>
      <c r="K506" s="346" t="str">
        <f>IFERROR(__xludf.DUMMYFUNCTION("REGEXREPLACE(O505, ""\D+"", """")"),"3")</f>
        <v>3</v>
      </c>
      <c r="L506" s="384" t="s">
        <v>587</v>
      </c>
      <c r="M506" s="226"/>
      <c r="N506" s="226"/>
      <c r="O506" s="414"/>
      <c r="P506" s="226"/>
      <c r="Q506" s="414"/>
      <c r="R506" s="349"/>
      <c r="S506" s="329"/>
      <c r="T506" s="329"/>
      <c r="U506" s="510" t="s">
        <v>1010</v>
      </c>
      <c r="V506" s="401" t="s">
        <v>2208</v>
      </c>
      <c r="W506" s="401" t="s">
        <v>2226</v>
      </c>
      <c r="X506" s="401" t="s">
        <v>1176</v>
      </c>
      <c r="Y506" s="402" t="s">
        <v>2883</v>
      </c>
      <c r="Z506" s="402" t="s">
        <v>2884</v>
      </c>
      <c r="AA506" s="329"/>
      <c r="AB506" s="388"/>
      <c r="AC506" s="279" t="s">
        <v>1862</v>
      </c>
      <c r="AD506" s="506" t="s">
        <v>1286</v>
      </c>
      <c r="AE506" s="221"/>
      <c r="AF506" s="221"/>
      <c r="AG506" s="285" t="s">
        <v>1278</v>
      </c>
      <c r="AH506" s="285" t="s">
        <v>1195</v>
      </c>
      <c r="AI506" s="285" t="s">
        <v>1196</v>
      </c>
      <c r="AJ506" s="329"/>
      <c r="AK506" s="329"/>
      <c r="AL506" s="329"/>
      <c r="AM506" s="308"/>
      <c r="AN506" s="308"/>
      <c r="AO506" s="308"/>
      <c r="AP506" s="308"/>
      <c r="AQ506" s="308"/>
      <c r="AR506" s="308"/>
      <c r="AS506" s="329"/>
      <c r="AT506" s="329"/>
    </row>
    <row r="507">
      <c r="B507" s="359">
        <f>SUM($F$940)</f>
        <v>0</v>
      </c>
      <c r="C507" s="360">
        <v>8.0</v>
      </c>
      <c r="D507" s="360"/>
      <c r="E507" s="360"/>
      <c r="F507" s="360">
        <v>2.0</v>
      </c>
      <c r="G507" s="361"/>
      <c r="H507" s="361"/>
      <c r="I507" s="359">
        <f>SUM(B507:H507) - IF(C507 &gt; I500, ROUNDUP(MINUS(C507, I500)/2), 0)</f>
        <v>10</v>
      </c>
      <c r="J507" s="329"/>
      <c r="K507" s="329"/>
      <c r="L507" s="287" t="s">
        <v>589</v>
      </c>
      <c r="M507" s="226"/>
      <c r="N507" s="226"/>
      <c r="O507" s="226"/>
      <c r="P507" s="226"/>
      <c r="Q507" s="226"/>
      <c r="R507" s="329"/>
      <c r="S507" s="329"/>
      <c r="T507" s="329"/>
      <c r="U507" s="510" t="s">
        <v>1018</v>
      </c>
      <c r="V507" s="421" t="s">
        <v>2184</v>
      </c>
      <c r="W507" s="421" t="s">
        <v>2004</v>
      </c>
      <c r="X507" s="424" t="s">
        <v>2162</v>
      </c>
      <c r="Y507" s="183"/>
      <c r="Z507" s="181"/>
      <c r="AA507" s="329"/>
      <c r="AB507" s="390">
        <f>(AC507 * (AC507 + 1)) / 2</f>
        <v>0</v>
      </c>
      <c r="AC507" s="391">
        <v>0.0</v>
      </c>
      <c r="AD507" s="286" t="s">
        <v>2885</v>
      </c>
      <c r="AE507" s="226"/>
      <c r="AF507" s="226"/>
      <c r="AG507" s="226"/>
      <c r="AH507" s="226"/>
      <c r="AI507" s="226"/>
      <c r="AJ507" s="329"/>
      <c r="AK507" s="329"/>
      <c r="AL507" s="329"/>
      <c r="AM507" s="916" t="s">
        <v>1966</v>
      </c>
      <c r="AN507" s="467" t="s">
        <v>1870</v>
      </c>
      <c r="AO507" s="917" t="s">
        <v>2886</v>
      </c>
      <c r="AP507" s="308"/>
      <c r="AQ507" s="308"/>
      <c r="AR507" s="308"/>
      <c r="AS507" s="329"/>
      <c r="AT507" s="329"/>
    </row>
    <row r="508">
      <c r="B508" s="359">
        <f>SUM($G$940)</f>
        <v>0</v>
      </c>
      <c r="C508" s="360">
        <v>14.0</v>
      </c>
      <c r="D508" s="360">
        <v>4.0</v>
      </c>
      <c r="E508" s="360">
        <v>2.0</v>
      </c>
      <c r="F508" s="360">
        <v>4.0</v>
      </c>
      <c r="G508" s="360">
        <v>3.0</v>
      </c>
      <c r="H508" s="361"/>
      <c r="I508" s="359">
        <f>SUM(B508:H508) - IF(C508 &gt; I500, ROUNDUP(MINUS(C508, I500)/2), 0)</f>
        <v>27</v>
      </c>
      <c r="J508" s="329"/>
      <c r="K508" s="329"/>
      <c r="L508" s="329"/>
      <c r="M508" s="329"/>
      <c r="N508" s="329"/>
      <c r="O508" s="329"/>
      <c r="P508" s="329"/>
      <c r="Q508" s="329"/>
      <c r="R508" s="329"/>
      <c r="S508" s="329"/>
      <c r="T508" s="279" t="s">
        <v>1872</v>
      </c>
      <c r="U508" s="850" t="s">
        <v>2757</v>
      </c>
      <c r="V508" s="398"/>
      <c r="W508" s="382" t="s">
        <v>2758</v>
      </c>
      <c r="X508" s="342"/>
      <c r="Y508" s="342"/>
      <c r="Z508" s="342"/>
      <c r="AA508" s="329"/>
      <c r="AB508" s="388"/>
      <c r="AC508" s="400" t="str">
        <f>CONCATENATE("Cost: ", AB507, " KP")</f>
        <v>Cost: 0 KP</v>
      </c>
      <c r="AD508" s="287" t="s">
        <v>2887</v>
      </c>
      <c r="AE508" s="226"/>
      <c r="AF508" s="226"/>
      <c r="AG508" s="226"/>
      <c r="AH508" s="226"/>
      <c r="AI508" s="226"/>
      <c r="AJ508" s="329"/>
      <c r="AK508" s="329"/>
      <c r="AL508" s="329"/>
      <c r="AM508" s="559"/>
      <c r="AN508" s="559"/>
      <c r="AO508" s="559"/>
      <c r="AP508" s="559"/>
      <c r="AQ508" s="559"/>
      <c r="AR508" s="559"/>
      <c r="AS508" s="329"/>
      <c r="AT508" s="329"/>
    </row>
    <row r="509">
      <c r="B509" s="359">
        <f>SUM($H$940)</f>
        <v>0</v>
      </c>
      <c r="C509" s="360"/>
      <c r="D509" s="361"/>
      <c r="E509" s="360"/>
      <c r="F509" s="360"/>
      <c r="G509" s="361"/>
      <c r="H509" s="361"/>
      <c r="I509" s="359">
        <f>SUM(B509:H509) - IF(C509 &gt; I500, ROUNDUP(MINUS(C509, I500)/2), 0)</f>
        <v>0</v>
      </c>
      <c r="J509" s="329"/>
      <c r="K509" s="274" t="s">
        <v>1815</v>
      </c>
      <c r="L509" s="378" t="s">
        <v>712</v>
      </c>
      <c r="M509" s="221"/>
      <c r="N509" s="221"/>
      <c r="O509" s="379" t="s">
        <v>585</v>
      </c>
      <c r="P509" s="783" t="s">
        <v>694</v>
      </c>
      <c r="Q509" s="379" t="s">
        <v>593</v>
      </c>
      <c r="R509" s="329"/>
      <c r="S509" s="329"/>
      <c r="T509" s="329"/>
      <c r="U509" s="385" t="s">
        <v>1010</v>
      </c>
      <c r="V509" s="226" t="s">
        <v>2760</v>
      </c>
      <c r="W509" s="226" t="s">
        <v>1045</v>
      </c>
      <c r="X509" s="226" t="s">
        <v>1959</v>
      </c>
      <c r="Y509" s="226" t="s">
        <v>1032</v>
      </c>
      <c r="Z509" s="589" t="s">
        <v>2761</v>
      </c>
      <c r="AA509" s="329"/>
      <c r="AB509" s="388"/>
      <c r="AC509" s="279" t="s">
        <v>1862</v>
      </c>
      <c r="AD509" s="218" t="s">
        <v>1244</v>
      </c>
      <c r="AE509" s="170"/>
      <c r="AF509" s="170"/>
      <c r="AG509" s="209" t="s">
        <v>1222</v>
      </c>
      <c r="AH509" s="171" t="s">
        <v>1195</v>
      </c>
      <c r="AI509" s="222" t="s">
        <v>1196</v>
      </c>
      <c r="AJ509" s="329"/>
      <c r="AK509" s="329"/>
      <c r="AL509" s="329"/>
      <c r="AM509" s="279" t="s">
        <v>1879</v>
      </c>
      <c r="AN509" s="221"/>
      <c r="AO509" s="559"/>
      <c r="AP509" s="559"/>
      <c r="AQ509" s="559"/>
      <c r="AR509" s="559"/>
      <c r="AS509" s="329"/>
      <c r="AT509" s="329"/>
    </row>
    <row r="510">
      <c r="B510" s="359">
        <f>SUM($I$940)</f>
        <v>0</v>
      </c>
      <c r="C510" s="361"/>
      <c r="D510" s="361"/>
      <c r="E510" s="361"/>
      <c r="F510" s="360"/>
      <c r="G510" s="361"/>
      <c r="H510" s="361"/>
      <c r="I510" s="359">
        <f>SUM(B510:H510) - IF(C510 &gt; I500, ROUNDUP(MINUS(C510, I500)/2), 0)</f>
        <v>0</v>
      </c>
      <c r="J510" s="329"/>
      <c r="K510" s="346" t="str">
        <f>IFERROR(__xludf.DUMMYFUNCTION("REGEXREPLACE(O509, ""\D+"", """")"),"3")</f>
        <v>3</v>
      </c>
      <c r="L510" s="287" t="s">
        <v>714</v>
      </c>
      <c r="M510" s="226"/>
      <c r="N510" s="226"/>
      <c r="O510" s="414"/>
      <c r="P510" s="226"/>
      <c r="Q510" s="414"/>
      <c r="R510" s="329"/>
      <c r="S510" s="329"/>
      <c r="T510" s="329"/>
      <c r="U510" s="385" t="s">
        <v>1018</v>
      </c>
      <c r="V510" s="181" t="s">
        <v>2762</v>
      </c>
      <c r="W510" s="226" t="s">
        <v>2220</v>
      </c>
      <c r="X510" s="244" t="s">
        <v>2888</v>
      </c>
      <c r="Y510" s="244" t="s">
        <v>2888</v>
      </c>
      <c r="Z510" s="181"/>
      <c r="AA510" s="329"/>
      <c r="AB510" s="390">
        <f>(AC510 * (AC510 + 1)) / 2</f>
        <v>0</v>
      </c>
      <c r="AC510" s="391">
        <v>0.0</v>
      </c>
      <c r="AD510" s="322" t="s">
        <v>2889</v>
      </c>
      <c r="AE510" s="154"/>
      <c r="AF510" s="154"/>
      <c r="AG510" s="154"/>
      <c r="AH510" s="154"/>
      <c r="AI510" s="154"/>
      <c r="AJ510" s="329"/>
      <c r="AK510" s="329"/>
      <c r="AL510" s="329"/>
      <c r="AM510" s="851" t="s">
        <v>1886</v>
      </c>
      <c r="AN510" s="308"/>
      <c r="AO510" s="855" t="s">
        <v>2890</v>
      </c>
      <c r="AP510" s="308"/>
      <c r="AQ510" s="855" t="s">
        <v>2891</v>
      </c>
      <c r="AR510" s="308"/>
      <c r="AS510" s="329"/>
      <c r="AT510" s="329"/>
    </row>
    <row r="511">
      <c r="B511" s="359">
        <f>SUM($J$940)</f>
        <v>0</v>
      </c>
      <c r="C511" s="360">
        <v>12.0</v>
      </c>
      <c r="D511" s="360"/>
      <c r="E511" s="360"/>
      <c r="F511" s="360"/>
      <c r="G511" s="360">
        <v>1.0</v>
      </c>
      <c r="H511" s="360"/>
      <c r="I511" s="359">
        <f>SUM(B511:H511) - IF(C511 &gt; I500, ROUNDUP(MINUS(C511, I500)/2), 0)</f>
        <v>13</v>
      </c>
      <c r="J511" s="329"/>
      <c r="K511" s="329"/>
      <c r="L511" s="226"/>
      <c r="M511" s="226"/>
      <c r="N511" s="226"/>
      <c r="O511" s="226"/>
      <c r="P511" s="226"/>
      <c r="Q511" s="226"/>
      <c r="R511" s="329"/>
      <c r="S511" s="329"/>
      <c r="T511" s="279" t="s">
        <v>1889</v>
      </c>
      <c r="U511" s="918" t="s">
        <v>2892</v>
      </c>
      <c r="V511" s="398"/>
      <c r="W511" s="696" t="s">
        <v>2893</v>
      </c>
      <c r="X511" s="342"/>
      <c r="Y511" s="342"/>
      <c r="Z511" s="342"/>
      <c r="AA511" s="329"/>
      <c r="AB511" s="388"/>
      <c r="AC511" s="400" t="str">
        <f>CONCATENATE("Cost: ", AB510, " KP")</f>
        <v>Cost: 0 KP</v>
      </c>
      <c r="AD511" s="322" t="s">
        <v>2894</v>
      </c>
      <c r="AE511" s="154"/>
      <c r="AF511" s="154"/>
      <c r="AG511" s="154"/>
      <c r="AH511" s="154"/>
      <c r="AI511" s="154"/>
      <c r="AJ511" s="349" t="s">
        <v>556</v>
      </c>
      <c r="AK511" s="329"/>
      <c r="AL511" s="329"/>
      <c r="AM511" s="855" t="s">
        <v>2394</v>
      </c>
      <c r="AN511" s="308"/>
      <c r="AO511" s="405" t="s">
        <v>2065</v>
      </c>
      <c r="AP511" s="308"/>
      <c r="AQ511" s="851" t="s">
        <v>1895</v>
      </c>
      <c r="AR511" s="308"/>
      <c r="AS511" s="329"/>
      <c r="AT511" s="329"/>
    </row>
    <row r="512">
      <c r="B512" s="359">
        <f>SUM($T$940)</f>
        <v>4</v>
      </c>
      <c r="C512" s="360">
        <v>6.0</v>
      </c>
      <c r="D512" s="361"/>
      <c r="E512" s="361"/>
      <c r="F512" s="361"/>
      <c r="G512" s="361"/>
      <c r="H512" s="361"/>
      <c r="I512" s="359">
        <f>SUM(B512,D512:H512, (MIN(ROUNDDOWN(C512/6), 1)), MIN(ROUNDDOWN(C512/15), 1))</f>
        <v>5</v>
      </c>
      <c r="J512" s="329"/>
      <c r="K512" s="329"/>
      <c r="L512" s="329"/>
      <c r="M512" s="329"/>
      <c r="N512" s="329"/>
      <c r="O512" s="329"/>
      <c r="P512" s="329"/>
      <c r="Q512" s="329"/>
      <c r="R512" s="329"/>
      <c r="S512" s="329"/>
      <c r="T512" s="329"/>
      <c r="U512" s="588" t="s">
        <v>1010</v>
      </c>
      <c r="V512" s="181" t="s">
        <v>1062</v>
      </c>
      <c r="W512" s="386" t="s">
        <v>2895</v>
      </c>
      <c r="X512" s="919" t="s">
        <v>2896</v>
      </c>
      <c r="Y512" s="181"/>
      <c r="Z512" s="181"/>
      <c r="AA512" s="329"/>
      <c r="AB512" s="388"/>
      <c r="AC512" s="279" t="s">
        <v>1862</v>
      </c>
      <c r="AD512" s="274" t="s">
        <v>1722</v>
      </c>
      <c r="AE512" s="170"/>
      <c r="AF512" s="170"/>
      <c r="AG512" s="275" t="s">
        <v>1254</v>
      </c>
      <c r="AH512" s="171" t="s">
        <v>1195</v>
      </c>
      <c r="AI512" s="275" t="s">
        <v>1196</v>
      </c>
      <c r="AJ512" s="329"/>
      <c r="AK512" s="329"/>
      <c r="AL512" s="329"/>
      <c r="AM512" s="884" t="s">
        <v>2897</v>
      </c>
      <c r="AN512" s="308"/>
      <c r="AO512" s="851" t="s">
        <v>2898</v>
      </c>
      <c r="AP512" s="308"/>
      <c r="AQ512" s="855" t="s">
        <v>2899</v>
      </c>
      <c r="AR512" s="308"/>
      <c r="AS512" s="329"/>
      <c r="AT512" s="329"/>
    </row>
    <row r="513">
      <c r="A513" s="329"/>
      <c r="B513" s="329"/>
      <c r="C513" s="329"/>
      <c r="D513" s="329"/>
      <c r="E513" s="329"/>
      <c r="F513" s="329"/>
      <c r="G513" s="329"/>
      <c r="H513" s="329"/>
      <c r="I513" s="329"/>
      <c r="J513" s="329"/>
      <c r="K513" s="411" t="s">
        <v>1904</v>
      </c>
      <c r="L513" s="412"/>
      <c r="M513" s="412"/>
      <c r="N513" s="412"/>
      <c r="O513" s="413"/>
      <c r="P513" s="413"/>
      <c r="Q513" s="413"/>
      <c r="R513" s="329"/>
      <c r="S513" s="329"/>
      <c r="T513" s="329"/>
      <c r="U513" s="588" t="s">
        <v>1018</v>
      </c>
      <c r="V513" s="181" t="s">
        <v>1049</v>
      </c>
      <c r="W513" s="181" t="s">
        <v>2004</v>
      </c>
      <c r="X513" s="181" t="s">
        <v>2900</v>
      </c>
      <c r="Y513" s="387" t="s">
        <v>2707</v>
      </c>
      <c r="Z513" s="387" t="s">
        <v>2221</v>
      </c>
      <c r="AA513" s="329"/>
      <c r="AB513" s="390">
        <f>(AC513 * (AC513 + 1)) / 2</f>
        <v>0</v>
      </c>
      <c r="AC513" s="391">
        <v>0.0</v>
      </c>
      <c r="AD513" s="153" t="s">
        <v>2466</v>
      </c>
      <c r="AE513" s="154"/>
      <c r="AF513" s="154"/>
      <c r="AG513" s="154"/>
      <c r="AH513" s="153"/>
      <c r="AI513" s="173"/>
      <c r="AJ513" s="349" t="s">
        <v>556</v>
      </c>
      <c r="AK513" s="329"/>
      <c r="AL513" s="329"/>
      <c r="AM513" s="329"/>
      <c r="AN513" s="329"/>
      <c r="AO513" s="329"/>
      <c r="AP513" s="329"/>
      <c r="AQ513" s="329"/>
      <c r="AR513" s="329"/>
      <c r="AS513" s="329"/>
      <c r="AT513" s="329"/>
    </row>
    <row r="514">
      <c r="A514" s="329"/>
      <c r="B514" s="345" t="s">
        <v>1822</v>
      </c>
      <c r="C514" s="345" t="s">
        <v>1906</v>
      </c>
      <c r="D514" s="345" t="s">
        <v>1907</v>
      </c>
      <c r="E514" s="345" t="s">
        <v>1908</v>
      </c>
      <c r="F514" s="345" t="s">
        <v>1909</v>
      </c>
      <c r="G514" s="345" t="s">
        <v>1910</v>
      </c>
      <c r="H514" s="345" t="s">
        <v>800</v>
      </c>
      <c r="I514" s="345" t="s">
        <v>1826</v>
      </c>
      <c r="J514" s="329"/>
      <c r="K514" s="346" t="str">
        <f>IFERROR(__xludf.DUMMYFUNCTION("REGEXREPLACE(O513, ""\D+"", """")"),"")</f>
        <v/>
      </c>
      <c r="L514" s="170"/>
      <c r="M514" s="170"/>
      <c r="N514" s="170"/>
      <c r="O514" s="170"/>
      <c r="P514" s="170"/>
      <c r="Q514" s="170"/>
      <c r="R514" s="329"/>
      <c r="S514" s="329"/>
      <c r="T514" s="279" t="s">
        <v>1889</v>
      </c>
      <c r="U514" s="397" t="s">
        <v>2901</v>
      </c>
      <c r="V514" s="767"/>
      <c r="W514" s="382" t="s">
        <v>2902</v>
      </c>
      <c r="X514" s="562"/>
      <c r="Y514" s="562"/>
      <c r="Z514" s="562"/>
      <c r="AA514" s="920" t="s">
        <v>2903</v>
      </c>
      <c r="AB514" s="388"/>
      <c r="AC514" s="400" t="str">
        <f>CONCATENATE("Cost: ", AB513, " KP")</f>
        <v>Cost: 0 KP</v>
      </c>
      <c r="AD514" s="184" t="s">
        <v>2468</v>
      </c>
      <c r="AE514" s="154"/>
      <c r="AF514" s="154"/>
      <c r="AG514" s="154"/>
      <c r="AH514" s="154"/>
      <c r="AI514" s="205" t="s">
        <v>1501</v>
      </c>
      <c r="AJ514" s="349" t="s">
        <v>556</v>
      </c>
      <c r="AK514" s="329"/>
      <c r="AL514" s="329"/>
      <c r="AM514" s="279" t="s">
        <v>1914</v>
      </c>
      <c r="AN514" s="170"/>
      <c r="AO514" s="329"/>
      <c r="AP514" s="329"/>
      <c r="AQ514" s="329"/>
      <c r="AR514" s="329"/>
      <c r="AS514" s="329"/>
      <c r="AT514" s="329"/>
    </row>
    <row r="515">
      <c r="A515" s="345" t="s">
        <v>51</v>
      </c>
      <c r="B515" s="359">
        <f>SUM($U$940)</f>
        <v>5</v>
      </c>
      <c r="C515" s="418"/>
      <c r="D515" s="418"/>
      <c r="E515" s="419">
        <f>SUM(ROUNDDOWN(I508/5))</f>
        <v>5</v>
      </c>
      <c r="F515" s="418"/>
      <c r="G515" s="360">
        <v>5.0</v>
      </c>
      <c r="H515" s="361"/>
      <c r="I515" s="359">
        <f t="shared" ref="I515:I519" si="19">SUM(B515:H515)</f>
        <v>15</v>
      </c>
      <c r="J515" s="329"/>
      <c r="K515" s="329"/>
      <c r="L515" s="170"/>
      <c r="M515" s="170"/>
      <c r="N515" s="170"/>
      <c r="O515" s="170"/>
      <c r="P515" s="170"/>
      <c r="Q515" s="170"/>
      <c r="R515" s="329"/>
      <c r="S515" s="329"/>
      <c r="T515" s="329"/>
      <c r="U515" s="385" t="s">
        <v>1010</v>
      </c>
      <c r="V515" s="401" t="s">
        <v>2904</v>
      </c>
      <c r="W515" s="401" t="s">
        <v>2130</v>
      </c>
      <c r="X515" s="402" t="s">
        <v>2905</v>
      </c>
      <c r="Y515" s="402" t="s">
        <v>2906</v>
      </c>
      <c r="Z515" s="921" t="s">
        <v>2907</v>
      </c>
      <c r="AA515" s="922" t="s">
        <v>2908</v>
      </c>
      <c r="AB515" s="388"/>
      <c r="AC515" s="411" t="s">
        <v>1904</v>
      </c>
      <c r="AD515" s="412"/>
      <c r="AE515" s="412"/>
      <c r="AF515" s="412"/>
      <c r="AG515" s="412"/>
      <c r="AH515" s="413"/>
      <c r="AI515" s="413"/>
      <c r="AJ515" s="329"/>
      <c r="AK515" s="329"/>
      <c r="AL515" s="329"/>
      <c r="AM515" s="423" t="s">
        <v>2909</v>
      </c>
      <c r="AS515" s="329"/>
      <c r="AT515" s="329"/>
    </row>
    <row r="516">
      <c r="A516" s="345" t="s">
        <v>52</v>
      </c>
      <c r="B516" s="359">
        <f>SUM($V$940)</f>
        <v>6</v>
      </c>
      <c r="C516" s="418"/>
      <c r="D516" s="419">
        <f>SUM(ROUNDDOWN(I507/3))</f>
        <v>3</v>
      </c>
      <c r="E516" s="419">
        <f>SUM(I508)</f>
        <v>27</v>
      </c>
      <c r="F516" s="418"/>
      <c r="G516" s="360">
        <v>11.0</v>
      </c>
      <c r="H516" s="361"/>
      <c r="I516" s="359">
        <f t="shared" si="19"/>
        <v>47</v>
      </c>
      <c r="J516" s="329"/>
      <c r="K516" s="329"/>
      <c r="L516" s="329"/>
      <c r="M516" s="329"/>
      <c r="N516" s="329"/>
      <c r="O516" s="329"/>
      <c r="P516" s="329"/>
      <c r="Q516" s="329"/>
      <c r="R516" s="329"/>
      <c r="S516" s="329"/>
      <c r="T516" s="329"/>
      <c r="U516" s="385" t="s">
        <v>1018</v>
      </c>
      <c r="V516" s="401" t="s">
        <v>2004</v>
      </c>
      <c r="W516" s="401" t="s">
        <v>1968</v>
      </c>
      <c r="X516" s="921" t="s">
        <v>2907</v>
      </c>
      <c r="Y516" s="401"/>
      <c r="Z516" s="401"/>
      <c r="AA516" s="923" t="s">
        <v>2910</v>
      </c>
      <c r="AB516" s="390">
        <f>(AC516 * (AC516 + 1)) / 2</f>
        <v>0</v>
      </c>
      <c r="AC516" s="391">
        <v>0.0</v>
      </c>
      <c r="AD516" s="170"/>
      <c r="AE516" s="170"/>
      <c r="AF516" s="170"/>
      <c r="AG516" s="170"/>
      <c r="AH516" s="170"/>
      <c r="AI516" s="170"/>
      <c r="AJ516" s="329"/>
      <c r="AK516" s="329"/>
      <c r="AL516" s="329"/>
      <c r="AS516" s="329"/>
      <c r="AT516" s="329"/>
    </row>
    <row r="517">
      <c r="A517" s="345" t="s">
        <v>54</v>
      </c>
      <c r="B517" s="359">
        <f>SUM($W$940)</f>
        <v>2</v>
      </c>
      <c r="C517" s="419">
        <f>SUM(I506)</f>
        <v>13</v>
      </c>
      <c r="D517" s="418"/>
      <c r="E517" s="418"/>
      <c r="F517" s="418"/>
      <c r="G517" s="360"/>
      <c r="H517" s="360">
        <v>3.0</v>
      </c>
      <c r="I517" s="359">
        <f t="shared" si="19"/>
        <v>18</v>
      </c>
      <c r="J517" s="329"/>
      <c r="K517" s="411" t="s">
        <v>1904</v>
      </c>
      <c r="L517" s="412"/>
      <c r="M517" s="412"/>
      <c r="N517" s="412"/>
      <c r="O517" s="413"/>
      <c r="P517" s="413"/>
      <c r="Q517" s="413"/>
      <c r="R517" s="329"/>
      <c r="S517" s="329"/>
      <c r="T517" s="329"/>
      <c r="U517" s="924" t="s">
        <v>2911</v>
      </c>
      <c r="V517" s="559"/>
      <c r="W517" s="559"/>
      <c r="X517" s="559"/>
      <c r="Y517" s="559"/>
      <c r="Z517" s="559"/>
      <c r="AA517" s="329"/>
      <c r="AB517" s="388"/>
      <c r="AC517" s="400" t="str">
        <f>CONCATENATE("Cost: ", AB516, " KP")</f>
        <v>Cost: 0 KP</v>
      </c>
      <c r="AD517" s="170"/>
      <c r="AE517" s="170"/>
      <c r="AF517" s="170"/>
      <c r="AG517" s="170"/>
      <c r="AH517" s="170"/>
      <c r="AI517" s="170"/>
      <c r="AJ517" s="329"/>
      <c r="AK517" s="329"/>
      <c r="AL517" s="329"/>
      <c r="AS517" s="329"/>
      <c r="AT517" s="329"/>
    </row>
    <row r="518">
      <c r="A518" s="345" t="s">
        <v>53</v>
      </c>
      <c r="B518" s="359">
        <f>SUM($X$940)</f>
        <v>0</v>
      </c>
      <c r="C518" s="419">
        <f>SUM(ROUNDDOWN(I506/2))</f>
        <v>6</v>
      </c>
      <c r="D518" s="418"/>
      <c r="E518" s="419">
        <f>SUM(I508)</f>
        <v>27</v>
      </c>
      <c r="F518" s="418"/>
      <c r="G518" s="360">
        <v>11.0</v>
      </c>
      <c r="H518" s="360">
        <v>3.0</v>
      </c>
      <c r="I518" s="359">
        <f t="shared" si="19"/>
        <v>47</v>
      </c>
      <c r="J518" s="329"/>
      <c r="K518" s="346" t="str">
        <f>IFERROR(__xludf.DUMMYFUNCTION("REGEXREPLACE(O517, ""\D+"", """")"),"")</f>
        <v/>
      </c>
      <c r="L518" s="170"/>
      <c r="M518" s="170"/>
      <c r="N518" s="170"/>
      <c r="O518" s="170"/>
      <c r="P518" s="170"/>
      <c r="Q518" s="170"/>
      <c r="R518" s="329"/>
      <c r="S518" s="329"/>
      <c r="T518" s="279" t="s">
        <v>1922</v>
      </c>
      <c r="U518" s="925" t="s">
        <v>2912</v>
      </c>
      <c r="V518" s="221"/>
      <c r="W518" s="221"/>
      <c r="X518" s="221"/>
      <c r="Y518" s="926" t="s">
        <v>568</v>
      </c>
      <c r="Z518" s="345" t="s">
        <v>2913</v>
      </c>
      <c r="AA518" s="329"/>
      <c r="AB518" s="329"/>
      <c r="AC518" s="411" t="s">
        <v>1904</v>
      </c>
      <c r="AD518" s="412"/>
      <c r="AE518" s="412"/>
      <c r="AF518" s="412"/>
      <c r="AG518" s="412"/>
      <c r="AH518" s="413"/>
      <c r="AI518" s="413"/>
      <c r="AJ518" s="329"/>
      <c r="AK518" s="329"/>
      <c r="AL518" s="329"/>
      <c r="AS518" s="329"/>
      <c r="AT518" s="329"/>
    </row>
    <row r="519">
      <c r="A519" s="345" t="s">
        <v>55</v>
      </c>
      <c r="B519" s="359">
        <f>SUM($Y$940)</f>
        <v>14</v>
      </c>
      <c r="C519" s="419">
        <f>SUM(I506)</f>
        <v>13</v>
      </c>
      <c r="D519" s="418"/>
      <c r="E519" s="418"/>
      <c r="F519" s="419">
        <f>SUM(ROUNDDOWN(I511/3))</f>
        <v>4</v>
      </c>
      <c r="G519" s="361"/>
      <c r="H519" s="361"/>
      <c r="I519" s="359">
        <f t="shared" si="19"/>
        <v>31</v>
      </c>
      <c r="J519" s="329"/>
      <c r="K519" s="329"/>
      <c r="L519" s="170"/>
      <c r="M519" s="170"/>
      <c r="N519" s="170"/>
      <c r="O519" s="170"/>
      <c r="P519" s="170"/>
      <c r="Q519" s="170"/>
      <c r="R519" s="329"/>
      <c r="S519" s="329"/>
      <c r="T519" s="329"/>
      <c r="U519" s="229" t="s">
        <v>2914</v>
      </c>
      <c r="V519" s="226"/>
      <c r="W519" s="226"/>
      <c r="X519" s="226"/>
      <c r="Y519" s="226"/>
      <c r="Z519" s="226"/>
      <c r="AA519" s="329"/>
      <c r="AB519" s="390">
        <f>(AC519 * (AC519 + 1)) / 2</f>
        <v>0</v>
      </c>
      <c r="AC519" s="391">
        <v>0.0</v>
      </c>
      <c r="AD519" s="170"/>
      <c r="AE519" s="170"/>
      <c r="AF519" s="170"/>
      <c r="AG519" s="170"/>
      <c r="AH519" s="170"/>
      <c r="AI519" s="170"/>
      <c r="AJ519" s="329"/>
      <c r="AK519" s="329"/>
      <c r="AL519" s="329"/>
      <c r="AS519" s="329"/>
      <c r="AT519" s="329"/>
    </row>
    <row r="520">
      <c r="A520" s="329"/>
      <c r="B520" s="329"/>
      <c r="C520" s="329"/>
      <c r="D520" s="329"/>
      <c r="E520" s="329"/>
      <c r="F520" s="329"/>
      <c r="G520" s="329"/>
      <c r="H520" s="329"/>
      <c r="I520" s="329"/>
      <c r="J520" s="329"/>
      <c r="K520" s="329"/>
      <c r="L520" s="329"/>
      <c r="M520" s="329"/>
      <c r="N520" s="329"/>
      <c r="O520" s="329"/>
      <c r="P520" s="329"/>
      <c r="Q520" s="329"/>
      <c r="R520" s="329"/>
      <c r="S520" s="329"/>
      <c r="T520" s="329"/>
      <c r="U520" s="359" t="s">
        <v>2915</v>
      </c>
      <c r="V520" s="359" t="s">
        <v>2916</v>
      </c>
      <c r="W520" s="359" t="s">
        <v>2917</v>
      </c>
      <c r="X520" s="226"/>
      <c r="Y520" s="226"/>
      <c r="Z520" s="226"/>
      <c r="AA520" s="329"/>
      <c r="AB520" s="329"/>
      <c r="AC520" s="400" t="str">
        <f>CONCATENATE("Cost: ", AB519, " KP")</f>
        <v>Cost: 0 KP</v>
      </c>
      <c r="AD520" s="170"/>
      <c r="AE520" s="170"/>
      <c r="AF520" s="170"/>
      <c r="AG520" s="170"/>
      <c r="AH520" s="170"/>
      <c r="AI520" s="170"/>
      <c r="AJ520" s="329"/>
      <c r="AK520" s="329"/>
      <c r="AL520" s="329"/>
      <c r="AM520" s="329"/>
      <c r="AN520" s="329"/>
      <c r="AO520" s="329"/>
      <c r="AP520" s="329"/>
      <c r="AQ520" s="329"/>
      <c r="AR520" s="329"/>
      <c r="AS520" s="329"/>
      <c r="AT520" s="329"/>
    </row>
    <row r="521">
      <c r="A521" s="37"/>
      <c r="B521" s="865" t="s">
        <v>1926</v>
      </c>
      <c r="C521" s="559"/>
      <c r="D521" s="559"/>
      <c r="E521" s="559"/>
      <c r="F521" s="559"/>
      <c r="G521" s="559"/>
      <c r="H521" s="559"/>
      <c r="I521" s="559"/>
      <c r="J521" s="329"/>
      <c r="K521" s="559"/>
      <c r="L521" s="559"/>
      <c r="M521" s="559"/>
      <c r="N521" s="559"/>
      <c r="O521" s="559"/>
      <c r="P521" s="559"/>
      <c r="Q521" s="559"/>
      <c r="R521" s="559"/>
      <c r="S521" s="308"/>
      <c r="T521" s="559"/>
      <c r="U521" s="559"/>
      <c r="V521" s="559"/>
      <c r="W521" s="559"/>
      <c r="X521" s="559"/>
      <c r="Y521" s="559"/>
      <c r="Z521" s="559"/>
      <c r="AA521" s="559"/>
      <c r="AB521" s="308"/>
      <c r="AC521" s="559"/>
      <c r="AD521" s="559"/>
      <c r="AE521" s="559"/>
      <c r="AF521" s="559"/>
      <c r="AG521" s="559"/>
      <c r="AH521" s="559"/>
      <c r="AI521" s="559"/>
      <c r="AJ521" s="559"/>
      <c r="AK521" s="308"/>
      <c r="AL521" s="559"/>
      <c r="AM521" s="559"/>
      <c r="AN521" s="559"/>
      <c r="AO521" s="559"/>
      <c r="AP521" s="559"/>
      <c r="AQ521" s="559"/>
      <c r="AR521" s="559"/>
      <c r="AS521" s="329"/>
      <c r="AT521" s="37"/>
    </row>
    <row r="522">
      <c r="B522" s="308"/>
      <c r="C522" s="559"/>
      <c r="D522" s="308"/>
      <c r="E522" s="308"/>
      <c r="F522" s="308"/>
      <c r="G522" s="308"/>
      <c r="H522" s="559"/>
      <c r="I522" s="559"/>
      <c r="J522" s="308"/>
      <c r="K522" s="559"/>
      <c r="L522" s="559"/>
      <c r="M522" s="308"/>
      <c r="N522" s="308"/>
      <c r="O522" s="308"/>
      <c r="P522" s="308"/>
      <c r="Q522" s="559"/>
      <c r="R522" s="559"/>
      <c r="S522" s="559"/>
      <c r="T522" s="559"/>
      <c r="U522" s="559"/>
      <c r="V522" s="559"/>
      <c r="W522" s="559"/>
      <c r="X522" s="559"/>
      <c r="Y522" s="559"/>
      <c r="Z522" s="559"/>
      <c r="AA522" s="559"/>
      <c r="AB522" s="559"/>
      <c r="AC522" s="559"/>
      <c r="AD522" s="559"/>
      <c r="AE522" s="308"/>
      <c r="AF522" s="308"/>
      <c r="AG522" s="308"/>
      <c r="AH522" s="308"/>
      <c r="AI522" s="559"/>
      <c r="AJ522" s="49"/>
      <c r="AK522" s="308"/>
      <c r="AL522" s="405" t="s">
        <v>2918</v>
      </c>
      <c r="AM522" s="308"/>
      <c r="AN522" s="851" t="s">
        <v>2919</v>
      </c>
      <c r="AO522" s="308"/>
      <c r="AP522" s="851" t="s">
        <v>2920</v>
      </c>
      <c r="AQ522" s="308"/>
      <c r="AR522" s="559"/>
    </row>
    <row r="523">
      <c r="B523" s="308"/>
      <c r="C523" s="559"/>
      <c r="D523" s="308"/>
      <c r="E523" s="308"/>
      <c r="F523" s="308"/>
      <c r="G523" s="308"/>
      <c r="I523" s="559"/>
      <c r="J523" s="559"/>
      <c r="K523" s="559"/>
      <c r="L523" s="308"/>
      <c r="M523" s="308"/>
      <c r="N523" s="308"/>
      <c r="O523" s="308"/>
      <c r="P523" s="308"/>
      <c r="Q523" s="308"/>
      <c r="R523" s="559"/>
      <c r="S523" s="559"/>
      <c r="T523" s="559"/>
      <c r="U523" s="559"/>
      <c r="V523" s="559"/>
      <c r="W523" s="559"/>
      <c r="X523" s="559"/>
      <c r="Y523" s="559"/>
      <c r="Z523" s="559"/>
      <c r="AA523" s="559"/>
      <c r="AB523" s="559"/>
      <c r="AC523" s="559"/>
      <c r="AD523" s="308"/>
      <c r="AE523" s="308"/>
      <c r="AF523" s="308"/>
      <c r="AG523" s="308"/>
      <c r="AH523" s="308"/>
      <c r="AI523" s="559"/>
      <c r="AJ523" s="49"/>
      <c r="AK523" s="308"/>
      <c r="AL523" s="851" t="s">
        <v>2627</v>
      </c>
      <c r="AM523" s="308"/>
      <c r="AN523" s="405" t="s">
        <v>1894</v>
      </c>
      <c r="AO523" s="308"/>
      <c r="AP523" s="851" t="s">
        <v>1895</v>
      </c>
      <c r="AQ523" s="308"/>
      <c r="AR523" s="559"/>
    </row>
    <row r="524">
      <c r="B524" s="308"/>
      <c r="C524" s="559"/>
      <c r="D524" s="308"/>
      <c r="E524" s="308"/>
      <c r="F524" s="308"/>
      <c r="G524" s="308"/>
      <c r="H524" s="559"/>
      <c r="I524" s="559"/>
      <c r="K524" s="559"/>
      <c r="L524" s="559"/>
      <c r="M524" s="308"/>
      <c r="N524" s="308"/>
      <c r="O524" s="308"/>
      <c r="P524" s="308"/>
      <c r="Q524" s="559"/>
      <c r="R524" s="559"/>
      <c r="S524" s="559"/>
      <c r="T524" s="559"/>
      <c r="U524" s="559"/>
      <c r="V524" s="559"/>
      <c r="W524" s="559"/>
      <c r="X524" s="559"/>
      <c r="Y524" s="559"/>
      <c r="Z524" s="559"/>
      <c r="AA524" s="559"/>
      <c r="AB524" s="559"/>
      <c r="AC524" s="559"/>
      <c r="AD524" s="559"/>
      <c r="AE524" s="308"/>
      <c r="AF524" s="308"/>
      <c r="AG524" s="308"/>
      <c r="AH524" s="308"/>
      <c r="AI524" s="559"/>
      <c r="AJ524" s="49"/>
      <c r="AK524" s="308"/>
      <c r="AL524" s="851" t="s">
        <v>2847</v>
      </c>
      <c r="AM524" s="308"/>
      <c r="AN524" s="851" t="s">
        <v>2724</v>
      </c>
      <c r="AO524" s="308"/>
      <c r="AP524" s="405" t="s">
        <v>2921</v>
      </c>
      <c r="AQ524" s="308"/>
      <c r="AR524" s="559"/>
    </row>
    <row r="525">
      <c r="A525" s="37"/>
      <c r="B525" s="559"/>
      <c r="C525" s="559"/>
      <c r="D525" s="559"/>
      <c r="E525" s="559"/>
      <c r="F525" s="559"/>
      <c r="G525" s="330" t="s">
        <v>1811</v>
      </c>
      <c r="H525" s="330" t="s">
        <v>1812</v>
      </c>
      <c r="I525" s="331" t="s">
        <v>1813</v>
      </c>
      <c r="J525" s="329"/>
      <c r="K525" s="559"/>
      <c r="L525" s="559"/>
      <c r="M525" s="559"/>
      <c r="N525" s="559"/>
      <c r="O525" s="559"/>
      <c r="P525" s="559"/>
      <c r="Q525" s="559"/>
      <c r="R525" s="559"/>
      <c r="S525" s="308"/>
      <c r="T525" s="559"/>
      <c r="U525" s="559"/>
      <c r="V525" s="559"/>
      <c r="W525" s="559"/>
      <c r="X525" s="559"/>
      <c r="Y525" s="559"/>
      <c r="Z525" s="559"/>
      <c r="AA525" s="559"/>
      <c r="AB525" s="308"/>
      <c r="AC525" s="559"/>
      <c r="AD525" s="559"/>
      <c r="AE525" s="559"/>
      <c r="AF525" s="559"/>
      <c r="AG525" s="559"/>
      <c r="AH525" s="559"/>
      <c r="AI525" s="559"/>
      <c r="AJ525" s="559"/>
      <c r="AK525" s="308"/>
      <c r="AL525" s="559"/>
      <c r="AM525" s="559"/>
      <c r="AN525" s="559"/>
      <c r="AO525" s="559"/>
      <c r="AP525" s="559"/>
      <c r="AQ525" s="559"/>
      <c r="AR525" s="559"/>
      <c r="AS525" s="329"/>
      <c r="AT525" s="37"/>
    </row>
    <row r="526">
      <c r="A526" s="329"/>
      <c r="B526" s="329"/>
      <c r="C526" s="332" t="s">
        <v>1803</v>
      </c>
      <c r="D526" s="333"/>
      <c r="E526" s="329"/>
      <c r="F526" s="334" t="s">
        <v>1814</v>
      </c>
      <c r="G526" s="334">
        <f>MINUS(H526,SUM(C529:C538) + SUM(K528+K532+K536+AB533+AB536+AB539+AB542+AB545))</f>
        <v>0</v>
      </c>
      <c r="H526" s="334">
        <f>SUM($A$940)</f>
        <v>100</v>
      </c>
      <c r="I526" s="737">
        <f>$Z$940+1</f>
        <v>15</v>
      </c>
      <c r="J526" s="329"/>
      <c r="K526" s="329"/>
      <c r="L526" s="329"/>
      <c r="M526" s="329"/>
      <c r="N526" s="329"/>
      <c r="O526" s="329"/>
      <c r="P526" s="329"/>
      <c r="Q526" s="329"/>
      <c r="R526" s="329"/>
      <c r="S526" s="329"/>
      <c r="T526" s="329"/>
      <c r="U526" s="329"/>
      <c r="V526" s="329"/>
      <c r="W526" s="329"/>
      <c r="X526" s="329"/>
      <c r="Y526" s="329"/>
      <c r="Z526" s="329"/>
      <c r="AA526" s="329"/>
      <c r="AB526" s="329"/>
      <c r="AC526" s="329"/>
      <c r="AD526" s="329"/>
      <c r="AE526" s="329"/>
      <c r="AF526" s="329"/>
      <c r="AG526" s="329"/>
      <c r="AH526" s="329"/>
      <c r="AI526" s="329"/>
      <c r="AJ526" s="329"/>
      <c r="AK526" s="329"/>
      <c r="AL526" s="329"/>
      <c r="AM526" s="329"/>
      <c r="AN526" s="329"/>
      <c r="AO526" s="329"/>
      <c r="AP526" s="329"/>
      <c r="AQ526" s="329"/>
      <c r="AR526" s="329"/>
      <c r="AS526" s="329"/>
      <c r="AT526" s="329"/>
    </row>
    <row r="527">
      <c r="A527" s="329"/>
      <c r="B527" s="329"/>
      <c r="C527" s="329"/>
      <c r="D527" s="329"/>
      <c r="E527" s="329"/>
      <c r="F527" s="329"/>
      <c r="G527" s="329"/>
      <c r="H527" s="329"/>
      <c r="I527" s="329"/>
      <c r="J527" s="329"/>
      <c r="K527" s="274" t="s">
        <v>1815</v>
      </c>
      <c r="L527" s="202" t="s">
        <v>734</v>
      </c>
      <c r="M527" s="192"/>
      <c r="N527" s="201"/>
      <c r="O527" s="178" t="s">
        <v>603</v>
      </c>
      <c r="P527" s="199" t="s">
        <v>694</v>
      </c>
      <c r="Q527" s="171" t="s">
        <v>583</v>
      </c>
      <c r="R527" s="329"/>
      <c r="S527" s="329"/>
      <c r="T527" s="279" t="s">
        <v>1816</v>
      </c>
      <c r="U527" s="536" t="s">
        <v>2922</v>
      </c>
      <c r="V527" s="398"/>
      <c r="W527" s="927" t="s">
        <v>2923</v>
      </c>
      <c r="X527" s="342"/>
      <c r="Y527" s="342"/>
      <c r="Z527" s="342"/>
      <c r="AA527" s="329"/>
      <c r="AB527" s="329"/>
      <c r="AC527" s="279" t="s">
        <v>294</v>
      </c>
      <c r="AD527" s="928" t="s">
        <v>2924</v>
      </c>
      <c r="AE527" s="773"/>
      <c r="AF527" s="773"/>
      <c r="AG527" s="773"/>
      <c r="AH527" s="773"/>
      <c r="AI527" s="773"/>
      <c r="AJ527" s="329"/>
      <c r="AK527" s="329"/>
      <c r="AL527" s="329"/>
      <c r="AM527" s="227" t="s">
        <v>1821</v>
      </c>
      <c r="AN527" s="170"/>
      <c r="AO527" s="329"/>
      <c r="AP527" s="329"/>
      <c r="AQ527" s="329"/>
      <c r="AR527" s="329"/>
      <c r="AS527" s="329"/>
      <c r="AT527" s="329"/>
    </row>
    <row r="528">
      <c r="A528" s="329"/>
      <c r="B528" s="345" t="s">
        <v>1822</v>
      </c>
      <c r="C528" s="345" t="s">
        <v>1823</v>
      </c>
      <c r="D528" s="345" t="s">
        <v>1824</v>
      </c>
      <c r="E528" s="345" t="s">
        <v>1825</v>
      </c>
      <c r="F528" s="345" t="s">
        <v>1066</v>
      </c>
      <c r="G528" s="345" t="s">
        <v>1120</v>
      </c>
      <c r="H528" s="345" t="s">
        <v>800</v>
      </c>
      <c r="I528" s="345" t="s">
        <v>1826</v>
      </c>
      <c r="J528" s="329"/>
      <c r="K528" s="346" t="str">
        <f>IFERROR(__xludf.DUMMYFUNCTION("REGEXREPLACE(O527, ""\D+"", """")"),"4")</f>
        <v>4</v>
      </c>
      <c r="L528" s="185" t="s">
        <v>736</v>
      </c>
      <c r="M528" s="181"/>
      <c r="N528" s="183"/>
      <c r="O528" s="181"/>
      <c r="P528" s="181"/>
      <c r="Q528" s="181"/>
      <c r="R528" s="329"/>
      <c r="S528" s="329"/>
      <c r="T528" s="329"/>
      <c r="U528" s="384" t="s">
        <v>2925</v>
      </c>
      <c r="V528" s="181"/>
      <c r="W528" s="181"/>
      <c r="X528" s="181"/>
      <c r="Y528" s="181"/>
      <c r="Z528" s="181"/>
      <c r="AA528" s="349" t="s">
        <v>556</v>
      </c>
      <c r="AB528" s="329"/>
      <c r="AC528" s="329"/>
      <c r="AD528" s="773"/>
      <c r="AE528" s="773"/>
      <c r="AF528" s="773"/>
      <c r="AG528" s="773"/>
      <c r="AH528" s="773"/>
      <c r="AI528" s="773"/>
      <c r="AJ528" s="329"/>
      <c r="AK528" s="329"/>
      <c r="AL528" s="329"/>
      <c r="AM528" s="929" t="s">
        <v>2926</v>
      </c>
      <c r="AN528" s="773"/>
      <c r="AO528" s="773"/>
      <c r="AP528" s="773"/>
      <c r="AQ528" s="773"/>
      <c r="AR528" s="773"/>
      <c r="AS528" s="329"/>
      <c r="AT528" s="329"/>
    </row>
    <row r="529">
      <c r="A529" s="358"/>
      <c r="B529" s="359">
        <f>SUM($B$940)</f>
        <v>35</v>
      </c>
      <c r="C529" s="930">
        <v>15.0</v>
      </c>
      <c r="D529" s="931">
        <v>2.0</v>
      </c>
      <c r="E529" s="932">
        <v>4.0</v>
      </c>
      <c r="F529" s="809"/>
      <c r="G529" s="809"/>
      <c r="H529" s="809"/>
      <c r="I529" s="359">
        <f>SUM(B529,C529*2,D529:H529) - IF(C529 &gt; I526, MINUS(C529, I526), 0)</f>
        <v>71</v>
      </c>
      <c r="J529" s="329"/>
      <c r="K529" s="329"/>
      <c r="L529" s="185" t="s">
        <v>738</v>
      </c>
      <c r="M529" s="181"/>
      <c r="N529" s="183"/>
      <c r="O529" s="181"/>
      <c r="P529" s="181"/>
      <c r="Q529" s="181"/>
      <c r="R529" s="329"/>
      <c r="S529" s="329"/>
      <c r="T529" s="329"/>
      <c r="U529" s="933" t="s">
        <v>2927</v>
      </c>
      <c r="V529" s="568" t="s">
        <v>904</v>
      </c>
      <c r="W529" s="568" t="s">
        <v>863</v>
      </c>
      <c r="X529" s="907" t="s">
        <v>2928</v>
      </c>
      <c r="Y529" s="567" t="s">
        <v>865</v>
      </c>
      <c r="Z529" s="568" t="s">
        <v>866</v>
      </c>
      <c r="AA529" s="329"/>
      <c r="AB529" s="329"/>
      <c r="AC529" s="329"/>
      <c r="AD529" s="773"/>
      <c r="AE529" s="773"/>
      <c r="AF529" s="773"/>
      <c r="AG529" s="773"/>
      <c r="AH529" s="773"/>
      <c r="AI529" s="773"/>
      <c r="AJ529" s="329"/>
      <c r="AK529" s="329"/>
      <c r="AL529" s="329"/>
      <c r="AM529" s="773"/>
      <c r="AN529" s="773"/>
      <c r="AO529" s="773"/>
      <c r="AP529" s="773"/>
      <c r="AQ529" s="773"/>
      <c r="AR529" s="773"/>
      <c r="AS529" s="329"/>
      <c r="AT529" s="329"/>
    </row>
    <row r="530">
      <c r="B530" s="359">
        <f>SUM($C$940)</f>
        <v>40</v>
      </c>
      <c r="C530" s="934">
        <v>4.0</v>
      </c>
      <c r="D530" s="809"/>
      <c r="E530" s="809"/>
      <c r="F530" s="935">
        <v>5.0</v>
      </c>
      <c r="G530" s="809"/>
      <c r="H530" s="809"/>
      <c r="I530" s="359">
        <f>SUM(B530,C530*2,D530:H530) - IF(C530 &gt; I526, MINUS(C530, I526), 0)</f>
        <v>53</v>
      </c>
      <c r="J530" s="329"/>
      <c r="K530" s="329"/>
      <c r="L530" s="329"/>
      <c r="M530" s="329"/>
      <c r="N530" s="329"/>
      <c r="O530" s="329"/>
      <c r="P530" s="329"/>
      <c r="Q530" s="329"/>
      <c r="R530" s="329"/>
      <c r="S530" s="329"/>
      <c r="T530" s="329"/>
      <c r="U530" s="559"/>
      <c r="V530" s="559"/>
      <c r="W530" s="559"/>
      <c r="X530" s="559"/>
      <c r="Y530" s="559"/>
      <c r="Z530" s="559"/>
      <c r="AA530" s="329"/>
      <c r="AB530" s="329"/>
      <c r="AC530" s="329"/>
      <c r="AD530" s="773"/>
      <c r="AE530" s="773"/>
      <c r="AF530" s="773"/>
      <c r="AG530" s="773"/>
      <c r="AH530" s="773"/>
      <c r="AI530" s="773"/>
      <c r="AJ530" s="329"/>
      <c r="AK530" s="329"/>
      <c r="AL530" s="329"/>
      <c r="AM530" s="773"/>
      <c r="AN530" s="773"/>
      <c r="AO530" s="773"/>
      <c r="AP530" s="773"/>
      <c r="AQ530" s="773"/>
      <c r="AR530" s="773"/>
      <c r="AS530" s="329"/>
      <c r="AT530" s="329"/>
    </row>
    <row r="531">
      <c r="B531" s="359">
        <f>SUM($D$940)</f>
        <v>0</v>
      </c>
      <c r="C531" s="308"/>
      <c r="D531" s="809"/>
      <c r="E531" s="809"/>
      <c r="F531" s="809"/>
      <c r="G531" s="809"/>
      <c r="H531" s="809"/>
      <c r="I531" s="359">
        <f>SUM(B531:H531) - IF(C531 &gt; I526, ROUNDUP(MINUS(C531, I526)/2), 0)</f>
        <v>0</v>
      </c>
      <c r="J531" s="329"/>
      <c r="K531" s="274" t="s">
        <v>1815</v>
      </c>
      <c r="L531" s="571" t="s">
        <v>793</v>
      </c>
      <c r="M531" s="221"/>
      <c r="N531" s="221"/>
      <c r="O531" s="379" t="s">
        <v>633</v>
      </c>
      <c r="P531" s="572" t="s">
        <v>748</v>
      </c>
      <c r="Q531" s="379" t="s">
        <v>583</v>
      </c>
      <c r="R531" s="329"/>
      <c r="S531" s="329"/>
      <c r="T531" s="279" t="s">
        <v>1855</v>
      </c>
      <c r="U531" s="456" t="s">
        <v>2929</v>
      </c>
      <c r="V531" s="767"/>
      <c r="W531" s="473" t="s">
        <v>2930</v>
      </c>
      <c r="X531" s="562"/>
      <c r="Y531" s="562"/>
      <c r="Z531" s="562"/>
      <c r="AA531" s="329"/>
      <c r="AB531" s="329"/>
      <c r="AC531" s="746" t="s">
        <v>2931</v>
      </c>
      <c r="AD531" s="936"/>
      <c r="AE531" s="559"/>
      <c r="AF531" s="559"/>
      <c r="AG531" s="559"/>
      <c r="AH531" s="559"/>
      <c r="AI531" s="559"/>
      <c r="AJ531" s="329"/>
      <c r="AK531" s="329"/>
      <c r="AL531" s="329"/>
      <c r="AM531" s="773"/>
      <c r="AN531" s="773"/>
      <c r="AO531" s="773"/>
      <c r="AP531" s="773"/>
      <c r="AQ531" s="773"/>
      <c r="AR531" s="773"/>
      <c r="AS531" s="329"/>
      <c r="AT531" s="329"/>
    </row>
    <row r="532">
      <c r="B532" s="359">
        <f>SUM($E$940)</f>
        <v>0</v>
      </c>
      <c r="C532" s="308"/>
      <c r="D532" s="809"/>
      <c r="E532" s="809"/>
      <c r="F532" s="809"/>
      <c r="G532" s="937">
        <v>-1.0</v>
      </c>
      <c r="H532" s="809"/>
      <c r="I532" s="359">
        <f>SUM(B532:H532) - IF(C532 &gt; I526, ROUNDUP(MINUS(C532, I526)/2), 0)</f>
        <v>-1</v>
      </c>
      <c r="J532" s="329"/>
      <c r="K532" s="346" t="str">
        <f>IFERROR(__xludf.DUMMYFUNCTION("REGEXREPLACE(O531, ""\D+"", """")"),"6")</f>
        <v>6</v>
      </c>
      <c r="L532" s="287" t="s">
        <v>795</v>
      </c>
      <c r="M532" s="226"/>
      <c r="N532" s="226"/>
      <c r="O532" s="414"/>
      <c r="P532" s="226"/>
      <c r="Q532" s="414"/>
      <c r="R532" s="349"/>
      <c r="S532" s="329"/>
      <c r="T532" s="329"/>
      <c r="U532" s="385" t="s">
        <v>1010</v>
      </c>
      <c r="V532" s="244" t="s">
        <v>1014</v>
      </c>
      <c r="W532" s="244" t="s">
        <v>2387</v>
      </c>
      <c r="X532" s="244" t="s">
        <v>1043</v>
      </c>
      <c r="Y532" s="570" t="s">
        <v>2932</v>
      </c>
      <c r="Z532" s="749" t="s">
        <v>2933</v>
      </c>
      <c r="AA532" s="329"/>
      <c r="AB532" s="388"/>
      <c r="AC532" s="279" t="s">
        <v>1862</v>
      </c>
      <c r="AD532" s="274" t="s">
        <v>1555</v>
      </c>
      <c r="AE532" s="170"/>
      <c r="AF532" s="170"/>
      <c r="AG532" s="275" t="s">
        <v>1302</v>
      </c>
      <c r="AH532" s="171" t="s">
        <v>1195</v>
      </c>
      <c r="AI532" s="222" t="s">
        <v>1196</v>
      </c>
      <c r="AJ532" s="329"/>
      <c r="AK532" s="329"/>
      <c r="AL532" s="329"/>
      <c r="AM532" s="773"/>
      <c r="AN532" s="773"/>
      <c r="AO532" s="773"/>
      <c r="AP532" s="773"/>
      <c r="AQ532" s="773"/>
      <c r="AR532" s="773"/>
      <c r="AS532" s="329"/>
      <c r="AT532" s="329"/>
    </row>
    <row r="533">
      <c r="B533" s="359">
        <f>SUM($F$940)</f>
        <v>0</v>
      </c>
      <c r="C533" s="938">
        <v>15.0</v>
      </c>
      <c r="D533" s="939">
        <v>1.0</v>
      </c>
      <c r="E533" s="940">
        <v>3.0</v>
      </c>
      <c r="F533" s="935">
        <v>5.0</v>
      </c>
      <c r="G533" s="809"/>
      <c r="H533" s="809"/>
      <c r="I533" s="359">
        <f>SUM(B533:H533) - IF(C533 &gt; I526, ROUNDUP(MINUS(C533, I526)/2), 0)</f>
        <v>24</v>
      </c>
      <c r="J533" s="329"/>
      <c r="K533" s="329"/>
      <c r="L533" s="287" t="s">
        <v>797</v>
      </c>
      <c r="M533" s="226"/>
      <c r="N533" s="226"/>
      <c r="O533" s="226"/>
      <c r="P533" s="226"/>
      <c r="Q533" s="226"/>
      <c r="R533" s="329"/>
      <c r="S533" s="329"/>
      <c r="T533" s="329"/>
      <c r="U533" s="385" t="s">
        <v>1018</v>
      </c>
      <c r="V533" s="226" t="s">
        <v>2231</v>
      </c>
      <c r="W533" s="226" t="s">
        <v>2338</v>
      </c>
      <c r="X533" s="226" t="s">
        <v>2934</v>
      </c>
      <c r="Y533" s="573" t="s">
        <v>2935</v>
      </c>
      <c r="Z533" s="226"/>
      <c r="AA533" s="329"/>
      <c r="AB533" s="390">
        <f>(AC533 * (AC533 + 1)) / 2</f>
        <v>0</v>
      </c>
      <c r="AC533" s="391">
        <v>0.0</v>
      </c>
      <c r="AD533" s="153" t="s">
        <v>2936</v>
      </c>
      <c r="AE533" s="154"/>
      <c r="AF533" s="154"/>
      <c r="AG533" s="154"/>
      <c r="AH533" s="153"/>
      <c r="AI533" s="173"/>
      <c r="AJ533" s="329"/>
      <c r="AK533" s="329"/>
      <c r="AL533" s="329"/>
      <c r="AM533" s="773"/>
      <c r="AN533" s="773"/>
      <c r="AO533" s="773"/>
      <c r="AP533" s="773"/>
      <c r="AQ533" s="773"/>
      <c r="AR533" s="773"/>
      <c r="AS533" s="329"/>
      <c r="AT533" s="329"/>
    </row>
    <row r="534">
      <c r="B534" s="359">
        <f>SUM($G$940)</f>
        <v>0</v>
      </c>
      <c r="C534" s="938">
        <v>12.0</v>
      </c>
      <c r="D534" s="809"/>
      <c r="E534" s="809"/>
      <c r="F534" s="809"/>
      <c r="G534" s="809"/>
      <c r="H534" s="809"/>
      <c r="I534" s="359">
        <f>SUM(B534:H534) - IF(C534 &gt; I526, ROUNDUP(MINUS(C534, I526)/2), 0)</f>
        <v>12</v>
      </c>
      <c r="J534" s="329"/>
      <c r="K534" s="329"/>
      <c r="L534" s="329"/>
      <c r="M534" s="329"/>
      <c r="N534" s="329"/>
      <c r="O534" s="329"/>
      <c r="P534" s="329"/>
      <c r="Q534" s="329"/>
      <c r="R534" s="329"/>
      <c r="S534" s="329"/>
      <c r="T534" s="279" t="s">
        <v>1872</v>
      </c>
      <c r="U534" s="777" t="s">
        <v>2937</v>
      </c>
      <c r="V534" s="373"/>
      <c r="W534" s="382" t="s">
        <v>2938</v>
      </c>
      <c r="X534" s="342"/>
      <c r="Y534" s="342"/>
      <c r="Z534" s="342"/>
      <c r="AA534" s="329"/>
      <c r="AB534" s="388"/>
      <c r="AC534" s="400" t="str">
        <f>CONCATENATE("Cost: ", AB533, " KP")</f>
        <v>Cost: 0 KP</v>
      </c>
      <c r="AD534" s="153" t="s">
        <v>2939</v>
      </c>
      <c r="AE534" s="154"/>
      <c r="AF534" s="154"/>
      <c r="AG534" s="154"/>
      <c r="AH534" s="154"/>
      <c r="AI534" s="154"/>
      <c r="AJ534" s="329"/>
      <c r="AK534" s="329"/>
      <c r="AL534" s="329"/>
      <c r="AM534" s="329"/>
      <c r="AN534" s="329"/>
      <c r="AO534" s="329"/>
      <c r="AP534" s="329"/>
      <c r="AQ534" s="329"/>
      <c r="AR534" s="329"/>
      <c r="AS534" s="329"/>
      <c r="AT534" s="329"/>
    </row>
    <row r="535">
      <c r="B535" s="359">
        <f>SUM($H$940)</f>
        <v>0</v>
      </c>
      <c r="C535" s="938">
        <v>15.0</v>
      </c>
      <c r="D535" s="941">
        <v>2.0</v>
      </c>
      <c r="E535" s="932">
        <v>4.0</v>
      </c>
      <c r="F535" s="942">
        <v>7.0</v>
      </c>
      <c r="G535" s="943">
        <v>8.0</v>
      </c>
      <c r="H535" s="809"/>
      <c r="I535" s="359">
        <f>SUM(B535:H535) - IF(C535 &gt; I526, ROUNDUP(MINUS(C535, I526)/2), 0)</f>
        <v>36</v>
      </c>
      <c r="J535" s="329"/>
      <c r="K535" s="274" t="s">
        <v>1815</v>
      </c>
      <c r="L535" s="378" t="s">
        <v>801</v>
      </c>
      <c r="M535" s="221"/>
      <c r="N535" s="221"/>
      <c r="O535" s="379" t="s">
        <v>802</v>
      </c>
      <c r="P535" s="379" t="s">
        <v>800</v>
      </c>
      <c r="Q535" s="379" t="s">
        <v>583</v>
      </c>
      <c r="R535" s="329"/>
      <c r="S535" s="329"/>
      <c r="T535" s="329"/>
      <c r="U535" s="385" t="s">
        <v>1010</v>
      </c>
      <c r="V535" s="226" t="s">
        <v>1876</v>
      </c>
      <c r="W535" s="589" t="s">
        <v>2940</v>
      </c>
      <c r="X535" s="589" t="s">
        <v>2941</v>
      </c>
      <c r="Y535" s="589" t="s">
        <v>2942</v>
      </c>
      <c r="Z535" s="226"/>
      <c r="AA535" s="329"/>
      <c r="AB535" s="388"/>
      <c r="AC535" s="279" t="s">
        <v>1862</v>
      </c>
      <c r="AD535" s="515" t="s">
        <v>1335</v>
      </c>
      <c r="AE535" s="221"/>
      <c r="AF535" s="221"/>
      <c r="AG535" s="379" t="s">
        <v>1336</v>
      </c>
      <c r="AH535" s="285" t="s">
        <v>1195</v>
      </c>
      <c r="AI535" s="285" t="s">
        <v>1196</v>
      </c>
      <c r="AJ535" s="329"/>
      <c r="AK535" s="329"/>
      <c r="AL535" s="329"/>
      <c r="AM535" s="279" t="s">
        <v>1879</v>
      </c>
      <c r="AN535" s="170"/>
      <c r="AO535" s="329"/>
      <c r="AP535" s="329"/>
      <c r="AQ535" s="329"/>
      <c r="AR535" s="329"/>
      <c r="AS535" s="329"/>
      <c r="AT535" s="329"/>
    </row>
    <row r="536">
      <c r="B536" s="359">
        <f>SUM($I$940)</f>
        <v>0</v>
      </c>
      <c r="C536" s="308"/>
      <c r="D536" s="809"/>
      <c r="E536" s="809"/>
      <c r="F536" s="809"/>
      <c r="G536" s="809"/>
      <c r="H536" s="809"/>
      <c r="I536" s="359">
        <f>SUM(B536:H536) - IF(C536 &gt; I526, ROUNDUP(MINUS(C536, I526)/2), 0)</f>
        <v>0</v>
      </c>
      <c r="J536" s="329"/>
      <c r="K536" s="346" t="str">
        <f>IFERROR(__xludf.DUMMYFUNCTION("REGEXREPLACE(O535, ""\D+"", """")"),"1")</f>
        <v>1</v>
      </c>
      <c r="L536" s="287" t="s">
        <v>804</v>
      </c>
      <c r="M536" s="226"/>
      <c r="N536" s="226"/>
      <c r="O536" s="414"/>
      <c r="P536" s="226"/>
      <c r="Q536" s="414"/>
      <c r="R536" s="329"/>
      <c r="S536" s="329"/>
      <c r="T536" s="329"/>
      <c r="U536" s="385" t="s">
        <v>1018</v>
      </c>
      <c r="V536" s="226" t="s">
        <v>2943</v>
      </c>
      <c r="W536" s="226" t="s">
        <v>2944</v>
      </c>
      <c r="X536" s="226" t="s">
        <v>2239</v>
      </c>
      <c r="Y536" s="573" t="s">
        <v>2296</v>
      </c>
      <c r="Z536" s="573" t="s">
        <v>2079</v>
      </c>
      <c r="AA536" s="329"/>
      <c r="AB536" s="390">
        <f>(AC536 * (AC536 + 1)) / 2</f>
        <v>0</v>
      </c>
      <c r="AC536" s="391">
        <v>0.0</v>
      </c>
      <c r="AD536" s="287" t="s">
        <v>2945</v>
      </c>
      <c r="AE536" s="226"/>
      <c r="AF536" s="226"/>
      <c r="AG536" s="226"/>
      <c r="AH536" s="226"/>
      <c r="AI536" s="226"/>
      <c r="AJ536" s="329"/>
      <c r="AK536" s="329"/>
      <c r="AL536" s="329"/>
      <c r="AM536" s="928" t="s">
        <v>2926</v>
      </c>
      <c r="AN536" s="773"/>
      <c r="AO536" s="851" t="s">
        <v>2946</v>
      </c>
      <c r="AP536" s="308"/>
      <c r="AQ536" s="855" t="s">
        <v>2947</v>
      </c>
      <c r="AR536" s="308"/>
      <c r="AS536" s="329"/>
      <c r="AT536" s="329"/>
    </row>
    <row r="537">
      <c r="B537" s="359">
        <f>SUM($J$940)</f>
        <v>0</v>
      </c>
      <c r="C537" s="938">
        <v>13.0</v>
      </c>
      <c r="D537" s="809"/>
      <c r="E537" s="809"/>
      <c r="F537" s="809"/>
      <c r="G537" s="809"/>
      <c r="H537" s="809"/>
      <c r="I537" s="359">
        <f>SUM(B537:H537) - IF(C537 &gt; I526, ROUNDUP(MINUS(C537, I526)/2), 0)</f>
        <v>13</v>
      </c>
      <c r="J537" s="329"/>
      <c r="K537" s="329"/>
      <c r="L537" s="226"/>
      <c r="M537" s="226"/>
      <c r="N537" s="226"/>
      <c r="O537" s="226"/>
      <c r="P537" s="226"/>
      <c r="Q537" s="226"/>
      <c r="R537" s="329"/>
      <c r="S537" s="329"/>
      <c r="T537" s="279" t="s">
        <v>1889</v>
      </c>
      <c r="U537" s="397" t="s">
        <v>2948</v>
      </c>
      <c r="V537" s="398"/>
      <c r="W537" s="382" t="s">
        <v>2949</v>
      </c>
      <c r="X537" s="342"/>
      <c r="Y537" s="342"/>
      <c r="Z537" s="342"/>
      <c r="AA537" s="329"/>
      <c r="AB537" s="388"/>
      <c r="AC537" s="400" t="str">
        <f>CONCATENATE("Cost: ", AB536, " KP")</f>
        <v>Cost: 0 KP</v>
      </c>
      <c r="AD537" s="944" t="s">
        <v>2950</v>
      </c>
      <c r="AE537" s="226"/>
      <c r="AF537" s="226"/>
      <c r="AG537" s="226"/>
      <c r="AH537" s="226"/>
      <c r="AI537" s="226"/>
      <c r="AJ537" s="329"/>
      <c r="AK537" s="329"/>
      <c r="AL537" s="329"/>
      <c r="AM537" s="851" t="s">
        <v>2176</v>
      </c>
      <c r="AN537" s="308"/>
      <c r="AO537" s="405" t="s">
        <v>1894</v>
      </c>
      <c r="AP537" s="308"/>
      <c r="AQ537" s="851" t="s">
        <v>1895</v>
      </c>
      <c r="AR537" s="308"/>
      <c r="AS537" s="329"/>
      <c r="AT537" s="329"/>
    </row>
    <row r="538">
      <c r="B538" s="359">
        <f>SUM($T$940)</f>
        <v>4</v>
      </c>
      <c r="C538" s="938">
        <v>15.0</v>
      </c>
      <c r="D538" s="809"/>
      <c r="E538" s="945"/>
      <c r="F538" s="937">
        <v>-1.0</v>
      </c>
      <c r="G538" s="809"/>
      <c r="H538" s="809"/>
      <c r="I538" s="359">
        <f>SUM(B538,D538:H538, (MIN(ROUNDDOWN(C538/6), 1)), MIN(ROUNDDOWN(C538/15), 1))</f>
        <v>5</v>
      </c>
      <c r="J538" s="329"/>
      <c r="K538" s="329"/>
      <c r="L538" s="329"/>
      <c r="M538" s="329"/>
      <c r="N538" s="329"/>
      <c r="O538" s="329"/>
      <c r="P538" s="329"/>
      <c r="Q538" s="329"/>
      <c r="R538" s="329"/>
      <c r="S538" s="329"/>
      <c r="T538" s="329"/>
      <c r="U538" s="385" t="s">
        <v>1010</v>
      </c>
      <c r="V538" s="181" t="s">
        <v>1058</v>
      </c>
      <c r="W538" s="919" t="s">
        <v>2951</v>
      </c>
      <c r="X538" s="181"/>
      <c r="Y538" s="181"/>
      <c r="Z538" s="181"/>
      <c r="AA538" s="329"/>
      <c r="AB538" s="388"/>
      <c r="AC538" s="279" t="s">
        <v>1862</v>
      </c>
      <c r="AD538" s="169" t="s">
        <v>1204</v>
      </c>
      <c r="AE538" s="149"/>
      <c r="AF538" s="149"/>
      <c r="AG538" s="171" t="s">
        <v>2952</v>
      </c>
      <c r="AH538" s="171" t="s">
        <v>1195</v>
      </c>
      <c r="AI538" s="171" t="s">
        <v>1196</v>
      </c>
      <c r="AJ538" s="329"/>
      <c r="AK538" s="329"/>
      <c r="AL538" s="329"/>
      <c r="AM538" s="855" t="s">
        <v>2723</v>
      </c>
      <c r="AN538" s="308"/>
      <c r="AO538" s="851" t="s">
        <v>2724</v>
      </c>
      <c r="AP538" s="308"/>
      <c r="AQ538" s="851" t="s">
        <v>2953</v>
      </c>
      <c r="AR538" s="308"/>
      <c r="AS538" s="329"/>
      <c r="AT538" s="329"/>
    </row>
    <row r="539">
      <c r="A539" s="329"/>
      <c r="B539" s="329"/>
      <c r="C539" s="329"/>
      <c r="D539" s="329"/>
      <c r="E539" s="329"/>
      <c r="F539" s="329"/>
      <c r="G539" s="329"/>
      <c r="H539" s="329"/>
      <c r="I539" s="329"/>
      <c r="J539" s="329"/>
      <c r="K539" s="411" t="s">
        <v>1904</v>
      </c>
      <c r="L539" s="412"/>
      <c r="M539" s="412"/>
      <c r="N539" s="412"/>
      <c r="O539" s="413"/>
      <c r="P539" s="413"/>
      <c r="Q539" s="413"/>
      <c r="R539" s="329"/>
      <c r="S539" s="329"/>
      <c r="T539" s="329"/>
      <c r="U539" s="385" t="s">
        <v>1018</v>
      </c>
      <c r="V539" s="181" t="s">
        <v>1143</v>
      </c>
      <c r="W539" s="181" t="s">
        <v>2954</v>
      </c>
      <c r="X539" s="181" t="s">
        <v>1109</v>
      </c>
      <c r="Y539" s="181"/>
      <c r="Z539" s="181"/>
      <c r="AA539" s="329"/>
      <c r="AB539" s="390">
        <f>(AC539 * (AC539 + 1)) / 2</f>
        <v>0</v>
      </c>
      <c r="AC539" s="391">
        <v>0.0</v>
      </c>
      <c r="AD539" s="153" t="s">
        <v>2955</v>
      </c>
      <c r="AE539" s="153"/>
      <c r="AF539" s="153"/>
      <c r="AG539" s="153"/>
      <c r="AH539" s="153"/>
      <c r="AI539" s="154"/>
      <c r="AJ539" s="329"/>
      <c r="AK539" s="329"/>
      <c r="AL539" s="329"/>
      <c r="AM539" s="329"/>
      <c r="AN539" s="329"/>
      <c r="AO539" s="329"/>
      <c r="AP539" s="329"/>
      <c r="AQ539" s="329"/>
      <c r="AR539" s="329"/>
      <c r="AS539" s="329"/>
      <c r="AT539" s="329"/>
    </row>
    <row r="540">
      <c r="A540" s="329"/>
      <c r="B540" s="345" t="s">
        <v>1822</v>
      </c>
      <c r="C540" s="345" t="s">
        <v>1906</v>
      </c>
      <c r="D540" s="345" t="s">
        <v>1907</v>
      </c>
      <c r="E540" s="345" t="s">
        <v>1908</v>
      </c>
      <c r="F540" s="345" t="s">
        <v>1909</v>
      </c>
      <c r="G540" s="345" t="s">
        <v>1910</v>
      </c>
      <c r="H540" s="345" t="s">
        <v>800</v>
      </c>
      <c r="I540" s="345" t="s">
        <v>1826</v>
      </c>
      <c r="J540" s="329"/>
      <c r="K540" s="346" t="str">
        <f>IFERROR(__xludf.DUMMYFUNCTION("REGEXREPLACE(O539, ""\D+"", """")"),"")</f>
        <v/>
      </c>
      <c r="L540" s="170"/>
      <c r="M540" s="170"/>
      <c r="N540" s="170"/>
      <c r="O540" s="170"/>
      <c r="P540" s="170"/>
      <c r="Q540" s="170"/>
      <c r="R540" s="329"/>
      <c r="S540" s="329"/>
      <c r="T540" s="279" t="s">
        <v>1889</v>
      </c>
      <c r="U540" s="508" t="s">
        <v>2956</v>
      </c>
      <c r="V540" s="398"/>
      <c r="W540" s="382" t="s">
        <v>2957</v>
      </c>
      <c r="X540" s="342"/>
      <c r="Y540" s="342"/>
      <c r="Z540" s="342"/>
      <c r="AA540" s="329"/>
      <c r="AB540" s="329"/>
      <c r="AC540" s="400" t="str">
        <f>CONCATENATE("Cost: ", AB539, " KP")</f>
        <v>Cost: 0 KP</v>
      </c>
      <c r="AD540" s="153" t="s">
        <v>2958</v>
      </c>
      <c r="AE540" s="153"/>
      <c r="AF540" s="153"/>
      <c r="AG540" s="153"/>
      <c r="AH540" s="154"/>
      <c r="AI540" s="154"/>
      <c r="AJ540" s="329"/>
      <c r="AK540" s="329"/>
      <c r="AL540" s="329"/>
      <c r="AM540" s="279" t="s">
        <v>1914</v>
      </c>
      <c r="AN540" s="170"/>
      <c r="AO540" s="329"/>
      <c r="AP540" s="329"/>
      <c r="AQ540" s="329"/>
      <c r="AR540" s="329"/>
      <c r="AS540" s="329"/>
      <c r="AT540" s="329"/>
    </row>
    <row r="541">
      <c r="A541" s="345" t="s">
        <v>51</v>
      </c>
      <c r="B541" s="359">
        <f>SUM($U$940)</f>
        <v>5</v>
      </c>
      <c r="C541" s="418"/>
      <c r="D541" s="418"/>
      <c r="E541" s="419">
        <f>SUM(ROUNDDOWN(I534/5))</f>
        <v>2</v>
      </c>
      <c r="F541" s="418"/>
      <c r="G541" s="361"/>
      <c r="H541" s="361"/>
      <c r="I541" s="359">
        <f t="shared" ref="I541:I545" si="20">SUM(B541:H541)</f>
        <v>7</v>
      </c>
      <c r="J541" s="329"/>
      <c r="K541" s="329"/>
      <c r="L541" s="170"/>
      <c r="M541" s="170"/>
      <c r="N541" s="170"/>
      <c r="O541" s="170"/>
      <c r="P541" s="170"/>
      <c r="Q541" s="170"/>
      <c r="R541" s="329"/>
      <c r="S541" s="329"/>
      <c r="T541" s="329"/>
      <c r="U541" s="510" t="s">
        <v>1010</v>
      </c>
      <c r="V541" s="226" t="s">
        <v>2959</v>
      </c>
      <c r="W541" s="402" t="s">
        <v>2960</v>
      </c>
      <c r="X541" s="402" t="s">
        <v>2961</v>
      </c>
      <c r="Y541" s="573" t="s">
        <v>1150</v>
      </c>
      <c r="Z541" s="403" t="s">
        <v>1017</v>
      </c>
      <c r="AA541" s="329"/>
      <c r="AB541" s="329"/>
      <c r="AC541" s="279" t="s">
        <v>1862</v>
      </c>
      <c r="AD541" s="283" t="s">
        <v>2962</v>
      </c>
      <c r="AE541" s="221"/>
      <c r="AF541" s="221"/>
      <c r="AG541" s="275" t="s">
        <v>2963</v>
      </c>
      <c r="AH541" s="222" t="s">
        <v>1195</v>
      </c>
      <c r="AI541" s="222" t="s">
        <v>1196</v>
      </c>
      <c r="AJ541" s="329"/>
      <c r="AK541" s="329"/>
      <c r="AL541" s="329"/>
      <c r="AM541" s="423" t="s">
        <v>2964</v>
      </c>
      <c r="AS541" s="329"/>
      <c r="AT541" s="329"/>
    </row>
    <row r="542">
      <c r="A542" s="345" t="s">
        <v>52</v>
      </c>
      <c r="B542" s="359">
        <f>SUM($V$940)</f>
        <v>6</v>
      </c>
      <c r="C542" s="418"/>
      <c r="D542" s="419">
        <f>SUM(ROUNDDOWN(I533/3))</f>
        <v>8</v>
      </c>
      <c r="E542" s="419">
        <f>SUM(I534)</f>
        <v>12</v>
      </c>
      <c r="F542" s="418"/>
      <c r="G542" s="360">
        <v>7.0</v>
      </c>
      <c r="H542" s="361"/>
      <c r="I542" s="359">
        <f t="shared" si="20"/>
        <v>33</v>
      </c>
      <c r="J542" s="329"/>
      <c r="K542" s="329"/>
      <c r="L542" s="329"/>
      <c r="M542" s="329"/>
      <c r="N542" s="329"/>
      <c r="O542" s="329"/>
      <c r="P542" s="329"/>
      <c r="Q542" s="329"/>
      <c r="R542" s="329"/>
      <c r="S542" s="329"/>
      <c r="T542" s="329"/>
      <c r="U542" s="510" t="s">
        <v>1018</v>
      </c>
      <c r="V542" s="401" t="s">
        <v>2688</v>
      </c>
      <c r="W542" s="401" t="s">
        <v>1919</v>
      </c>
      <c r="X542" s="401" t="s">
        <v>2965</v>
      </c>
      <c r="Y542" s="181"/>
      <c r="Z542" s="181"/>
      <c r="AA542" s="329"/>
      <c r="AB542" s="390">
        <f>(AC542 * (AC542 + 1)) / 2</f>
        <v>0</v>
      </c>
      <c r="AC542" s="391">
        <v>0.0</v>
      </c>
      <c r="AD542" s="228" t="s">
        <v>2966</v>
      </c>
      <c r="AE542" s="226"/>
      <c r="AF542" s="226"/>
      <c r="AG542" s="226"/>
      <c r="AH542" s="226"/>
      <c r="AI542" s="226"/>
      <c r="AJ542" s="329"/>
      <c r="AK542" s="329"/>
      <c r="AL542" s="329"/>
      <c r="AS542" s="329"/>
      <c r="AT542" s="329"/>
    </row>
    <row r="543">
      <c r="A543" s="345" t="s">
        <v>54</v>
      </c>
      <c r="B543" s="359">
        <f>SUM($W$940)</f>
        <v>2</v>
      </c>
      <c r="C543" s="419">
        <f>SUM(I532)</f>
        <v>-1</v>
      </c>
      <c r="D543" s="418"/>
      <c r="E543" s="418"/>
      <c r="F543" s="418"/>
      <c r="G543" s="361"/>
      <c r="H543" s="361"/>
      <c r="I543" s="359">
        <f t="shared" si="20"/>
        <v>1</v>
      </c>
      <c r="J543" s="329"/>
      <c r="K543" s="411" t="s">
        <v>1904</v>
      </c>
      <c r="L543" s="412"/>
      <c r="M543" s="412"/>
      <c r="N543" s="412"/>
      <c r="O543" s="413"/>
      <c r="P543" s="413"/>
      <c r="Q543" s="413"/>
      <c r="R543" s="329"/>
      <c r="S543" s="329"/>
      <c r="T543" s="329"/>
      <c r="U543" s="559"/>
      <c r="V543" s="559"/>
      <c r="W543" s="559"/>
      <c r="X543" s="559"/>
      <c r="Y543" s="559"/>
      <c r="Z543" s="559"/>
      <c r="AA543" s="329"/>
      <c r="AB543" s="388"/>
      <c r="AC543" s="400" t="str">
        <f>CONCATENATE("Cost: ", AB542, " KP")</f>
        <v>Cost: 0 KP</v>
      </c>
      <c r="AD543" s="815" t="s">
        <v>2967</v>
      </c>
      <c r="AE543" s="226"/>
      <c r="AF543" s="226"/>
      <c r="AG543" s="226"/>
      <c r="AH543" s="226"/>
      <c r="AI543" s="226"/>
      <c r="AJ543" s="329"/>
      <c r="AK543" s="329"/>
      <c r="AL543" s="329"/>
      <c r="AS543" s="329"/>
      <c r="AT543" s="329"/>
    </row>
    <row r="544">
      <c r="A544" s="345" t="s">
        <v>53</v>
      </c>
      <c r="B544" s="359">
        <f>SUM($X$940)</f>
        <v>0</v>
      </c>
      <c r="C544" s="419">
        <f>SUM(ROUNDDOWN(I532/2))</f>
        <v>0</v>
      </c>
      <c r="D544" s="418"/>
      <c r="E544" s="419">
        <f>SUM(I534)</f>
        <v>12</v>
      </c>
      <c r="F544" s="418"/>
      <c r="G544" s="360">
        <v>8.0</v>
      </c>
      <c r="H544" s="361"/>
      <c r="I544" s="359">
        <f t="shared" si="20"/>
        <v>20</v>
      </c>
      <c r="J544" s="329"/>
      <c r="K544" s="346" t="str">
        <f>IFERROR(__xludf.DUMMYFUNCTION("REGEXREPLACE(O543, ""\D+"", """")"),"")</f>
        <v/>
      </c>
      <c r="L544" s="170"/>
      <c r="M544" s="170"/>
      <c r="N544" s="170"/>
      <c r="O544" s="170"/>
      <c r="P544" s="170"/>
      <c r="Q544" s="170"/>
      <c r="R544" s="329"/>
      <c r="S544" s="329"/>
      <c r="T544" s="279" t="s">
        <v>1922</v>
      </c>
      <c r="U544" s="925" t="s">
        <v>2968</v>
      </c>
      <c r="V544" s="221"/>
      <c r="W544" s="221"/>
      <c r="X544" s="221"/>
      <c r="Y544" s="946" t="s">
        <v>568</v>
      </c>
      <c r="Z544" s="345" t="s">
        <v>2913</v>
      </c>
      <c r="AA544" s="329"/>
      <c r="AB544" s="329"/>
      <c r="AC544" s="411" t="s">
        <v>1904</v>
      </c>
      <c r="AD544" s="412"/>
      <c r="AE544" s="412"/>
      <c r="AF544" s="412"/>
      <c r="AG544" s="412"/>
      <c r="AH544" s="413"/>
      <c r="AI544" s="413"/>
      <c r="AJ544" s="329"/>
      <c r="AK544" s="329"/>
      <c r="AL544" s="329"/>
      <c r="AS544" s="329"/>
      <c r="AT544" s="329"/>
    </row>
    <row r="545">
      <c r="A545" s="345" t="s">
        <v>55</v>
      </c>
      <c r="B545" s="359">
        <f>SUM($Y$940)</f>
        <v>14</v>
      </c>
      <c r="C545" s="419">
        <f>SUM(I532)</f>
        <v>-1</v>
      </c>
      <c r="D545" s="418"/>
      <c r="E545" s="418"/>
      <c r="F545" s="419">
        <f>SUM(ROUNDDOWN(I537/3))</f>
        <v>4</v>
      </c>
      <c r="G545" s="361"/>
      <c r="H545" s="361"/>
      <c r="I545" s="359">
        <f t="shared" si="20"/>
        <v>17</v>
      </c>
      <c r="J545" s="329"/>
      <c r="K545" s="329"/>
      <c r="L545" s="170"/>
      <c r="M545" s="170"/>
      <c r="N545" s="170"/>
      <c r="O545" s="170"/>
      <c r="P545" s="170"/>
      <c r="Q545" s="170"/>
      <c r="R545" s="329"/>
      <c r="S545" s="329"/>
      <c r="T545" s="329"/>
      <c r="U545" s="229" t="s">
        <v>2914</v>
      </c>
      <c r="V545" s="226"/>
      <c r="W545" s="226"/>
      <c r="X545" s="226"/>
      <c r="Y545" s="226"/>
      <c r="Z545" s="226"/>
      <c r="AA545" s="329"/>
      <c r="AB545" s="390">
        <f>(AC545 * (AC545 + 1)) / 2</f>
        <v>0</v>
      </c>
      <c r="AC545" s="391">
        <v>0.0</v>
      </c>
      <c r="AD545" s="170"/>
      <c r="AE545" s="170"/>
      <c r="AF545" s="170"/>
      <c r="AG545" s="170"/>
      <c r="AH545" s="170"/>
      <c r="AI545" s="170"/>
      <c r="AJ545" s="329"/>
      <c r="AK545" s="329"/>
      <c r="AL545" s="329"/>
      <c r="AS545" s="329"/>
      <c r="AT545" s="329"/>
    </row>
    <row r="546">
      <c r="A546" s="329"/>
      <c r="B546" s="329"/>
      <c r="C546" s="329"/>
      <c r="D546" s="329"/>
      <c r="E546" s="329"/>
      <c r="F546" s="329"/>
      <c r="G546" s="329"/>
      <c r="H546" s="329"/>
      <c r="I546" s="329"/>
      <c r="J546" s="329"/>
      <c r="K546" s="329"/>
      <c r="L546" s="329"/>
      <c r="M546" s="329"/>
      <c r="N546" s="329"/>
      <c r="O546" s="329"/>
      <c r="P546" s="329"/>
      <c r="Q546" s="329"/>
      <c r="R546" s="329"/>
      <c r="S546" s="329"/>
      <c r="T546" s="329"/>
      <c r="U546" s="359" t="s">
        <v>2915</v>
      </c>
      <c r="V546" s="359" t="s">
        <v>2916</v>
      </c>
      <c r="W546" s="359" t="s">
        <v>2917</v>
      </c>
      <c r="X546" s="226"/>
      <c r="Y546" s="226"/>
      <c r="Z546" s="226"/>
      <c r="AA546" s="329"/>
      <c r="AB546" s="329"/>
      <c r="AC546" s="400" t="str">
        <f>CONCATENATE("Cost: ", AB545, " KP")</f>
        <v>Cost: 0 KP</v>
      </c>
      <c r="AD546" s="170"/>
      <c r="AE546" s="170"/>
      <c r="AF546" s="170"/>
      <c r="AG546" s="170"/>
      <c r="AH546" s="170"/>
      <c r="AI546" s="170"/>
      <c r="AJ546" s="329"/>
      <c r="AK546" s="329"/>
      <c r="AL546" s="329"/>
      <c r="AM546" s="329"/>
      <c r="AN546" s="329"/>
      <c r="AO546" s="329"/>
      <c r="AP546" s="329"/>
      <c r="AQ546" s="329"/>
      <c r="AR546" s="329"/>
      <c r="AS546" s="329"/>
      <c r="AT546" s="329"/>
    </row>
    <row r="547" ht="15.0" customHeight="1">
      <c r="A547" s="37"/>
      <c r="B547" s="865" t="s">
        <v>1926</v>
      </c>
      <c r="C547" s="329"/>
      <c r="D547" s="329"/>
      <c r="E547" s="329"/>
      <c r="F547" s="329"/>
      <c r="G547" s="329"/>
      <c r="H547" s="329"/>
      <c r="I547" s="329"/>
      <c r="J547" s="559"/>
      <c r="K547" s="329"/>
      <c r="L547" s="329"/>
      <c r="M547" s="329"/>
      <c r="N547" s="329"/>
      <c r="O547" s="329"/>
      <c r="P547" s="329"/>
      <c r="Q547" s="329"/>
      <c r="R547" s="329"/>
      <c r="S547" s="37"/>
      <c r="T547" s="329"/>
      <c r="U547" s="329"/>
      <c r="V547" s="329"/>
      <c r="W547" s="329"/>
      <c r="X547" s="329"/>
      <c r="Y547" s="329"/>
      <c r="Z547" s="329"/>
      <c r="AA547" s="329"/>
      <c r="AB547" s="37"/>
      <c r="AC547" s="329"/>
      <c r="AD547" s="329"/>
      <c r="AE547" s="329"/>
      <c r="AF547" s="329"/>
      <c r="AG547" s="329"/>
      <c r="AH547" s="329"/>
      <c r="AI547" s="329"/>
      <c r="AJ547" s="329"/>
      <c r="AK547" s="37"/>
      <c r="AL547" s="329"/>
      <c r="AM547" s="329"/>
      <c r="AN547" s="329"/>
      <c r="AO547" s="329"/>
      <c r="AP547" s="329"/>
      <c r="AQ547" s="329"/>
      <c r="AR547" s="329"/>
      <c r="AS547" s="329"/>
      <c r="AT547" s="37"/>
    </row>
    <row r="548">
      <c r="C548" s="559"/>
      <c r="D548" s="308"/>
      <c r="E548" s="308"/>
      <c r="F548" s="308"/>
      <c r="G548" s="308"/>
      <c r="H548" s="559"/>
      <c r="I548" s="559"/>
      <c r="J548" s="308"/>
      <c r="K548" s="559"/>
      <c r="L548" s="559"/>
      <c r="M548" s="308"/>
      <c r="N548" s="308"/>
      <c r="O548" s="308"/>
      <c r="P548" s="308"/>
      <c r="Q548" s="559"/>
      <c r="R548" s="559"/>
      <c r="S548" s="559"/>
      <c r="T548" s="559"/>
      <c r="U548" s="559"/>
      <c r="V548" s="559"/>
      <c r="W548" s="559"/>
      <c r="X548" s="559"/>
      <c r="Y548" s="559"/>
      <c r="Z548" s="559"/>
      <c r="AA548" s="559"/>
      <c r="AB548" s="559"/>
      <c r="AC548" s="559"/>
      <c r="AD548" s="559"/>
      <c r="AE548" s="308"/>
      <c r="AF548" s="308"/>
      <c r="AG548" s="308"/>
      <c r="AH548" s="308"/>
      <c r="AI548" s="559"/>
      <c r="AR548" s="559"/>
    </row>
    <row r="549">
      <c r="C549" s="559"/>
      <c r="D549" s="308"/>
      <c r="E549" s="308"/>
      <c r="F549" s="308"/>
      <c r="G549" s="308"/>
      <c r="I549" s="559"/>
      <c r="J549" s="559"/>
      <c r="K549" s="559"/>
      <c r="L549" s="308"/>
      <c r="M549" s="308"/>
      <c r="N549" s="308"/>
      <c r="O549" s="308"/>
      <c r="P549" s="308"/>
      <c r="Q549" s="308"/>
      <c r="R549" s="559"/>
      <c r="S549" s="559"/>
      <c r="T549" s="559"/>
      <c r="U549" s="559"/>
      <c r="V549" s="559"/>
      <c r="W549" s="559"/>
      <c r="X549" s="559"/>
      <c r="Y549" s="559"/>
      <c r="Z549" s="559"/>
      <c r="AA549" s="559"/>
      <c r="AB549" s="559"/>
      <c r="AC549" s="559"/>
      <c r="AD549" s="308"/>
      <c r="AE549" s="308"/>
      <c r="AF549" s="308"/>
      <c r="AG549" s="308"/>
      <c r="AH549" s="308"/>
      <c r="AI549" s="559"/>
      <c r="AR549" s="559"/>
    </row>
    <row r="550">
      <c r="C550" s="559"/>
      <c r="D550" s="308"/>
      <c r="E550" s="308"/>
      <c r="F550" s="308"/>
      <c r="G550" s="308"/>
      <c r="H550" s="559"/>
      <c r="I550" s="559"/>
      <c r="K550" s="559"/>
      <c r="L550" s="559"/>
      <c r="M550" s="308"/>
      <c r="N550" s="308"/>
      <c r="O550" s="308"/>
      <c r="P550" s="308"/>
      <c r="Q550" s="559"/>
      <c r="R550" s="559"/>
      <c r="S550" s="559"/>
      <c r="T550" s="559"/>
      <c r="U550" s="559"/>
      <c r="V550" s="559"/>
      <c r="W550" s="559"/>
      <c r="X550" s="559"/>
      <c r="Y550" s="559"/>
      <c r="Z550" s="559"/>
      <c r="AA550" s="559"/>
      <c r="AB550" s="559"/>
      <c r="AC550" s="559"/>
      <c r="AD550" s="559"/>
      <c r="AE550" s="308"/>
      <c r="AF550" s="308"/>
      <c r="AG550" s="308"/>
      <c r="AH550" s="308"/>
      <c r="AI550" s="559"/>
      <c r="AR550" s="559"/>
    </row>
    <row r="551">
      <c r="A551" s="37"/>
      <c r="B551" s="329"/>
      <c r="C551" s="329"/>
      <c r="D551" s="329"/>
      <c r="E551" s="329"/>
      <c r="F551" s="329"/>
      <c r="G551" s="330" t="s">
        <v>1811</v>
      </c>
      <c r="H551" s="330" t="s">
        <v>1812</v>
      </c>
      <c r="I551" s="330" t="s">
        <v>1813</v>
      </c>
      <c r="J551" s="329"/>
      <c r="K551" s="329"/>
      <c r="L551" s="329"/>
      <c r="M551" s="329"/>
      <c r="N551" s="329"/>
      <c r="O551" s="329"/>
      <c r="P551" s="329"/>
      <c r="Q551" s="329"/>
      <c r="R551" s="329"/>
      <c r="S551" s="37"/>
      <c r="T551" s="329"/>
      <c r="U551" s="329"/>
      <c r="V551" s="329"/>
      <c r="W551" s="329"/>
      <c r="X551" s="329"/>
      <c r="Y551" s="329"/>
      <c r="Z551" s="329"/>
      <c r="AA551" s="329"/>
      <c r="AB551" s="37"/>
      <c r="AC551" s="329"/>
      <c r="AD551" s="329"/>
      <c r="AE551" s="329"/>
      <c r="AF551" s="329"/>
      <c r="AG551" s="329"/>
      <c r="AH551" s="329"/>
      <c r="AI551" s="329"/>
      <c r="AJ551" s="329"/>
      <c r="AK551" s="37"/>
      <c r="AL551" s="329"/>
      <c r="AM551" s="329"/>
      <c r="AN551" s="329"/>
      <c r="AO551" s="329"/>
      <c r="AP551" s="329"/>
      <c r="AQ551" s="329"/>
      <c r="AR551" s="329"/>
      <c r="AS551" s="329"/>
      <c r="AT551" s="37"/>
    </row>
    <row r="552">
      <c r="A552" s="329"/>
      <c r="B552" s="329"/>
      <c r="C552" s="332" t="s">
        <v>1804</v>
      </c>
      <c r="D552" s="333"/>
      <c r="E552" s="329"/>
      <c r="F552" s="334" t="s">
        <v>1814</v>
      </c>
      <c r="G552" s="334">
        <f>MINUS(H552,SUM(C555:C564) + SUM(K554+K558+K562+AB559+AB562+AB565+AB568+AB571))</f>
        <v>0</v>
      </c>
      <c r="H552" s="334">
        <f>SUM($A$940)</f>
        <v>100</v>
      </c>
      <c r="I552" s="335">
        <f>$Z$940</f>
        <v>14</v>
      </c>
      <c r="J552" s="329"/>
      <c r="K552" s="329"/>
      <c r="L552" s="329"/>
      <c r="M552" s="329"/>
      <c r="N552" s="329"/>
      <c r="O552" s="329"/>
      <c r="P552" s="329"/>
      <c r="Q552" s="329"/>
      <c r="R552" s="329"/>
      <c r="S552" s="329"/>
      <c r="T552" s="329"/>
      <c r="U552" s="329"/>
      <c r="V552" s="329"/>
      <c r="W552" s="329"/>
      <c r="X552" s="329"/>
      <c r="Y552" s="329"/>
      <c r="Z552" s="329"/>
      <c r="AA552" s="329"/>
      <c r="AB552" s="329"/>
      <c r="AC552" s="329"/>
      <c r="AD552" s="329"/>
      <c r="AE552" s="329"/>
      <c r="AF552" s="329"/>
      <c r="AG552" s="329"/>
      <c r="AH552" s="329"/>
      <c r="AI552" s="329"/>
      <c r="AJ552" s="329"/>
      <c r="AK552" s="329"/>
      <c r="AL552" s="329"/>
      <c r="AM552" s="329"/>
      <c r="AN552" s="329"/>
      <c r="AO552" s="329"/>
      <c r="AP552" s="329"/>
      <c r="AQ552" s="329"/>
      <c r="AR552" s="329"/>
      <c r="AS552" s="329"/>
      <c r="AT552" s="329"/>
    </row>
    <row r="553">
      <c r="A553" s="329"/>
      <c r="B553" s="329"/>
      <c r="C553" s="329"/>
      <c r="D553" s="329"/>
      <c r="E553" s="329"/>
      <c r="F553" s="329"/>
      <c r="G553" s="329"/>
      <c r="H553" s="329"/>
      <c r="I553" s="329"/>
      <c r="J553" s="329"/>
      <c r="K553" s="279" t="s">
        <v>1815</v>
      </c>
      <c r="L553" s="515" t="s">
        <v>726</v>
      </c>
      <c r="M553" s="221"/>
      <c r="N553" s="221"/>
      <c r="O553" s="285" t="s">
        <v>603</v>
      </c>
      <c r="P553" s="507" t="s">
        <v>694</v>
      </c>
      <c r="Q553" s="285" t="s">
        <v>593</v>
      </c>
      <c r="R553" s="329"/>
      <c r="S553" s="329"/>
      <c r="T553" s="279" t="s">
        <v>1816</v>
      </c>
      <c r="U553" s="777" t="s">
        <v>2969</v>
      </c>
      <c r="V553" s="373"/>
      <c r="W553" s="382" t="s">
        <v>2970</v>
      </c>
      <c r="X553" s="342"/>
      <c r="Y553" s="342"/>
      <c r="Z553" s="342"/>
      <c r="AA553" s="329"/>
      <c r="AB553" s="329"/>
      <c r="AC553" s="279" t="s">
        <v>294</v>
      </c>
      <c r="AD553" s="947" t="s">
        <v>2971</v>
      </c>
      <c r="AE553" s="773"/>
      <c r="AF553" s="773"/>
      <c r="AG553" s="773"/>
      <c r="AH553" s="773"/>
      <c r="AI553" s="773"/>
      <c r="AJ553" s="329"/>
      <c r="AK553" s="329"/>
      <c r="AL553" s="329"/>
      <c r="AM553" s="220" t="s">
        <v>1821</v>
      </c>
      <c r="AN553" s="170"/>
      <c r="AO553" s="329"/>
      <c r="AP553" s="329"/>
      <c r="AQ553" s="329"/>
      <c r="AR553" s="329"/>
      <c r="AS553" s="329"/>
      <c r="AT553" s="329"/>
    </row>
    <row r="554">
      <c r="A554" s="329"/>
      <c r="B554" s="345" t="s">
        <v>1822</v>
      </c>
      <c r="C554" s="345" t="s">
        <v>1823</v>
      </c>
      <c r="D554" s="345" t="s">
        <v>1824</v>
      </c>
      <c r="E554" s="345" t="s">
        <v>1825</v>
      </c>
      <c r="F554" s="345" t="s">
        <v>1066</v>
      </c>
      <c r="G554" s="345" t="s">
        <v>1120</v>
      </c>
      <c r="H554" s="345" t="s">
        <v>800</v>
      </c>
      <c r="I554" s="345" t="s">
        <v>1826</v>
      </c>
      <c r="J554" s="329"/>
      <c r="K554" s="780" t="str">
        <f>IFERROR(__xludf.DUMMYFUNCTION("REGEXREPLACE(O553, ""\D+"", """")"),"4")</f>
        <v>4</v>
      </c>
      <c r="L554" s="287" t="s">
        <v>728</v>
      </c>
      <c r="M554" s="226"/>
      <c r="N554" s="226"/>
      <c r="O554" s="226"/>
      <c r="P554" s="226"/>
      <c r="Q554" s="226"/>
      <c r="R554" s="329"/>
      <c r="S554" s="329"/>
      <c r="T554" s="329"/>
      <c r="U554" s="347" t="s">
        <v>2972</v>
      </c>
      <c r="V554" s="181"/>
      <c r="W554" s="348" t="s">
        <v>1945</v>
      </c>
      <c r="X554" s="348" t="s">
        <v>2973</v>
      </c>
      <c r="Y554" s="348" t="s">
        <v>114</v>
      </c>
      <c r="Z554" s="348" t="s">
        <v>2974</v>
      </c>
      <c r="AA554" s="329"/>
      <c r="AB554" s="329"/>
      <c r="AC554" s="329"/>
      <c r="AD554" s="773"/>
      <c r="AE554" s="773"/>
      <c r="AF554" s="773"/>
      <c r="AG554" s="773"/>
      <c r="AH554" s="773"/>
      <c r="AI554" s="773"/>
      <c r="AJ554" s="329"/>
      <c r="AK554" s="329"/>
      <c r="AL554" s="329"/>
      <c r="AM554" s="947" t="s">
        <v>2975</v>
      </c>
      <c r="AN554" s="773"/>
      <c r="AO554" s="773"/>
      <c r="AP554" s="773"/>
      <c r="AQ554" s="773"/>
      <c r="AR554" s="773"/>
      <c r="AS554" s="329"/>
      <c r="AT554" s="329"/>
    </row>
    <row r="555">
      <c r="A555" s="358"/>
      <c r="B555" s="359">
        <f>SUM($B$940)</f>
        <v>35</v>
      </c>
      <c r="C555" s="948">
        <v>8.0</v>
      </c>
      <c r="D555" s="949"/>
      <c r="E555" s="950"/>
      <c r="F555" s="951">
        <v>12.0</v>
      </c>
      <c r="G555" s="949"/>
      <c r="H555" s="949"/>
      <c r="I555" s="359">
        <f>SUM(B555,C555*2,D555:H555) - IF(C555 &gt; I552, MINUS(C555, I552), 0)</f>
        <v>63</v>
      </c>
      <c r="J555" s="329"/>
      <c r="K555" s="329"/>
      <c r="L555" s="287" t="s">
        <v>730</v>
      </c>
      <c r="M555" s="226"/>
      <c r="N555" s="226"/>
      <c r="O555" s="226"/>
      <c r="P555" s="226"/>
      <c r="Q555" s="226"/>
      <c r="R555" s="329"/>
      <c r="S555" s="329"/>
      <c r="T555" s="329"/>
      <c r="U555" s="952" t="s">
        <v>2976</v>
      </c>
      <c r="V555" s="345" t="s">
        <v>2977</v>
      </c>
      <c r="W555" s="345" t="s">
        <v>2978</v>
      </c>
      <c r="X555" s="345" t="s">
        <v>864</v>
      </c>
      <c r="Y555" s="345" t="s">
        <v>988</v>
      </c>
      <c r="Z555" s="345" t="s">
        <v>866</v>
      </c>
      <c r="AA555" s="329"/>
      <c r="AB555" s="329"/>
      <c r="AC555" s="329"/>
      <c r="AD555" s="773"/>
      <c r="AE555" s="773"/>
      <c r="AF555" s="773"/>
      <c r="AG555" s="773"/>
      <c r="AH555" s="773"/>
      <c r="AI555" s="773"/>
      <c r="AJ555" s="329"/>
      <c r="AK555" s="329"/>
      <c r="AL555" s="329"/>
      <c r="AM555" s="773"/>
      <c r="AN555" s="773"/>
      <c r="AO555" s="773"/>
      <c r="AP555" s="773"/>
      <c r="AQ555" s="773"/>
      <c r="AR555" s="773"/>
      <c r="AS555" s="329"/>
      <c r="AT555" s="329"/>
    </row>
    <row r="556">
      <c r="B556" s="359">
        <f>SUM($C$940)</f>
        <v>40</v>
      </c>
      <c r="C556" s="948">
        <v>2.0</v>
      </c>
      <c r="D556" s="949"/>
      <c r="E556" s="949"/>
      <c r="F556" s="950"/>
      <c r="G556" s="949"/>
      <c r="H556" s="949"/>
      <c r="I556" s="359">
        <f>SUM(B556,C556*2,D556:H556) - IF(C556 &gt; I552, MINUS(C556, I552), 0)</f>
        <v>44</v>
      </c>
      <c r="J556" s="329"/>
      <c r="K556" s="329"/>
      <c r="L556" s="329"/>
      <c r="M556" s="329"/>
      <c r="N556" s="329"/>
      <c r="O556" s="329"/>
      <c r="P556" s="329"/>
      <c r="Q556" s="329"/>
      <c r="R556" s="329"/>
      <c r="S556" s="329"/>
      <c r="T556" s="329"/>
      <c r="U556" s="329"/>
      <c r="V556" s="329"/>
      <c r="W556" s="329"/>
      <c r="X556" s="329"/>
      <c r="Y556" s="329"/>
      <c r="Z556" s="329"/>
      <c r="AA556" s="329"/>
      <c r="AB556" s="329"/>
      <c r="AC556" s="329"/>
      <c r="AD556" s="773"/>
      <c r="AE556" s="773"/>
      <c r="AF556" s="773"/>
      <c r="AG556" s="773"/>
      <c r="AH556" s="773"/>
      <c r="AI556" s="773"/>
      <c r="AJ556" s="329"/>
      <c r="AK556" s="329"/>
      <c r="AL556" s="329"/>
      <c r="AM556" s="773"/>
      <c r="AN556" s="773"/>
      <c r="AO556" s="773"/>
      <c r="AP556" s="773"/>
      <c r="AQ556" s="773"/>
      <c r="AR556" s="773"/>
      <c r="AS556" s="329"/>
      <c r="AT556" s="329"/>
    </row>
    <row r="557">
      <c r="B557" s="359">
        <f>SUM($D$940)</f>
        <v>0</v>
      </c>
      <c r="C557" s="953">
        <v>11.0</v>
      </c>
      <c r="D557" s="951">
        <v>1.0</v>
      </c>
      <c r="E557" s="949"/>
      <c r="F557" s="951">
        <v>4.0</v>
      </c>
      <c r="G557" s="949"/>
      <c r="H557" s="949"/>
      <c r="I557" s="359">
        <f>SUM(B557:H557) - IF(C557 &gt; I552, ROUNDUP(MINUS(C557, I552)/2), 0)</f>
        <v>16</v>
      </c>
      <c r="J557" s="329"/>
      <c r="K557" s="279" t="s">
        <v>1815</v>
      </c>
      <c r="L557" s="218" t="s">
        <v>2216</v>
      </c>
      <c r="M557" s="170"/>
      <c r="N557" s="170"/>
      <c r="O557" s="235"/>
      <c r="P557" s="235"/>
      <c r="Q557" s="235"/>
      <c r="R557" s="329"/>
      <c r="S557" s="329"/>
      <c r="T557" s="279" t="s">
        <v>1855</v>
      </c>
      <c r="U557" s="850" t="s">
        <v>2979</v>
      </c>
      <c r="V557" s="398"/>
      <c r="W557" s="382" t="s">
        <v>2980</v>
      </c>
      <c r="X557" s="342"/>
      <c r="Y557" s="342"/>
      <c r="Z557" s="342"/>
      <c r="AA557" s="329"/>
      <c r="AB557" s="329"/>
      <c r="AC557" s="329"/>
      <c r="AD557" s="329"/>
      <c r="AE557" s="329"/>
      <c r="AF557" s="329"/>
      <c r="AG557" s="329"/>
      <c r="AH557" s="329"/>
      <c r="AI557" s="329"/>
      <c r="AJ557" s="329"/>
      <c r="AK557" s="329"/>
      <c r="AL557" s="329"/>
      <c r="AM557" s="773"/>
      <c r="AN557" s="773"/>
      <c r="AO557" s="773"/>
      <c r="AP557" s="773"/>
      <c r="AQ557" s="773"/>
      <c r="AR557" s="773"/>
      <c r="AS557" s="329"/>
      <c r="AT557" s="329"/>
    </row>
    <row r="558">
      <c r="B558" s="359">
        <f>SUM($E$940)</f>
        <v>0</v>
      </c>
      <c r="C558" s="953">
        <v>8.0</v>
      </c>
      <c r="D558" s="949"/>
      <c r="E558" s="951">
        <v>3.0</v>
      </c>
      <c r="F558" s="951">
        <v>-3.0</v>
      </c>
      <c r="G558" s="950"/>
      <c r="H558" s="949"/>
      <c r="I558" s="359">
        <f>SUM(B558:H558) - IF(C558 &gt; I552, ROUNDUP(MINUS(C558, I552)/2), 0)</f>
        <v>8</v>
      </c>
      <c r="J558" s="329"/>
      <c r="K558" s="780" t="str">
        <f>IFERROR(__xludf.DUMMYFUNCTION("REGEXREPLACE(O557, ""\D+"", """")"),"")</f>
        <v/>
      </c>
      <c r="L558" s="154"/>
      <c r="M558" s="154"/>
      <c r="N558" s="154"/>
      <c r="O558" s="154"/>
      <c r="P558" s="154"/>
      <c r="Q558" s="154"/>
      <c r="R558" s="329"/>
      <c r="S558" s="329"/>
      <c r="T558" s="329"/>
      <c r="U558" s="385" t="s">
        <v>1010</v>
      </c>
      <c r="V558" s="181" t="s">
        <v>1031</v>
      </c>
      <c r="W558" s="181" t="s">
        <v>1030</v>
      </c>
      <c r="X558" s="386" t="s">
        <v>2981</v>
      </c>
      <c r="Y558" s="387" t="s">
        <v>1047</v>
      </c>
      <c r="Z558" s="387" t="s">
        <v>2210</v>
      </c>
      <c r="AA558" s="329"/>
      <c r="AB558" s="329"/>
      <c r="AC558" s="279" t="s">
        <v>1862</v>
      </c>
      <c r="AD558" s="274" t="s">
        <v>1485</v>
      </c>
      <c r="AE558" s="170"/>
      <c r="AF558" s="170"/>
      <c r="AG558" s="275" t="s">
        <v>1334</v>
      </c>
      <c r="AH558" s="171" t="s">
        <v>1344</v>
      </c>
      <c r="AI558" s="222" t="s">
        <v>1196</v>
      </c>
      <c r="AJ558" s="329"/>
      <c r="AK558" s="329"/>
      <c r="AL558" s="329"/>
      <c r="AM558" s="773"/>
      <c r="AN558" s="773"/>
      <c r="AO558" s="773"/>
      <c r="AP558" s="773"/>
      <c r="AQ558" s="773"/>
      <c r="AR558" s="773"/>
      <c r="AS558" s="329"/>
      <c r="AT558" s="329"/>
    </row>
    <row r="559">
      <c r="B559" s="359">
        <f>SUM($F$940)</f>
        <v>0</v>
      </c>
      <c r="C559" s="948">
        <v>13.0</v>
      </c>
      <c r="D559" s="951">
        <v>1.0</v>
      </c>
      <c r="E559" s="951">
        <v>4.0</v>
      </c>
      <c r="F559" s="950"/>
      <c r="G559" s="949"/>
      <c r="H559" s="949"/>
      <c r="I559" s="359">
        <f>SUM(B559:H559) - IF(C559 &gt; I552, ROUNDUP(MINUS(C559, I552)/2), 0)</f>
        <v>18</v>
      </c>
      <c r="J559" s="329"/>
      <c r="K559" s="329"/>
      <c r="L559" s="154"/>
      <c r="M559" s="154"/>
      <c r="N559" s="154"/>
      <c r="O559" s="154"/>
      <c r="P559" s="154"/>
      <c r="Q559" s="154"/>
      <c r="R559" s="329"/>
      <c r="S559" s="329"/>
      <c r="T559" s="329"/>
      <c r="U559" s="385" t="s">
        <v>1018</v>
      </c>
      <c r="V559" s="181" t="s">
        <v>2982</v>
      </c>
      <c r="W559" s="387" t="s">
        <v>1052</v>
      </c>
      <c r="X559" s="181"/>
      <c r="Y559" s="181"/>
      <c r="Z559" s="181"/>
      <c r="AA559" s="329"/>
      <c r="AB559" s="954">
        <f>(AC559 * (AC559 + 1)) / 2</f>
        <v>0</v>
      </c>
      <c r="AC559" s="955">
        <v>0.0</v>
      </c>
      <c r="AD559" s="153" t="s">
        <v>2983</v>
      </c>
      <c r="AE559" s="154"/>
      <c r="AF559" s="154"/>
      <c r="AG559" s="154"/>
      <c r="AH559" s="153"/>
      <c r="AI559" s="173"/>
      <c r="AJ559" s="329"/>
      <c r="AK559" s="329"/>
      <c r="AL559" s="329"/>
      <c r="AM559" s="773"/>
      <c r="AN559" s="773"/>
      <c r="AO559" s="773"/>
      <c r="AP559" s="773"/>
      <c r="AQ559" s="773"/>
      <c r="AR559" s="773"/>
      <c r="AS559" s="329"/>
      <c r="AT559" s="329"/>
    </row>
    <row r="560">
      <c r="B560" s="359">
        <f>SUM($G$940)</f>
        <v>0</v>
      </c>
      <c r="C560" s="948">
        <v>11.0</v>
      </c>
      <c r="D560" s="951">
        <v>1.0</v>
      </c>
      <c r="E560" s="949"/>
      <c r="F560" s="949"/>
      <c r="G560" s="949"/>
      <c r="H560" s="949"/>
      <c r="I560" s="359">
        <f>SUM(B560:H560) - IF(C560 &gt; I552, ROUNDUP(MINUS(C560, I552)/2), 0)</f>
        <v>12</v>
      </c>
      <c r="J560" s="329"/>
      <c r="K560" s="329"/>
      <c r="L560" s="329"/>
      <c r="M560" s="329"/>
      <c r="N560" s="329"/>
      <c r="O560" s="329"/>
      <c r="P560" s="329"/>
      <c r="Q560" s="329"/>
      <c r="R560" s="329"/>
      <c r="S560" s="329"/>
      <c r="T560" s="279" t="s">
        <v>1872</v>
      </c>
      <c r="U560" s="397" t="s">
        <v>2984</v>
      </c>
      <c r="V560" s="398"/>
      <c r="W560" s="382" t="s">
        <v>2985</v>
      </c>
      <c r="X560" s="342"/>
      <c r="Y560" s="342"/>
      <c r="Z560" s="342"/>
      <c r="AA560" s="329"/>
      <c r="AB560" s="329"/>
      <c r="AC560" s="400" t="str">
        <f>CONCATENATE("Cost: ", AB559, " KP")</f>
        <v>Cost: 0 KP</v>
      </c>
      <c r="AD560" s="153" t="s">
        <v>2986</v>
      </c>
      <c r="AE560" s="154"/>
      <c r="AF560" s="154"/>
      <c r="AG560" s="154"/>
      <c r="AH560" s="154"/>
      <c r="AI560" s="154"/>
      <c r="AJ560" s="349" t="s">
        <v>556</v>
      </c>
      <c r="AK560" s="329"/>
      <c r="AL560" s="329"/>
      <c r="AM560" s="329"/>
      <c r="AN560" s="329"/>
      <c r="AO560" s="329"/>
      <c r="AP560" s="329"/>
      <c r="AQ560" s="329"/>
      <c r="AR560" s="329"/>
      <c r="AS560" s="329"/>
      <c r="AT560" s="329"/>
    </row>
    <row r="561">
      <c r="B561" s="359">
        <f>SUM($H$940)</f>
        <v>0</v>
      </c>
      <c r="C561" s="948">
        <v>1.0</v>
      </c>
      <c r="D561" s="950"/>
      <c r="E561" s="951">
        <v>-4.0</v>
      </c>
      <c r="F561" s="951">
        <v>5.0</v>
      </c>
      <c r="G561" s="950"/>
      <c r="H561" s="949"/>
      <c r="I561" s="359">
        <f>SUM(B561:H561) - IF(C561 &gt; I552, ROUNDUP(MINUS(C561, I552)/2), 0)</f>
        <v>2</v>
      </c>
      <c r="J561" s="329"/>
      <c r="K561" s="279" t="s">
        <v>1815</v>
      </c>
      <c r="L561" s="218" t="s">
        <v>2216</v>
      </c>
      <c r="M561" s="170"/>
      <c r="N561" s="170"/>
      <c r="O561" s="235"/>
      <c r="P561" s="235"/>
      <c r="Q561" s="235"/>
      <c r="R561" s="329"/>
      <c r="S561" s="329"/>
      <c r="T561" s="329"/>
      <c r="U561" s="385" t="s">
        <v>1010</v>
      </c>
      <c r="V561" s="226" t="s">
        <v>1876</v>
      </c>
      <c r="W561" s="589" t="s">
        <v>2987</v>
      </c>
      <c r="X561" s="408" t="s">
        <v>2337</v>
      </c>
      <c r="Y561" s="181"/>
      <c r="Z561" s="181"/>
      <c r="AA561" s="329"/>
      <c r="AB561" s="329"/>
      <c r="AC561" s="279" t="s">
        <v>1862</v>
      </c>
      <c r="AD561" s="956" t="s">
        <v>2988</v>
      </c>
      <c r="AE561" s="221"/>
      <c r="AF561" s="221"/>
      <c r="AG561" s="285" t="s">
        <v>1278</v>
      </c>
      <c r="AH561" s="285" t="s">
        <v>1195</v>
      </c>
      <c r="AI561" s="285" t="s">
        <v>1370</v>
      </c>
      <c r="AJ561" s="329"/>
      <c r="AK561" s="329"/>
      <c r="AL561" s="329"/>
      <c r="AM561" s="279" t="s">
        <v>1879</v>
      </c>
      <c r="AN561" s="170"/>
      <c r="AO561" s="329"/>
      <c r="AP561" s="329"/>
      <c r="AQ561" s="329"/>
      <c r="AR561" s="329"/>
      <c r="AS561" s="329"/>
      <c r="AT561" s="329"/>
    </row>
    <row r="562">
      <c r="B562" s="359">
        <f>SUM($I$940)</f>
        <v>0</v>
      </c>
      <c r="C562" s="953">
        <v>14.0</v>
      </c>
      <c r="D562" s="949"/>
      <c r="E562" s="951">
        <v>-2.0</v>
      </c>
      <c r="F562" s="951">
        <v>7.0</v>
      </c>
      <c r="G562" s="951">
        <v>6.0</v>
      </c>
      <c r="H562" s="949"/>
      <c r="I562" s="359">
        <f>SUM(B562:H562) - IF(C562 &gt; I552, ROUNDUP(MINUS(C562, I552)/2), 0)</f>
        <v>25</v>
      </c>
      <c r="J562" s="329"/>
      <c r="K562" s="780" t="str">
        <f>IFERROR(__xludf.DUMMYFUNCTION("REGEXREPLACE(O561, ""\D+"", """")"),"")</f>
        <v/>
      </c>
      <c r="L562" s="154"/>
      <c r="M562" s="154"/>
      <c r="N562" s="154"/>
      <c r="O562" s="154"/>
      <c r="P562" s="154"/>
      <c r="Q562" s="154"/>
      <c r="R562" s="329"/>
      <c r="S562" s="329"/>
      <c r="T562" s="329"/>
      <c r="U562" s="385" t="s">
        <v>1018</v>
      </c>
      <c r="V562" s="226" t="s">
        <v>1049</v>
      </c>
      <c r="W562" s="226" t="s">
        <v>2184</v>
      </c>
      <c r="X562" s="226" t="s">
        <v>1880</v>
      </c>
      <c r="Y562" s="226" t="s">
        <v>2122</v>
      </c>
      <c r="Z562" s="573" t="s">
        <v>2989</v>
      </c>
      <c r="AA562" s="329"/>
      <c r="AB562" s="954">
        <f>(AC562 * (AC562 + 1)) / 2</f>
        <v>0</v>
      </c>
      <c r="AC562" s="955">
        <v>0.0</v>
      </c>
      <c r="AD562" s="957" t="s">
        <v>2990</v>
      </c>
      <c r="AE562" s="226"/>
      <c r="AF562" s="226"/>
      <c r="AG562" s="226"/>
      <c r="AH562" s="226"/>
      <c r="AI562" s="226"/>
      <c r="AJ562" s="329"/>
      <c r="AK562" s="329"/>
      <c r="AL562" s="329"/>
      <c r="AM562" s="947" t="s">
        <v>2975</v>
      </c>
      <c r="AN562" s="773"/>
      <c r="AO562" s="406" t="s">
        <v>2390</v>
      </c>
      <c r="AP562" s="37"/>
      <c r="AQ562" s="404" t="s">
        <v>1888</v>
      </c>
      <c r="AR562" s="37"/>
      <c r="AS562" s="329"/>
      <c r="AT562" s="329"/>
    </row>
    <row r="563">
      <c r="B563" s="359">
        <f>SUM($J$940)</f>
        <v>0</v>
      </c>
      <c r="C563" s="948">
        <v>13.0</v>
      </c>
      <c r="D563" s="951">
        <v>3.0</v>
      </c>
      <c r="E563" s="949"/>
      <c r="F563" s="949"/>
      <c r="G563" s="949"/>
      <c r="H563" s="949"/>
      <c r="I563" s="359">
        <f>SUM(B563:H563) - IF(C563 &gt; I552, ROUNDUP(MINUS(C563, I552)/2), 0)</f>
        <v>16</v>
      </c>
      <c r="J563" s="329"/>
      <c r="K563" s="329"/>
      <c r="L563" s="154"/>
      <c r="M563" s="154"/>
      <c r="N563" s="154"/>
      <c r="O563" s="154"/>
      <c r="P563" s="154"/>
      <c r="Q563" s="154"/>
      <c r="R563" s="329"/>
      <c r="S563" s="329"/>
      <c r="T563" s="279" t="s">
        <v>1889</v>
      </c>
      <c r="U563" s="397" t="s">
        <v>2991</v>
      </c>
      <c r="V563" s="398"/>
      <c r="W563" s="547" t="s">
        <v>2992</v>
      </c>
      <c r="X563" s="342"/>
      <c r="Y563" s="342"/>
      <c r="Z563" s="342"/>
      <c r="AA563" s="329"/>
      <c r="AB563" s="329"/>
      <c r="AC563" s="400" t="str">
        <f>CONCATENATE("Cost: ", AB562, " KP")</f>
        <v>Cost: 0 KP</v>
      </c>
      <c r="AD563" s="401" t="s">
        <v>1226</v>
      </c>
      <c r="AE563" s="226"/>
      <c r="AF563" s="226"/>
      <c r="AG563" s="226"/>
      <c r="AH563" s="226"/>
      <c r="AI563" s="226"/>
      <c r="AJ563" s="329"/>
      <c r="AK563" s="329"/>
      <c r="AL563" s="329"/>
      <c r="AM563" s="406" t="s">
        <v>2627</v>
      </c>
      <c r="AN563" s="37"/>
      <c r="AO563" s="405" t="s">
        <v>1894</v>
      </c>
      <c r="AP563" s="37"/>
      <c r="AQ563" s="406" t="s">
        <v>1895</v>
      </c>
      <c r="AR563" s="37"/>
      <c r="AS563" s="329"/>
      <c r="AT563" s="329"/>
    </row>
    <row r="564">
      <c r="B564" s="359">
        <f>SUM($T$940)</f>
        <v>4</v>
      </c>
      <c r="C564" s="948">
        <v>15.0</v>
      </c>
      <c r="D564" s="949"/>
      <c r="E564" s="950"/>
      <c r="F564" s="951">
        <v>-1.0</v>
      </c>
      <c r="G564" s="949"/>
      <c r="H564" s="949"/>
      <c r="I564" s="359">
        <f>SUM(B564,D564:H564, (MIN(ROUNDDOWN(C564/6), 1)), MIN(ROUNDDOWN(C564/15), 1))</f>
        <v>5</v>
      </c>
      <c r="J564" s="329"/>
      <c r="K564" s="329"/>
      <c r="L564" s="329"/>
      <c r="M564" s="329"/>
      <c r="N564" s="329"/>
      <c r="O564" s="329"/>
      <c r="P564" s="329"/>
      <c r="Q564" s="329"/>
      <c r="R564" s="329"/>
      <c r="S564" s="329"/>
      <c r="T564" s="329"/>
      <c r="U564" s="385" t="s">
        <v>1010</v>
      </c>
      <c r="V564" s="226" t="s">
        <v>2117</v>
      </c>
      <c r="W564" s="589" t="s">
        <v>2993</v>
      </c>
      <c r="X564" s="589" t="s">
        <v>2994</v>
      </c>
      <c r="Y564" s="387" t="s">
        <v>1132</v>
      </c>
      <c r="Z564" s="181"/>
      <c r="AA564" s="329"/>
      <c r="AB564" s="329"/>
      <c r="AC564" s="279" t="s">
        <v>1862</v>
      </c>
      <c r="AD564" s="283" t="s">
        <v>1732</v>
      </c>
      <c r="AE564" s="221"/>
      <c r="AF564" s="221"/>
      <c r="AG564" s="222" t="s">
        <v>1334</v>
      </c>
      <c r="AH564" s="285" t="s">
        <v>1195</v>
      </c>
      <c r="AI564" s="222" t="s">
        <v>1196</v>
      </c>
      <c r="AJ564" s="329"/>
      <c r="AK564" s="329"/>
      <c r="AL564" s="329"/>
      <c r="AM564" s="304" t="s">
        <v>2995</v>
      </c>
      <c r="AN564" s="37"/>
      <c r="AO564" s="406" t="s">
        <v>2898</v>
      </c>
      <c r="AP564" s="37"/>
      <c r="AQ564" s="109" t="s">
        <v>2183</v>
      </c>
      <c r="AR564" s="37"/>
      <c r="AS564" s="329"/>
      <c r="AT564" s="329"/>
    </row>
    <row r="565">
      <c r="A565" s="329"/>
      <c r="B565" s="329"/>
      <c r="C565" s="329"/>
      <c r="D565" s="329"/>
      <c r="E565" s="329"/>
      <c r="F565" s="329"/>
      <c r="G565" s="329"/>
      <c r="H565" s="329"/>
      <c r="I565" s="329"/>
      <c r="J565" s="329"/>
      <c r="K565" s="411" t="s">
        <v>1904</v>
      </c>
      <c r="L565" s="412"/>
      <c r="M565" s="412"/>
      <c r="N565" s="412"/>
      <c r="O565" s="413"/>
      <c r="P565" s="413"/>
      <c r="Q565" s="413"/>
      <c r="R565" s="329"/>
      <c r="S565" s="329"/>
      <c r="T565" s="329"/>
      <c r="U565" s="385" t="s">
        <v>1018</v>
      </c>
      <c r="V565" s="226" t="s">
        <v>2231</v>
      </c>
      <c r="W565" s="226" t="s">
        <v>1143</v>
      </c>
      <c r="X565" s="226" t="s">
        <v>2338</v>
      </c>
      <c r="Y565" s="181"/>
      <c r="Z565" s="181"/>
      <c r="AA565" s="329"/>
      <c r="AB565" s="954">
        <f>(AC565 * (AC565 + 1)) / 2</f>
        <v>0</v>
      </c>
      <c r="AC565" s="955">
        <v>0.0</v>
      </c>
      <c r="AD565" s="287" t="s">
        <v>2996</v>
      </c>
      <c r="AE565" s="226"/>
      <c r="AF565" s="226"/>
      <c r="AG565" s="226"/>
      <c r="AH565" s="226"/>
      <c r="AI565" s="226"/>
      <c r="AJ565" s="329"/>
      <c r="AK565" s="329"/>
      <c r="AL565" s="329"/>
      <c r="AM565" s="329"/>
      <c r="AN565" s="329"/>
      <c r="AO565" s="329"/>
      <c r="AP565" s="329"/>
      <c r="AQ565" s="329"/>
      <c r="AR565" s="329"/>
      <c r="AS565" s="329"/>
      <c r="AT565" s="329"/>
    </row>
    <row r="566">
      <c r="A566" s="329"/>
      <c r="B566" s="345" t="s">
        <v>1822</v>
      </c>
      <c r="C566" s="345" t="s">
        <v>1906</v>
      </c>
      <c r="D566" s="345" t="s">
        <v>1907</v>
      </c>
      <c r="E566" s="345" t="s">
        <v>1908</v>
      </c>
      <c r="F566" s="345" t="s">
        <v>1909</v>
      </c>
      <c r="G566" s="345" t="s">
        <v>1910</v>
      </c>
      <c r="H566" s="345" t="s">
        <v>800</v>
      </c>
      <c r="I566" s="345" t="s">
        <v>1826</v>
      </c>
      <c r="J566" s="329"/>
      <c r="K566" s="780" t="str">
        <f>IFERROR(__xludf.DUMMYFUNCTION("REGEXREPLACE(O565, ""\D+"", """")"),"")</f>
        <v/>
      </c>
      <c r="L566" s="170"/>
      <c r="M566" s="170"/>
      <c r="N566" s="170"/>
      <c r="O566" s="170"/>
      <c r="P566" s="170"/>
      <c r="Q566" s="170"/>
      <c r="R566" s="329"/>
      <c r="S566" s="329"/>
      <c r="T566" s="279" t="s">
        <v>1889</v>
      </c>
      <c r="U566" s="279" t="s">
        <v>2186</v>
      </c>
      <c r="V566" s="170"/>
      <c r="W566" s="575" t="s">
        <v>2187</v>
      </c>
      <c r="X566" s="235"/>
      <c r="Y566" s="235"/>
      <c r="Z566" s="235"/>
      <c r="AA566" s="329"/>
      <c r="AB566" s="329"/>
      <c r="AC566" s="400" t="str">
        <f>CONCATENATE("Cost: ", AB565, " KP")</f>
        <v>Cost: 0 KP</v>
      </c>
      <c r="AD566" s="229" t="s">
        <v>2997</v>
      </c>
      <c r="AE566" s="226"/>
      <c r="AF566" s="226"/>
      <c r="AG566" s="226"/>
      <c r="AH566" s="226"/>
      <c r="AI566" s="226"/>
      <c r="AJ566" s="329"/>
      <c r="AK566" s="329"/>
      <c r="AL566" s="329"/>
      <c r="AM566" s="279" t="s">
        <v>1914</v>
      </c>
      <c r="AN566" s="170"/>
      <c r="AO566" s="329"/>
      <c r="AP566" s="329"/>
      <c r="AQ566" s="329"/>
      <c r="AR566" s="329"/>
      <c r="AS566" s="329"/>
      <c r="AT566" s="329"/>
    </row>
    <row r="567">
      <c r="A567" s="345" t="s">
        <v>51</v>
      </c>
      <c r="B567" s="359">
        <f>SUM($U$940)</f>
        <v>5</v>
      </c>
      <c r="C567" s="418"/>
      <c r="D567" s="418"/>
      <c r="E567" s="419">
        <f>SUM(ROUNDDOWN(I560/5))</f>
        <v>2</v>
      </c>
      <c r="F567" s="418"/>
      <c r="G567" s="361"/>
      <c r="H567" s="361"/>
      <c r="I567" s="359">
        <f t="shared" ref="I567:I571" si="21">SUM(B567:H567)</f>
        <v>7</v>
      </c>
      <c r="J567" s="329"/>
      <c r="K567" s="329"/>
      <c r="L567" s="170"/>
      <c r="M567" s="170"/>
      <c r="N567" s="170"/>
      <c r="O567" s="170"/>
      <c r="P567" s="170"/>
      <c r="Q567" s="170"/>
      <c r="R567" s="329"/>
      <c r="S567" s="329"/>
      <c r="T567" s="329"/>
      <c r="U567" s="385" t="s">
        <v>1010</v>
      </c>
      <c r="V567" s="154"/>
      <c r="W567" s="154"/>
      <c r="X567" s="154"/>
      <c r="Y567" s="154"/>
      <c r="Z567" s="154"/>
      <c r="AA567" s="329"/>
      <c r="AB567" s="329"/>
      <c r="AC567" s="279" t="s">
        <v>1862</v>
      </c>
      <c r="AD567" s="279" t="s">
        <v>1512</v>
      </c>
      <c r="AE567" s="221"/>
      <c r="AF567" s="221"/>
      <c r="AG567" s="222" t="s">
        <v>1194</v>
      </c>
      <c r="AH567" s="222" t="s">
        <v>1195</v>
      </c>
      <c r="AI567" s="222" t="s">
        <v>1196</v>
      </c>
      <c r="AJ567" s="329"/>
      <c r="AK567" s="329"/>
      <c r="AL567" s="329"/>
      <c r="AM567" s="958" t="s">
        <v>2998</v>
      </c>
      <c r="AS567" s="329"/>
      <c r="AT567" s="329"/>
    </row>
    <row r="568">
      <c r="A568" s="345" t="s">
        <v>52</v>
      </c>
      <c r="B568" s="359">
        <f>SUM($V$940)</f>
        <v>6</v>
      </c>
      <c r="C568" s="418"/>
      <c r="D568" s="419">
        <f>SUM(ROUNDDOWN(I559/3))</f>
        <v>6</v>
      </c>
      <c r="E568" s="419">
        <f>SUM(I560)</f>
        <v>12</v>
      </c>
      <c r="F568" s="418"/>
      <c r="G568" s="360">
        <v>10.0</v>
      </c>
      <c r="H568" s="361"/>
      <c r="I568" s="359">
        <f t="shared" si="21"/>
        <v>34</v>
      </c>
      <c r="J568" s="329"/>
      <c r="K568" s="329"/>
      <c r="L568" s="329"/>
      <c r="M568" s="329"/>
      <c r="N568" s="329"/>
      <c r="O568" s="329"/>
      <c r="P568" s="329"/>
      <c r="Q568" s="329"/>
      <c r="R568" s="329"/>
      <c r="S568" s="329"/>
      <c r="T568" s="329"/>
      <c r="U568" s="385" t="s">
        <v>1018</v>
      </c>
      <c r="V568" s="154"/>
      <c r="W568" s="154"/>
      <c r="X568" s="154"/>
      <c r="Y568" s="154"/>
      <c r="Z568" s="154"/>
      <c r="AA568" s="329"/>
      <c r="AB568" s="954">
        <f>(AC568 * (AC568 + 1)) / 2</f>
        <v>0</v>
      </c>
      <c r="AC568" s="955">
        <v>0.0</v>
      </c>
      <c r="AD568" s="229" t="s">
        <v>1514</v>
      </c>
      <c r="AE568" s="226"/>
      <c r="AF568" s="226"/>
      <c r="AG568" s="226"/>
      <c r="AH568" s="226"/>
      <c r="AI568" s="226"/>
      <c r="AJ568" s="329"/>
      <c r="AK568" s="329"/>
      <c r="AL568" s="329"/>
      <c r="AS568" s="329"/>
      <c r="AT568" s="329"/>
    </row>
    <row r="569">
      <c r="A569" s="345" t="s">
        <v>54</v>
      </c>
      <c r="B569" s="359">
        <f>SUM($W$940)</f>
        <v>2</v>
      </c>
      <c r="C569" s="419">
        <f>SUM(I558)</f>
        <v>8</v>
      </c>
      <c r="D569" s="418"/>
      <c r="E569" s="418"/>
      <c r="F569" s="418"/>
      <c r="G569" s="361"/>
      <c r="H569" s="361"/>
      <c r="I569" s="359">
        <f t="shared" si="21"/>
        <v>10</v>
      </c>
      <c r="J569" s="329"/>
      <c r="K569" s="411" t="s">
        <v>1904</v>
      </c>
      <c r="L569" s="412"/>
      <c r="M569" s="412"/>
      <c r="N569" s="412"/>
      <c r="O569" s="413"/>
      <c r="P569" s="413"/>
      <c r="Q569" s="413"/>
      <c r="R569" s="329"/>
      <c r="S569" s="329"/>
      <c r="T569" s="329"/>
      <c r="U569" s="329"/>
      <c r="V569" s="329"/>
      <c r="W569" s="329"/>
      <c r="X569" s="329"/>
      <c r="Y569" s="329"/>
      <c r="Z569" s="329"/>
      <c r="AA569" s="329"/>
      <c r="AB569" s="329"/>
      <c r="AC569" s="400" t="str">
        <f>CONCATENATE("Cost: ", AB568, " KP")</f>
        <v>Cost: 0 KP</v>
      </c>
      <c r="AD569" s="226" t="s">
        <v>1516</v>
      </c>
      <c r="AE569" s="359" t="s">
        <v>2999</v>
      </c>
      <c r="AF569" s="359" t="s">
        <v>3000</v>
      </c>
      <c r="AG569" s="359" t="s">
        <v>3001</v>
      </c>
      <c r="AH569" s="359" t="s">
        <v>3002</v>
      </c>
      <c r="AI569" s="523" t="s">
        <v>3003</v>
      </c>
      <c r="AJ569" s="329"/>
      <c r="AK569" s="329"/>
      <c r="AL569" s="329"/>
      <c r="AS569" s="329"/>
      <c r="AT569" s="329"/>
    </row>
    <row r="570">
      <c r="A570" s="345" t="s">
        <v>53</v>
      </c>
      <c r="B570" s="359">
        <f>SUM($X$940)</f>
        <v>0</v>
      </c>
      <c r="C570" s="419">
        <f>SUM(ROUNDDOWN(I558/2))</f>
        <v>4</v>
      </c>
      <c r="D570" s="418"/>
      <c r="E570" s="419">
        <f>SUM(I560)</f>
        <v>12</v>
      </c>
      <c r="F570" s="418"/>
      <c r="G570" s="360">
        <v>5.0</v>
      </c>
      <c r="H570" s="361"/>
      <c r="I570" s="359">
        <f t="shared" si="21"/>
        <v>21</v>
      </c>
      <c r="J570" s="329"/>
      <c r="K570" s="780" t="str">
        <f>IFERROR(__xludf.DUMMYFUNCTION("REGEXREPLACE(O569, ""\D+"", """")"),"")</f>
        <v/>
      </c>
      <c r="L570" s="170"/>
      <c r="M570" s="170"/>
      <c r="N570" s="170"/>
      <c r="O570" s="170"/>
      <c r="P570" s="170"/>
      <c r="Q570" s="170"/>
      <c r="R570" s="329"/>
      <c r="S570" s="329"/>
      <c r="T570" s="279" t="s">
        <v>1922</v>
      </c>
      <c r="U570" s="925" t="s">
        <v>3004</v>
      </c>
      <c r="V570" s="221"/>
      <c r="W570" s="221"/>
      <c r="X570" s="221"/>
      <c r="Y570" s="926" t="s">
        <v>568</v>
      </c>
      <c r="Z570" s="345" t="s">
        <v>2913</v>
      </c>
      <c r="AA570" s="329"/>
      <c r="AB570" s="329"/>
      <c r="AC570" s="411" t="s">
        <v>1904</v>
      </c>
      <c r="AD570" s="412"/>
      <c r="AE570" s="412"/>
      <c r="AF570" s="412"/>
      <c r="AG570" s="412"/>
      <c r="AH570" s="413"/>
      <c r="AI570" s="413"/>
      <c r="AJ570" s="329"/>
      <c r="AK570" s="329"/>
      <c r="AL570" s="329"/>
      <c r="AS570" s="329"/>
      <c r="AT570" s="329"/>
    </row>
    <row r="571">
      <c r="A571" s="345" t="s">
        <v>55</v>
      </c>
      <c r="B571" s="359">
        <f>SUM($Y$940)</f>
        <v>14</v>
      </c>
      <c r="C571" s="419">
        <f>SUM(I558)</f>
        <v>8</v>
      </c>
      <c r="D571" s="418"/>
      <c r="E571" s="418"/>
      <c r="F571" s="419">
        <f>SUM(ROUNDDOWN(I563/3))</f>
        <v>5</v>
      </c>
      <c r="G571" s="361"/>
      <c r="H571" s="361"/>
      <c r="I571" s="359">
        <f t="shared" si="21"/>
        <v>27</v>
      </c>
      <c r="J571" s="329"/>
      <c r="K571" s="329"/>
      <c r="L571" s="170"/>
      <c r="M571" s="170"/>
      <c r="N571" s="170"/>
      <c r="O571" s="170"/>
      <c r="P571" s="170"/>
      <c r="Q571" s="170"/>
      <c r="R571" s="329"/>
      <c r="S571" s="329"/>
      <c r="T571" s="329"/>
      <c r="U571" s="229" t="s">
        <v>2914</v>
      </c>
      <c r="V571" s="226"/>
      <c r="W571" s="226"/>
      <c r="X571" s="226"/>
      <c r="Y571" s="226"/>
      <c r="Z571" s="226"/>
      <c r="AA571" s="329"/>
      <c r="AB571" s="954">
        <f>(AC571 * (AC571 + 1)) / 2</f>
        <v>0</v>
      </c>
      <c r="AC571" s="955">
        <v>0.0</v>
      </c>
      <c r="AD571" s="170"/>
      <c r="AE571" s="170"/>
      <c r="AF571" s="170"/>
      <c r="AG571" s="170"/>
      <c r="AH571" s="170"/>
      <c r="AI571" s="170"/>
      <c r="AJ571" s="329"/>
      <c r="AK571" s="329"/>
      <c r="AL571" s="329"/>
      <c r="AS571" s="329"/>
      <c r="AT571" s="329"/>
    </row>
    <row r="572">
      <c r="A572" s="329"/>
      <c r="B572" s="329"/>
      <c r="C572" s="329"/>
      <c r="D572" s="329"/>
      <c r="E572" s="329"/>
      <c r="F572" s="329"/>
      <c r="G572" s="329"/>
      <c r="H572" s="329"/>
      <c r="I572" s="329"/>
      <c r="J572" s="329"/>
      <c r="K572" s="329"/>
      <c r="L572" s="329"/>
      <c r="M572" s="329"/>
      <c r="N572" s="329"/>
      <c r="O572" s="329"/>
      <c r="P572" s="329"/>
      <c r="Q572" s="329"/>
      <c r="R572" s="329"/>
      <c r="S572" s="329"/>
      <c r="T572" s="329"/>
      <c r="U572" s="359" t="s">
        <v>2915</v>
      </c>
      <c r="V572" s="359" t="s">
        <v>2916</v>
      </c>
      <c r="W572" s="359" t="s">
        <v>2917</v>
      </c>
      <c r="X572" s="226"/>
      <c r="Y572" s="226"/>
      <c r="Z572" s="226"/>
      <c r="AA572" s="329"/>
      <c r="AB572" s="329"/>
      <c r="AC572" s="400" t="str">
        <f>CONCATENATE("Cost: ", AB571, " KP")</f>
        <v>Cost: 0 KP</v>
      </c>
      <c r="AD572" s="170"/>
      <c r="AE572" s="170"/>
      <c r="AF572" s="170"/>
      <c r="AG572" s="170"/>
      <c r="AH572" s="170"/>
      <c r="AI572" s="170"/>
      <c r="AJ572" s="329"/>
      <c r="AK572" s="329"/>
      <c r="AL572" s="329"/>
      <c r="AM572" s="329"/>
      <c r="AN572" s="329"/>
      <c r="AO572" s="329"/>
      <c r="AP572" s="329"/>
      <c r="AQ572" s="329"/>
      <c r="AR572" s="329"/>
      <c r="AS572" s="329"/>
      <c r="AT572" s="329"/>
    </row>
    <row r="573">
      <c r="A573" s="37"/>
      <c r="B573" s="865" t="s">
        <v>1926</v>
      </c>
      <c r="C573" s="329"/>
      <c r="D573" s="329"/>
      <c r="E573" s="329"/>
      <c r="F573" s="329"/>
      <c r="G573" s="329"/>
      <c r="H573" s="329"/>
      <c r="I573" s="329"/>
      <c r="J573" s="37"/>
      <c r="K573" s="329"/>
      <c r="L573" s="329"/>
      <c r="M573" s="329"/>
      <c r="N573" s="329"/>
      <c r="O573" s="329"/>
      <c r="P573" s="329"/>
      <c r="Q573" s="329"/>
      <c r="R573" s="329"/>
      <c r="S573" s="37"/>
      <c r="T573" s="329"/>
      <c r="U573" s="329"/>
      <c r="V573" s="329"/>
      <c r="W573" s="329"/>
      <c r="X573" s="329"/>
      <c r="Y573" s="329"/>
      <c r="Z573" s="329"/>
      <c r="AA573" s="329"/>
      <c r="AB573" s="37"/>
      <c r="AC573" s="329"/>
      <c r="AD573" s="329"/>
      <c r="AE573" s="329"/>
      <c r="AF573" s="329"/>
      <c r="AG573" s="329"/>
      <c r="AH573" s="329"/>
      <c r="AI573" s="329"/>
      <c r="AJ573" s="329"/>
      <c r="AK573" s="37"/>
      <c r="AL573" s="329"/>
      <c r="AM573" s="329"/>
      <c r="AN573" s="329"/>
      <c r="AO573" s="329"/>
      <c r="AP573" s="329"/>
      <c r="AQ573" s="329"/>
      <c r="AR573" s="329"/>
      <c r="AS573" s="329"/>
      <c r="AT573" s="37"/>
    </row>
    <row r="577">
      <c r="A577" s="37"/>
      <c r="B577" s="329"/>
      <c r="C577" s="329"/>
      <c r="D577" s="329"/>
      <c r="E577" s="329"/>
      <c r="F577" s="329"/>
      <c r="G577" s="330" t="s">
        <v>1811</v>
      </c>
      <c r="H577" s="330" t="s">
        <v>1812</v>
      </c>
      <c r="I577" s="331" t="s">
        <v>1813</v>
      </c>
      <c r="J577" s="329"/>
      <c r="K577" s="329"/>
      <c r="L577" s="329"/>
      <c r="M577" s="329"/>
      <c r="N577" s="329"/>
      <c r="O577" s="329"/>
      <c r="P577" s="329"/>
      <c r="Q577" s="329"/>
      <c r="R577" s="329"/>
      <c r="S577" s="37"/>
      <c r="T577" s="329"/>
      <c r="U577" s="329"/>
      <c r="V577" s="329"/>
      <c r="W577" s="329"/>
      <c r="X577" s="329"/>
      <c r="Y577" s="329"/>
      <c r="Z577" s="329"/>
      <c r="AA577" s="329"/>
      <c r="AB577" s="37"/>
      <c r="AC577" s="329"/>
      <c r="AD577" s="329"/>
      <c r="AE577" s="329"/>
      <c r="AF577" s="329"/>
      <c r="AG577" s="329"/>
      <c r="AH577" s="329"/>
      <c r="AI577" s="329"/>
      <c r="AJ577" s="329"/>
      <c r="AK577" s="37"/>
      <c r="AL577" s="329"/>
      <c r="AM577" s="329"/>
      <c r="AN577" s="329"/>
      <c r="AO577" s="329"/>
      <c r="AP577" s="329"/>
      <c r="AQ577" s="329"/>
      <c r="AR577" s="329"/>
      <c r="AS577" s="329"/>
      <c r="AT577" s="37"/>
    </row>
    <row r="578">
      <c r="A578" s="329"/>
      <c r="B578" s="329"/>
      <c r="C578" s="332" t="s">
        <v>1805</v>
      </c>
      <c r="D578" s="333"/>
      <c r="E578" s="329"/>
      <c r="F578" s="334" t="s">
        <v>1814</v>
      </c>
      <c r="G578" s="334">
        <f>MINUS(H578,SUM(C581:C590) + SUM(K580+K584+K588+AB585+AB588+AB591+AB594+AB597))</f>
        <v>8</v>
      </c>
      <c r="H578" s="334">
        <f>SUM($A$940)</f>
        <v>100</v>
      </c>
      <c r="I578" s="959">
        <v>16.0</v>
      </c>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329"/>
      <c r="AF578" s="329"/>
      <c r="AG578" s="329"/>
      <c r="AH578" s="329"/>
      <c r="AI578" s="329"/>
      <c r="AJ578" s="329"/>
      <c r="AK578" s="329"/>
      <c r="AL578" s="329"/>
      <c r="AM578" s="329"/>
      <c r="AN578" s="329"/>
      <c r="AO578" s="329"/>
      <c r="AP578" s="329"/>
      <c r="AQ578" s="329"/>
      <c r="AR578" s="329"/>
      <c r="AS578" s="329"/>
      <c r="AT578" s="329"/>
    </row>
    <row r="579">
      <c r="A579" s="329"/>
      <c r="B579" s="329"/>
      <c r="C579" s="329"/>
      <c r="D579" s="329"/>
      <c r="E579" s="329"/>
      <c r="F579" s="329"/>
      <c r="G579" s="329"/>
      <c r="H579" s="329"/>
      <c r="I579" s="329"/>
      <c r="J579" s="329"/>
      <c r="K579" s="274" t="s">
        <v>1815</v>
      </c>
      <c r="L579" s="169" t="s">
        <v>584</v>
      </c>
      <c r="M579" s="170"/>
      <c r="N579" s="170"/>
      <c r="O579" s="171" t="s">
        <v>585</v>
      </c>
      <c r="P579" s="172" t="s">
        <v>580</v>
      </c>
      <c r="Q579" s="171" t="s">
        <v>583</v>
      </c>
      <c r="R579" s="329"/>
      <c r="S579" s="329"/>
      <c r="T579" s="279" t="s">
        <v>1816</v>
      </c>
      <c r="U579" s="960" t="s">
        <v>3005</v>
      </c>
      <c r="V579" s="817"/>
      <c r="W579" s="473" t="s">
        <v>3006</v>
      </c>
      <c r="X579" s="342"/>
      <c r="Y579" s="342"/>
      <c r="Z579" s="342"/>
      <c r="AA579" s="329"/>
      <c r="AB579" s="329"/>
      <c r="AC579" s="279" t="s">
        <v>294</v>
      </c>
      <c r="AD579" s="961" t="s">
        <v>3007</v>
      </c>
      <c r="AE579" s="192"/>
      <c r="AF579" s="561" t="s">
        <v>3008</v>
      </c>
      <c r="AG579" s="342"/>
      <c r="AH579" s="342"/>
      <c r="AI579" s="342"/>
      <c r="AJ579" s="329"/>
      <c r="AK579" s="329"/>
      <c r="AL579" s="329"/>
      <c r="AM579" s="227" t="s">
        <v>1821</v>
      </c>
      <c r="AN579" s="170"/>
      <c r="AO579" s="329"/>
      <c r="AP579" s="329"/>
      <c r="AQ579" s="329"/>
      <c r="AR579" s="329"/>
      <c r="AS579" s="329"/>
      <c r="AT579" s="329"/>
    </row>
    <row r="580">
      <c r="A580" s="329"/>
      <c r="B580" s="345" t="s">
        <v>1822</v>
      </c>
      <c r="C580" s="345" t="s">
        <v>1823</v>
      </c>
      <c r="D580" s="345" t="s">
        <v>1824</v>
      </c>
      <c r="E580" s="345" t="s">
        <v>1825</v>
      </c>
      <c r="F580" s="345" t="s">
        <v>1066</v>
      </c>
      <c r="G580" s="345" t="s">
        <v>1120</v>
      </c>
      <c r="H580" s="345" t="s">
        <v>800</v>
      </c>
      <c r="I580" s="345" t="s">
        <v>1826</v>
      </c>
      <c r="J580" s="329"/>
      <c r="K580" s="346" t="str">
        <f>IFERROR(__xludf.DUMMYFUNCTION("REGEXREPLACE(O579, ""\D+"", """")"),"3")</f>
        <v>3</v>
      </c>
      <c r="L580" s="153" t="s">
        <v>587</v>
      </c>
      <c r="M580" s="154"/>
      <c r="N580" s="154"/>
      <c r="O580" s="173"/>
      <c r="P580" s="154"/>
      <c r="Q580" s="173"/>
      <c r="R580" s="329"/>
      <c r="S580" s="329"/>
      <c r="T580" s="329"/>
      <c r="U580" s="228" t="s">
        <v>3009</v>
      </c>
      <c r="V580" s="181"/>
      <c r="W580" s="181"/>
      <c r="X580" s="181"/>
      <c r="Y580" s="181"/>
      <c r="Z580" s="181"/>
      <c r="AA580" s="349" t="s">
        <v>556</v>
      </c>
      <c r="AB580" s="329"/>
      <c r="AC580" s="329"/>
      <c r="AD580" s="185" t="s">
        <v>3010</v>
      </c>
      <c r="AE580" s="181"/>
      <c r="AF580" s="181"/>
      <c r="AG580" s="181"/>
      <c r="AH580" s="181"/>
      <c r="AI580" s="181"/>
      <c r="AJ580" s="329"/>
      <c r="AK580" s="329"/>
      <c r="AL580" s="329"/>
      <c r="AM580" s="962" t="s">
        <v>1935</v>
      </c>
      <c r="AN580" s="963" t="s">
        <v>3011</v>
      </c>
      <c r="AO580" s="964" t="s">
        <v>1936</v>
      </c>
      <c r="AP580" s="965" t="s">
        <v>1964</v>
      </c>
      <c r="AQ580" s="713" t="s">
        <v>2443</v>
      </c>
      <c r="AR580" s="37"/>
      <c r="AS580" s="329"/>
      <c r="AT580" s="329"/>
    </row>
    <row r="581">
      <c r="A581" s="358"/>
      <c r="B581" s="359">
        <f>SUM($B$940)</f>
        <v>35</v>
      </c>
      <c r="C581" s="360">
        <v>5.0</v>
      </c>
      <c r="D581" s="361"/>
      <c r="E581" s="360">
        <v>-8.0</v>
      </c>
      <c r="F581" s="360">
        <v>6.0</v>
      </c>
      <c r="G581" s="360">
        <v>-5.0</v>
      </c>
      <c r="H581" s="361"/>
      <c r="I581" s="359">
        <f>SUM(B581,C581*2,D581:H581) - IF(C581 &gt; I578, MINUS(C581, I578), 0)</f>
        <v>38</v>
      </c>
      <c r="J581" s="329"/>
      <c r="K581" s="329"/>
      <c r="L581" s="153" t="s">
        <v>589</v>
      </c>
      <c r="M581" s="154"/>
      <c r="N581" s="154"/>
      <c r="O581" s="154"/>
      <c r="P581" s="154"/>
      <c r="Q581" s="154"/>
      <c r="R581" s="329"/>
      <c r="S581" s="329"/>
      <c r="T581" s="329"/>
      <c r="U581" s="566" t="s">
        <v>3012</v>
      </c>
      <c r="V581" s="444" t="s">
        <v>3013</v>
      </c>
      <c r="W581" s="444" t="s">
        <v>868</v>
      </c>
      <c r="X581" s="345" t="s">
        <v>869</v>
      </c>
      <c r="Y581" s="444" t="s">
        <v>988</v>
      </c>
      <c r="Z581" s="345" t="s">
        <v>866</v>
      </c>
      <c r="AA581" s="329"/>
      <c r="AB581" s="329"/>
      <c r="AC581" s="329"/>
      <c r="AD581" s="185" t="s">
        <v>3014</v>
      </c>
      <c r="AE581" s="181"/>
      <c r="AF581" s="181"/>
      <c r="AG581" s="181"/>
      <c r="AH581" s="181"/>
      <c r="AI581" s="592" t="s">
        <v>3015</v>
      </c>
      <c r="AJ581" s="329"/>
      <c r="AK581" s="329"/>
      <c r="AL581" s="329"/>
      <c r="AM581" s="37"/>
      <c r="AN581" s="763"/>
      <c r="AO581" s="763"/>
      <c r="AP581" s="37"/>
      <c r="AQ581" s="37"/>
      <c r="AR581" s="37"/>
      <c r="AS581" s="329"/>
      <c r="AT581" s="329"/>
    </row>
    <row r="582">
      <c r="B582" s="359">
        <f>SUM($C$940)</f>
        <v>40</v>
      </c>
      <c r="C582" s="360">
        <v>5.0</v>
      </c>
      <c r="D582" s="361"/>
      <c r="E582" s="361"/>
      <c r="F582" s="360">
        <v>-8.0</v>
      </c>
      <c r="G582" s="361"/>
      <c r="H582" s="361"/>
      <c r="I582" s="359">
        <f>SUM(B582,C582*2,D582:H582) - IF(C582 &gt; I578, MINUS(C582, I578), 0)</f>
        <v>42</v>
      </c>
      <c r="J582" s="329"/>
      <c r="K582" s="329"/>
      <c r="L582" s="329"/>
      <c r="M582" s="329"/>
      <c r="N582" s="329"/>
      <c r="O582" s="329"/>
      <c r="P582" s="329"/>
      <c r="Q582" s="329"/>
      <c r="R582" s="329"/>
      <c r="S582" s="329"/>
      <c r="T582" s="329"/>
      <c r="U582" s="373"/>
      <c r="V582" s="373"/>
      <c r="W582" s="373"/>
      <c r="X582" s="373"/>
      <c r="Y582" s="373"/>
      <c r="Z582" s="373"/>
      <c r="AA582" s="329"/>
      <c r="AB582" s="329"/>
      <c r="AC582" s="329"/>
      <c r="AD582" s="474" t="s">
        <v>3016</v>
      </c>
      <c r="AE582" s="192"/>
      <c r="AF582" s="192"/>
      <c r="AG582" s="192"/>
      <c r="AH582" s="192"/>
      <c r="AI582" s="345" t="s">
        <v>535</v>
      </c>
      <c r="AJ582" s="329"/>
      <c r="AK582" s="329"/>
      <c r="AL582" s="329"/>
      <c r="AM582" s="37"/>
      <c r="AN582" s="763"/>
      <c r="AO582" s="763"/>
      <c r="AP582" s="37"/>
      <c r="AQ582" s="37"/>
      <c r="AR582" s="37"/>
      <c r="AS582" s="329"/>
      <c r="AT582" s="329"/>
    </row>
    <row r="583">
      <c r="B583" s="359">
        <f>SUM($D$940)</f>
        <v>0</v>
      </c>
      <c r="C583" s="360">
        <v>20.0</v>
      </c>
      <c r="D583" s="360">
        <v>1.0</v>
      </c>
      <c r="E583" s="361"/>
      <c r="F583" s="360">
        <v>5.0</v>
      </c>
      <c r="G583" s="361"/>
      <c r="H583" s="361"/>
      <c r="I583" s="359">
        <f>SUM(B583:H583) - IF(C583 &gt; I578, ROUNDUP(MINUS(C583, I578)/2), 0)</f>
        <v>24</v>
      </c>
      <c r="J583" s="329"/>
      <c r="K583" s="274" t="s">
        <v>1815</v>
      </c>
      <c r="L583" s="169" t="s">
        <v>801</v>
      </c>
      <c r="M583" s="170"/>
      <c r="N583" s="170"/>
      <c r="O583" s="171" t="s">
        <v>802</v>
      </c>
      <c r="P583" s="217" t="s">
        <v>800</v>
      </c>
      <c r="Q583" s="171" t="s">
        <v>583</v>
      </c>
      <c r="R583" s="329"/>
      <c r="S583" s="329"/>
      <c r="T583" s="279" t="s">
        <v>1855</v>
      </c>
      <c r="U583" s="824" t="s">
        <v>3017</v>
      </c>
      <c r="V583" s="817"/>
      <c r="W583" s="382" t="s">
        <v>3018</v>
      </c>
      <c r="X583" s="342"/>
      <c r="Y583" s="342"/>
      <c r="Z583" s="342"/>
      <c r="AA583" s="329"/>
      <c r="AB583" s="329"/>
      <c r="AC583" s="329"/>
      <c r="AD583" s="329"/>
      <c r="AE583" s="329"/>
      <c r="AF583" s="329"/>
      <c r="AG583" s="329"/>
      <c r="AH583" s="329"/>
      <c r="AI583" s="329"/>
      <c r="AJ583" s="329"/>
      <c r="AK583" s="329"/>
      <c r="AL583" s="329"/>
      <c r="AM583" s="37"/>
      <c r="AN583" s="763"/>
      <c r="AO583" s="763"/>
      <c r="AP583" s="37"/>
      <c r="AQ583" s="37"/>
      <c r="AR583" s="37"/>
      <c r="AS583" s="329"/>
      <c r="AT583" s="329"/>
    </row>
    <row r="584">
      <c r="B584" s="359">
        <f>SUM($E$940)</f>
        <v>0</v>
      </c>
      <c r="C584" s="360">
        <v>16.0</v>
      </c>
      <c r="D584" s="361"/>
      <c r="E584" s="360">
        <v>6.0</v>
      </c>
      <c r="F584" s="361"/>
      <c r="G584" s="361"/>
      <c r="H584" s="361"/>
      <c r="I584" s="359">
        <f>SUM(B584:H584) - IF(C584 &gt; I578, ROUNDUP(MINUS(C584, I578)/2), 0)</f>
        <v>22</v>
      </c>
      <c r="J584" s="329"/>
      <c r="K584" s="346" t="str">
        <f>IFERROR(__xludf.DUMMYFUNCTION("REGEXREPLACE(O583, ""\D+"", """")"),"1")</f>
        <v>1</v>
      </c>
      <c r="L584" s="153" t="s">
        <v>804</v>
      </c>
      <c r="M584" s="154"/>
      <c r="N584" s="154"/>
      <c r="O584" s="173"/>
      <c r="P584" s="154"/>
      <c r="Q584" s="173"/>
      <c r="R584" s="349"/>
      <c r="S584" s="329"/>
      <c r="T584" s="329"/>
      <c r="U584" s="385" t="s">
        <v>1010</v>
      </c>
      <c r="V584" s="401" t="s">
        <v>2167</v>
      </c>
      <c r="W584" s="401" t="s">
        <v>1089</v>
      </c>
      <c r="X584" s="402" t="s">
        <v>3019</v>
      </c>
      <c r="Y584" s="403" t="s">
        <v>3020</v>
      </c>
      <c r="Z584" s="401"/>
      <c r="AA584" s="329"/>
      <c r="AB584" s="388"/>
      <c r="AC584" s="279" t="s">
        <v>1862</v>
      </c>
      <c r="AD584" s="274" t="s">
        <v>1476</v>
      </c>
      <c r="AE584" s="170"/>
      <c r="AF584" s="170"/>
      <c r="AG584" s="275" t="s">
        <v>1304</v>
      </c>
      <c r="AH584" s="171" t="s">
        <v>1344</v>
      </c>
      <c r="AI584" s="209" t="s">
        <v>1196</v>
      </c>
      <c r="AJ584" s="329"/>
      <c r="AK584" s="329"/>
      <c r="AL584" s="329"/>
      <c r="AM584" s="37"/>
      <c r="AN584" s="37"/>
      <c r="AO584" s="37"/>
      <c r="AP584" s="37"/>
      <c r="AQ584" s="37"/>
      <c r="AR584" s="37"/>
      <c r="AS584" s="329"/>
      <c r="AT584" s="329"/>
    </row>
    <row r="585">
      <c r="B585" s="359">
        <f>SUM($F$940)</f>
        <v>0</v>
      </c>
      <c r="C585" s="360"/>
      <c r="D585" s="361"/>
      <c r="E585" s="361"/>
      <c r="F585" s="361"/>
      <c r="G585" s="361"/>
      <c r="H585" s="361"/>
      <c r="I585" s="359">
        <f>SUM(B585:H585) - IF(C585 &gt; I578, ROUNDUP(MINUS(C585, I578)/2), 0)</f>
        <v>0</v>
      </c>
      <c r="J585" s="329"/>
      <c r="K585" s="329"/>
      <c r="L585" s="154"/>
      <c r="M585" s="154"/>
      <c r="N585" s="154"/>
      <c r="O585" s="154"/>
      <c r="P585" s="154"/>
      <c r="Q585" s="154"/>
      <c r="R585" s="329"/>
      <c r="S585" s="329"/>
      <c r="T585" s="329"/>
      <c r="U585" s="385" t="s">
        <v>1018</v>
      </c>
      <c r="V585" s="401" t="s">
        <v>2688</v>
      </c>
      <c r="W585" s="401" t="s">
        <v>1164</v>
      </c>
      <c r="X585" s="401" t="s">
        <v>2162</v>
      </c>
      <c r="Y585" s="403" t="s">
        <v>1023</v>
      </c>
      <c r="Z585" s="401"/>
      <c r="AA585" s="329"/>
      <c r="AB585" s="390">
        <f>(AC585 * (AC585 + 1)) / 2</f>
        <v>0</v>
      </c>
      <c r="AC585" s="391">
        <v>0.0</v>
      </c>
      <c r="AD585" s="153" t="s">
        <v>1478</v>
      </c>
      <c r="AE585" s="154"/>
      <c r="AF585" s="154"/>
      <c r="AG585" s="154"/>
      <c r="AH585" s="153"/>
      <c r="AI585" s="173"/>
      <c r="AJ585" s="329"/>
      <c r="AK585" s="329"/>
      <c r="AL585" s="329"/>
      <c r="AM585" s="37"/>
      <c r="AN585" s="37"/>
      <c r="AO585" s="37"/>
      <c r="AP585" s="37"/>
      <c r="AQ585" s="37"/>
      <c r="AR585" s="37"/>
      <c r="AS585" s="329"/>
      <c r="AT585" s="329"/>
    </row>
    <row r="586">
      <c r="B586" s="359">
        <f>SUM($G$940)</f>
        <v>0</v>
      </c>
      <c r="C586" s="360">
        <v>20.0</v>
      </c>
      <c r="D586" s="360">
        <v>2.0</v>
      </c>
      <c r="E586" s="360">
        <v>5.0</v>
      </c>
      <c r="F586" s="360">
        <v>3.0</v>
      </c>
      <c r="G586" s="360">
        <v>2.0</v>
      </c>
      <c r="H586" s="361"/>
      <c r="I586" s="359">
        <f>SUM(B586:H586) - IF(C586 &gt; I578, ROUNDUP(MINUS(C586, I578)/2), 0)</f>
        <v>30</v>
      </c>
      <c r="J586" s="329"/>
      <c r="K586" s="329"/>
      <c r="L586" s="329"/>
      <c r="M586" s="329"/>
      <c r="N586" s="329"/>
      <c r="O586" s="329"/>
      <c r="P586" s="329"/>
      <c r="Q586" s="329"/>
      <c r="R586" s="329"/>
      <c r="S586" s="329"/>
      <c r="T586" s="279" t="s">
        <v>1872</v>
      </c>
      <c r="U586" s="850" t="s">
        <v>3021</v>
      </c>
      <c r="V586" s="398"/>
      <c r="W586" s="382" t="s">
        <v>3022</v>
      </c>
      <c r="X586" s="342"/>
      <c r="Y586" s="342"/>
      <c r="Z586" s="342"/>
      <c r="AA586" s="329"/>
      <c r="AB586" s="388"/>
      <c r="AC586" s="400" t="str">
        <f>CONCATENATE("Cost: ", AB585, " KP")</f>
        <v>Cost: 0 KP</v>
      </c>
      <c r="AD586" s="153" t="s">
        <v>3023</v>
      </c>
      <c r="AE586" s="154"/>
      <c r="AF586" s="154"/>
      <c r="AG586" s="154"/>
      <c r="AH586" s="205" t="s">
        <v>1481</v>
      </c>
      <c r="AI586" s="205" t="s">
        <v>1482</v>
      </c>
      <c r="AJ586" s="329"/>
      <c r="AK586" s="329"/>
      <c r="AL586" s="329"/>
      <c r="AM586" s="329"/>
      <c r="AN586" s="329"/>
      <c r="AO586" s="329"/>
      <c r="AP586" s="329"/>
      <c r="AQ586" s="329"/>
      <c r="AR586" s="329"/>
      <c r="AS586" s="329"/>
      <c r="AT586" s="329"/>
    </row>
    <row r="587">
      <c r="B587" s="359">
        <f>SUM($H$940)</f>
        <v>0</v>
      </c>
      <c r="C587" s="360">
        <v>1.0</v>
      </c>
      <c r="D587" s="361"/>
      <c r="E587" s="361"/>
      <c r="F587" s="360">
        <v>5.0</v>
      </c>
      <c r="G587" s="361"/>
      <c r="H587" s="361"/>
      <c r="I587" s="359">
        <f>SUM(B587:H587) - IF(C587 &gt; I578, ROUNDUP(MINUS(C587, I578)/2), 0)</f>
        <v>6</v>
      </c>
      <c r="J587" s="329"/>
      <c r="K587" s="274" t="s">
        <v>1815</v>
      </c>
      <c r="L587" s="169" t="s">
        <v>801</v>
      </c>
      <c r="M587" s="170"/>
      <c r="N587" s="170"/>
      <c r="O587" s="171" t="s">
        <v>802</v>
      </c>
      <c r="P587" s="217" t="s">
        <v>800</v>
      </c>
      <c r="Q587" s="171" t="s">
        <v>583</v>
      </c>
      <c r="R587" s="329"/>
      <c r="S587" s="329"/>
      <c r="T587" s="329"/>
      <c r="U587" s="385" t="s">
        <v>1010</v>
      </c>
      <c r="V587" s="401" t="s">
        <v>1876</v>
      </c>
      <c r="W587" s="402" t="s">
        <v>3024</v>
      </c>
      <c r="X587" s="402" t="s">
        <v>3025</v>
      </c>
      <c r="Y587" s="401"/>
      <c r="Z587" s="401"/>
      <c r="AA587" s="329"/>
      <c r="AB587" s="388"/>
      <c r="AC587" s="279" t="s">
        <v>1862</v>
      </c>
      <c r="AD587" s="279" t="s">
        <v>1239</v>
      </c>
      <c r="AE587" s="192"/>
      <c r="AF587" s="192"/>
      <c r="AG587" s="222" t="s">
        <v>1222</v>
      </c>
      <c r="AH587" s="285" t="s">
        <v>1195</v>
      </c>
      <c r="AI587" s="285" t="s">
        <v>1196</v>
      </c>
      <c r="AJ587" s="329"/>
      <c r="AK587" s="329"/>
      <c r="AL587" s="329"/>
      <c r="AM587" s="279" t="s">
        <v>1879</v>
      </c>
      <c r="AN587" s="170"/>
      <c r="AO587" s="329"/>
      <c r="AP587" s="329"/>
      <c r="AQ587" s="329"/>
      <c r="AR587" s="329"/>
      <c r="AS587" s="329"/>
      <c r="AT587" s="329"/>
    </row>
    <row r="588">
      <c r="B588" s="359">
        <f>SUM($I$940)</f>
        <v>0</v>
      </c>
      <c r="C588" s="360"/>
      <c r="D588" s="361"/>
      <c r="E588" s="361"/>
      <c r="F588" s="361"/>
      <c r="G588" s="361"/>
      <c r="H588" s="361"/>
      <c r="I588" s="359">
        <f>SUM(B588:H588) - IF(C588 &gt; I578, ROUNDUP(MINUS(C588, I578)/2), 0)</f>
        <v>0</v>
      </c>
      <c r="J588" s="329"/>
      <c r="K588" s="346" t="str">
        <f>IFERROR(__xludf.DUMMYFUNCTION("REGEXREPLACE(O587, ""\D+"", """")"),"1")</f>
        <v>1</v>
      </c>
      <c r="L588" s="153" t="s">
        <v>804</v>
      </c>
      <c r="M588" s="154"/>
      <c r="N588" s="154"/>
      <c r="O588" s="173"/>
      <c r="P588" s="154"/>
      <c r="Q588" s="173"/>
      <c r="R588" s="329"/>
      <c r="S588" s="329"/>
      <c r="T588" s="329"/>
      <c r="U588" s="385" t="s">
        <v>1018</v>
      </c>
      <c r="V588" s="401" t="s">
        <v>1049</v>
      </c>
      <c r="W588" s="401" t="s">
        <v>2184</v>
      </c>
      <c r="X588" s="401" t="s">
        <v>2338</v>
      </c>
      <c r="Y588" s="401"/>
      <c r="Z588" s="401"/>
      <c r="AA588" s="329"/>
      <c r="AB588" s="390">
        <f>(AC588 * (AC588 + 1)) / 2</f>
        <v>0</v>
      </c>
      <c r="AC588" s="391">
        <v>0.0</v>
      </c>
      <c r="AD588" s="286" t="s">
        <v>3026</v>
      </c>
      <c r="AE588" s="181"/>
      <c r="AF588" s="181"/>
      <c r="AG588" s="181"/>
      <c r="AH588" s="181"/>
      <c r="AI588" s="181"/>
      <c r="AJ588" s="329"/>
      <c r="AK588" s="329"/>
      <c r="AL588" s="329"/>
      <c r="AM588" s="404" t="s">
        <v>1886</v>
      </c>
      <c r="AN588" s="37"/>
      <c r="AO588" s="130" t="s">
        <v>3027</v>
      </c>
      <c r="AP588" s="37"/>
      <c r="AQ588" s="404" t="s">
        <v>3028</v>
      </c>
      <c r="AR588" s="37"/>
      <c r="AS588" s="329"/>
      <c r="AT588" s="329"/>
    </row>
    <row r="589">
      <c r="B589" s="359">
        <f>SUM($J$940)</f>
        <v>0</v>
      </c>
      <c r="C589" s="360">
        <v>20.0</v>
      </c>
      <c r="D589" s="361"/>
      <c r="E589" s="361"/>
      <c r="F589" s="361"/>
      <c r="G589" s="361"/>
      <c r="H589" s="361"/>
      <c r="I589" s="359">
        <f>SUM(B589:H589) - IF(C589 &gt; I578, ROUNDUP(MINUS(C589, I578)/2), 0)</f>
        <v>18</v>
      </c>
      <c r="J589" s="329"/>
      <c r="K589" s="329"/>
      <c r="L589" s="154"/>
      <c r="M589" s="154"/>
      <c r="N589" s="154"/>
      <c r="O589" s="154"/>
      <c r="P589" s="154"/>
      <c r="Q589" s="154"/>
      <c r="R589" s="329"/>
      <c r="S589" s="329"/>
      <c r="T589" s="279" t="s">
        <v>1889</v>
      </c>
      <c r="U589" s="960" t="s">
        <v>3029</v>
      </c>
      <c r="V589" s="817"/>
      <c r="W589" s="417" t="s">
        <v>3030</v>
      </c>
      <c r="X589" s="342"/>
      <c r="Y589" s="342"/>
      <c r="Z589" s="342"/>
      <c r="AA589" s="329"/>
      <c r="AB589" s="388"/>
      <c r="AC589" s="400" t="str">
        <f>CONCATENATE("Cost: ", AB588, " KP")</f>
        <v>Cost: 0 KP</v>
      </c>
      <c r="AD589" s="190" t="s">
        <v>3031</v>
      </c>
      <c r="AE589" s="181"/>
      <c r="AF589" s="181"/>
      <c r="AG589" s="181"/>
      <c r="AH589" s="181"/>
      <c r="AI589" s="181"/>
      <c r="AJ589" s="329"/>
      <c r="AK589" s="329"/>
      <c r="AL589" s="329"/>
      <c r="AM589" s="406" t="s">
        <v>2627</v>
      </c>
      <c r="AN589" s="37"/>
      <c r="AO589" s="405" t="s">
        <v>1894</v>
      </c>
      <c r="AP589" s="37"/>
      <c r="AQ589" s="406" t="s">
        <v>1895</v>
      </c>
      <c r="AR589" s="37"/>
      <c r="AS589" s="329"/>
      <c r="AT589" s="329"/>
    </row>
    <row r="590">
      <c r="B590" s="359">
        <f>SUM($T$940)</f>
        <v>4</v>
      </c>
      <c r="C590" s="361"/>
      <c r="D590" s="361"/>
      <c r="E590" s="361"/>
      <c r="F590" s="361"/>
      <c r="G590" s="361"/>
      <c r="H590" s="361"/>
      <c r="I590" s="359">
        <f>SUM(B590,D590:H590, (MIN(ROUNDDOWN(C590/6), 1)), MIN(ROUNDDOWN(C590/15), 1))</f>
        <v>4</v>
      </c>
      <c r="J590" s="329"/>
      <c r="K590" s="329"/>
      <c r="L590" s="329"/>
      <c r="M590" s="329"/>
      <c r="N590" s="329"/>
      <c r="O590" s="329"/>
      <c r="P590" s="329"/>
      <c r="Q590" s="329"/>
      <c r="R590" s="329"/>
      <c r="S590" s="329"/>
      <c r="T590" s="329"/>
      <c r="U590" s="510" t="s">
        <v>1010</v>
      </c>
      <c r="V590" s="190" t="s">
        <v>1876</v>
      </c>
      <c r="W590" s="402" t="s">
        <v>3032</v>
      </c>
      <c r="X590" s="584" t="s">
        <v>3033</v>
      </c>
      <c r="Y590" s="181"/>
      <c r="Z590" s="181"/>
      <c r="AA590" s="329"/>
      <c r="AB590" s="388"/>
      <c r="AC590" s="279" t="s">
        <v>1862</v>
      </c>
      <c r="AD590" s="506" t="s">
        <v>1437</v>
      </c>
      <c r="AE590" s="192"/>
      <c r="AF590" s="192"/>
      <c r="AG590" s="285" t="s">
        <v>1304</v>
      </c>
      <c r="AH590" s="285" t="s">
        <v>1195</v>
      </c>
      <c r="AI590" s="285" t="s">
        <v>1196</v>
      </c>
      <c r="AJ590" s="329"/>
      <c r="AK590" s="329"/>
      <c r="AL590" s="329"/>
      <c r="AM590" s="304" t="s">
        <v>2181</v>
      </c>
      <c r="AN590" s="37"/>
      <c r="AO590" s="130" t="s">
        <v>2724</v>
      </c>
      <c r="AP590" s="37"/>
      <c r="AQ590" s="258" t="s">
        <v>3034</v>
      </c>
      <c r="AR590" s="37"/>
      <c r="AS590" s="329"/>
      <c r="AT590" s="329"/>
    </row>
    <row r="591">
      <c r="A591" s="329"/>
      <c r="B591" s="329"/>
      <c r="C591" s="329"/>
      <c r="D591" s="329"/>
      <c r="E591" s="329"/>
      <c r="F591" s="329"/>
      <c r="G591" s="329"/>
      <c r="H591" s="329"/>
      <c r="I591" s="329"/>
      <c r="J591" s="329"/>
      <c r="K591" s="411" t="s">
        <v>1904</v>
      </c>
      <c r="L591" s="412"/>
      <c r="M591" s="412"/>
      <c r="N591" s="412"/>
      <c r="O591" s="413"/>
      <c r="P591" s="413"/>
      <c r="Q591" s="413"/>
      <c r="R591" s="329"/>
      <c r="S591" s="329"/>
      <c r="T591" s="329"/>
      <c r="U591" s="510" t="s">
        <v>1018</v>
      </c>
      <c r="V591" s="421" t="s">
        <v>1143</v>
      </c>
      <c r="W591" s="421" t="s">
        <v>2338</v>
      </c>
      <c r="X591" s="585" t="s">
        <v>2221</v>
      </c>
      <c r="Y591" s="181"/>
      <c r="Z591" s="181"/>
      <c r="AA591" s="329"/>
      <c r="AB591" s="390">
        <f>(AC591 * (AC591 + 1)) / 2</f>
        <v>0</v>
      </c>
      <c r="AC591" s="391">
        <v>0.0</v>
      </c>
      <c r="AD591" s="287" t="s">
        <v>1439</v>
      </c>
      <c r="AE591" s="181"/>
      <c r="AF591" s="181"/>
      <c r="AG591" s="181"/>
      <c r="AH591" s="181"/>
      <c r="AI591" s="181"/>
      <c r="AJ591" s="329"/>
      <c r="AK591" s="329"/>
      <c r="AL591" s="329"/>
      <c r="AM591" s="329"/>
      <c r="AN591" s="329"/>
      <c r="AO591" s="329"/>
      <c r="AP591" s="329"/>
      <c r="AQ591" s="329"/>
      <c r="AR591" s="329"/>
      <c r="AS591" s="329"/>
      <c r="AT591" s="329"/>
    </row>
    <row r="592">
      <c r="A592" s="329"/>
      <c r="B592" s="345" t="s">
        <v>1822</v>
      </c>
      <c r="C592" s="345" t="s">
        <v>1906</v>
      </c>
      <c r="D592" s="345" t="s">
        <v>1907</v>
      </c>
      <c r="E592" s="345" t="s">
        <v>1908</v>
      </c>
      <c r="F592" s="345" t="s">
        <v>1909</v>
      </c>
      <c r="G592" s="345" t="s">
        <v>1910</v>
      </c>
      <c r="H592" s="345" t="s">
        <v>800</v>
      </c>
      <c r="I592" s="345" t="s">
        <v>1826</v>
      </c>
      <c r="J592" s="329"/>
      <c r="K592" s="346" t="str">
        <f>IFERROR(__xludf.DUMMYFUNCTION("REGEXREPLACE(O591, ""\D+"", """")"),"")</f>
        <v/>
      </c>
      <c r="L592" s="170"/>
      <c r="M592" s="170"/>
      <c r="N592" s="170"/>
      <c r="O592" s="170"/>
      <c r="P592" s="170"/>
      <c r="Q592" s="170"/>
      <c r="R592" s="329"/>
      <c r="S592" s="329"/>
      <c r="T592" s="279" t="s">
        <v>1889</v>
      </c>
      <c r="U592" s="966" t="s">
        <v>3035</v>
      </c>
      <c r="V592" s="819"/>
      <c r="W592" s="417" t="s">
        <v>3036</v>
      </c>
      <c r="X592" s="342"/>
      <c r="Y592" s="342"/>
      <c r="Z592" s="342"/>
      <c r="AA592" s="329"/>
      <c r="AB592" s="329"/>
      <c r="AC592" s="400" t="str">
        <f>CONCATENATE("Cost: ", AB591, " KP")</f>
        <v>Cost: 0 KP</v>
      </c>
      <c r="AD592" s="190" t="s">
        <v>1441</v>
      </c>
      <c r="AE592" s="181"/>
      <c r="AF592" s="181"/>
      <c r="AG592" s="181"/>
      <c r="AH592" s="181"/>
      <c r="AI592" s="348" t="s">
        <v>1442</v>
      </c>
      <c r="AJ592" s="329"/>
      <c r="AK592" s="329"/>
      <c r="AL592" s="329"/>
      <c r="AM592" s="279" t="s">
        <v>1914</v>
      </c>
      <c r="AN592" s="170"/>
      <c r="AO592" s="329"/>
      <c r="AP592" s="329"/>
      <c r="AQ592" s="329"/>
      <c r="AR592" s="329"/>
      <c r="AS592" s="329"/>
      <c r="AT592" s="329"/>
    </row>
    <row r="593">
      <c r="A593" s="345" t="s">
        <v>51</v>
      </c>
      <c r="B593" s="359">
        <f>SUM($U$940)</f>
        <v>5</v>
      </c>
      <c r="C593" s="418"/>
      <c r="D593" s="418"/>
      <c r="E593" s="419">
        <f>SUM(ROUNDDOWN(I586/5))</f>
        <v>6</v>
      </c>
      <c r="F593" s="418"/>
      <c r="G593" s="360">
        <v>2.0</v>
      </c>
      <c r="H593" s="361"/>
      <c r="I593" s="359">
        <f t="shared" ref="I593:I597" si="22">SUM(B593:H593)</f>
        <v>13</v>
      </c>
      <c r="J593" s="329"/>
      <c r="K593" s="329"/>
      <c r="L593" s="170"/>
      <c r="M593" s="170"/>
      <c r="N593" s="170"/>
      <c r="O593" s="170"/>
      <c r="P593" s="170"/>
      <c r="Q593" s="170"/>
      <c r="R593" s="329"/>
      <c r="S593" s="329"/>
      <c r="T593" s="329"/>
      <c r="U593" s="510" t="s">
        <v>1010</v>
      </c>
      <c r="V593" s="190" t="s">
        <v>2226</v>
      </c>
      <c r="W593" s="190" t="s">
        <v>3037</v>
      </c>
      <c r="X593" s="402" t="s">
        <v>3038</v>
      </c>
      <c r="Y593" s="584" t="s">
        <v>3039</v>
      </c>
      <c r="Z593" s="573" t="s">
        <v>1171</v>
      </c>
      <c r="AA593" s="329"/>
      <c r="AB593" s="329"/>
      <c r="AC593" s="411" t="s">
        <v>1904</v>
      </c>
      <c r="AD593" s="412"/>
      <c r="AE593" s="412"/>
      <c r="AF593" s="412"/>
      <c r="AG593" s="412"/>
      <c r="AH593" s="413"/>
      <c r="AI593" s="413"/>
      <c r="AJ593" s="329"/>
      <c r="AK593" s="329"/>
      <c r="AL593" s="329"/>
      <c r="AM593" s="423" t="s">
        <v>3040</v>
      </c>
      <c r="AS593" s="329"/>
      <c r="AT593" s="329"/>
    </row>
    <row r="594">
      <c r="A594" s="345" t="s">
        <v>52</v>
      </c>
      <c r="B594" s="359">
        <f>SUM($V$940)</f>
        <v>6</v>
      </c>
      <c r="C594" s="418"/>
      <c r="D594" s="419">
        <f>SUM(ROUNDDOWN(I585/3))</f>
        <v>0</v>
      </c>
      <c r="E594" s="419">
        <f>SUM(I586)</f>
        <v>30</v>
      </c>
      <c r="F594" s="418"/>
      <c r="G594" s="360">
        <v>14.0</v>
      </c>
      <c r="H594" s="361"/>
      <c r="I594" s="359">
        <f t="shared" si="22"/>
        <v>50</v>
      </c>
      <c r="J594" s="329"/>
      <c r="K594" s="329"/>
      <c r="L594" s="329"/>
      <c r="M594" s="329"/>
      <c r="N594" s="329"/>
      <c r="O594" s="329"/>
      <c r="P594" s="329"/>
      <c r="Q594" s="329"/>
      <c r="R594" s="329"/>
      <c r="S594" s="329"/>
      <c r="T594" s="329"/>
      <c r="U594" s="510" t="s">
        <v>1018</v>
      </c>
      <c r="V594" s="190" t="s">
        <v>1143</v>
      </c>
      <c r="W594" s="585" t="s">
        <v>1969</v>
      </c>
      <c r="X594" s="181"/>
      <c r="Y594" s="181"/>
      <c r="Z594" s="181"/>
      <c r="AA594" s="329"/>
      <c r="AB594" s="390">
        <f>(AC594 * (AC594 + 1)) / 2</f>
        <v>0</v>
      </c>
      <c r="AC594" s="391">
        <v>0.0</v>
      </c>
      <c r="AD594" s="170"/>
      <c r="AE594" s="170"/>
      <c r="AF594" s="170"/>
      <c r="AG594" s="170"/>
      <c r="AH594" s="170"/>
      <c r="AI594" s="170"/>
      <c r="AJ594" s="329"/>
      <c r="AK594" s="329"/>
      <c r="AL594" s="329"/>
      <c r="AS594" s="329"/>
      <c r="AT594" s="329"/>
    </row>
    <row r="595">
      <c r="A595" s="345" t="s">
        <v>54</v>
      </c>
      <c r="B595" s="359">
        <f>SUM($W$940)</f>
        <v>2</v>
      </c>
      <c r="C595" s="419">
        <f>SUM(I584)</f>
        <v>22</v>
      </c>
      <c r="D595" s="418"/>
      <c r="E595" s="418"/>
      <c r="F595" s="418"/>
      <c r="G595" s="361"/>
      <c r="H595" s="361"/>
      <c r="I595" s="359">
        <f t="shared" si="22"/>
        <v>24</v>
      </c>
      <c r="J595" s="329"/>
      <c r="K595" s="411" t="s">
        <v>1904</v>
      </c>
      <c r="L595" s="412"/>
      <c r="M595" s="412"/>
      <c r="N595" s="412"/>
      <c r="O595" s="413"/>
      <c r="P595" s="413"/>
      <c r="Q595" s="413"/>
      <c r="R595" s="329"/>
      <c r="S595" s="329"/>
      <c r="T595" s="329"/>
      <c r="U595" s="329"/>
      <c r="V595" s="329"/>
      <c r="W595" s="329"/>
      <c r="X595" s="329"/>
      <c r="Y595" s="329"/>
      <c r="Z595" s="329"/>
      <c r="AA595" s="329"/>
      <c r="AB595" s="388"/>
      <c r="AC595" s="400" t="str">
        <f>CONCATENATE("Cost: ", AB594, " KP")</f>
        <v>Cost: 0 KP</v>
      </c>
      <c r="AD595" s="170"/>
      <c r="AE595" s="170"/>
      <c r="AF595" s="170"/>
      <c r="AG595" s="170"/>
      <c r="AH595" s="170"/>
      <c r="AI595" s="170"/>
      <c r="AJ595" s="329"/>
      <c r="AK595" s="329"/>
      <c r="AL595" s="329"/>
      <c r="AS595" s="329"/>
      <c r="AT595" s="329"/>
    </row>
    <row r="596">
      <c r="A596" s="345" t="s">
        <v>53</v>
      </c>
      <c r="B596" s="359">
        <f>SUM($X$940)</f>
        <v>0</v>
      </c>
      <c r="C596" s="419">
        <f>SUM(ROUNDDOWN(I584/2))</f>
        <v>11</v>
      </c>
      <c r="D596" s="418"/>
      <c r="E596" s="419">
        <f>SUM(I586)</f>
        <v>30</v>
      </c>
      <c r="F596" s="418"/>
      <c r="G596" s="360">
        <v>4.0</v>
      </c>
      <c r="H596" s="361"/>
      <c r="I596" s="359">
        <f t="shared" si="22"/>
        <v>45</v>
      </c>
      <c r="J596" s="329"/>
      <c r="K596" s="346" t="str">
        <f>IFERROR(__xludf.DUMMYFUNCTION("REGEXREPLACE(O595, ""\D+"", """")"),"")</f>
        <v/>
      </c>
      <c r="L596" s="170"/>
      <c r="M596" s="170"/>
      <c r="N596" s="170"/>
      <c r="O596" s="170"/>
      <c r="P596" s="170"/>
      <c r="Q596" s="170"/>
      <c r="R596" s="329"/>
      <c r="S596" s="329"/>
      <c r="T596" s="279" t="s">
        <v>1922</v>
      </c>
      <c r="U596" s="967" t="s">
        <v>3041</v>
      </c>
      <c r="V596" s="192"/>
      <c r="W596" s="192"/>
      <c r="X596" s="192"/>
      <c r="Y596" s="968" t="s">
        <v>568</v>
      </c>
      <c r="Z596" s="345" t="s">
        <v>535</v>
      </c>
      <c r="AA596" s="329"/>
      <c r="AB596" s="329"/>
      <c r="AC596" s="411" t="s">
        <v>1904</v>
      </c>
      <c r="AD596" s="412"/>
      <c r="AE596" s="412"/>
      <c r="AF596" s="412"/>
      <c r="AG596" s="412"/>
      <c r="AH596" s="413"/>
      <c r="AI596" s="413"/>
      <c r="AJ596" s="329"/>
      <c r="AK596" s="329"/>
      <c r="AL596" s="329"/>
      <c r="AS596" s="329"/>
      <c r="AT596" s="329"/>
    </row>
    <row r="597">
      <c r="A597" s="345" t="s">
        <v>55</v>
      </c>
      <c r="B597" s="359">
        <f>SUM($Y$940)</f>
        <v>14</v>
      </c>
      <c r="C597" s="419">
        <f>SUM(I584)</f>
        <v>22</v>
      </c>
      <c r="D597" s="418"/>
      <c r="E597" s="418"/>
      <c r="F597" s="419">
        <f>SUM(ROUNDDOWN(I589/3))</f>
        <v>6</v>
      </c>
      <c r="G597" s="361"/>
      <c r="H597" s="361"/>
      <c r="I597" s="359">
        <f t="shared" si="22"/>
        <v>42</v>
      </c>
      <c r="J597" s="329"/>
      <c r="K597" s="329"/>
      <c r="L597" s="170"/>
      <c r="M597" s="170"/>
      <c r="N597" s="170"/>
      <c r="O597" s="170"/>
      <c r="P597" s="170"/>
      <c r="Q597" s="170"/>
      <c r="R597" s="329"/>
      <c r="S597" s="329"/>
      <c r="T597" s="329"/>
      <c r="U597" s="180" t="s">
        <v>3042</v>
      </c>
      <c r="V597" s="181"/>
      <c r="W597" s="181"/>
      <c r="X597" s="181"/>
      <c r="Y597" s="181"/>
      <c r="Z597" s="181"/>
      <c r="AA597" s="329"/>
      <c r="AB597" s="390">
        <f>(AC597 * (AC597 + 1)) / 2</f>
        <v>0</v>
      </c>
      <c r="AC597" s="391">
        <v>0.0</v>
      </c>
      <c r="AD597" s="170"/>
      <c r="AE597" s="170"/>
      <c r="AF597" s="170"/>
      <c r="AG597" s="170"/>
      <c r="AH597" s="170"/>
      <c r="AI597" s="170"/>
      <c r="AJ597" s="329"/>
      <c r="AK597" s="329"/>
      <c r="AL597" s="329"/>
      <c r="AS597" s="329"/>
      <c r="AT597" s="329"/>
    </row>
    <row r="598">
      <c r="A598" s="329"/>
      <c r="B598" s="329"/>
      <c r="C598" s="329"/>
      <c r="D598" s="329"/>
      <c r="E598" s="329"/>
      <c r="F598" s="329"/>
      <c r="G598" s="329"/>
      <c r="H598" s="329"/>
      <c r="I598" s="329"/>
      <c r="J598" s="329"/>
      <c r="K598" s="329"/>
      <c r="L598" s="329"/>
      <c r="M598" s="329"/>
      <c r="N598" s="329"/>
      <c r="O598" s="329"/>
      <c r="P598" s="329"/>
      <c r="Q598" s="329"/>
      <c r="R598" s="329"/>
      <c r="S598" s="329"/>
      <c r="T598" s="329"/>
      <c r="U598" s="969" t="s">
        <v>3043</v>
      </c>
      <c r="V598" s="181"/>
      <c r="W598" s="181"/>
      <c r="X598" s="181"/>
      <c r="Y598" s="181"/>
      <c r="Z598" s="592" t="s">
        <v>3044</v>
      </c>
      <c r="AA598" s="329"/>
      <c r="AB598" s="329"/>
      <c r="AC598" s="400" t="str">
        <f>CONCATENATE("Cost: ", AB597, " KP")</f>
        <v>Cost: 0 KP</v>
      </c>
      <c r="AD598" s="170"/>
      <c r="AE598" s="170"/>
      <c r="AF598" s="170"/>
      <c r="AG598" s="170"/>
      <c r="AH598" s="170"/>
      <c r="AI598" s="170"/>
      <c r="AJ598" s="329"/>
      <c r="AK598" s="329"/>
      <c r="AL598" s="329"/>
      <c r="AM598" s="329"/>
      <c r="AN598" s="329"/>
      <c r="AO598" s="329"/>
      <c r="AP598" s="329"/>
      <c r="AQ598" s="329"/>
      <c r="AR598" s="329"/>
      <c r="AS598" s="329"/>
      <c r="AT598" s="329"/>
    </row>
    <row r="599" ht="15.0" customHeight="1">
      <c r="A599" s="37"/>
      <c r="B599" s="865" t="s">
        <v>1926</v>
      </c>
      <c r="C599" s="329"/>
      <c r="D599" s="329"/>
      <c r="E599" s="329"/>
      <c r="F599" s="329"/>
      <c r="G599" s="329"/>
      <c r="H599" s="329"/>
      <c r="I599" s="329"/>
      <c r="J599" s="37"/>
      <c r="K599" s="329"/>
      <c r="L599" s="329"/>
      <c r="M599" s="329"/>
      <c r="N599" s="329"/>
      <c r="O599" s="329"/>
      <c r="P599" s="329"/>
      <c r="Q599" s="329"/>
      <c r="R599" s="329"/>
      <c r="S599" s="37"/>
      <c r="T599" s="329"/>
      <c r="U599" s="329"/>
      <c r="V599" s="329"/>
      <c r="W599" s="329"/>
      <c r="X599" s="329"/>
      <c r="Y599" s="329"/>
      <c r="Z599" s="329"/>
      <c r="AA599" s="329"/>
      <c r="AB599" s="37"/>
      <c r="AC599" s="329"/>
      <c r="AD599" s="329"/>
      <c r="AE599" s="329"/>
      <c r="AF599" s="329"/>
      <c r="AG599" s="329"/>
      <c r="AH599" s="329"/>
      <c r="AI599" s="329"/>
      <c r="AJ599" s="329"/>
      <c r="AK599" s="37"/>
      <c r="AL599" s="329"/>
      <c r="AM599" s="329"/>
      <c r="AN599" s="329"/>
      <c r="AO599" s="329"/>
      <c r="AP599" s="329"/>
      <c r="AQ599" s="329"/>
      <c r="AR599" s="329"/>
      <c r="AS599" s="329"/>
      <c r="AT599" s="37"/>
    </row>
    <row r="603">
      <c r="A603" s="37"/>
      <c r="B603" s="329"/>
      <c r="C603" s="329"/>
      <c r="D603" s="329"/>
      <c r="E603" s="329"/>
      <c r="F603" s="329"/>
      <c r="G603" s="330" t="s">
        <v>1811</v>
      </c>
      <c r="H603" s="330" t="s">
        <v>1812</v>
      </c>
      <c r="I603" s="331" t="s">
        <v>1813</v>
      </c>
      <c r="J603" s="329"/>
      <c r="K603" s="329"/>
      <c r="L603" s="329"/>
      <c r="M603" s="329"/>
      <c r="N603" s="329"/>
      <c r="O603" s="329"/>
      <c r="P603" s="329"/>
      <c r="Q603" s="329"/>
      <c r="R603" s="329"/>
      <c r="S603" s="37"/>
      <c r="T603" s="329"/>
      <c r="U603" s="329"/>
      <c r="V603" s="329"/>
      <c r="W603" s="329"/>
      <c r="X603" s="329"/>
      <c r="Y603" s="329"/>
      <c r="Z603" s="329"/>
      <c r="AA603" s="329"/>
      <c r="AB603" s="37"/>
      <c r="AC603" s="329"/>
      <c r="AD603" s="329"/>
      <c r="AE603" s="329"/>
      <c r="AF603" s="329"/>
      <c r="AG603" s="329"/>
      <c r="AH603" s="329"/>
      <c r="AI603" s="329"/>
      <c r="AJ603" s="329"/>
      <c r="AK603" s="37"/>
      <c r="AL603" s="329"/>
      <c r="AM603" s="329"/>
      <c r="AN603" s="329"/>
      <c r="AO603" s="329"/>
      <c r="AP603" s="329"/>
      <c r="AQ603" s="329"/>
      <c r="AR603" s="329"/>
      <c r="AS603" s="329"/>
      <c r="AT603" s="37"/>
    </row>
    <row r="604">
      <c r="A604" s="329"/>
      <c r="B604" s="329"/>
      <c r="C604" s="332" t="s">
        <v>1806</v>
      </c>
      <c r="D604" s="333"/>
      <c r="E604" s="329"/>
      <c r="F604" s="334" t="s">
        <v>1814</v>
      </c>
      <c r="G604" s="334">
        <f>MINUS(H604,SUM(C607:C616) + SUM(K606+K610+K614+K618+AB611+AB614+AB617+AB620+AB623))</f>
        <v>0</v>
      </c>
      <c r="H604" s="334">
        <f>SUM($A$940)</f>
        <v>100</v>
      </c>
      <c r="I604" s="335">
        <f>$Z$940</f>
        <v>14</v>
      </c>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329"/>
      <c r="AF604" s="329"/>
      <c r="AG604" s="329"/>
      <c r="AH604" s="329"/>
      <c r="AI604" s="329"/>
      <c r="AJ604" s="329"/>
      <c r="AK604" s="329"/>
      <c r="AL604" s="329"/>
      <c r="AM604" s="329"/>
      <c r="AN604" s="329"/>
      <c r="AO604" s="329"/>
      <c r="AP604" s="329"/>
      <c r="AQ604" s="329"/>
      <c r="AR604" s="329"/>
      <c r="AS604" s="329"/>
      <c r="AT604" s="329"/>
    </row>
    <row r="605">
      <c r="A605" s="329"/>
      <c r="B605" s="329"/>
      <c r="C605" s="329"/>
      <c r="D605" s="329"/>
      <c r="E605" s="329"/>
      <c r="F605" s="329"/>
      <c r="G605" s="329"/>
      <c r="H605" s="329"/>
      <c r="I605" s="329"/>
      <c r="J605" s="329"/>
      <c r="K605" s="274" t="s">
        <v>1815</v>
      </c>
      <c r="L605" s="289" t="s">
        <v>750</v>
      </c>
      <c r="M605" s="192"/>
      <c r="N605" s="192"/>
      <c r="O605" s="337" t="s">
        <v>585</v>
      </c>
      <c r="P605" s="745" t="s">
        <v>748</v>
      </c>
      <c r="Q605" s="337" t="s">
        <v>593</v>
      </c>
      <c r="R605" s="329"/>
      <c r="S605" s="329"/>
      <c r="T605" s="279" t="s">
        <v>1816</v>
      </c>
      <c r="U605" s="397" t="s">
        <v>3045</v>
      </c>
      <c r="V605" s="398"/>
      <c r="W605" s="382" t="s">
        <v>3046</v>
      </c>
      <c r="X605" s="342"/>
      <c r="Y605" s="342"/>
      <c r="Z605" s="342"/>
      <c r="AA605" s="329"/>
      <c r="AB605" s="329"/>
      <c r="AC605" s="279" t="s">
        <v>294</v>
      </c>
      <c r="AD605" s="789" t="s">
        <v>3047</v>
      </c>
      <c r="AE605" s="192"/>
      <c r="AF605" s="814" t="s">
        <v>3048</v>
      </c>
      <c r="AG605" s="342"/>
      <c r="AH605" s="342"/>
      <c r="AI605" s="342"/>
      <c r="AJ605" s="329"/>
      <c r="AK605" s="329"/>
      <c r="AL605" s="329"/>
      <c r="AM605" s="227" t="s">
        <v>1821</v>
      </c>
      <c r="AN605" s="170"/>
      <c r="AO605" s="329"/>
      <c r="AP605" s="329"/>
      <c r="AQ605" s="329"/>
      <c r="AR605" s="329"/>
      <c r="AS605" s="329"/>
      <c r="AT605" s="329"/>
    </row>
    <row r="606">
      <c r="A606" s="329"/>
      <c r="B606" s="345" t="s">
        <v>1822</v>
      </c>
      <c r="C606" s="345" t="s">
        <v>1823</v>
      </c>
      <c r="D606" s="345" t="s">
        <v>1824</v>
      </c>
      <c r="E606" s="345" t="s">
        <v>1825</v>
      </c>
      <c r="F606" s="345" t="s">
        <v>1066</v>
      </c>
      <c r="G606" s="345" t="s">
        <v>1120</v>
      </c>
      <c r="H606" s="345" t="s">
        <v>800</v>
      </c>
      <c r="I606" s="345" t="s">
        <v>1826</v>
      </c>
      <c r="J606" s="329"/>
      <c r="K606" s="346" t="str">
        <f>IFERROR(__xludf.DUMMYFUNCTION("REGEXREPLACE(O605, ""\D+"", """")"),"3")</f>
        <v>3</v>
      </c>
      <c r="L606" s="180" t="s">
        <v>752</v>
      </c>
      <c r="M606" s="181"/>
      <c r="N606" s="181"/>
      <c r="O606" s="183"/>
      <c r="P606" s="181"/>
      <c r="Q606" s="183"/>
      <c r="R606" s="329"/>
      <c r="S606" s="329"/>
      <c r="T606" s="329"/>
      <c r="U606" s="347" t="s">
        <v>3049</v>
      </c>
      <c r="V606" s="181"/>
      <c r="W606" s="181"/>
      <c r="X606" s="181"/>
      <c r="Y606" s="181"/>
      <c r="Z606" s="181"/>
      <c r="AA606" s="349" t="s">
        <v>556</v>
      </c>
      <c r="AB606" s="329"/>
      <c r="AC606" s="329"/>
      <c r="AD606" s="190" t="s">
        <v>3050</v>
      </c>
      <c r="AE606" s="181"/>
      <c r="AF606" s="181"/>
      <c r="AG606" s="181"/>
      <c r="AH606" s="181"/>
      <c r="AI606" s="181"/>
      <c r="AJ606" s="329"/>
      <c r="AK606" s="329"/>
      <c r="AL606" s="329"/>
      <c r="AM606" s="970" t="s">
        <v>1935</v>
      </c>
      <c r="AN606" s="964" t="s">
        <v>1936</v>
      </c>
      <c r="AO606" s="971" t="s">
        <v>3051</v>
      </c>
      <c r="AP606" s="492" t="s">
        <v>3052</v>
      </c>
      <c r="AQ606" s="37"/>
      <c r="AR606" s="37"/>
      <c r="AS606" s="329"/>
      <c r="AT606" s="329"/>
    </row>
    <row r="607">
      <c r="A607" s="358"/>
      <c r="B607" s="359">
        <f>SUM($B$940)</f>
        <v>35</v>
      </c>
      <c r="C607" s="360">
        <v>15.0</v>
      </c>
      <c r="D607" s="360">
        <v>2.0</v>
      </c>
      <c r="E607" s="360"/>
      <c r="F607" s="360">
        <v>12.0</v>
      </c>
      <c r="G607" s="360"/>
      <c r="H607" s="361"/>
      <c r="I607" s="359">
        <f>SUM(B607,C607*2,D607:H607) - IF(C607 &gt; I604, MINUS(C607, I604), 0)</f>
        <v>78</v>
      </c>
      <c r="J607" s="329"/>
      <c r="K607" s="329"/>
      <c r="L607" s="181"/>
      <c r="M607" s="181"/>
      <c r="N607" s="181"/>
      <c r="O607" s="181"/>
      <c r="P607" s="181"/>
      <c r="Q607" s="181"/>
      <c r="R607" s="329"/>
      <c r="S607" s="329"/>
      <c r="T607" s="329"/>
      <c r="U607" s="566" t="s">
        <v>3053</v>
      </c>
      <c r="V607" s="345" t="s">
        <v>3054</v>
      </c>
      <c r="W607" s="345" t="s">
        <v>868</v>
      </c>
      <c r="X607" s="907" t="s">
        <v>886</v>
      </c>
      <c r="Y607" s="444" t="s">
        <v>884</v>
      </c>
      <c r="Z607" s="568" t="s">
        <v>866</v>
      </c>
      <c r="AA607" s="329"/>
      <c r="AB607" s="329"/>
      <c r="AC607" s="329"/>
      <c r="AD607" s="190" t="s">
        <v>3055</v>
      </c>
      <c r="AE607" s="181"/>
      <c r="AF607" s="181"/>
      <c r="AG607" s="181"/>
      <c r="AH607" s="181"/>
      <c r="AI607" s="592" t="s">
        <v>3056</v>
      </c>
      <c r="AJ607" s="349" t="s">
        <v>556</v>
      </c>
      <c r="AK607" s="329"/>
      <c r="AL607" s="329"/>
      <c r="AM607" s="193"/>
      <c r="AN607" s="877"/>
      <c r="AO607" s="455"/>
      <c r="AP607" s="37"/>
      <c r="AQ607" s="37"/>
      <c r="AR607" s="37"/>
      <c r="AS607" s="329"/>
      <c r="AT607" s="329"/>
    </row>
    <row r="608">
      <c r="B608" s="359">
        <f>SUM($C$940)</f>
        <v>40</v>
      </c>
      <c r="C608" s="360">
        <v>11.0</v>
      </c>
      <c r="D608" s="361"/>
      <c r="E608" s="360">
        <v>4.0</v>
      </c>
      <c r="F608" s="361"/>
      <c r="G608" s="361"/>
      <c r="H608" s="361"/>
      <c r="I608" s="359">
        <f>SUM(B608,C608*2,D608:H608) - IF(C608 &gt; I604, MINUS(C608, I604), 0)</f>
        <v>66</v>
      </c>
      <c r="J608" s="329"/>
      <c r="K608" s="329"/>
      <c r="L608" s="329"/>
      <c r="M608" s="329"/>
      <c r="N608" s="329"/>
      <c r="O608" s="329"/>
      <c r="P608" s="329"/>
      <c r="Q608" s="329"/>
      <c r="R608" s="329"/>
      <c r="S608" s="329"/>
      <c r="T608" s="329"/>
      <c r="U608" s="373"/>
      <c r="V608" s="373"/>
      <c r="W608" s="373"/>
      <c r="X608" s="373"/>
      <c r="Y608" s="373"/>
      <c r="Z608" s="373"/>
      <c r="AA608" s="329"/>
      <c r="AB608" s="329"/>
      <c r="AC608" s="329"/>
      <c r="AD608" s="474" t="s">
        <v>3057</v>
      </c>
      <c r="AE608" s="192"/>
      <c r="AF608" s="192"/>
      <c r="AG608" s="192"/>
      <c r="AH608" s="192"/>
      <c r="AI608" s="345" t="s">
        <v>535</v>
      </c>
      <c r="AJ608" s="329"/>
      <c r="AK608" s="329"/>
      <c r="AL608" s="329"/>
      <c r="AM608" s="193"/>
      <c r="AN608" s="877"/>
      <c r="AO608" s="455"/>
      <c r="AP608" s="37"/>
      <c r="AQ608" s="37"/>
      <c r="AR608" s="37"/>
      <c r="AS608" s="329"/>
      <c r="AT608" s="329"/>
    </row>
    <row r="609">
      <c r="B609" s="359">
        <f>SUM($D$940)</f>
        <v>0</v>
      </c>
      <c r="C609" s="360">
        <v>6.0</v>
      </c>
      <c r="D609" s="360">
        <v>2.0</v>
      </c>
      <c r="E609" s="360"/>
      <c r="F609" s="360">
        <v>4.0</v>
      </c>
      <c r="G609" s="361"/>
      <c r="H609" s="361"/>
      <c r="I609" s="359">
        <f>SUM(B609:H609) - IF(C609 &gt; I604, ROUNDUP(MINUS(C609, I604)/2), 0)</f>
        <v>12</v>
      </c>
      <c r="J609" s="329"/>
      <c r="K609" s="274" t="s">
        <v>1815</v>
      </c>
      <c r="L609" s="290" t="s">
        <v>671</v>
      </c>
      <c r="M609" s="192"/>
      <c r="N609" s="192"/>
      <c r="O609" s="337" t="s">
        <v>625</v>
      </c>
      <c r="P609" s="972" t="s">
        <v>640</v>
      </c>
      <c r="Q609" s="337" t="s">
        <v>593</v>
      </c>
      <c r="R609" s="329"/>
      <c r="S609" s="329"/>
      <c r="T609" s="279" t="s">
        <v>1855</v>
      </c>
      <c r="U609" s="850" t="s">
        <v>2614</v>
      </c>
      <c r="V609" s="398"/>
      <c r="W609" s="382" t="s">
        <v>2615</v>
      </c>
      <c r="X609" s="342"/>
      <c r="Y609" s="342"/>
      <c r="Z609" s="342"/>
      <c r="AA609" s="329"/>
      <c r="AB609" s="329"/>
      <c r="AC609" s="329"/>
      <c r="AD609" s="383" t="s">
        <v>3058</v>
      </c>
      <c r="AE609" s="329"/>
      <c r="AF609" s="329"/>
      <c r="AG609" s="329"/>
      <c r="AH609" s="329"/>
      <c r="AI609" s="329"/>
      <c r="AJ609" s="329"/>
      <c r="AK609" s="329"/>
      <c r="AL609" s="329"/>
      <c r="AM609" s="193"/>
      <c r="AN609" s="877"/>
      <c r="AO609" s="455"/>
      <c r="AP609" s="37"/>
      <c r="AQ609" s="37"/>
      <c r="AR609" s="37"/>
      <c r="AS609" s="329"/>
      <c r="AT609" s="329"/>
    </row>
    <row r="610">
      <c r="B610" s="359">
        <f>SUM($E$940)</f>
        <v>0</v>
      </c>
      <c r="C610" s="360">
        <v>4.0</v>
      </c>
      <c r="D610" s="360"/>
      <c r="E610" s="361"/>
      <c r="F610" s="360">
        <v>-3.0</v>
      </c>
      <c r="G610" s="361"/>
      <c r="H610" s="361"/>
      <c r="I610" s="359">
        <f>SUM(B610:H610) - IF(C610 &gt; I604, ROUNDUP(MINUS(C610, I604)/2), 0)</f>
        <v>1</v>
      </c>
      <c r="J610" s="329"/>
      <c r="K610" s="346" t="str">
        <f>IFERROR(__xludf.DUMMYFUNCTION("REGEXREPLACE(O609, ""\D+"", """")"),"5")</f>
        <v>5</v>
      </c>
      <c r="L610" s="180" t="s">
        <v>673</v>
      </c>
      <c r="M610" s="181"/>
      <c r="N610" s="181"/>
      <c r="O610" s="183"/>
      <c r="P610" s="181"/>
      <c r="Q610" s="183"/>
      <c r="R610" s="349"/>
      <c r="S610" s="329"/>
      <c r="T610" s="329"/>
      <c r="U610" s="385" t="s">
        <v>1010</v>
      </c>
      <c r="V610" s="181" t="s">
        <v>1057</v>
      </c>
      <c r="W610" s="181" t="s">
        <v>1087</v>
      </c>
      <c r="X610" s="181" t="s">
        <v>1032</v>
      </c>
      <c r="Y610" s="386" t="s">
        <v>2616</v>
      </c>
      <c r="Z610" s="386" t="s">
        <v>2617</v>
      </c>
      <c r="AA610" s="349" t="s">
        <v>556</v>
      </c>
      <c r="AB610" s="388"/>
      <c r="AC610" s="279" t="s">
        <v>1862</v>
      </c>
      <c r="AD610" s="218" t="s">
        <v>1437</v>
      </c>
      <c r="AE610" s="170"/>
      <c r="AF610" s="170"/>
      <c r="AG610" s="209" t="s">
        <v>1304</v>
      </c>
      <c r="AH610" s="171" t="s">
        <v>1195</v>
      </c>
      <c r="AI610" s="209" t="s">
        <v>1196</v>
      </c>
      <c r="AJ610" s="329"/>
      <c r="AK610" s="329"/>
      <c r="AL610" s="329"/>
      <c r="AM610" s="973" t="s">
        <v>1966</v>
      </c>
      <c r="AN610" s="193"/>
      <c r="AO610" s="37"/>
      <c r="AP610" s="37"/>
      <c r="AQ610" s="37"/>
      <c r="AR610" s="37"/>
      <c r="AS610" s="329"/>
      <c r="AT610" s="329"/>
    </row>
    <row r="611">
      <c r="B611" s="359">
        <f>SUM($F$940)</f>
        <v>0</v>
      </c>
      <c r="C611" s="360">
        <v>7.0</v>
      </c>
      <c r="D611" s="360"/>
      <c r="E611" s="360">
        <v>5.0</v>
      </c>
      <c r="F611" s="361"/>
      <c r="G611" s="361"/>
      <c r="H611" s="361"/>
      <c r="I611" s="359">
        <f>SUM(B611:H611) - IF(C611 &gt; I604, ROUNDUP(MINUS(C611, I604)/2), 0)</f>
        <v>12</v>
      </c>
      <c r="J611" s="329"/>
      <c r="K611" s="329"/>
      <c r="L611" s="180" t="s">
        <v>675</v>
      </c>
      <c r="M611" s="181"/>
      <c r="N611" s="181"/>
      <c r="O611" s="181"/>
      <c r="P611" s="181"/>
      <c r="Q611" s="181"/>
      <c r="R611" s="329"/>
      <c r="S611" s="329"/>
      <c r="T611" s="329"/>
      <c r="U611" s="385" t="s">
        <v>1018</v>
      </c>
      <c r="V611" s="181" t="s">
        <v>2338</v>
      </c>
      <c r="W611" s="181" t="s">
        <v>2521</v>
      </c>
      <c r="X611" s="181" t="s">
        <v>2276</v>
      </c>
      <c r="Y611" s="387" t="s">
        <v>1023</v>
      </c>
      <c r="Z611" s="181"/>
      <c r="AA611" s="329"/>
      <c r="AB611" s="390">
        <f>(AC611 * (AC611 + 1)) / 2</f>
        <v>0</v>
      </c>
      <c r="AC611" s="391">
        <v>0.0</v>
      </c>
      <c r="AD611" s="242" t="s">
        <v>1439</v>
      </c>
      <c r="AE611" s="212"/>
      <c r="AF611" s="212"/>
      <c r="AG611" s="212"/>
      <c r="AH611" s="153"/>
      <c r="AI611" s="154"/>
      <c r="AJ611" s="329"/>
      <c r="AK611" s="329"/>
      <c r="AL611" s="329"/>
      <c r="AM611" s="176" t="s">
        <v>3059</v>
      </c>
      <c r="AN611" s="193"/>
      <c r="AO611" s="37"/>
      <c r="AP611" s="37"/>
      <c r="AQ611" s="37"/>
      <c r="AR611" s="37"/>
      <c r="AS611" s="329"/>
      <c r="AT611" s="329"/>
    </row>
    <row r="612">
      <c r="B612" s="359">
        <f>SUM($G$940)</f>
        <v>0</v>
      </c>
      <c r="C612" s="360">
        <v>11.0</v>
      </c>
      <c r="D612" s="361"/>
      <c r="E612" s="360">
        <v>4.0</v>
      </c>
      <c r="F612" s="361"/>
      <c r="G612" s="360"/>
      <c r="H612" s="361"/>
      <c r="I612" s="359">
        <f>SUM(B612:H612) - IF(C612 &gt; I604, ROUNDUP(MINUS(C612, I604)/2), 0)</f>
        <v>15</v>
      </c>
      <c r="J612" s="329"/>
      <c r="K612" s="329"/>
      <c r="L612" s="329"/>
      <c r="M612" s="329"/>
      <c r="N612" s="329"/>
      <c r="O612" s="329"/>
      <c r="P612" s="329"/>
      <c r="Q612" s="329"/>
      <c r="R612" s="329"/>
      <c r="S612" s="329"/>
      <c r="T612" s="279" t="s">
        <v>1872</v>
      </c>
      <c r="U612" s="397" t="s">
        <v>2984</v>
      </c>
      <c r="V612" s="398"/>
      <c r="W612" s="382" t="s">
        <v>2985</v>
      </c>
      <c r="X612" s="342"/>
      <c r="Y612" s="342"/>
      <c r="Z612" s="342"/>
      <c r="AA612" s="329"/>
      <c r="AB612" s="388"/>
      <c r="AC612" s="400" t="str">
        <f>CONCATENATE("Cost: ", AB611, " KP")</f>
        <v>Cost: 0 KP</v>
      </c>
      <c r="AD612" s="242" t="s">
        <v>3060</v>
      </c>
      <c r="AE612" s="212"/>
      <c r="AF612" s="212"/>
      <c r="AG612" s="212"/>
      <c r="AH612" s="154"/>
      <c r="AI612" s="300" t="s">
        <v>1442</v>
      </c>
      <c r="AJ612" s="329"/>
      <c r="AK612" s="329"/>
      <c r="AL612" s="329"/>
      <c r="AM612" s="329"/>
      <c r="AN612" s="329"/>
      <c r="AO612" s="329"/>
      <c r="AP612" s="329"/>
      <c r="AQ612" s="329"/>
      <c r="AR612" s="329"/>
      <c r="AS612" s="329"/>
      <c r="AT612" s="329"/>
    </row>
    <row r="613">
      <c r="B613" s="359">
        <f>SUM($H$940)</f>
        <v>0</v>
      </c>
      <c r="C613" s="360">
        <v>8.0</v>
      </c>
      <c r="D613" s="360"/>
      <c r="E613" s="360"/>
      <c r="F613" s="360">
        <v>5.0</v>
      </c>
      <c r="G613" s="361"/>
      <c r="H613" s="361"/>
      <c r="I613" s="359">
        <f>SUM(B613:H613) - IF(C613 &gt; I604, ROUNDUP(MINUS(C613, I604)/2), 0)</f>
        <v>13</v>
      </c>
      <c r="J613" s="329"/>
      <c r="K613" s="274" t="s">
        <v>1815</v>
      </c>
      <c r="L613" s="289" t="s">
        <v>687</v>
      </c>
      <c r="M613" s="192"/>
      <c r="N613" s="192"/>
      <c r="O613" s="337" t="s">
        <v>633</v>
      </c>
      <c r="P613" s="972" t="s">
        <v>640</v>
      </c>
      <c r="Q613" s="337" t="s">
        <v>593</v>
      </c>
      <c r="R613" s="329"/>
      <c r="S613" s="329"/>
      <c r="T613" s="329"/>
      <c r="U613" s="385" t="s">
        <v>1010</v>
      </c>
      <c r="V613" s="226" t="s">
        <v>1876</v>
      </c>
      <c r="W613" s="589" t="s">
        <v>2987</v>
      </c>
      <c r="X613" s="408" t="s">
        <v>2337</v>
      </c>
      <c r="Y613" s="181"/>
      <c r="Z613" s="181"/>
      <c r="AA613" s="329"/>
      <c r="AB613" s="388"/>
      <c r="AC613" s="279" t="s">
        <v>1862</v>
      </c>
      <c r="AD613" s="290" t="s">
        <v>1533</v>
      </c>
      <c r="AE613" s="192"/>
      <c r="AF613" s="192"/>
      <c r="AG613" s="178" t="s">
        <v>1304</v>
      </c>
      <c r="AH613" s="178" t="s">
        <v>1195</v>
      </c>
      <c r="AI613" s="178" t="s">
        <v>1196</v>
      </c>
      <c r="AJ613" s="329"/>
      <c r="AK613" s="329"/>
      <c r="AL613" s="329"/>
      <c r="AM613" s="279" t="s">
        <v>1879</v>
      </c>
      <c r="AN613" s="170"/>
      <c r="AO613" s="329"/>
      <c r="AP613" s="329"/>
      <c r="AQ613" s="329"/>
      <c r="AR613" s="329"/>
      <c r="AS613" s="329"/>
      <c r="AT613" s="329"/>
    </row>
    <row r="614">
      <c r="B614" s="359">
        <f>SUM($I$940)</f>
        <v>0</v>
      </c>
      <c r="C614" s="361"/>
      <c r="D614" s="360"/>
      <c r="E614" s="360"/>
      <c r="F614" s="360">
        <v>7.0</v>
      </c>
      <c r="G614" s="361"/>
      <c r="H614" s="361"/>
      <c r="I614" s="359">
        <f>SUM(B614:H614) - IF(C614 &gt; I604, ROUNDUP(MINUS(C614, I604)/2), 0)</f>
        <v>7</v>
      </c>
      <c r="J614" s="329"/>
      <c r="K614" s="346" t="str">
        <f>IFERROR(__xludf.DUMMYFUNCTION("REGEXREPLACE(O613, ""\D+"", """")"),"6")</f>
        <v>6</v>
      </c>
      <c r="L614" s="180" t="s">
        <v>689</v>
      </c>
      <c r="M614" s="181"/>
      <c r="N614" s="181"/>
      <c r="O614" s="183"/>
      <c r="P614" s="181"/>
      <c r="Q614" s="183"/>
      <c r="R614" s="329"/>
      <c r="S614" s="329"/>
      <c r="T614" s="329"/>
      <c r="U614" s="385" t="s">
        <v>1018</v>
      </c>
      <c r="V614" s="226" t="s">
        <v>1049</v>
      </c>
      <c r="W614" s="226" t="s">
        <v>2184</v>
      </c>
      <c r="X614" s="226" t="s">
        <v>1880</v>
      </c>
      <c r="Y614" s="226" t="s">
        <v>2122</v>
      </c>
      <c r="Z614" s="573" t="s">
        <v>2989</v>
      </c>
      <c r="AA614" s="329"/>
      <c r="AB614" s="390">
        <f>(AC614 * (AC614 + 1)) / 2</f>
        <v>0</v>
      </c>
      <c r="AC614" s="391">
        <v>0.0</v>
      </c>
      <c r="AD614" s="821" t="s">
        <v>3061</v>
      </c>
      <c r="AE614" s="181"/>
      <c r="AF614" s="181"/>
      <c r="AG614" s="181"/>
      <c r="AH614" s="181"/>
      <c r="AI614" s="181"/>
      <c r="AJ614" s="329"/>
      <c r="AK614" s="329"/>
      <c r="AL614" s="329"/>
      <c r="AM614" s="855" t="s">
        <v>1886</v>
      </c>
      <c r="AN614" s="37"/>
      <c r="AO614" s="129" t="s">
        <v>3062</v>
      </c>
      <c r="AP614" s="37"/>
      <c r="AQ614" s="855" t="s">
        <v>3063</v>
      </c>
      <c r="AR614" s="37"/>
      <c r="AS614" s="329"/>
      <c r="AT614" s="329"/>
    </row>
    <row r="615">
      <c r="B615" s="359">
        <f>SUM($J$940)</f>
        <v>0</v>
      </c>
      <c r="C615" s="360">
        <v>13.0</v>
      </c>
      <c r="D615" s="360">
        <v>1.0</v>
      </c>
      <c r="E615" s="360"/>
      <c r="F615" s="361"/>
      <c r="G615" s="360">
        <v>4.0</v>
      </c>
      <c r="H615" s="361"/>
      <c r="I615" s="359">
        <f>SUM(B615:H615) - IF(C615 &gt; I604, ROUNDUP(MINUS(C615, I604)/2), 0)</f>
        <v>18</v>
      </c>
      <c r="J615" s="329"/>
      <c r="K615" s="329"/>
      <c r="L615" s="180" t="s">
        <v>691</v>
      </c>
      <c r="M615" s="181"/>
      <c r="N615" s="181"/>
      <c r="O615" s="181"/>
      <c r="P615" s="181"/>
      <c r="Q615" s="181"/>
      <c r="R615" s="329"/>
      <c r="S615" s="329"/>
      <c r="T615" s="279" t="s">
        <v>1889</v>
      </c>
      <c r="U615" s="586" t="s">
        <v>3064</v>
      </c>
      <c r="V615" s="398"/>
      <c r="W615" s="417" t="s">
        <v>3065</v>
      </c>
      <c r="X615" s="342"/>
      <c r="Y615" s="342"/>
      <c r="Z615" s="342"/>
      <c r="AA615" s="329"/>
      <c r="AB615" s="388"/>
      <c r="AC615" s="400" t="str">
        <f>CONCATENATE("Cost: ", AB614, " KP")</f>
        <v>Cost: 0 KP</v>
      </c>
      <c r="AD615" s="185" t="s">
        <v>3066</v>
      </c>
      <c r="AE615" s="181"/>
      <c r="AF615" s="181"/>
      <c r="AG615" s="181"/>
      <c r="AH615" s="181"/>
      <c r="AI615" s="181"/>
      <c r="AJ615" s="329"/>
      <c r="AK615" s="329"/>
      <c r="AL615" s="329"/>
      <c r="AM615" s="129" t="s">
        <v>2176</v>
      </c>
      <c r="AN615" s="37"/>
      <c r="AO615" s="472" t="s">
        <v>1894</v>
      </c>
      <c r="AP615" s="37"/>
      <c r="AQ615" s="129" t="s">
        <v>1895</v>
      </c>
      <c r="AR615" s="37"/>
      <c r="AS615" s="329"/>
      <c r="AT615" s="329"/>
    </row>
    <row r="616">
      <c r="B616" s="359">
        <f>SUM($T$940)</f>
        <v>4</v>
      </c>
      <c r="C616" s="360">
        <v>6.0</v>
      </c>
      <c r="D616" s="361"/>
      <c r="E616" s="361"/>
      <c r="F616" s="360">
        <v>-1.0</v>
      </c>
      <c r="G616" s="361"/>
      <c r="H616" s="361"/>
      <c r="I616" s="359">
        <f>SUM(B616,D616:H616, (MIN(ROUNDDOWN(C616/6), 1)), MIN(ROUNDDOWN(C616/15), 1))</f>
        <v>4</v>
      </c>
      <c r="J616" s="329"/>
      <c r="K616" s="329"/>
      <c r="L616" s="329"/>
      <c r="M616" s="329"/>
      <c r="N616" s="329"/>
      <c r="O616" s="329"/>
      <c r="P616" s="329"/>
      <c r="Q616" s="329"/>
      <c r="R616" s="329"/>
      <c r="S616" s="329"/>
      <c r="T616" s="329"/>
      <c r="U616" s="510" t="s">
        <v>1010</v>
      </c>
      <c r="V616" s="190" t="s">
        <v>1104</v>
      </c>
      <c r="W616" s="584" t="s">
        <v>3067</v>
      </c>
      <c r="X616" s="181"/>
      <c r="Y616" s="181"/>
      <c r="Z616" s="181"/>
      <c r="AA616" s="329"/>
      <c r="AB616" s="388"/>
      <c r="AC616" s="279" t="s">
        <v>1862</v>
      </c>
      <c r="AD616" s="289" t="s">
        <v>1211</v>
      </c>
      <c r="AE616" s="192"/>
      <c r="AF616" s="192"/>
      <c r="AG616" s="337" t="s">
        <v>1212</v>
      </c>
      <c r="AH616" s="178" t="s">
        <v>1195</v>
      </c>
      <c r="AI616" s="178" t="s">
        <v>1196</v>
      </c>
      <c r="AJ616" s="329"/>
      <c r="AK616" s="329"/>
      <c r="AL616" s="329"/>
      <c r="AM616" s="855" t="s">
        <v>2897</v>
      </c>
      <c r="AN616" s="37"/>
      <c r="AO616" s="129" t="s">
        <v>2848</v>
      </c>
      <c r="AP616" s="37"/>
      <c r="AQ616" s="109" t="s">
        <v>3034</v>
      </c>
      <c r="AR616" s="37"/>
      <c r="AS616" s="329"/>
      <c r="AT616" s="329"/>
    </row>
    <row r="617">
      <c r="A617" s="329"/>
      <c r="B617" s="329"/>
      <c r="C617" s="329"/>
      <c r="D617" s="329"/>
      <c r="E617" s="329"/>
      <c r="F617" s="329"/>
      <c r="G617" s="329"/>
      <c r="H617" s="329"/>
      <c r="I617" s="329"/>
      <c r="J617" s="329"/>
      <c r="K617" s="274" t="s">
        <v>1815</v>
      </c>
      <c r="L617" s="169" t="s">
        <v>672</v>
      </c>
      <c r="M617" s="170"/>
      <c r="N617" s="170"/>
      <c r="O617" s="171" t="s">
        <v>625</v>
      </c>
      <c r="P617" s="188" t="s">
        <v>640</v>
      </c>
      <c r="Q617" s="171" t="s">
        <v>593</v>
      </c>
      <c r="R617" s="329"/>
      <c r="S617" s="329"/>
      <c r="T617" s="329"/>
      <c r="U617" s="510" t="s">
        <v>1018</v>
      </c>
      <c r="V617" s="190" t="s">
        <v>2522</v>
      </c>
      <c r="W617" s="585" t="s">
        <v>3068</v>
      </c>
      <c r="X617" s="181"/>
      <c r="Y617" s="181"/>
      <c r="Z617" s="181"/>
      <c r="AA617" s="329"/>
      <c r="AB617" s="390">
        <f>(AC617 * (AC617 + 1)) / 2</f>
        <v>0</v>
      </c>
      <c r="AC617" s="391">
        <v>0.0</v>
      </c>
      <c r="AD617" s="185" t="s">
        <v>3069</v>
      </c>
      <c r="AE617" s="181"/>
      <c r="AF617" s="181"/>
      <c r="AG617" s="181"/>
      <c r="AH617" s="181"/>
      <c r="AI617" s="181"/>
      <c r="AJ617" s="329"/>
      <c r="AK617" s="329"/>
      <c r="AL617" s="329"/>
      <c r="AM617" s="329"/>
      <c r="AN617" s="329"/>
      <c r="AO617" s="329"/>
      <c r="AP617" s="329"/>
      <c r="AQ617" s="329"/>
      <c r="AR617" s="329"/>
      <c r="AS617" s="329"/>
      <c r="AT617" s="329"/>
    </row>
    <row r="618">
      <c r="A618" s="329"/>
      <c r="B618" s="345" t="s">
        <v>1822</v>
      </c>
      <c r="C618" s="345" t="s">
        <v>1906</v>
      </c>
      <c r="D618" s="345" t="s">
        <v>1907</v>
      </c>
      <c r="E618" s="345" t="s">
        <v>1908</v>
      </c>
      <c r="F618" s="345" t="s">
        <v>1909</v>
      </c>
      <c r="G618" s="345" t="s">
        <v>1910</v>
      </c>
      <c r="H618" s="345" t="s">
        <v>800</v>
      </c>
      <c r="I618" s="345" t="s">
        <v>1826</v>
      </c>
      <c r="J618" s="329"/>
      <c r="K618" s="346" t="str">
        <f>IFERROR(__xludf.DUMMYFUNCTION("REGEXREPLACE(O617, ""\D+"", """")"),"5")</f>
        <v>5</v>
      </c>
      <c r="L618" s="153" t="s">
        <v>674</v>
      </c>
      <c r="M618" s="154"/>
      <c r="N618" s="154"/>
      <c r="O618" s="173"/>
      <c r="P618" s="154"/>
      <c r="Q618" s="173"/>
      <c r="R618" s="329"/>
      <c r="S618" s="329"/>
      <c r="T618" s="279" t="s">
        <v>1889</v>
      </c>
      <c r="U618" s="381" t="s">
        <v>3070</v>
      </c>
      <c r="V618" s="373"/>
      <c r="W618" s="382" t="s">
        <v>3071</v>
      </c>
      <c r="X618" s="342"/>
      <c r="Y618" s="342"/>
      <c r="Z618" s="342"/>
      <c r="AA618" s="329"/>
      <c r="AB618" s="329"/>
      <c r="AC618" s="400" t="str">
        <f>CONCATENATE("Cost: ", AB617, " KP")</f>
        <v>Cost: 0 KP</v>
      </c>
      <c r="AD618" s="185" t="s">
        <v>3072</v>
      </c>
      <c r="AE618" s="181"/>
      <c r="AF618" s="181"/>
      <c r="AG618" s="181"/>
      <c r="AH618" s="181"/>
      <c r="AI618" s="181"/>
      <c r="AJ618" s="329"/>
      <c r="AK618" s="329"/>
      <c r="AL618" s="329"/>
      <c r="AM618" s="279" t="s">
        <v>1914</v>
      </c>
      <c r="AN618" s="170"/>
      <c r="AO618" s="329"/>
      <c r="AP618" s="329"/>
      <c r="AQ618" s="329"/>
      <c r="AR618" s="329"/>
      <c r="AS618" s="329"/>
      <c r="AT618" s="329"/>
    </row>
    <row r="619">
      <c r="A619" s="345" t="s">
        <v>51</v>
      </c>
      <c r="B619" s="359">
        <f>SUM($U$940)</f>
        <v>5</v>
      </c>
      <c r="C619" s="418"/>
      <c r="D619" s="418"/>
      <c r="E619" s="419">
        <f>SUM(ROUNDDOWN(I612/5))</f>
        <v>3</v>
      </c>
      <c r="F619" s="418"/>
      <c r="G619" s="360"/>
      <c r="H619" s="361"/>
      <c r="I619" s="359">
        <f t="shared" ref="I619:I623" si="23">SUM(B619:H619)</f>
        <v>8</v>
      </c>
      <c r="J619" s="329"/>
      <c r="K619" s="329"/>
      <c r="L619" s="153" t="s">
        <v>676</v>
      </c>
      <c r="M619" s="154"/>
      <c r="N619" s="154"/>
      <c r="O619" s="154"/>
      <c r="P619" s="154"/>
      <c r="Q619" s="154"/>
      <c r="R619" s="329"/>
      <c r="S619" s="329"/>
      <c r="T619" s="329"/>
      <c r="U619" s="385" t="s">
        <v>1010</v>
      </c>
      <c r="V619" s="226" t="s">
        <v>3073</v>
      </c>
      <c r="W619" s="408" t="s">
        <v>3074</v>
      </c>
      <c r="X619" s="181"/>
      <c r="Y619" s="181"/>
      <c r="Z619" s="181"/>
      <c r="AA619" s="329"/>
      <c r="AB619" s="329"/>
      <c r="AC619" s="411" t="s">
        <v>1904</v>
      </c>
      <c r="AD619" s="412"/>
      <c r="AE619" s="412"/>
      <c r="AF619" s="412"/>
      <c r="AG619" s="412"/>
      <c r="AH619" s="413"/>
      <c r="AI619" s="413"/>
      <c r="AJ619" s="329"/>
      <c r="AK619" s="329"/>
      <c r="AL619" s="329"/>
      <c r="AM619" s="423" t="s">
        <v>2687</v>
      </c>
      <c r="AS619" s="329"/>
      <c r="AT619" s="329"/>
    </row>
    <row r="620">
      <c r="A620" s="345" t="s">
        <v>52</v>
      </c>
      <c r="B620" s="359">
        <f>SUM($V$940)</f>
        <v>6</v>
      </c>
      <c r="C620" s="418"/>
      <c r="D620" s="419">
        <f>SUM(ROUNDDOWN(I611/3))</f>
        <v>4</v>
      </c>
      <c r="E620" s="419">
        <f>SUM(I612)</f>
        <v>15</v>
      </c>
      <c r="F620" s="418"/>
      <c r="G620" s="360">
        <v>8.0</v>
      </c>
      <c r="H620" s="361"/>
      <c r="I620" s="359">
        <f t="shared" si="23"/>
        <v>33</v>
      </c>
      <c r="J620" s="329"/>
      <c r="K620" s="329"/>
      <c r="L620" s="329"/>
      <c r="M620" s="329"/>
      <c r="N620" s="329"/>
      <c r="O620" s="329"/>
      <c r="P620" s="329"/>
      <c r="Q620" s="329"/>
      <c r="R620" s="329"/>
      <c r="S620" s="329"/>
      <c r="T620" s="329"/>
      <c r="U620" s="385" t="s">
        <v>1018</v>
      </c>
      <c r="V620" s="226" t="s">
        <v>2839</v>
      </c>
      <c r="W620" s="226" t="s">
        <v>2049</v>
      </c>
      <c r="X620" s="181"/>
      <c r="Y620" s="181"/>
      <c r="Z620" s="181"/>
      <c r="AA620" s="329"/>
      <c r="AB620" s="390">
        <f>(AC620 * (AC620 + 1)) / 2</f>
        <v>0</v>
      </c>
      <c r="AC620" s="391">
        <v>0.0</v>
      </c>
      <c r="AD620" s="170"/>
      <c r="AE620" s="170"/>
      <c r="AF620" s="170"/>
      <c r="AG620" s="170"/>
      <c r="AH620" s="170"/>
      <c r="AI620" s="170"/>
      <c r="AJ620" s="329"/>
      <c r="AK620" s="329"/>
      <c r="AL620" s="329"/>
      <c r="AS620" s="329"/>
      <c r="AT620" s="329"/>
    </row>
    <row r="621">
      <c r="A621" s="345" t="s">
        <v>54</v>
      </c>
      <c r="B621" s="359">
        <f>SUM($W$940)</f>
        <v>2</v>
      </c>
      <c r="C621" s="419">
        <f>SUM(I610)</f>
        <v>1</v>
      </c>
      <c r="D621" s="418"/>
      <c r="E621" s="418"/>
      <c r="F621" s="418"/>
      <c r="G621" s="361"/>
      <c r="H621" s="361"/>
      <c r="I621" s="359">
        <f t="shared" si="23"/>
        <v>3</v>
      </c>
      <c r="J621" s="329"/>
      <c r="K621" s="411" t="s">
        <v>1904</v>
      </c>
      <c r="L621" s="412"/>
      <c r="M621" s="412"/>
      <c r="N621" s="412"/>
      <c r="O621" s="413"/>
      <c r="P621" s="413"/>
      <c r="Q621" s="413"/>
      <c r="R621" s="329"/>
      <c r="S621" s="329"/>
      <c r="T621" s="329"/>
      <c r="U621" s="329"/>
      <c r="V621" s="329"/>
      <c r="W621" s="329"/>
      <c r="X621" s="329"/>
      <c r="Y621" s="329"/>
      <c r="Z621" s="329"/>
      <c r="AA621" s="329"/>
      <c r="AB621" s="388"/>
      <c r="AC621" s="400" t="str">
        <f>CONCATENATE("Cost: ", AB620, " KP")</f>
        <v>Cost: 0 KP</v>
      </c>
      <c r="AD621" s="170"/>
      <c r="AE621" s="170"/>
      <c r="AF621" s="170"/>
      <c r="AG621" s="170"/>
      <c r="AH621" s="170"/>
      <c r="AI621" s="170"/>
      <c r="AJ621" s="329"/>
      <c r="AK621" s="329"/>
      <c r="AL621" s="329"/>
      <c r="AS621" s="329"/>
      <c r="AT621" s="329"/>
    </row>
    <row r="622">
      <c r="A622" s="345" t="s">
        <v>53</v>
      </c>
      <c r="B622" s="359">
        <f>SUM($X$940)</f>
        <v>0</v>
      </c>
      <c r="C622" s="419">
        <f>SUM(ROUNDDOWN(I610/2))</f>
        <v>0</v>
      </c>
      <c r="D622" s="418"/>
      <c r="E622" s="419">
        <f>SUM(I612)</f>
        <v>15</v>
      </c>
      <c r="F622" s="418"/>
      <c r="G622" s="360">
        <v>3.0</v>
      </c>
      <c r="H622" s="361"/>
      <c r="I622" s="359">
        <f t="shared" si="23"/>
        <v>18</v>
      </c>
      <c r="J622" s="329"/>
      <c r="K622" s="346" t="str">
        <f>IFERROR(__xludf.DUMMYFUNCTION("REGEXREPLACE(O621, ""\D+"", """")"),"")</f>
        <v/>
      </c>
      <c r="L622" s="170"/>
      <c r="M622" s="170"/>
      <c r="N622" s="170"/>
      <c r="O622" s="170"/>
      <c r="P622" s="170"/>
      <c r="Q622" s="170"/>
      <c r="R622" s="329"/>
      <c r="S622" s="329"/>
      <c r="T622" s="279" t="s">
        <v>1922</v>
      </c>
      <c r="U622" s="974" t="s">
        <v>3075</v>
      </c>
      <c r="V622" s="192"/>
      <c r="W622" s="192"/>
      <c r="X622" s="192"/>
      <c r="Y622" s="975" t="s">
        <v>568</v>
      </c>
      <c r="Z622" s="345" t="s">
        <v>535</v>
      </c>
      <c r="AA622" s="329"/>
      <c r="AB622" s="329"/>
      <c r="AC622" s="411" t="s">
        <v>1904</v>
      </c>
      <c r="AD622" s="412"/>
      <c r="AE622" s="412"/>
      <c r="AF622" s="412"/>
      <c r="AG622" s="412"/>
      <c r="AH622" s="413"/>
      <c r="AI622" s="413"/>
      <c r="AJ622" s="329"/>
      <c r="AK622" s="329"/>
      <c r="AL622" s="329"/>
      <c r="AS622" s="329"/>
      <c r="AT622" s="329"/>
    </row>
    <row r="623">
      <c r="A623" s="345" t="s">
        <v>55</v>
      </c>
      <c r="B623" s="359">
        <f>SUM($Y$940)</f>
        <v>14</v>
      </c>
      <c r="C623" s="419">
        <f>SUM(I610)</f>
        <v>1</v>
      </c>
      <c r="D623" s="418"/>
      <c r="E623" s="418"/>
      <c r="F623" s="419">
        <f>SUM(ROUNDDOWN(I615/3))</f>
        <v>6</v>
      </c>
      <c r="G623" s="361"/>
      <c r="H623" s="361"/>
      <c r="I623" s="359">
        <f t="shared" si="23"/>
        <v>21</v>
      </c>
      <c r="J623" s="329"/>
      <c r="K623" s="329"/>
      <c r="L623" s="170"/>
      <c r="M623" s="170"/>
      <c r="N623" s="170"/>
      <c r="O623" s="170"/>
      <c r="P623" s="170"/>
      <c r="Q623" s="170"/>
      <c r="R623" s="329"/>
      <c r="S623" s="329"/>
      <c r="T623" s="329"/>
      <c r="U623" s="190" t="s">
        <v>3076</v>
      </c>
      <c r="V623" s="181"/>
      <c r="W623" s="181"/>
      <c r="X623" s="181"/>
      <c r="Y623" s="181"/>
      <c r="Z623" s="181"/>
      <c r="AA623" s="329"/>
      <c r="AB623" s="390">
        <f>(AC623 * (AC623 + 1)) / 2</f>
        <v>0</v>
      </c>
      <c r="AC623" s="391">
        <v>0.0</v>
      </c>
      <c r="AD623" s="170"/>
      <c r="AE623" s="170"/>
      <c r="AF623" s="170"/>
      <c r="AG623" s="170"/>
      <c r="AH623" s="170"/>
      <c r="AI623" s="170"/>
      <c r="AJ623" s="329"/>
      <c r="AK623" s="329"/>
      <c r="AL623" s="329"/>
      <c r="AS623" s="329"/>
      <c r="AT623" s="329"/>
    </row>
    <row r="624">
      <c r="A624" s="329"/>
      <c r="B624" s="329"/>
      <c r="C624" s="329"/>
      <c r="D624" s="329"/>
      <c r="E624" s="329"/>
      <c r="F624" s="329"/>
      <c r="G624" s="329"/>
      <c r="H624" s="329"/>
      <c r="I624" s="329"/>
      <c r="J624" s="329"/>
      <c r="K624" s="329"/>
      <c r="L624" s="329"/>
      <c r="M624" s="329"/>
      <c r="N624" s="329"/>
      <c r="O624" s="329"/>
      <c r="P624" s="329"/>
      <c r="Q624" s="329"/>
      <c r="R624" s="329"/>
      <c r="S624" s="329"/>
      <c r="T624" s="329"/>
      <c r="U624" s="190" t="s">
        <v>3077</v>
      </c>
      <c r="V624" s="181"/>
      <c r="W624" s="181"/>
      <c r="X624" s="181"/>
      <c r="Y624" s="181"/>
      <c r="Z624" s="181"/>
      <c r="AA624" s="349" t="s">
        <v>556</v>
      </c>
      <c r="AB624" s="329"/>
      <c r="AC624" s="400" t="str">
        <f>CONCATENATE("Cost: ", AB623, " KP")</f>
        <v>Cost: 0 KP</v>
      </c>
      <c r="AD624" s="170"/>
      <c r="AE624" s="170"/>
      <c r="AF624" s="170"/>
      <c r="AG624" s="170"/>
      <c r="AH624" s="170"/>
      <c r="AI624" s="170"/>
      <c r="AJ624" s="329"/>
      <c r="AK624" s="329"/>
      <c r="AL624" s="329"/>
      <c r="AM624" s="329"/>
      <c r="AN624" s="329"/>
      <c r="AO624" s="329"/>
      <c r="AP624" s="329"/>
      <c r="AQ624" s="329"/>
      <c r="AR624" s="329"/>
      <c r="AS624" s="329"/>
      <c r="AT624" s="329"/>
    </row>
    <row r="625">
      <c r="A625" s="37"/>
      <c r="B625" s="865" t="s">
        <v>1926</v>
      </c>
      <c r="C625" s="329"/>
      <c r="D625" s="329"/>
      <c r="E625" s="329"/>
      <c r="F625" s="329"/>
      <c r="G625" s="329"/>
      <c r="H625" s="329"/>
      <c r="I625" s="329"/>
      <c r="J625" s="37"/>
      <c r="K625" s="329"/>
      <c r="L625" s="329"/>
      <c r="M625" s="329"/>
      <c r="N625" s="329"/>
      <c r="O625" s="329"/>
      <c r="P625" s="329"/>
      <c r="Q625" s="329"/>
      <c r="R625" s="329"/>
      <c r="S625" s="37"/>
      <c r="T625" s="329"/>
      <c r="U625" s="329"/>
      <c r="V625" s="329"/>
      <c r="W625" s="329"/>
      <c r="X625" s="329"/>
      <c r="Y625" s="329"/>
      <c r="Z625" s="329"/>
      <c r="AA625" s="329"/>
      <c r="AB625" s="37"/>
      <c r="AC625" s="329"/>
      <c r="AD625" s="329"/>
      <c r="AE625" s="329"/>
      <c r="AF625" s="329"/>
      <c r="AG625" s="329"/>
      <c r="AH625" s="329"/>
      <c r="AI625" s="329"/>
      <c r="AJ625" s="329"/>
      <c r="AK625" s="37"/>
      <c r="AL625" s="329"/>
      <c r="AM625" s="329"/>
      <c r="AN625" s="329"/>
      <c r="AO625" s="329"/>
      <c r="AP625" s="329"/>
      <c r="AQ625" s="329"/>
      <c r="AR625" s="329"/>
      <c r="AS625" s="329"/>
      <c r="AT625" s="37"/>
    </row>
    <row r="629">
      <c r="A629" s="37"/>
      <c r="B629" s="329"/>
      <c r="C629" s="329"/>
      <c r="D629" s="329"/>
      <c r="E629" s="329"/>
      <c r="F629" s="329"/>
      <c r="G629" s="330" t="s">
        <v>1811</v>
      </c>
      <c r="H629" s="330" t="s">
        <v>1812</v>
      </c>
      <c r="I629" s="331" t="s">
        <v>1813</v>
      </c>
      <c r="J629" s="329"/>
      <c r="K629" s="329"/>
      <c r="L629" s="329"/>
      <c r="M629" s="329"/>
      <c r="N629" s="329"/>
      <c r="O629" s="329"/>
      <c r="P629" s="329"/>
      <c r="Q629" s="329"/>
      <c r="R629" s="329"/>
      <c r="S629" s="37"/>
      <c r="T629" s="329"/>
      <c r="U629" s="329"/>
      <c r="V629" s="329"/>
      <c r="W629" s="329"/>
      <c r="X629" s="329"/>
      <c r="Y629" s="329"/>
      <c r="Z629" s="329"/>
      <c r="AA629" s="329"/>
      <c r="AB629" s="37"/>
      <c r="AC629" s="329"/>
      <c r="AD629" s="329"/>
      <c r="AE629" s="329"/>
      <c r="AF629" s="329"/>
      <c r="AG629" s="329"/>
      <c r="AH629" s="329"/>
      <c r="AI629" s="329"/>
      <c r="AJ629" s="329"/>
      <c r="AK629" s="37"/>
      <c r="AL629" s="329"/>
      <c r="AM629" s="329"/>
      <c r="AN629" s="329"/>
      <c r="AO629" s="329"/>
      <c r="AP629" s="329"/>
      <c r="AQ629" s="329"/>
      <c r="AR629" s="329"/>
      <c r="AS629" s="329"/>
      <c r="AT629" s="37"/>
    </row>
    <row r="630">
      <c r="A630" s="329"/>
      <c r="B630" s="329"/>
      <c r="C630" s="332" t="s">
        <v>1807</v>
      </c>
      <c r="D630" s="333"/>
      <c r="E630" s="329"/>
      <c r="F630" s="334" t="s">
        <v>1814</v>
      </c>
      <c r="G630" s="334">
        <f>MINUS(H630,SUM(C633:C642) + SUM(K632+K636+K640+AB637+AB640+AB643+AB646+AB649))</f>
        <v>0</v>
      </c>
      <c r="H630" s="334">
        <f>SUM($A$940)</f>
        <v>100</v>
      </c>
      <c r="I630" s="335">
        <f>$Z$940</f>
        <v>14</v>
      </c>
      <c r="J630" s="329"/>
      <c r="K630" s="329"/>
      <c r="L630" s="329"/>
      <c r="M630" s="329"/>
      <c r="N630" s="329"/>
      <c r="O630" s="329"/>
      <c r="P630" s="329"/>
      <c r="Q630" s="329"/>
      <c r="R630" s="329"/>
      <c r="S630" s="329"/>
      <c r="T630" s="329"/>
      <c r="U630" s="329"/>
      <c r="V630" s="329"/>
      <c r="W630" s="329"/>
      <c r="X630" s="329"/>
      <c r="Y630" s="329"/>
      <c r="Z630" s="329"/>
      <c r="AA630" s="329"/>
      <c r="AB630" s="329"/>
      <c r="AC630" s="329"/>
      <c r="AD630" s="329"/>
      <c r="AE630" s="329"/>
      <c r="AF630" s="329"/>
      <c r="AG630" s="329"/>
      <c r="AH630" s="329"/>
      <c r="AI630" s="329"/>
      <c r="AJ630" s="329"/>
      <c r="AK630" s="329"/>
      <c r="AL630" s="329"/>
      <c r="AM630" s="329"/>
      <c r="AN630" s="329"/>
      <c r="AO630" s="329"/>
      <c r="AP630" s="329"/>
      <c r="AQ630" s="329"/>
      <c r="AR630" s="329"/>
      <c r="AS630" s="329"/>
      <c r="AT630" s="329"/>
    </row>
    <row r="631">
      <c r="A631" s="329"/>
      <c r="B631" s="329"/>
      <c r="C631" s="329"/>
      <c r="D631" s="329"/>
      <c r="E631" s="329"/>
      <c r="F631" s="329"/>
      <c r="G631" s="329"/>
      <c r="H631" s="329"/>
      <c r="I631" s="329"/>
      <c r="J631" s="329"/>
      <c r="K631" s="274" t="s">
        <v>1815</v>
      </c>
      <c r="L631" s="214" t="s">
        <v>793</v>
      </c>
      <c r="M631" s="170"/>
      <c r="N631" s="208"/>
      <c r="O631" s="171" t="s">
        <v>633</v>
      </c>
      <c r="P631" s="210" t="s">
        <v>748</v>
      </c>
      <c r="Q631" s="171" t="s">
        <v>583</v>
      </c>
      <c r="R631" s="329"/>
      <c r="S631" s="329"/>
      <c r="T631" s="279" t="s">
        <v>1816</v>
      </c>
      <c r="U631" s="381" t="s">
        <v>3078</v>
      </c>
      <c r="V631" s="373"/>
      <c r="W631" s="382" t="s">
        <v>3079</v>
      </c>
      <c r="X631" s="342"/>
      <c r="Y631" s="342"/>
      <c r="Z631" s="342"/>
      <c r="AA631" s="329"/>
      <c r="AB631" s="329"/>
      <c r="AC631" s="279" t="s">
        <v>294</v>
      </c>
      <c r="AD631" s="976" t="s">
        <v>3080</v>
      </c>
      <c r="AE631" s="221"/>
      <c r="AF631" s="561" t="s">
        <v>3081</v>
      </c>
      <c r="AG631" s="562"/>
      <c r="AH631" s="562"/>
      <c r="AI631" s="562"/>
      <c r="AJ631" s="329"/>
      <c r="AK631" s="329"/>
      <c r="AL631" s="329"/>
      <c r="AM631" s="227" t="s">
        <v>1821</v>
      </c>
      <c r="AN631" s="170"/>
      <c r="AO631" s="329"/>
      <c r="AP631" s="329"/>
      <c r="AQ631" s="329"/>
      <c r="AR631" s="329"/>
      <c r="AS631" s="329"/>
      <c r="AT631" s="329"/>
    </row>
    <row r="632">
      <c r="A632" s="329"/>
      <c r="B632" s="345" t="s">
        <v>1822</v>
      </c>
      <c r="C632" s="345" t="s">
        <v>1823</v>
      </c>
      <c r="D632" s="345" t="s">
        <v>1824</v>
      </c>
      <c r="E632" s="345" t="s">
        <v>1825</v>
      </c>
      <c r="F632" s="345" t="s">
        <v>1066</v>
      </c>
      <c r="G632" s="345" t="s">
        <v>1120</v>
      </c>
      <c r="H632" s="345" t="s">
        <v>800</v>
      </c>
      <c r="I632" s="345" t="s">
        <v>1826</v>
      </c>
      <c r="J632" s="329"/>
      <c r="K632" s="346" t="str">
        <f>IFERROR(__xludf.DUMMYFUNCTION("REGEXREPLACE(O631, ""\D+"", """")"),"6")</f>
        <v>6</v>
      </c>
      <c r="L632" s="153" t="s">
        <v>795</v>
      </c>
      <c r="M632" s="154"/>
      <c r="N632" s="154"/>
      <c r="O632" s="154"/>
      <c r="P632" s="154"/>
      <c r="Q632" s="154"/>
      <c r="R632" s="329"/>
      <c r="S632" s="329"/>
      <c r="T632" s="329"/>
      <c r="U632" s="228" t="s">
        <v>3082</v>
      </c>
      <c r="V632" s="181"/>
      <c r="W632" s="181"/>
      <c r="X632" s="181"/>
      <c r="Y632" s="181"/>
      <c r="Z632" s="181"/>
      <c r="AA632" s="349" t="s">
        <v>556</v>
      </c>
      <c r="AB632" s="329"/>
      <c r="AC632" s="329"/>
      <c r="AD632" s="228" t="s">
        <v>3083</v>
      </c>
      <c r="AE632" s="226"/>
      <c r="AF632" s="226"/>
      <c r="AG632" s="226"/>
      <c r="AH632" s="226"/>
      <c r="AI632" s="226"/>
      <c r="AJ632" s="349" t="s">
        <v>556</v>
      </c>
      <c r="AK632" s="329"/>
      <c r="AL632" s="329"/>
      <c r="AM632" s="977" t="s">
        <v>1947</v>
      </c>
      <c r="AN632" s="964" t="s">
        <v>1936</v>
      </c>
      <c r="AO632" s="978" t="s">
        <v>3084</v>
      </c>
      <c r="AP632" s="979" t="s">
        <v>3085</v>
      </c>
      <c r="AQ632" s="980" t="s">
        <v>2316</v>
      </c>
      <c r="AR632" s="492" t="s">
        <v>3086</v>
      </c>
      <c r="AS632" s="329"/>
      <c r="AT632" s="329"/>
    </row>
    <row r="633">
      <c r="A633" s="358"/>
      <c r="B633" s="359">
        <f>SUM($B$940)</f>
        <v>35</v>
      </c>
      <c r="C633" s="360">
        <v>9.0</v>
      </c>
      <c r="D633" s="361"/>
      <c r="E633" s="360">
        <v>6.0</v>
      </c>
      <c r="F633" s="360">
        <v>5.0</v>
      </c>
      <c r="G633" s="361"/>
      <c r="H633" s="361"/>
      <c r="I633" s="359">
        <f>SUM(B633,C633*2,D633:H633) - IF(C633 &gt; I630, MINUS(C633, I630), 0)</f>
        <v>64</v>
      </c>
      <c r="J633" s="329"/>
      <c r="K633" s="329"/>
      <c r="L633" s="153" t="s">
        <v>797</v>
      </c>
      <c r="M633" s="154"/>
      <c r="N633" s="154"/>
      <c r="O633" s="154"/>
      <c r="P633" s="154"/>
      <c r="Q633" s="154"/>
      <c r="R633" s="329"/>
      <c r="S633" s="329"/>
      <c r="T633" s="329"/>
      <c r="U633" s="566" t="s">
        <v>3087</v>
      </c>
      <c r="V633" s="345" t="s">
        <v>883</v>
      </c>
      <c r="W633" s="345" t="s">
        <v>863</v>
      </c>
      <c r="X633" s="345" t="s">
        <v>1840</v>
      </c>
      <c r="Y633" s="363" t="s">
        <v>865</v>
      </c>
      <c r="Z633" s="568" t="s">
        <v>866</v>
      </c>
      <c r="AA633" s="329"/>
      <c r="AB633" s="329"/>
      <c r="AC633" s="329"/>
      <c r="AD633" s="286" t="s">
        <v>3088</v>
      </c>
      <c r="AE633" s="226"/>
      <c r="AF633" s="226"/>
      <c r="AG633" s="226"/>
      <c r="AH633" s="226"/>
      <c r="AI633" s="753" t="s">
        <v>3089</v>
      </c>
      <c r="AJ633" s="349" t="s">
        <v>556</v>
      </c>
      <c r="AK633" s="329"/>
      <c r="AL633" s="329"/>
      <c r="AM633" s="981" t="s">
        <v>3090</v>
      </c>
      <c r="AN633" s="914" t="s">
        <v>2880</v>
      </c>
      <c r="AO633" s="982" t="s">
        <v>3091</v>
      </c>
      <c r="AP633" s="37"/>
      <c r="AQ633" s="37"/>
      <c r="AR633" s="37"/>
      <c r="AS633" s="329"/>
      <c r="AT633" s="329"/>
    </row>
    <row r="634">
      <c r="B634" s="359">
        <f>SUM($C$940)</f>
        <v>40</v>
      </c>
      <c r="C634" s="360">
        <v>4.0</v>
      </c>
      <c r="D634" s="361"/>
      <c r="E634" s="361"/>
      <c r="F634" s="360">
        <v>-5.0</v>
      </c>
      <c r="G634" s="361"/>
      <c r="H634" s="361"/>
      <c r="I634" s="359">
        <f>SUM(B634,C634*2,D634:H634) - IF(C634 &gt; I630, MINUS(C634, I630), 0)</f>
        <v>43</v>
      </c>
      <c r="J634" s="329"/>
      <c r="K634" s="329"/>
      <c r="L634" s="329"/>
      <c r="M634" s="329"/>
      <c r="N634" s="329"/>
      <c r="O634" s="329"/>
      <c r="P634" s="329"/>
      <c r="Q634" s="329"/>
      <c r="R634" s="329"/>
      <c r="S634" s="329"/>
      <c r="T634" s="329"/>
      <c r="U634" s="329"/>
      <c r="V634" s="329"/>
      <c r="W634" s="329"/>
      <c r="X634" s="329"/>
      <c r="Y634" s="329"/>
      <c r="Z634" s="329"/>
      <c r="AA634" s="329"/>
      <c r="AB634" s="329"/>
      <c r="AC634" s="329"/>
      <c r="AD634" s="474" t="s">
        <v>3092</v>
      </c>
      <c r="AE634" s="221"/>
      <c r="AF634" s="221"/>
      <c r="AG634" s="221"/>
      <c r="AH634" s="221"/>
      <c r="AI634" s="345" t="s">
        <v>535</v>
      </c>
      <c r="AJ634" s="329"/>
      <c r="AK634" s="329"/>
      <c r="AL634" s="329"/>
      <c r="AM634" s="37"/>
      <c r="AN634" s="455"/>
      <c r="AO634" s="455"/>
      <c r="AP634" s="37"/>
      <c r="AQ634" s="37"/>
      <c r="AR634" s="37"/>
      <c r="AS634" s="329"/>
      <c r="AT634" s="329"/>
    </row>
    <row r="635">
      <c r="B635" s="359">
        <f>SUM($D$940)</f>
        <v>0</v>
      </c>
      <c r="C635" s="360">
        <v>12.0</v>
      </c>
      <c r="D635" s="361"/>
      <c r="E635" s="360">
        <v>5.0</v>
      </c>
      <c r="F635" s="360">
        <v>6.0</v>
      </c>
      <c r="G635" s="360">
        <v>4.0</v>
      </c>
      <c r="H635" s="361"/>
      <c r="I635" s="359">
        <f>SUM(B635:H635) - IF(C635 &gt; I630, ROUNDUP(MINUS(C635, I630)/2), 0)</f>
        <v>27</v>
      </c>
      <c r="J635" s="329"/>
      <c r="K635" s="274" t="s">
        <v>1815</v>
      </c>
      <c r="L635" s="220" t="s">
        <v>811</v>
      </c>
      <c r="M635" s="221"/>
      <c r="N635" s="221"/>
      <c r="O635" s="222" t="s">
        <v>585</v>
      </c>
      <c r="P635" s="223" t="s">
        <v>800</v>
      </c>
      <c r="Q635" s="222" t="s">
        <v>583</v>
      </c>
      <c r="R635" s="329"/>
      <c r="S635" s="329"/>
      <c r="T635" s="279" t="s">
        <v>1855</v>
      </c>
      <c r="U635" s="983" t="s">
        <v>2797</v>
      </c>
      <c r="V635" s="398"/>
      <c r="W635" s="382" t="s">
        <v>2798</v>
      </c>
      <c r="X635" s="342"/>
      <c r="Y635" s="342"/>
      <c r="Z635" s="342"/>
      <c r="AA635" s="329"/>
      <c r="AB635" s="329"/>
      <c r="AC635" s="329"/>
      <c r="AD635" s="329"/>
      <c r="AE635" s="329"/>
      <c r="AF635" s="329"/>
      <c r="AG635" s="329"/>
      <c r="AH635" s="329"/>
      <c r="AI635" s="329"/>
      <c r="AJ635" s="329"/>
      <c r="AK635" s="329"/>
      <c r="AL635" s="329"/>
      <c r="AM635" s="37"/>
      <c r="AN635" s="455"/>
      <c r="AO635" s="455"/>
      <c r="AP635" s="37"/>
      <c r="AQ635" s="37"/>
      <c r="AR635" s="37"/>
      <c r="AS635" s="329"/>
      <c r="AT635" s="329"/>
    </row>
    <row r="636">
      <c r="B636" s="359">
        <f>SUM($E$940)</f>
        <v>0</v>
      </c>
      <c r="C636" s="360">
        <v>13.0</v>
      </c>
      <c r="D636" s="361"/>
      <c r="E636" s="360"/>
      <c r="F636" s="360">
        <v>3.0</v>
      </c>
      <c r="G636" s="361"/>
      <c r="H636" s="361"/>
      <c r="I636" s="359">
        <f>SUM(B636:H636) - IF(C636 &gt; I630, ROUNDUP(MINUS(C636, I630)/2), 0)</f>
        <v>16</v>
      </c>
      <c r="J636" s="329"/>
      <c r="K636" s="346" t="str">
        <f>IFERROR(__xludf.DUMMYFUNCTION("REGEXREPLACE(O635, ""\D+"", """")"),"3")</f>
        <v>3</v>
      </c>
      <c r="L636" s="224" t="s">
        <v>813</v>
      </c>
      <c r="M636" s="225"/>
      <c r="N636" s="225"/>
      <c r="O636" s="225"/>
      <c r="P636" s="225"/>
      <c r="Q636" s="226"/>
      <c r="R636" s="349"/>
      <c r="S636" s="329"/>
      <c r="T636" s="329"/>
      <c r="U636" s="385" t="s">
        <v>1010</v>
      </c>
      <c r="V636" s="181" t="s">
        <v>1116</v>
      </c>
      <c r="W636" s="181" t="s">
        <v>2208</v>
      </c>
      <c r="X636" s="181" t="s">
        <v>1062</v>
      </c>
      <c r="Y636" s="386" t="s">
        <v>2799</v>
      </c>
      <c r="Z636" s="387" t="s">
        <v>1092</v>
      </c>
      <c r="AA636" s="329"/>
      <c r="AB636" s="388"/>
      <c r="AC636" s="279" t="s">
        <v>1862</v>
      </c>
      <c r="AD636" s="506" t="s">
        <v>1437</v>
      </c>
      <c r="AE636" s="221"/>
      <c r="AF636" s="221"/>
      <c r="AG636" s="285" t="s">
        <v>1304</v>
      </c>
      <c r="AH636" s="285" t="s">
        <v>1195</v>
      </c>
      <c r="AI636" s="285" t="s">
        <v>1196</v>
      </c>
      <c r="AJ636" s="329"/>
      <c r="AK636" s="329"/>
      <c r="AL636" s="329"/>
      <c r="AM636" s="37"/>
      <c r="AN636" s="37"/>
      <c r="AO636" s="37"/>
      <c r="AP636" s="37"/>
      <c r="AQ636" s="37"/>
      <c r="AR636" s="37"/>
      <c r="AS636" s="329"/>
      <c r="AT636" s="329"/>
    </row>
    <row r="637">
      <c r="B637" s="359">
        <f>SUM($F$940)</f>
        <v>0</v>
      </c>
      <c r="C637" s="360">
        <v>12.0</v>
      </c>
      <c r="D637" s="361"/>
      <c r="E637" s="361"/>
      <c r="F637" s="360">
        <v>-2.0</v>
      </c>
      <c r="G637" s="361"/>
      <c r="H637" s="361"/>
      <c r="I637" s="359">
        <f>SUM(B637:H637) - IF(C637 &gt; I630, ROUNDUP(MINUS(C637, I630)/2), 0)</f>
        <v>10</v>
      </c>
      <c r="J637" s="329"/>
      <c r="K637" s="329"/>
      <c r="L637" s="224" t="s">
        <v>816</v>
      </c>
      <c r="M637" s="225"/>
      <c r="N637" s="226"/>
      <c r="O637" s="226"/>
      <c r="P637" s="226"/>
      <c r="Q637" s="226"/>
      <c r="R637" s="329"/>
      <c r="S637" s="329"/>
      <c r="T637" s="329"/>
      <c r="U637" s="385" t="s">
        <v>1018</v>
      </c>
      <c r="V637" s="181" t="s">
        <v>2712</v>
      </c>
      <c r="W637" s="181" t="s">
        <v>1919</v>
      </c>
      <c r="X637" s="181" t="s">
        <v>1995</v>
      </c>
      <c r="Y637" s="181" t="s">
        <v>2162</v>
      </c>
      <c r="Z637" s="387" t="s">
        <v>2801</v>
      </c>
      <c r="AA637" s="329"/>
      <c r="AB637" s="390">
        <f>(AC637 * (AC637 + 1)) / 2</f>
        <v>0</v>
      </c>
      <c r="AC637" s="391">
        <v>0.0</v>
      </c>
      <c r="AD637" s="287" t="s">
        <v>1439</v>
      </c>
      <c r="AE637" s="226"/>
      <c r="AF637" s="226"/>
      <c r="AG637" s="226"/>
      <c r="AH637" s="226"/>
      <c r="AI637" s="226"/>
      <c r="AJ637" s="329"/>
      <c r="AK637" s="329"/>
      <c r="AL637" s="329"/>
      <c r="AM637" s="37"/>
      <c r="AN637" s="37"/>
      <c r="AO637" s="37"/>
      <c r="AP637" s="37"/>
      <c r="AQ637" s="37"/>
      <c r="AR637" s="37"/>
      <c r="AS637" s="329"/>
      <c r="AT637" s="329"/>
    </row>
    <row r="638">
      <c r="B638" s="359">
        <f>SUM($G$940)</f>
        <v>0</v>
      </c>
      <c r="C638" s="360">
        <v>13.0</v>
      </c>
      <c r="D638" s="361"/>
      <c r="E638" s="360">
        <v>3.0</v>
      </c>
      <c r="F638" s="360">
        <v>4.0</v>
      </c>
      <c r="G638" s="360">
        <v>2.0</v>
      </c>
      <c r="H638" s="361"/>
      <c r="I638" s="359">
        <f>SUM(B638:H638) - IF(C638 &gt; I630, ROUNDUP(MINUS(C638, I630)/2), 0)</f>
        <v>22</v>
      </c>
      <c r="J638" s="329"/>
      <c r="K638" s="329"/>
      <c r="L638" s="329"/>
      <c r="M638" s="329"/>
      <c r="N638" s="329"/>
      <c r="O638" s="329"/>
      <c r="P638" s="329"/>
      <c r="Q638" s="329"/>
      <c r="R638" s="329"/>
      <c r="S638" s="329"/>
      <c r="T638" s="279" t="s">
        <v>1872</v>
      </c>
      <c r="U638" s="397" t="s">
        <v>3093</v>
      </c>
      <c r="V638" s="767"/>
      <c r="W638" s="382" t="s">
        <v>3094</v>
      </c>
      <c r="X638" s="562"/>
      <c r="Y638" s="562"/>
      <c r="Z638" s="562"/>
      <c r="AA638" s="329"/>
      <c r="AB638" s="388"/>
      <c r="AC638" s="400" t="str">
        <f>CONCATENATE("Cost: ", AB637, " KP")</f>
        <v>Cost: 0 KP</v>
      </c>
      <c r="AD638" s="286" t="s">
        <v>3095</v>
      </c>
      <c r="AE638" s="226"/>
      <c r="AF638" s="226"/>
      <c r="AG638" s="226"/>
      <c r="AH638" s="226"/>
      <c r="AI638" s="348" t="s">
        <v>1442</v>
      </c>
      <c r="AJ638" s="329"/>
      <c r="AK638" s="329"/>
      <c r="AL638" s="329"/>
      <c r="AM638" s="329"/>
      <c r="AN638" s="329"/>
      <c r="AO638" s="329"/>
      <c r="AP638" s="329"/>
      <c r="AQ638" s="329"/>
      <c r="AR638" s="329"/>
      <c r="AS638" s="329"/>
      <c r="AT638" s="329"/>
    </row>
    <row r="639">
      <c r="B639" s="359">
        <f>SUM($H$940)</f>
        <v>0</v>
      </c>
      <c r="C639" s="360">
        <v>5.0</v>
      </c>
      <c r="D639" s="361"/>
      <c r="E639" s="360">
        <v>-3.0</v>
      </c>
      <c r="F639" s="360">
        <v>2.0</v>
      </c>
      <c r="G639" s="361"/>
      <c r="H639" s="361"/>
      <c r="I639" s="359">
        <f>SUM(B639:H639) - IF(C639 &gt; I630, ROUNDUP(MINUS(C639, I630)/2), 0)</f>
        <v>4</v>
      </c>
      <c r="J639" s="329"/>
      <c r="K639" s="274" t="s">
        <v>1815</v>
      </c>
      <c r="L639" s="218" t="s">
        <v>2216</v>
      </c>
      <c r="M639" s="170"/>
      <c r="N639" s="170"/>
      <c r="O639" s="235"/>
      <c r="P639" s="235"/>
      <c r="Q639" s="235"/>
      <c r="R639" s="329"/>
      <c r="S639" s="329"/>
      <c r="T639" s="329"/>
      <c r="U639" s="385" t="s">
        <v>1010</v>
      </c>
      <c r="V639" s="226" t="s">
        <v>1876</v>
      </c>
      <c r="W639" s="589" t="s">
        <v>3096</v>
      </c>
      <c r="X639" s="402" t="s">
        <v>3097</v>
      </c>
      <c r="Y639" s="408" t="s">
        <v>2337</v>
      </c>
      <c r="Z639" s="401"/>
      <c r="AA639" s="329"/>
      <c r="AB639" s="388"/>
      <c r="AC639" s="279" t="s">
        <v>1862</v>
      </c>
      <c r="AD639" s="230" t="s">
        <v>1211</v>
      </c>
      <c r="AE639" s="192"/>
      <c r="AF639" s="192"/>
      <c r="AG639" s="178" t="s">
        <v>1212</v>
      </c>
      <c r="AH639" s="178" t="s">
        <v>1195</v>
      </c>
      <c r="AI639" s="178" t="s">
        <v>1196</v>
      </c>
      <c r="AJ639" s="329"/>
      <c r="AK639" s="329"/>
      <c r="AL639" s="329"/>
      <c r="AM639" s="279" t="s">
        <v>1879</v>
      </c>
      <c r="AN639" s="170"/>
      <c r="AO639" s="329"/>
      <c r="AP639" s="329"/>
      <c r="AQ639" s="329"/>
      <c r="AR639" s="329"/>
      <c r="AS639" s="329"/>
      <c r="AT639" s="329"/>
    </row>
    <row r="640">
      <c r="B640" s="359">
        <f>SUM($I$940)</f>
        <v>0</v>
      </c>
      <c r="C640" s="361"/>
      <c r="D640" s="361"/>
      <c r="E640" s="361"/>
      <c r="F640" s="361"/>
      <c r="G640" s="361"/>
      <c r="H640" s="361"/>
      <c r="I640" s="359">
        <f>SUM(B640:H640) - IF(C640 &gt; I630, ROUNDUP(MINUS(C640, I630)/2), 0)</f>
        <v>0</v>
      </c>
      <c r="J640" s="329"/>
      <c r="K640" s="346" t="str">
        <f>IFERROR(__xludf.DUMMYFUNCTION("REGEXREPLACE(O639, ""\D+"", """")"),"")</f>
        <v/>
      </c>
      <c r="L640" s="154"/>
      <c r="M640" s="154"/>
      <c r="N640" s="154"/>
      <c r="O640" s="154"/>
      <c r="P640" s="154"/>
      <c r="Q640" s="154"/>
      <c r="R640" s="329"/>
      <c r="S640" s="329"/>
      <c r="T640" s="329"/>
      <c r="U640" s="385" t="s">
        <v>1018</v>
      </c>
      <c r="V640" s="226" t="s">
        <v>3098</v>
      </c>
      <c r="W640" s="226" t="s">
        <v>2211</v>
      </c>
      <c r="X640" s="573" t="s">
        <v>1883</v>
      </c>
      <c r="Y640" s="573" t="s">
        <v>1064</v>
      </c>
      <c r="Z640" s="573" t="s">
        <v>2989</v>
      </c>
      <c r="AA640" s="329"/>
      <c r="AB640" s="390">
        <f>(AC640 * (AC640 + 1)) / 2</f>
        <v>0</v>
      </c>
      <c r="AC640" s="391">
        <v>0.0</v>
      </c>
      <c r="AD640" s="185" t="s">
        <v>3099</v>
      </c>
      <c r="AE640" s="181"/>
      <c r="AF640" s="181"/>
      <c r="AG640" s="181"/>
      <c r="AH640" s="181"/>
      <c r="AI640" s="181"/>
      <c r="AJ640" s="329"/>
      <c r="AK640" s="329"/>
      <c r="AL640" s="329"/>
      <c r="AM640" s="851" t="s">
        <v>3100</v>
      </c>
      <c r="AN640" s="308"/>
      <c r="AO640" s="852" t="s">
        <v>3101</v>
      </c>
      <c r="AP640" s="308"/>
      <c r="AQ640" s="851" t="s">
        <v>1888</v>
      </c>
      <c r="AR640" s="308"/>
      <c r="AS640" s="329"/>
      <c r="AT640" s="329"/>
    </row>
    <row r="641">
      <c r="B641" s="359">
        <f>SUM($J$940)</f>
        <v>0</v>
      </c>
      <c r="C641" s="360">
        <v>8.0</v>
      </c>
      <c r="D641" s="360">
        <v>10.0</v>
      </c>
      <c r="E641" s="361"/>
      <c r="F641" s="361"/>
      <c r="G641" s="360">
        <v>2.0</v>
      </c>
      <c r="H641" s="361"/>
      <c r="I641" s="359">
        <f>SUM(B641:H641) - IF(C641 &gt; I630, ROUNDUP(MINUS(C641, I630)/2), 0)</f>
        <v>20</v>
      </c>
      <c r="J641" s="329"/>
      <c r="K641" s="329"/>
      <c r="L641" s="154"/>
      <c r="M641" s="154"/>
      <c r="N641" s="154"/>
      <c r="O641" s="154"/>
      <c r="P641" s="154"/>
      <c r="Q641" s="154"/>
      <c r="R641" s="329"/>
      <c r="S641" s="329"/>
      <c r="T641" s="279" t="s">
        <v>1889</v>
      </c>
      <c r="U641" s="536" t="s">
        <v>3102</v>
      </c>
      <c r="V641" s="767"/>
      <c r="W641" s="509" t="s">
        <v>3103</v>
      </c>
      <c r="X641" s="562"/>
      <c r="Y641" s="562"/>
      <c r="Z641" s="562"/>
      <c r="AA641" s="329"/>
      <c r="AB641" s="388"/>
      <c r="AC641" s="400" t="str">
        <f>CONCATENATE("Cost: ", AB640, " KP")</f>
        <v>Cost: 0 KP</v>
      </c>
      <c r="AD641" s="185" t="s">
        <v>3104</v>
      </c>
      <c r="AE641" s="181"/>
      <c r="AF641" s="181"/>
      <c r="AG641" s="181"/>
      <c r="AH641" s="181"/>
      <c r="AI641" s="181"/>
      <c r="AJ641" s="329"/>
      <c r="AK641" s="329"/>
      <c r="AL641" s="329"/>
      <c r="AM641" s="852" t="s">
        <v>1988</v>
      </c>
      <c r="AN641" s="308"/>
      <c r="AO641" s="472" t="s">
        <v>1989</v>
      </c>
      <c r="AP641" s="308"/>
      <c r="AQ641" s="854" t="s">
        <v>1895</v>
      </c>
      <c r="AR641" s="308"/>
      <c r="AS641" s="329"/>
      <c r="AT641" s="329"/>
    </row>
    <row r="642">
      <c r="B642" s="359">
        <f>SUM($T$940)</f>
        <v>4</v>
      </c>
      <c r="C642" s="360">
        <v>15.0</v>
      </c>
      <c r="D642" s="361"/>
      <c r="E642" s="361"/>
      <c r="F642" s="361"/>
      <c r="G642" s="361"/>
      <c r="H642" s="361"/>
      <c r="I642" s="359">
        <f>SUM(B642,D642:H642, (MIN(ROUNDDOWN(C642/6), 1)), MIN(ROUNDDOWN(C642/15), 1))</f>
        <v>6</v>
      </c>
      <c r="J642" s="329"/>
      <c r="K642" s="329"/>
      <c r="L642" s="329"/>
      <c r="M642" s="329"/>
      <c r="N642" s="329"/>
      <c r="O642" s="329"/>
      <c r="P642" s="329"/>
      <c r="Q642" s="329"/>
      <c r="R642" s="329"/>
      <c r="S642" s="329"/>
      <c r="T642" s="329"/>
      <c r="U642" s="510" t="s">
        <v>1010</v>
      </c>
      <c r="V642" s="401" t="s">
        <v>2226</v>
      </c>
      <c r="W642" s="401" t="s">
        <v>3105</v>
      </c>
      <c r="X642" s="550" t="s">
        <v>3106</v>
      </c>
      <c r="Y642" s="401"/>
      <c r="Z642" s="401"/>
      <c r="AA642" s="329"/>
      <c r="AB642" s="388"/>
      <c r="AC642" s="279" t="s">
        <v>1862</v>
      </c>
      <c r="AD642" s="279" t="s">
        <v>1485</v>
      </c>
      <c r="AE642" s="221"/>
      <c r="AF642" s="221"/>
      <c r="AG642" s="222" t="s">
        <v>1334</v>
      </c>
      <c r="AH642" s="285" t="s">
        <v>1344</v>
      </c>
      <c r="AI642" s="222" t="s">
        <v>1196</v>
      </c>
      <c r="AJ642" s="329"/>
      <c r="AK642" s="329"/>
      <c r="AL642" s="329"/>
      <c r="AM642" s="855" t="s">
        <v>3107</v>
      </c>
      <c r="AN642" s="308"/>
      <c r="AO642" s="852" t="s">
        <v>2182</v>
      </c>
      <c r="AP642" s="308"/>
      <c r="AQ642" s="856" t="s">
        <v>2537</v>
      </c>
      <c r="AR642" s="308"/>
      <c r="AS642" s="329"/>
      <c r="AT642" s="329"/>
    </row>
    <row r="643">
      <c r="A643" s="329"/>
      <c r="B643" s="329"/>
      <c r="C643" s="329"/>
      <c r="D643" s="329"/>
      <c r="E643" s="329"/>
      <c r="F643" s="329"/>
      <c r="G643" s="329"/>
      <c r="H643" s="329"/>
      <c r="I643" s="329"/>
      <c r="J643" s="329"/>
      <c r="K643" s="411" t="s">
        <v>1904</v>
      </c>
      <c r="L643" s="412"/>
      <c r="M643" s="412"/>
      <c r="N643" s="412"/>
      <c r="O643" s="413"/>
      <c r="P643" s="413"/>
      <c r="Q643" s="413"/>
      <c r="R643" s="329"/>
      <c r="S643" s="329"/>
      <c r="T643" s="329"/>
      <c r="U643" s="510" t="s">
        <v>1018</v>
      </c>
      <c r="V643" s="401" t="s">
        <v>2712</v>
      </c>
      <c r="W643" s="403" t="s">
        <v>1094</v>
      </c>
      <c r="X643" s="401"/>
      <c r="Y643" s="401"/>
      <c r="Z643" s="401"/>
      <c r="AA643" s="329"/>
      <c r="AB643" s="390">
        <f>(AC643 * (AC643 + 1)) / 2</f>
        <v>0</v>
      </c>
      <c r="AC643" s="391">
        <v>0.0</v>
      </c>
      <c r="AD643" s="287" t="s">
        <v>3108</v>
      </c>
      <c r="AE643" s="226"/>
      <c r="AF643" s="226"/>
      <c r="AG643" s="226"/>
      <c r="AH643" s="226"/>
      <c r="AI643" s="226"/>
      <c r="AJ643" s="329"/>
      <c r="AK643" s="329"/>
      <c r="AL643" s="329"/>
      <c r="AM643" s="329"/>
      <c r="AN643" s="329"/>
      <c r="AO643" s="329"/>
      <c r="AP643" s="329"/>
      <c r="AQ643" s="329"/>
      <c r="AR643" s="329"/>
      <c r="AS643" s="329"/>
      <c r="AT643" s="329"/>
    </row>
    <row r="644">
      <c r="A644" s="329"/>
      <c r="B644" s="345" t="s">
        <v>1822</v>
      </c>
      <c r="C644" s="345" t="s">
        <v>1906</v>
      </c>
      <c r="D644" s="345" t="s">
        <v>1907</v>
      </c>
      <c r="E644" s="345" t="s">
        <v>1908</v>
      </c>
      <c r="F644" s="345" t="s">
        <v>1909</v>
      </c>
      <c r="G644" s="345" t="s">
        <v>1910</v>
      </c>
      <c r="H644" s="345" t="s">
        <v>800</v>
      </c>
      <c r="I644" s="345" t="s">
        <v>1826</v>
      </c>
      <c r="J644" s="329"/>
      <c r="K644" s="346" t="str">
        <f>IFERROR(__xludf.DUMMYFUNCTION("REGEXREPLACE(O643, ""\D+"", """")"),"")</f>
        <v/>
      </c>
      <c r="L644" s="170"/>
      <c r="M644" s="170"/>
      <c r="N644" s="170"/>
      <c r="O644" s="170"/>
      <c r="P644" s="170"/>
      <c r="Q644" s="170"/>
      <c r="R644" s="329"/>
      <c r="S644" s="329"/>
      <c r="T644" s="279" t="s">
        <v>1889</v>
      </c>
      <c r="U644" s="536" t="s">
        <v>3109</v>
      </c>
      <c r="V644" s="767"/>
      <c r="W644" s="417" t="s">
        <v>3110</v>
      </c>
      <c r="X644" s="562"/>
      <c r="Y644" s="562"/>
      <c r="Z644" s="562"/>
      <c r="AA644" s="329"/>
      <c r="AB644" s="329"/>
      <c r="AC644" s="400" t="str">
        <f>CONCATENATE("Cost: ", AB643, " KP")</f>
        <v>Cost: 0 KP</v>
      </c>
      <c r="AD644" s="286" t="s">
        <v>3111</v>
      </c>
      <c r="AE644" s="226"/>
      <c r="AF644" s="226"/>
      <c r="AG644" s="226"/>
      <c r="AH644" s="226"/>
      <c r="AI644" s="226"/>
      <c r="AJ644" s="349" t="s">
        <v>556</v>
      </c>
      <c r="AK644" s="329"/>
      <c r="AL644" s="329"/>
      <c r="AM644" s="279" t="s">
        <v>1914</v>
      </c>
      <c r="AN644" s="170"/>
      <c r="AO644" s="329"/>
      <c r="AP644" s="329"/>
      <c r="AQ644" s="329"/>
      <c r="AR644" s="329"/>
      <c r="AS644" s="329"/>
      <c r="AT644" s="329"/>
    </row>
    <row r="645">
      <c r="A645" s="345" t="s">
        <v>51</v>
      </c>
      <c r="B645" s="359">
        <f>SUM($U$940)</f>
        <v>5</v>
      </c>
      <c r="C645" s="418"/>
      <c r="D645" s="418"/>
      <c r="E645" s="419">
        <f>SUM(ROUNDDOWN(I638/5))</f>
        <v>4</v>
      </c>
      <c r="F645" s="418"/>
      <c r="G645" s="361"/>
      <c r="H645" s="361"/>
      <c r="I645" s="359">
        <f t="shared" ref="I645:I649" si="24">SUM(B645:H645)</f>
        <v>9</v>
      </c>
      <c r="J645" s="329"/>
      <c r="K645" s="329"/>
      <c r="L645" s="170"/>
      <c r="M645" s="170"/>
      <c r="N645" s="170"/>
      <c r="O645" s="170"/>
      <c r="P645" s="170"/>
      <c r="Q645" s="170"/>
      <c r="R645" s="329"/>
      <c r="S645" s="329"/>
      <c r="T645" s="329"/>
      <c r="U645" s="510" t="s">
        <v>1010</v>
      </c>
      <c r="V645" s="401" t="s">
        <v>2478</v>
      </c>
      <c r="W645" s="401" t="s">
        <v>1076</v>
      </c>
      <c r="X645" s="402" t="s">
        <v>3112</v>
      </c>
      <c r="Y645" s="550" t="s">
        <v>3113</v>
      </c>
      <c r="Z645" s="401"/>
      <c r="AA645" s="329"/>
      <c r="AB645" s="329"/>
      <c r="AC645" s="411" t="s">
        <v>1904</v>
      </c>
      <c r="AD645" s="412"/>
      <c r="AE645" s="412"/>
      <c r="AF645" s="412"/>
      <c r="AG645" s="412"/>
      <c r="AH645" s="413"/>
      <c r="AI645" s="413"/>
      <c r="AJ645" s="329"/>
      <c r="AK645" s="329"/>
      <c r="AL645" s="329"/>
      <c r="AM645" s="423" t="s">
        <v>3114</v>
      </c>
      <c r="AS645" s="329"/>
      <c r="AT645" s="329"/>
    </row>
    <row r="646">
      <c r="A646" s="345" t="s">
        <v>52</v>
      </c>
      <c r="B646" s="359">
        <f>SUM($V$940)</f>
        <v>6</v>
      </c>
      <c r="C646" s="418"/>
      <c r="D646" s="419">
        <f>SUM(ROUNDDOWN(I637/3))</f>
        <v>3</v>
      </c>
      <c r="E646" s="419">
        <f>SUM(I638)</f>
        <v>22</v>
      </c>
      <c r="F646" s="418"/>
      <c r="G646" s="360">
        <v>7.0</v>
      </c>
      <c r="H646" s="361"/>
      <c r="I646" s="359">
        <f t="shared" si="24"/>
        <v>38</v>
      </c>
      <c r="J646" s="329"/>
      <c r="K646" s="329"/>
      <c r="L646" s="329"/>
      <c r="M646" s="329"/>
      <c r="N646" s="329"/>
      <c r="O646" s="329"/>
      <c r="P646" s="329"/>
      <c r="Q646" s="329"/>
      <c r="R646" s="329"/>
      <c r="S646" s="329"/>
      <c r="T646" s="329"/>
      <c r="U646" s="510" t="s">
        <v>1018</v>
      </c>
      <c r="V646" s="401" t="s">
        <v>1049</v>
      </c>
      <c r="W646" s="401" t="s">
        <v>1152</v>
      </c>
      <c r="X646" s="403" t="s">
        <v>1969</v>
      </c>
      <c r="Y646" s="401"/>
      <c r="Z646" s="401"/>
      <c r="AA646" s="329"/>
      <c r="AB646" s="390">
        <f>(AC646 * (AC646 + 1)) / 2</f>
        <v>0</v>
      </c>
      <c r="AC646" s="391">
        <v>0.0</v>
      </c>
      <c r="AD646" s="170"/>
      <c r="AE646" s="170"/>
      <c r="AF646" s="170"/>
      <c r="AG646" s="170"/>
      <c r="AH646" s="170"/>
      <c r="AI646" s="170"/>
      <c r="AJ646" s="329"/>
      <c r="AK646" s="329"/>
      <c r="AL646" s="329"/>
      <c r="AS646" s="329"/>
      <c r="AT646" s="329"/>
    </row>
    <row r="647">
      <c r="A647" s="345" t="s">
        <v>54</v>
      </c>
      <c r="B647" s="359">
        <f>SUM($W$940)</f>
        <v>2</v>
      </c>
      <c r="C647" s="419">
        <f>SUM(I636)</f>
        <v>16</v>
      </c>
      <c r="D647" s="418"/>
      <c r="E647" s="418"/>
      <c r="F647" s="418"/>
      <c r="G647" s="361"/>
      <c r="H647" s="361"/>
      <c r="I647" s="359">
        <f t="shared" si="24"/>
        <v>18</v>
      </c>
      <c r="J647" s="329"/>
      <c r="K647" s="411" t="s">
        <v>1904</v>
      </c>
      <c r="L647" s="412"/>
      <c r="M647" s="412"/>
      <c r="N647" s="412"/>
      <c r="O647" s="413"/>
      <c r="P647" s="413"/>
      <c r="Q647" s="413"/>
      <c r="R647" s="329"/>
      <c r="S647" s="329"/>
      <c r="T647" s="329"/>
      <c r="U647" s="329"/>
      <c r="V647" s="329"/>
      <c r="W647" s="329"/>
      <c r="X647" s="329"/>
      <c r="Y647" s="329"/>
      <c r="Z647" s="329"/>
      <c r="AA647" s="329"/>
      <c r="AB647" s="388"/>
      <c r="AC647" s="400" t="str">
        <f>CONCATENATE("Cost: ", AB646, " KP")</f>
        <v>Cost: 0 KP</v>
      </c>
      <c r="AD647" s="170"/>
      <c r="AE647" s="170"/>
      <c r="AF647" s="170"/>
      <c r="AG647" s="170"/>
      <c r="AH647" s="170"/>
      <c r="AI647" s="170"/>
      <c r="AJ647" s="329"/>
      <c r="AK647" s="329"/>
      <c r="AL647" s="329"/>
      <c r="AS647" s="329"/>
      <c r="AT647" s="329"/>
    </row>
    <row r="648">
      <c r="A648" s="345" t="s">
        <v>53</v>
      </c>
      <c r="B648" s="359">
        <f>SUM($X$940)</f>
        <v>0</v>
      </c>
      <c r="C648" s="419">
        <f>SUM(ROUNDDOWN(I636/2))</f>
        <v>8</v>
      </c>
      <c r="D648" s="418"/>
      <c r="E648" s="419">
        <f>SUM(I638)</f>
        <v>22</v>
      </c>
      <c r="F648" s="418"/>
      <c r="G648" s="360">
        <v>3.0</v>
      </c>
      <c r="H648" s="361"/>
      <c r="I648" s="359">
        <f t="shared" si="24"/>
        <v>33</v>
      </c>
      <c r="J648" s="329"/>
      <c r="K648" s="346" t="str">
        <f>IFERROR(__xludf.DUMMYFUNCTION("REGEXREPLACE(O647, ""\D+"", """")"),"")</f>
        <v/>
      </c>
      <c r="L648" s="170"/>
      <c r="M648" s="170"/>
      <c r="N648" s="170"/>
      <c r="O648" s="170"/>
      <c r="P648" s="170"/>
      <c r="Q648" s="170"/>
      <c r="R648" s="329"/>
      <c r="S648" s="329"/>
      <c r="T648" s="279" t="s">
        <v>1922</v>
      </c>
      <c r="U648" s="984" t="s">
        <v>3115</v>
      </c>
      <c r="V648" s="221"/>
      <c r="W648" s="221"/>
      <c r="X648" s="221"/>
      <c r="Y648" s="985" t="s">
        <v>568</v>
      </c>
      <c r="Z648" s="345" t="s">
        <v>535</v>
      </c>
      <c r="AA648" s="329"/>
      <c r="AB648" s="329"/>
      <c r="AC648" s="411" t="s">
        <v>1904</v>
      </c>
      <c r="AD648" s="412"/>
      <c r="AE648" s="412"/>
      <c r="AF648" s="412"/>
      <c r="AG648" s="412"/>
      <c r="AH648" s="413"/>
      <c r="AI648" s="413"/>
      <c r="AJ648" s="329"/>
      <c r="AK648" s="329"/>
      <c r="AL648" s="329"/>
      <c r="AS648" s="329"/>
      <c r="AT648" s="329"/>
    </row>
    <row r="649">
      <c r="A649" s="345" t="s">
        <v>55</v>
      </c>
      <c r="B649" s="359">
        <f>SUM($Y$940)</f>
        <v>14</v>
      </c>
      <c r="C649" s="419">
        <f>SUM(I636)</f>
        <v>16</v>
      </c>
      <c r="D649" s="418"/>
      <c r="E649" s="418"/>
      <c r="F649" s="419">
        <f>SUM(ROUNDDOWN(I641/3))</f>
        <v>6</v>
      </c>
      <c r="G649" s="361"/>
      <c r="H649" s="361"/>
      <c r="I649" s="359">
        <f t="shared" si="24"/>
        <v>36</v>
      </c>
      <c r="J649" s="329"/>
      <c r="K649" s="329"/>
      <c r="L649" s="170"/>
      <c r="M649" s="170"/>
      <c r="N649" s="170"/>
      <c r="O649" s="170"/>
      <c r="P649" s="170"/>
      <c r="Q649" s="170"/>
      <c r="R649" s="329"/>
      <c r="S649" s="329"/>
      <c r="T649" s="329"/>
      <c r="U649" s="229" t="s">
        <v>3116</v>
      </c>
      <c r="V649" s="226"/>
      <c r="W649" s="226"/>
      <c r="X649" s="226"/>
      <c r="Y649" s="226"/>
      <c r="Z649" s="226"/>
      <c r="AA649" s="329"/>
      <c r="AB649" s="390">
        <f>(AC649 * (AC649 + 1)) / 2</f>
        <v>0</v>
      </c>
      <c r="AC649" s="391">
        <v>0.0</v>
      </c>
      <c r="AD649" s="170"/>
      <c r="AE649" s="170"/>
      <c r="AF649" s="170"/>
      <c r="AG649" s="170"/>
      <c r="AH649" s="170"/>
      <c r="AI649" s="170"/>
      <c r="AJ649" s="329"/>
      <c r="AK649" s="329"/>
      <c r="AL649" s="329"/>
      <c r="AS649" s="329"/>
      <c r="AT649" s="329"/>
    </row>
    <row r="650">
      <c r="A650" s="329"/>
      <c r="B650" s="329"/>
      <c r="C650" s="329"/>
      <c r="D650" s="329"/>
      <c r="E650" s="329"/>
      <c r="F650" s="329"/>
      <c r="G650" s="329"/>
      <c r="H650" s="329"/>
      <c r="I650" s="329"/>
      <c r="J650" s="329"/>
      <c r="K650" s="329"/>
      <c r="L650" s="329"/>
      <c r="M650" s="329"/>
      <c r="N650" s="329"/>
      <c r="O650" s="329"/>
      <c r="P650" s="329"/>
      <c r="Q650" s="329"/>
      <c r="R650" s="329"/>
      <c r="S650" s="329"/>
      <c r="T650" s="329"/>
      <c r="U650" s="228" t="s">
        <v>3117</v>
      </c>
      <c r="V650" s="226"/>
      <c r="W650" s="226"/>
      <c r="X650" s="226"/>
      <c r="Y650" s="226"/>
      <c r="Z650" s="753" t="s">
        <v>3118</v>
      </c>
      <c r="AA650" s="329"/>
      <c r="AB650" s="329"/>
      <c r="AC650" s="400" t="str">
        <f>CONCATENATE("Cost: ", AB649, " KP")</f>
        <v>Cost: 0 KP</v>
      </c>
      <c r="AD650" s="170"/>
      <c r="AE650" s="170"/>
      <c r="AF650" s="170"/>
      <c r="AG650" s="170"/>
      <c r="AH650" s="170"/>
      <c r="AI650" s="170"/>
      <c r="AJ650" s="329"/>
      <c r="AK650" s="329"/>
      <c r="AL650" s="329"/>
      <c r="AM650" s="329"/>
      <c r="AN650" s="329"/>
      <c r="AO650" s="329"/>
      <c r="AP650" s="329"/>
      <c r="AQ650" s="329"/>
      <c r="AR650" s="329"/>
      <c r="AS650" s="329"/>
      <c r="AT650" s="329"/>
    </row>
    <row r="651">
      <c r="A651" s="37"/>
      <c r="B651" s="865" t="s">
        <v>1926</v>
      </c>
      <c r="C651" s="329"/>
      <c r="D651" s="329"/>
      <c r="E651" s="329"/>
      <c r="F651" s="329"/>
      <c r="G651" s="329"/>
      <c r="H651" s="329"/>
      <c r="I651" s="329"/>
      <c r="J651" s="37"/>
      <c r="K651" s="329"/>
      <c r="L651" s="329"/>
      <c r="M651" s="329"/>
      <c r="N651" s="329"/>
      <c r="O651" s="329"/>
      <c r="P651" s="329"/>
      <c r="Q651" s="329"/>
      <c r="R651" s="329"/>
      <c r="S651" s="37"/>
      <c r="T651" s="329"/>
      <c r="U651" s="329"/>
      <c r="V651" s="329"/>
      <c r="W651" s="329"/>
      <c r="X651" s="329"/>
      <c r="Y651" s="329"/>
      <c r="Z651" s="329"/>
      <c r="AA651" s="329"/>
      <c r="AB651" s="37"/>
      <c r="AC651" s="329"/>
      <c r="AD651" s="329"/>
      <c r="AE651" s="329"/>
      <c r="AF651" s="329"/>
      <c r="AG651" s="329"/>
      <c r="AH651" s="329"/>
      <c r="AI651" s="329"/>
      <c r="AJ651" s="329"/>
      <c r="AK651" s="37"/>
      <c r="AL651" s="329"/>
      <c r="AM651" s="329"/>
      <c r="AN651" s="329"/>
      <c r="AO651" s="329"/>
      <c r="AP651" s="329"/>
      <c r="AQ651" s="329"/>
      <c r="AR651" s="329"/>
      <c r="AS651" s="329"/>
      <c r="AT651" s="37"/>
    </row>
    <row r="655">
      <c r="A655" s="37"/>
      <c r="B655" s="329"/>
      <c r="C655" s="329"/>
      <c r="D655" s="329"/>
      <c r="E655" s="329"/>
      <c r="F655" s="329"/>
      <c r="G655" s="330" t="s">
        <v>1811</v>
      </c>
      <c r="H655" s="330" t="s">
        <v>1812</v>
      </c>
      <c r="I655" s="331" t="s">
        <v>1813</v>
      </c>
      <c r="J655" s="329"/>
      <c r="K655" s="329"/>
      <c r="L655" s="329"/>
      <c r="M655" s="329"/>
      <c r="N655" s="329"/>
      <c r="O655" s="329"/>
      <c r="P655" s="329"/>
      <c r="Q655" s="329"/>
      <c r="R655" s="329"/>
      <c r="S655" s="37"/>
      <c r="T655" s="329"/>
      <c r="U655" s="329"/>
      <c r="V655" s="329"/>
      <c r="W655" s="329"/>
      <c r="X655" s="329"/>
      <c r="Y655" s="329"/>
      <c r="Z655" s="329"/>
      <c r="AA655" s="329"/>
      <c r="AB655" s="37"/>
      <c r="AC655" s="329"/>
      <c r="AD655" s="329"/>
      <c r="AE655" s="329"/>
      <c r="AF655" s="329"/>
      <c r="AG655" s="329"/>
      <c r="AH655" s="329"/>
      <c r="AI655" s="329"/>
      <c r="AJ655" s="329"/>
      <c r="AK655" s="37"/>
      <c r="AL655" s="329"/>
      <c r="AM655" s="329"/>
      <c r="AN655" s="329"/>
      <c r="AO655" s="329"/>
      <c r="AP655" s="329"/>
      <c r="AQ655" s="329"/>
      <c r="AR655" s="329"/>
      <c r="AS655" s="329"/>
      <c r="AT655" s="37"/>
    </row>
    <row r="656">
      <c r="A656" s="329"/>
      <c r="B656" s="329"/>
      <c r="C656" s="332" t="s">
        <v>1808</v>
      </c>
      <c r="D656" s="333"/>
      <c r="E656" s="329"/>
      <c r="F656" s="334" t="s">
        <v>1814</v>
      </c>
      <c r="G656" s="334">
        <f>MINUS(H656,SUM(C659:C668) + SUM(K658+K662+K666+K670+AB663+AB666+AB669+AB672+AB675))</f>
        <v>1</v>
      </c>
      <c r="H656" s="334">
        <f>SUM($A$940)</f>
        <v>100</v>
      </c>
      <c r="I656" s="986">
        <v>15.0</v>
      </c>
      <c r="J656" s="329"/>
      <c r="K656" s="329"/>
      <c r="L656" s="987" t="s">
        <v>3119</v>
      </c>
      <c r="M656" s="329"/>
      <c r="N656" s="329"/>
      <c r="O656" s="329"/>
      <c r="P656" s="329"/>
      <c r="Q656" s="329"/>
      <c r="R656" s="329"/>
      <c r="S656" s="329"/>
      <c r="T656" s="329"/>
      <c r="U656" s="329"/>
      <c r="V656" s="329"/>
      <c r="W656" s="329"/>
      <c r="X656" s="329"/>
      <c r="Y656" s="329"/>
      <c r="Z656" s="329"/>
      <c r="AA656" s="329"/>
      <c r="AB656" s="329"/>
      <c r="AC656" s="329"/>
      <c r="AD656" s="329"/>
      <c r="AE656" s="329"/>
      <c r="AF656" s="329"/>
      <c r="AG656" s="329"/>
      <c r="AH656" s="329"/>
      <c r="AI656" s="329"/>
      <c r="AJ656" s="329"/>
      <c r="AK656" s="329"/>
      <c r="AL656" s="329"/>
      <c r="AM656" s="329"/>
      <c r="AN656" s="329"/>
      <c r="AO656" s="329"/>
      <c r="AP656" s="329"/>
      <c r="AQ656" s="329"/>
      <c r="AR656" s="329"/>
      <c r="AS656" s="329"/>
      <c r="AT656" s="329"/>
    </row>
    <row r="657">
      <c r="A657" s="329"/>
      <c r="B657" s="329"/>
      <c r="C657" s="329"/>
      <c r="D657" s="329"/>
      <c r="E657" s="329"/>
      <c r="F657" s="329"/>
      <c r="G657" s="329"/>
      <c r="H657" s="329"/>
      <c r="I657" s="329"/>
      <c r="J657" s="329"/>
      <c r="K657" s="274" t="s">
        <v>1815</v>
      </c>
      <c r="L657" s="480" t="s">
        <v>811</v>
      </c>
      <c r="M657" s="192"/>
      <c r="N657" s="192"/>
      <c r="O657" s="275" t="s">
        <v>3120</v>
      </c>
      <c r="P657" s="481" t="s">
        <v>800</v>
      </c>
      <c r="Q657" s="284" t="s">
        <v>583</v>
      </c>
      <c r="R657" s="329"/>
      <c r="S657" s="329"/>
      <c r="T657" s="279" t="s">
        <v>1816</v>
      </c>
      <c r="U657" s="988" t="s">
        <v>3121</v>
      </c>
      <c r="V657" s="373"/>
      <c r="W657" s="882" t="s">
        <v>3122</v>
      </c>
      <c r="X657" s="342"/>
      <c r="Y657" s="342"/>
      <c r="Z657" s="342"/>
      <c r="AA657" s="329"/>
      <c r="AB657" s="329"/>
      <c r="AC657" s="279" t="s">
        <v>294</v>
      </c>
      <c r="AD657" s="596" t="s">
        <v>3123</v>
      </c>
      <c r="AE657" s="170"/>
      <c r="AF657" s="740" t="s">
        <v>3124</v>
      </c>
      <c r="AG657" s="235"/>
      <c r="AH657" s="235"/>
      <c r="AI657" s="235"/>
      <c r="AJ657" s="329"/>
      <c r="AK657" s="329"/>
      <c r="AL657" s="329"/>
      <c r="AM657" s="227" t="s">
        <v>1821</v>
      </c>
      <c r="AN657" s="170"/>
      <c r="AO657" s="329"/>
      <c r="AP657" s="329"/>
      <c r="AQ657" s="329"/>
      <c r="AR657" s="329"/>
      <c r="AS657" s="329"/>
      <c r="AT657" s="329"/>
    </row>
    <row r="658">
      <c r="A658" s="329"/>
      <c r="B658" s="345" t="s">
        <v>1822</v>
      </c>
      <c r="C658" s="345" t="s">
        <v>1823</v>
      </c>
      <c r="D658" s="345" t="s">
        <v>1824</v>
      </c>
      <c r="E658" s="345" t="s">
        <v>1825</v>
      </c>
      <c r="F658" s="345" t="s">
        <v>1066</v>
      </c>
      <c r="G658" s="345" t="s">
        <v>1120</v>
      </c>
      <c r="H658" s="345" t="s">
        <v>800</v>
      </c>
      <c r="I658" s="345" t="s">
        <v>1826</v>
      </c>
      <c r="J658" s="329"/>
      <c r="K658" s="346" t="str">
        <f>IFERROR(__xludf.DUMMYFUNCTION("REGEXREPLACE(O657, ""\D+"", """")"),"2")</f>
        <v>2</v>
      </c>
      <c r="L658" s="229" t="s">
        <v>813</v>
      </c>
      <c r="M658" s="181"/>
      <c r="N658" s="181"/>
      <c r="O658" s="183"/>
      <c r="P658" s="181"/>
      <c r="Q658" s="183"/>
      <c r="R658" s="329"/>
      <c r="S658" s="329"/>
      <c r="T658" s="329"/>
      <c r="U658" s="185" t="s">
        <v>3125</v>
      </c>
      <c r="V658" s="181"/>
      <c r="W658" s="181"/>
      <c r="X658" s="181"/>
      <c r="Y658" s="181"/>
      <c r="Z658" s="181"/>
      <c r="AA658" s="349" t="s">
        <v>556</v>
      </c>
      <c r="AB658" s="329"/>
      <c r="AC658" s="329"/>
      <c r="AD658" s="153" t="s">
        <v>3126</v>
      </c>
      <c r="AE658" s="154"/>
      <c r="AF658" s="154"/>
      <c r="AG658" s="154"/>
      <c r="AH658" s="154"/>
      <c r="AI658" s="154"/>
      <c r="AJ658" s="329"/>
      <c r="AK658" s="329"/>
      <c r="AL658" s="329"/>
      <c r="AM658" s="901" t="s">
        <v>1830</v>
      </c>
      <c r="AN658" s="989" t="s">
        <v>2251</v>
      </c>
      <c r="AO658" s="990" t="s">
        <v>3127</v>
      </c>
      <c r="AP658" s="991" t="s">
        <v>1843</v>
      </c>
      <c r="AQ658" s="721" t="s">
        <v>2454</v>
      </c>
      <c r="AR658" s="193"/>
      <c r="AS658" s="329"/>
      <c r="AT658" s="329"/>
    </row>
    <row r="659">
      <c r="A659" s="358"/>
      <c r="B659" s="359">
        <f>SUM($B$940)</f>
        <v>35</v>
      </c>
      <c r="C659" s="360">
        <v>12.0</v>
      </c>
      <c r="D659" s="361"/>
      <c r="E659" s="361"/>
      <c r="F659" s="360">
        <v>4.0</v>
      </c>
      <c r="G659" s="361"/>
      <c r="H659" s="361"/>
      <c r="I659" s="359">
        <f>SUM(B659,C659*2,D659:H659) - IF(C659 &gt; I656, MINUS(C659, I656), 0)</f>
        <v>63</v>
      </c>
      <c r="J659" s="329"/>
      <c r="K659" s="329"/>
      <c r="L659" s="229" t="s">
        <v>816</v>
      </c>
      <c r="M659" s="181"/>
      <c r="N659" s="181"/>
      <c r="O659" s="181"/>
      <c r="P659" s="181"/>
      <c r="Q659" s="181"/>
      <c r="R659" s="329"/>
      <c r="S659" s="329"/>
      <c r="T659" s="329"/>
      <c r="U659" s="992" t="s">
        <v>3128</v>
      </c>
      <c r="V659" s="993" t="s">
        <v>862</v>
      </c>
      <c r="W659" s="743" t="s">
        <v>868</v>
      </c>
      <c r="X659" s="743" t="s">
        <v>869</v>
      </c>
      <c r="Y659" s="993" t="s">
        <v>884</v>
      </c>
      <c r="Z659" s="743" t="s">
        <v>866</v>
      </c>
      <c r="AA659" s="329"/>
      <c r="AB659" s="329"/>
      <c r="AC659" s="329"/>
      <c r="AD659" s="153" t="s">
        <v>3129</v>
      </c>
      <c r="AE659" s="154"/>
      <c r="AF659" s="154"/>
      <c r="AG659" s="154"/>
      <c r="AH659" s="205" t="s">
        <v>3130</v>
      </c>
      <c r="AI659" s="994" t="s">
        <v>3131</v>
      </c>
      <c r="AJ659" s="329"/>
      <c r="AK659" s="329"/>
      <c r="AL659" s="329"/>
      <c r="AM659" s="193"/>
      <c r="AN659" s="877"/>
      <c r="AO659" s="877"/>
      <c r="AP659" s="193"/>
      <c r="AQ659" s="193"/>
      <c r="AR659" s="193"/>
      <c r="AS659" s="329"/>
      <c r="AT659" s="329"/>
    </row>
    <row r="660">
      <c r="B660" s="359">
        <f>SUM($C$940)</f>
        <v>40</v>
      </c>
      <c r="C660" s="360">
        <v>12.0</v>
      </c>
      <c r="D660" s="361"/>
      <c r="E660" s="360">
        <v>4.0</v>
      </c>
      <c r="F660" s="360">
        <v>10.0</v>
      </c>
      <c r="G660" s="361"/>
      <c r="H660" s="361"/>
      <c r="I660" s="359">
        <f>SUM(B660,C660*2,D660:H660) - IF(C660 &gt; I656, MINUS(C660, I656), 0)</f>
        <v>78</v>
      </c>
      <c r="J660" s="329"/>
      <c r="K660" s="329"/>
      <c r="L660" s="373"/>
      <c r="M660" s="373"/>
      <c r="N660" s="373"/>
      <c r="O660" s="373"/>
      <c r="P660" s="373"/>
      <c r="Q660" s="373"/>
      <c r="R660" s="329"/>
      <c r="S660" s="329"/>
      <c r="T660" s="329"/>
      <c r="U660" s="329"/>
      <c r="V660" s="329"/>
      <c r="W660" s="329"/>
      <c r="X660" s="329"/>
      <c r="Y660" s="329"/>
      <c r="Z660" s="329"/>
      <c r="AA660" s="329"/>
      <c r="AB660" s="329"/>
      <c r="AC660" s="329"/>
      <c r="AD660" s="227" t="s">
        <v>1952</v>
      </c>
      <c r="AE660" s="170"/>
      <c r="AF660" s="170"/>
      <c r="AG660" s="170"/>
      <c r="AH660" s="170"/>
      <c r="AI660" s="345" t="s">
        <v>535</v>
      </c>
      <c r="AJ660" s="329"/>
      <c r="AK660" s="329"/>
      <c r="AL660" s="329"/>
      <c r="AM660" s="193"/>
      <c r="AN660" s="877"/>
      <c r="AO660" s="877"/>
      <c r="AP660" s="193"/>
      <c r="AQ660" s="193"/>
      <c r="AR660" s="193"/>
      <c r="AS660" s="329"/>
      <c r="AT660" s="329"/>
    </row>
    <row r="661">
      <c r="B661" s="359">
        <f>SUM($D$940)</f>
        <v>0</v>
      </c>
      <c r="C661" s="360">
        <v>10.0</v>
      </c>
      <c r="D661" s="361"/>
      <c r="E661" s="360"/>
      <c r="F661" s="360">
        <v>-3.0</v>
      </c>
      <c r="G661" s="361"/>
      <c r="H661" s="361"/>
      <c r="I661" s="359">
        <f>SUM(B661:H661) - IF(C661 &gt; I656, ROUNDUP(MINUS(C661, I656)/2), 0)</f>
        <v>7</v>
      </c>
      <c r="J661" s="329"/>
      <c r="K661" s="274" t="s">
        <v>1815</v>
      </c>
      <c r="L661" s="289" t="s">
        <v>2116</v>
      </c>
      <c r="M661" s="192"/>
      <c r="N661" s="192"/>
      <c r="O661" s="196" t="s">
        <v>3132</v>
      </c>
      <c r="P661" s="338" t="s">
        <v>694</v>
      </c>
      <c r="Q661" s="337" t="s">
        <v>593</v>
      </c>
      <c r="R661" s="329"/>
      <c r="S661" s="329"/>
      <c r="T661" s="279" t="s">
        <v>1855</v>
      </c>
      <c r="U661" s="456" t="s">
        <v>3133</v>
      </c>
      <c r="V661" s="398"/>
      <c r="W661" s="473" t="s">
        <v>3134</v>
      </c>
      <c r="X661" s="342"/>
      <c r="Y661" s="342"/>
      <c r="Z661" s="342"/>
      <c r="AA661" s="329"/>
      <c r="AB661" s="329"/>
      <c r="AC661" s="329"/>
      <c r="AD661" s="329"/>
      <c r="AE661" s="329"/>
      <c r="AF661" s="329"/>
      <c r="AG661" s="329"/>
      <c r="AH661" s="329"/>
      <c r="AI661" s="329"/>
      <c r="AJ661" s="329"/>
      <c r="AK661" s="329"/>
      <c r="AL661" s="329"/>
      <c r="AM661" s="193"/>
      <c r="AN661" s="877"/>
      <c r="AO661" s="877"/>
      <c r="AP661" s="193"/>
      <c r="AQ661" s="193"/>
      <c r="AR661" s="193"/>
      <c r="AS661" s="329"/>
      <c r="AT661" s="329"/>
    </row>
    <row r="662">
      <c r="B662" s="359">
        <f>SUM($E$940)</f>
        <v>0</v>
      </c>
      <c r="C662" s="360">
        <v>5.0</v>
      </c>
      <c r="D662" s="361"/>
      <c r="E662" s="360"/>
      <c r="F662" s="361"/>
      <c r="G662" s="361"/>
      <c r="H662" s="361"/>
      <c r="I662" s="359">
        <f>SUM(B662:H662) - IF(C662 &gt; I656, ROUNDUP(MINUS(C662, I656)/2), 0)</f>
        <v>5</v>
      </c>
      <c r="J662" s="329"/>
      <c r="K662" s="346" t="str">
        <f>IFERROR(__xludf.DUMMYFUNCTION("REGEXREPLACE(O661, ""\D+"", """")"),"2")</f>
        <v>2</v>
      </c>
      <c r="L662" s="180" t="s">
        <v>697</v>
      </c>
      <c r="M662" s="181"/>
      <c r="N662" s="181"/>
      <c r="O662" s="183"/>
      <c r="P662" s="181"/>
      <c r="Q662" s="183"/>
      <c r="R662" s="349"/>
      <c r="S662" s="329"/>
      <c r="T662" s="329"/>
      <c r="U662" s="385" t="s">
        <v>1010</v>
      </c>
      <c r="V662" s="181" t="s">
        <v>1057</v>
      </c>
      <c r="W662" s="181" t="s">
        <v>1087</v>
      </c>
      <c r="X662" s="181" t="s">
        <v>1032</v>
      </c>
      <c r="Y662" s="386" t="s">
        <v>2616</v>
      </c>
      <c r="Z662" s="459" t="s">
        <v>3135</v>
      </c>
      <c r="AA662" s="349" t="s">
        <v>556</v>
      </c>
      <c r="AB662" s="388"/>
      <c r="AC662" s="279" t="s">
        <v>1862</v>
      </c>
      <c r="AD662" s="279" t="s">
        <v>1430</v>
      </c>
      <c r="AE662" s="192"/>
      <c r="AF662" s="192"/>
      <c r="AG662" s="222" t="s">
        <v>1304</v>
      </c>
      <c r="AH662" s="178" t="s">
        <v>1195</v>
      </c>
      <c r="AI662" s="222" t="s">
        <v>1196</v>
      </c>
      <c r="AJ662" s="329"/>
      <c r="AK662" s="329"/>
      <c r="AL662" s="329"/>
      <c r="AM662" s="193"/>
      <c r="AN662" s="193"/>
      <c r="AO662" s="193"/>
      <c r="AP662" s="193"/>
      <c r="AQ662" s="193"/>
      <c r="AR662" s="193"/>
      <c r="AS662" s="329"/>
      <c r="AT662" s="329"/>
    </row>
    <row r="663">
      <c r="B663" s="359">
        <f>SUM($F$940)</f>
        <v>0</v>
      </c>
      <c r="C663" s="360">
        <v>15.0</v>
      </c>
      <c r="D663" s="361"/>
      <c r="E663" s="360">
        <v>5.0</v>
      </c>
      <c r="F663" s="360">
        <v>8.0</v>
      </c>
      <c r="G663" s="361"/>
      <c r="H663" s="361"/>
      <c r="I663" s="359">
        <f>SUM(B663:H663) - IF(C663 &gt; I656, ROUNDUP(MINUS(C663, I656)/2), 0)</f>
        <v>28</v>
      </c>
      <c r="J663" s="329"/>
      <c r="K663" s="329"/>
      <c r="L663" s="180" t="s">
        <v>2125</v>
      </c>
      <c r="M663" s="181"/>
      <c r="N663" s="181"/>
      <c r="O663" s="181"/>
      <c r="P663" s="181"/>
      <c r="Q663" s="181"/>
      <c r="R663" s="329"/>
      <c r="S663" s="329"/>
      <c r="T663" s="329"/>
      <c r="U663" s="385" t="s">
        <v>1018</v>
      </c>
      <c r="V663" s="181" t="s">
        <v>2338</v>
      </c>
      <c r="W663" s="181" t="s">
        <v>2521</v>
      </c>
      <c r="X663" s="181" t="s">
        <v>2276</v>
      </c>
      <c r="Y663" s="387" t="s">
        <v>1023</v>
      </c>
      <c r="Z663" s="181"/>
      <c r="AA663" s="329"/>
      <c r="AB663" s="390">
        <f>(AC663 * (AC663 + 1)) / 2</f>
        <v>0</v>
      </c>
      <c r="AC663" s="391">
        <v>0.0</v>
      </c>
      <c r="AD663" s="185" t="s">
        <v>3136</v>
      </c>
      <c r="AE663" s="181"/>
      <c r="AF663" s="181"/>
      <c r="AG663" s="181"/>
      <c r="AH663" s="181"/>
      <c r="AI663" s="181"/>
      <c r="AJ663" s="349" t="s">
        <v>556</v>
      </c>
      <c r="AK663" s="329"/>
      <c r="AL663" s="329"/>
      <c r="AM663" s="193"/>
      <c r="AN663" s="193"/>
      <c r="AO663" s="193"/>
      <c r="AP663" s="193"/>
      <c r="AQ663" s="193"/>
      <c r="AR663" s="193"/>
      <c r="AS663" s="329"/>
      <c r="AT663" s="329"/>
    </row>
    <row r="664">
      <c r="B664" s="359">
        <f>SUM($G$940)</f>
        <v>0</v>
      </c>
      <c r="C664" s="360">
        <v>2.0</v>
      </c>
      <c r="D664" s="361"/>
      <c r="E664" s="360">
        <v>4.0</v>
      </c>
      <c r="F664" s="361"/>
      <c r="G664" s="361"/>
      <c r="H664" s="361"/>
      <c r="I664" s="359">
        <f>SUM(B664:H664) - IF(C664 &gt; I656, ROUNDUP(MINUS(C664, I656)/2), 0)</f>
        <v>6</v>
      </c>
      <c r="J664" s="329"/>
      <c r="K664" s="329"/>
      <c r="L664" s="329"/>
      <c r="M664" s="329"/>
      <c r="N664" s="329"/>
      <c r="O664" s="329"/>
      <c r="P664" s="329"/>
      <c r="Q664" s="329"/>
      <c r="R664" s="329"/>
      <c r="S664" s="329"/>
      <c r="T664" s="279" t="s">
        <v>1872</v>
      </c>
      <c r="U664" s="800" t="s">
        <v>3137</v>
      </c>
      <c r="V664" s="398"/>
      <c r="W664" s="473" t="s">
        <v>3138</v>
      </c>
      <c r="X664" s="342"/>
      <c r="Y664" s="342"/>
      <c r="Z664" s="342"/>
      <c r="AA664" s="329"/>
      <c r="AB664" s="388"/>
      <c r="AC664" s="400" t="str">
        <f>CONCATENATE("Cost: ", AB663, " KP")</f>
        <v>Cost: 0 KP</v>
      </c>
      <c r="AD664" s="185" t="s">
        <v>3139</v>
      </c>
      <c r="AE664" s="181"/>
      <c r="AF664" s="181"/>
      <c r="AG664" s="181"/>
      <c r="AH664" s="181"/>
      <c r="AI664" s="181"/>
      <c r="AJ664" s="349" t="s">
        <v>1927</v>
      </c>
      <c r="AK664" s="329"/>
      <c r="AL664" s="329"/>
      <c r="AM664" s="373"/>
      <c r="AN664" s="373"/>
      <c r="AO664" s="373"/>
      <c r="AP664" s="373"/>
      <c r="AQ664" s="373"/>
      <c r="AR664" s="373"/>
      <c r="AS664" s="329"/>
      <c r="AT664" s="329"/>
    </row>
    <row r="665">
      <c r="B665" s="359">
        <f>SUM($H$940)</f>
        <v>0</v>
      </c>
      <c r="C665" s="360">
        <v>6.0</v>
      </c>
      <c r="D665" s="361"/>
      <c r="E665" s="361"/>
      <c r="F665" s="361"/>
      <c r="G665" s="360">
        <v>2.0</v>
      </c>
      <c r="H665" s="361"/>
      <c r="I665" s="359">
        <f>SUM(B665:H665) - IF(C665 &gt; I656, ROUNDUP(MINUS(C665, I656)/2), 0)</f>
        <v>8</v>
      </c>
      <c r="J665" s="329"/>
      <c r="K665" s="274" t="s">
        <v>1815</v>
      </c>
      <c r="L665" s="169" t="s">
        <v>801</v>
      </c>
      <c r="M665" s="170"/>
      <c r="N665" s="170"/>
      <c r="O665" s="171" t="s">
        <v>3140</v>
      </c>
      <c r="P665" s="217" t="s">
        <v>800</v>
      </c>
      <c r="Q665" s="171" t="s">
        <v>583</v>
      </c>
      <c r="R665" s="329"/>
      <c r="S665" s="329"/>
      <c r="T665" s="329"/>
      <c r="U665" s="385" t="s">
        <v>1010</v>
      </c>
      <c r="V665" s="226" t="s">
        <v>1876</v>
      </c>
      <c r="W665" s="749" t="s">
        <v>3141</v>
      </c>
      <c r="X665" s="408" t="s">
        <v>2337</v>
      </c>
      <c r="Y665" s="181"/>
      <c r="Z665" s="181"/>
      <c r="AA665" s="329"/>
      <c r="AB665" s="388"/>
      <c r="AC665" s="279" t="s">
        <v>1862</v>
      </c>
      <c r="AD665" s="279" t="s">
        <v>1475</v>
      </c>
      <c r="AE665" s="192"/>
      <c r="AF665" s="192"/>
      <c r="AG665" s="222" t="s">
        <v>1302</v>
      </c>
      <c r="AH665" s="178" t="s">
        <v>1195</v>
      </c>
      <c r="AI665" s="222" t="s">
        <v>1196</v>
      </c>
      <c r="AJ665" s="329"/>
      <c r="AK665" s="329"/>
      <c r="AL665" s="329"/>
      <c r="AM665" s="279" t="s">
        <v>1879</v>
      </c>
      <c r="AN665" s="192"/>
      <c r="AO665" s="373"/>
      <c r="AP665" s="373"/>
      <c r="AQ665" s="373"/>
      <c r="AR665" s="373"/>
      <c r="AS665" s="329"/>
      <c r="AT665" s="329"/>
    </row>
    <row r="666">
      <c r="B666" s="359">
        <f>SUM($I$940)</f>
        <v>0</v>
      </c>
      <c r="C666" s="360">
        <v>13.0</v>
      </c>
      <c r="D666" s="360">
        <v>4.0</v>
      </c>
      <c r="E666" s="361"/>
      <c r="F666" s="361"/>
      <c r="G666" s="361"/>
      <c r="H666" s="361"/>
      <c r="I666" s="359">
        <f>SUM(B666:H666) - IF(C666 &gt; I656, ROUNDUP(MINUS(C666, I656)/2), 0)</f>
        <v>17</v>
      </c>
      <c r="J666" s="329"/>
      <c r="K666" s="346" t="str">
        <f>IFERROR(__xludf.DUMMYFUNCTION("REGEXREPLACE(O665, ""\D+"", """")"),"0")</f>
        <v>0</v>
      </c>
      <c r="L666" s="153" t="s">
        <v>804</v>
      </c>
      <c r="M666" s="154"/>
      <c r="N666" s="154"/>
      <c r="O666" s="173"/>
      <c r="P666" s="154"/>
      <c r="Q666" s="173"/>
      <c r="R666" s="329"/>
      <c r="S666" s="329"/>
      <c r="T666" s="329"/>
      <c r="U666" s="385" t="s">
        <v>1018</v>
      </c>
      <c r="V666" s="226" t="s">
        <v>1109</v>
      </c>
      <c r="W666" s="226" t="s">
        <v>2049</v>
      </c>
      <c r="X666" s="226" t="s">
        <v>1021</v>
      </c>
      <c r="Y666" s="226" t="s">
        <v>2492</v>
      </c>
      <c r="Z666" s="573" t="s">
        <v>3142</v>
      </c>
      <c r="AA666" s="329"/>
      <c r="AB666" s="390">
        <f>(AC666 * (AC666 + 1)) / 2</f>
        <v>0</v>
      </c>
      <c r="AC666" s="391">
        <v>0.0</v>
      </c>
      <c r="AD666" s="228" t="s">
        <v>3143</v>
      </c>
      <c r="AE666" s="181"/>
      <c r="AF666" s="181"/>
      <c r="AG666" s="181"/>
      <c r="AH666" s="181"/>
      <c r="AI666" s="181"/>
      <c r="AJ666" s="329"/>
      <c r="AK666" s="329"/>
      <c r="AL666" s="329"/>
      <c r="AM666" s="851" t="s">
        <v>2803</v>
      </c>
      <c r="AN666" s="193"/>
      <c r="AO666" s="881" t="s">
        <v>2473</v>
      </c>
      <c r="AP666" s="193"/>
      <c r="AQ666" s="851" t="s">
        <v>3144</v>
      </c>
      <c r="AR666" s="193"/>
      <c r="AS666" s="329"/>
      <c r="AT666" s="329"/>
    </row>
    <row r="667">
      <c r="B667" s="359">
        <f>SUM($J$940)</f>
        <v>0</v>
      </c>
      <c r="C667" s="360">
        <v>15.0</v>
      </c>
      <c r="D667" s="361"/>
      <c r="E667" s="361"/>
      <c r="F667" s="360">
        <v>3.0</v>
      </c>
      <c r="G667" s="361"/>
      <c r="H667" s="361"/>
      <c r="I667" s="359">
        <f>SUM(B667:H667) - IF(C667 &gt; I656, ROUNDUP(MINUS(C667, I656)/2), 0)</f>
        <v>18</v>
      </c>
      <c r="J667" s="329"/>
      <c r="K667" s="329"/>
      <c r="L667" s="154"/>
      <c r="M667" s="154"/>
      <c r="N667" s="154"/>
      <c r="O667" s="154"/>
      <c r="P667" s="154"/>
      <c r="Q667" s="154"/>
      <c r="R667" s="329"/>
      <c r="S667" s="329"/>
      <c r="T667" s="279" t="s">
        <v>1889</v>
      </c>
      <c r="U667" s="508" t="s">
        <v>2805</v>
      </c>
      <c r="V667" s="398"/>
      <c r="W667" s="509" t="s">
        <v>2806</v>
      </c>
      <c r="X667" s="342"/>
      <c r="Y667" s="342"/>
      <c r="Z667" s="342"/>
      <c r="AA667" s="329"/>
      <c r="AB667" s="388"/>
      <c r="AC667" s="400" t="str">
        <f>CONCATENATE("Cost: ", AB666, " KP")</f>
        <v>Cost: 0 KP</v>
      </c>
      <c r="AD667" s="228" t="s">
        <v>3145</v>
      </c>
      <c r="AE667" s="181"/>
      <c r="AF667" s="181"/>
      <c r="AG667" s="181"/>
      <c r="AH667" s="181"/>
      <c r="AI667" s="181"/>
      <c r="AJ667" s="349" t="s">
        <v>556</v>
      </c>
      <c r="AK667" s="329"/>
      <c r="AL667" s="329"/>
      <c r="AM667" s="883" t="s">
        <v>2176</v>
      </c>
      <c r="AN667" s="193"/>
      <c r="AO667" s="405" t="s">
        <v>2065</v>
      </c>
      <c r="AP667" s="193"/>
      <c r="AQ667" s="883" t="s">
        <v>2177</v>
      </c>
      <c r="AR667" s="193"/>
      <c r="AS667" s="329"/>
      <c r="AT667" s="329"/>
    </row>
    <row r="668">
      <c r="B668" s="359">
        <f>SUM($T$940)</f>
        <v>4</v>
      </c>
      <c r="C668" s="361"/>
      <c r="D668" s="361"/>
      <c r="E668" s="361"/>
      <c r="F668" s="361"/>
      <c r="G668" s="361"/>
      <c r="H668" s="361"/>
      <c r="I668" s="359">
        <f>SUM(B668,D668:H668, (MIN(ROUNDDOWN(C668/6), 1)), MIN(ROUNDDOWN(C668/15), 1))</f>
        <v>4</v>
      </c>
      <c r="J668" s="329"/>
      <c r="K668" s="329"/>
      <c r="L668" s="329"/>
      <c r="M668" s="329"/>
      <c r="N668" s="329"/>
      <c r="O668" s="329"/>
      <c r="P668" s="329"/>
      <c r="Q668" s="329"/>
      <c r="R668" s="329"/>
      <c r="S668" s="329"/>
      <c r="T668" s="329"/>
      <c r="U668" s="510" t="s">
        <v>1010</v>
      </c>
      <c r="V668" s="402" t="s">
        <v>2808</v>
      </c>
      <c r="W668" s="573" t="s">
        <v>1171</v>
      </c>
      <c r="X668" s="181"/>
      <c r="Y668" s="181"/>
      <c r="Z668" s="181"/>
      <c r="AA668" s="329"/>
      <c r="AB668" s="388"/>
      <c r="AC668" s="279" t="s">
        <v>1862</v>
      </c>
      <c r="AD668" s="279" t="s">
        <v>1485</v>
      </c>
      <c r="AE668" s="192"/>
      <c r="AF668" s="192"/>
      <c r="AG668" s="222" t="s">
        <v>1334</v>
      </c>
      <c r="AH668" s="178" t="s">
        <v>1344</v>
      </c>
      <c r="AI668" s="222" t="s">
        <v>1196</v>
      </c>
      <c r="AJ668" s="329"/>
      <c r="AK668" s="329"/>
      <c r="AL668" s="329"/>
      <c r="AM668" s="851" t="s">
        <v>3146</v>
      </c>
      <c r="AN668" s="193"/>
      <c r="AO668" s="883" t="s">
        <v>2898</v>
      </c>
      <c r="AP668" s="193"/>
      <c r="AQ668" s="995" t="s">
        <v>2289</v>
      </c>
      <c r="AR668" s="193"/>
      <c r="AS668" s="329"/>
      <c r="AT668" s="329"/>
    </row>
    <row r="669">
      <c r="A669" s="329"/>
      <c r="B669" s="329"/>
      <c r="C669" s="329"/>
      <c r="D669" s="329"/>
      <c r="E669" s="329"/>
      <c r="F669" s="329"/>
      <c r="G669" s="329"/>
      <c r="H669" s="329"/>
      <c r="I669" s="329"/>
      <c r="J669" s="329"/>
      <c r="K669" s="274" t="s">
        <v>1815</v>
      </c>
      <c r="L669" s="289" t="s">
        <v>786</v>
      </c>
      <c r="M669" s="192"/>
      <c r="N669" s="192"/>
      <c r="O669" s="337" t="s">
        <v>625</v>
      </c>
      <c r="P669" s="745" t="s">
        <v>748</v>
      </c>
      <c r="Q669" s="337" t="s">
        <v>593</v>
      </c>
      <c r="R669" s="329"/>
      <c r="S669" s="329"/>
      <c r="T669" s="329"/>
      <c r="U669" s="510" t="s">
        <v>1018</v>
      </c>
      <c r="V669" s="181"/>
      <c r="W669" s="181"/>
      <c r="X669" s="181"/>
      <c r="Y669" s="181"/>
      <c r="Z669" s="181"/>
      <c r="AA669" s="329"/>
      <c r="AB669" s="390">
        <f>(AC669 * (AC669 + 1)) / 2</f>
        <v>0</v>
      </c>
      <c r="AC669" s="391">
        <v>0.0</v>
      </c>
      <c r="AD669" s="185" t="s">
        <v>3147</v>
      </c>
      <c r="AE669" s="181"/>
      <c r="AF669" s="181"/>
      <c r="AG669" s="181"/>
      <c r="AH669" s="181"/>
      <c r="AI669" s="181"/>
      <c r="AJ669" s="329"/>
      <c r="AK669" s="329"/>
      <c r="AL669" s="329"/>
      <c r="AM669" s="373"/>
      <c r="AN669" s="373"/>
      <c r="AO669" s="373"/>
      <c r="AP669" s="373"/>
      <c r="AQ669" s="373"/>
      <c r="AR669" s="373"/>
      <c r="AS669" s="329"/>
      <c r="AT669" s="329"/>
    </row>
    <row r="670">
      <c r="A670" s="329"/>
      <c r="B670" s="345" t="s">
        <v>1822</v>
      </c>
      <c r="C670" s="345" t="s">
        <v>1906</v>
      </c>
      <c r="D670" s="345" t="s">
        <v>1907</v>
      </c>
      <c r="E670" s="345" t="s">
        <v>1908</v>
      </c>
      <c r="F670" s="345" t="s">
        <v>1909</v>
      </c>
      <c r="G670" s="345" t="s">
        <v>1910</v>
      </c>
      <c r="H670" s="345" t="s">
        <v>800</v>
      </c>
      <c r="I670" s="345" t="s">
        <v>1826</v>
      </c>
      <c r="J670" s="329"/>
      <c r="K670" s="346" t="str">
        <f>IFERROR(__xludf.DUMMYFUNCTION("REGEXREPLACE(O669, ""\D+"", """")"),"5")</f>
        <v>5</v>
      </c>
      <c r="L670" s="180" t="s">
        <v>788</v>
      </c>
      <c r="M670" s="181"/>
      <c r="N670" s="181"/>
      <c r="O670" s="183"/>
      <c r="P670" s="181"/>
      <c r="Q670" s="183"/>
      <c r="R670" s="329"/>
      <c r="S670" s="329"/>
      <c r="T670" s="279" t="s">
        <v>1889</v>
      </c>
      <c r="U670" s="456" t="s">
        <v>3148</v>
      </c>
      <c r="V670" s="398"/>
      <c r="W670" s="473" t="s">
        <v>3149</v>
      </c>
      <c r="X670" s="342"/>
      <c r="Y670" s="342"/>
      <c r="Z670" s="342"/>
      <c r="AA670" s="329"/>
      <c r="AB670" s="329"/>
      <c r="AC670" s="400" t="str">
        <f>CONCATENATE("Cost: ", AB669, " KP")</f>
        <v>Cost: 0 KP</v>
      </c>
      <c r="AD670" s="185" t="s">
        <v>3150</v>
      </c>
      <c r="AE670" s="181"/>
      <c r="AF670" s="181"/>
      <c r="AG670" s="181"/>
      <c r="AH670" s="181"/>
      <c r="AI670" s="181"/>
      <c r="AJ670" s="329"/>
      <c r="AK670" s="329"/>
      <c r="AL670" s="329"/>
      <c r="AM670" s="279" t="s">
        <v>1914</v>
      </c>
      <c r="AN670" s="192"/>
      <c r="AO670" s="373"/>
      <c r="AP670" s="373"/>
      <c r="AQ670" s="373"/>
      <c r="AR670" s="373"/>
      <c r="AS670" s="329"/>
      <c r="AT670" s="329"/>
    </row>
    <row r="671">
      <c r="A671" s="345" t="s">
        <v>51</v>
      </c>
      <c r="B671" s="359">
        <f>SUM($U$940)</f>
        <v>5</v>
      </c>
      <c r="C671" s="418"/>
      <c r="D671" s="418"/>
      <c r="E671" s="419">
        <f>SUM(ROUNDDOWN(I664/5))</f>
        <v>1</v>
      </c>
      <c r="F671" s="418"/>
      <c r="G671" s="361"/>
      <c r="H671" s="361"/>
      <c r="I671" s="359">
        <f t="shared" ref="I671:I675" si="25">SUM(B671:H671)</f>
        <v>6</v>
      </c>
      <c r="J671" s="329"/>
      <c r="K671" s="329"/>
      <c r="L671" s="180" t="s">
        <v>790</v>
      </c>
      <c r="M671" s="181"/>
      <c r="N671" s="181"/>
      <c r="O671" s="181"/>
      <c r="P671" s="181"/>
      <c r="Q671" s="181"/>
      <c r="R671" s="329"/>
      <c r="S671" s="329"/>
      <c r="T671" s="329"/>
      <c r="U671" s="385" t="s">
        <v>1010</v>
      </c>
      <c r="V671" s="181" t="s">
        <v>1075</v>
      </c>
      <c r="W671" s="459" t="s">
        <v>3151</v>
      </c>
      <c r="X671" s="181"/>
      <c r="Y671" s="181"/>
      <c r="Z671" s="181"/>
      <c r="AA671" s="329"/>
      <c r="AB671" s="329"/>
      <c r="AC671" s="279" t="s">
        <v>1862</v>
      </c>
      <c r="AD671" s="230" t="s">
        <v>1687</v>
      </c>
      <c r="AE671" s="192"/>
      <c r="AF671" s="192"/>
      <c r="AG671" s="178" t="s">
        <v>1688</v>
      </c>
      <c r="AH671" s="178" t="s">
        <v>1344</v>
      </c>
      <c r="AI671" s="222" t="s">
        <v>1196</v>
      </c>
      <c r="AJ671" s="329"/>
      <c r="AK671" s="329"/>
      <c r="AL671" s="329"/>
      <c r="AM671" s="423" t="s">
        <v>3152</v>
      </c>
      <c r="AS671" s="329"/>
      <c r="AT671" s="329"/>
    </row>
    <row r="672">
      <c r="A672" s="345" t="s">
        <v>52</v>
      </c>
      <c r="B672" s="359">
        <f>SUM($V$940)</f>
        <v>6</v>
      </c>
      <c r="C672" s="418"/>
      <c r="D672" s="419">
        <f>SUM(ROUNDDOWN(I663/3))</f>
        <v>9</v>
      </c>
      <c r="E672" s="419">
        <f>SUM(I664)</f>
        <v>6</v>
      </c>
      <c r="F672" s="418"/>
      <c r="G672" s="360">
        <v>8.0</v>
      </c>
      <c r="H672" s="361"/>
      <c r="I672" s="359">
        <f t="shared" si="25"/>
        <v>29</v>
      </c>
      <c r="J672" s="329"/>
      <c r="K672" s="329"/>
      <c r="L672" s="329"/>
      <c r="M672" s="329"/>
      <c r="N672" s="329"/>
      <c r="O672" s="329"/>
      <c r="P672" s="329"/>
      <c r="Q672" s="329"/>
      <c r="R672" s="329"/>
      <c r="S672" s="329"/>
      <c r="T672" s="329"/>
      <c r="U672" s="385" t="s">
        <v>1018</v>
      </c>
      <c r="V672" s="181" t="s">
        <v>1143</v>
      </c>
      <c r="W672" s="181" t="s">
        <v>3153</v>
      </c>
      <c r="X672" s="181"/>
      <c r="Y672" s="181"/>
      <c r="Z672" s="181"/>
      <c r="AA672" s="329"/>
      <c r="AB672" s="390">
        <f>(AC672 * (AC672 + 1)) / 2</f>
        <v>0</v>
      </c>
      <c r="AC672" s="391">
        <v>0.0</v>
      </c>
      <c r="AD672" s="185" t="s">
        <v>3154</v>
      </c>
      <c r="AE672" s="181"/>
      <c r="AF672" s="181"/>
      <c r="AG672" s="181"/>
      <c r="AH672" s="181"/>
      <c r="AI672" s="181"/>
      <c r="AJ672" s="329"/>
      <c r="AK672" s="329"/>
      <c r="AL672" s="329"/>
      <c r="AS672" s="329"/>
      <c r="AT672" s="329"/>
    </row>
    <row r="673">
      <c r="A673" s="345" t="s">
        <v>54</v>
      </c>
      <c r="B673" s="359">
        <f>SUM($W$940)</f>
        <v>2</v>
      </c>
      <c r="C673" s="419">
        <f>SUM(I662)</f>
        <v>5</v>
      </c>
      <c r="D673" s="418"/>
      <c r="E673" s="418"/>
      <c r="F673" s="418"/>
      <c r="G673" s="361"/>
      <c r="H673" s="361"/>
      <c r="I673" s="359">
        <f t="shared" si="25"/>
        <v>7</v>
      </c>
      <c r="J673" s="329"/>
      <c r="K673" s="411" t="s">
        <v>1904</v>
      </c>
      <c r="L673" s="412"/>
      <c r="M673" s="412"/>
      <c r="N673" s="412"/>
      <c r="O673" s="413"/>
      <c r="P673" s="413"/>
      <c r="Q673" s="413"/>
      <c r="R673" s="329"/>
      <c r="S673" s="329"/>
      <c r="T673" s="329"/>
      <c r="U673" s="329"/>
      <c r="V673" s="329"/>
      <c r="W673" s="329"/>
      <c r="X673" s="329"/>
      <c r="Y673" s="329"/>
      <c r="Z673" s="329"/>
      <c r="AA673" s="329"/>
      <c r="AB673" s="388"/>
      <c r="AC673" s="400" t="str">
        <f>CONCATENATE("Cost: ", AB672, " KP")</f>
        <v>Cost: 0 KP</v>
      </c>
      <c r="AD673" s="190" t="s">
        <v>3155</v>
      </c>
      <c r="AE673" s="181"/>
      <c r="AF673" s="181"/>
      <c r="AG673" s="181"/>
      <c r="AH673" s="181"/>
      <c r="AI673" s="181"/>
      <c r="AJ673" s="329"/>
      <c r="AK673" s="329"/>
      <c r="AL673" s="329"/>
      <c r="AS673" s="329"/>
      <c r="AT673" s="329"/>
    </row>
    <row r="674">
      <c r="A674" s="345" t="s">
        <v>53</v>
      </c>
      <c r="B674" s="359">
        <f>SUM($X$940)</f>
        <v>0</v>
      </c>
      <c r="C674" s="419">
        <f>SUM(ROUNDDOWN(I662/2))</f>
        <v>2</v>
      </c>
      <c r="D674" s="418"/>
      <c r="E674" s="419">
        <f>SUM(I664)</f>
        <v>6</v>
      </c>
      <c r="F674" s="418"/>
      <c r="G674" s="360">
        <v>2.0</v>
      </c>
      <c r="H674" s="361"/>
      <c r="I674" s="359">
        <f t="shared" si="25"/>
        <v>10</v>
      </c>
      <c r="J674" s="329"/>
      <c r="K674" s="346" t="str">
        <f>IFERROR(__xludf.DUMMYFUNCTION("REGEXREPLACE(O673, ""\D+"", """")"),"")</f>
        <v/>
      </c>
      <c r="L674" s="170"/>
      <c r="M674" s="170"/>
      <c r="N674" s="170"/>
      <c r="O674" s="170"/>
      <c r="P674" s="170"/>
      <c r="Q674" s="170"/>
      <c r="R674" s="329"/>
      <c r="S674" s="329"/>
      <c r="T674" s="279" t="s">
        <v>1922</v>
      </c>
      <c r="U674" s="996" t="s">
        <v>3156</v>
      </c>
      <c r="V674" s="170"/>
      <c r="W674" s="170"/>
      <c r="X674" s="170"/>
      <c r="Y674" s="997" t="s">
        <v>2815</v>
      </c>
      <c r="Z674" s="444" t="s">
        <v>2913</v>
      </c>
      <c r="AA674" s="329"/>
      <c r="AB674" s="329"/>
      <c r="AC674" s="411" t="s">
        <v>1904</v>
      </c>
      <c r="AD674" s="412"/>
      <c r="AE674" s="412"/>
      <c r="AF674" s="412"/>
      <c r="AG674" s="412"/>
      <c r="AH674" s="413"/>
      <c r="AI674" s="413"/>
      <c r="AJ674" s="329"/>
      <c r="AK674" s="329"/>
      <c r="AL674" s="329"/>
      <c r="AS674" s="329"/>
      <c r="AT674" s="329"/>
    </row>
    <row r="675">
      <c r="A675" s="345" t="s">
        <v>55</v>
      </c>
      <c r="B675" s="359">
        <f>SUM($Y$940)</f>
        <v>14</v>
      </c>
      <c r="C675" s="419">
        <f>SUM(I662)</f>
        <v>5</v>
      </c>
      <c r="D675" s="418"/>
      <c r="E675" s="418"/>
      <c r="F675" s="419">
        <f>SUM(ROUNDDOWN(I667/3))</f>
        <v>6</v>
      </c>
      <c r="G675" s="361"/>
      <c r="H675" s="361"/>
      <c r="I675" s="359">
        <f t="shared" si="25"/>
        <v>25</v>
      </c>
      <c r="J675" s="329"/>
      <c r="K675" s="329"/>
      <c r="L675" s="170"/>
      <c r="M675" s="170"/>
      <c r="N675" s="170"/>
      <c r="O675" s="170"/>
      <c r="P675" s="170"/>
      <c r="Q675" s="170"/>
      <c r="R675" s="329"/>
      <c r="S675" s="329"/>
      <c r="T675" s="329"/>
      <c r="U675" s="153" t="s">
        <v>3157</v>
      </c>
      <c r="V675" s="154"/>
      <c r="W675" s="154"/>
      <c r="X675" s="154"/>
      <c r="Y675" s="154"/>
      <c r="Z675" s="154"/>
      <c r="AA675" s="329"/>
      <c r="AB675" s="390">
        <f>(AC675 * (AC675 + 1)) / 2</f>
        <v>0</v>
      </c>
      <c r="AC675" s="391">
        <v>0.0</v>
      </c>
      <c r="AD675" s="170"/>
      <c r="AE675" s="170"/>
      <c r="AF675" s="170"/>
      <c r="AG675" s="170"/>
      <c r="AH675" s="170"/>
      <c r="AI675" s="170"/>
      <c r="AJ675" s="329"/>
      <c r="AK675" s="329"/>
      <c r="AL675" s="329"/>
      <c r="AS675" s="329"/>
      <c r="AT675" s="329"/>
    </row>
    <row r="676">
      <c r="A676" s="329"/>
      <c r="B676" s="329"/>
      <c r="C676" s="329"/>
      <c r="D676" s="329"/>
      <c r="E676" s="329"/>
      <c r="F676" s="329"/>
      <c r="G676" s="329"/>
      <c r="H676" s="329"/>
      <c r="I676" s="329"/>
      <c r="J676" s="329"/>
      <c r="K676" s="329"/>
      <c r="L676" s="329"/>
      <c r="M676" s="329"/>
      <c r="N676" s="329"/>
      <c r="O676" s="329"/>
      <c r="P676" s="329"/>
      <c r="Q676" s="329"/>
      <c r="R676" s="329"/>
      <c r="S676" s="329"/>
      <c r="T676" s="329"/>
      <c r="U676" s="153" t="s">
        <v>3158</v>
      </c>
      <c r="V676" s="154"/>
      <c r="W676" s="154"/>
      <c r="X676" s="154"/>
      <c r="Y676" s="154"/>
      <c r="Z676" s="154"/>
      <c r="AA676" s="329"/>
      <c r="AB676" s="329"/>
      <c r="AC676" s="400" t="str">
        <f>CONCATENATE("Cost: ", AB675, " KP")</f>
        <v>Cost: 0 KP</v>
      </c>
      <c r="AD676" s="170"/>
      <c r="AE676" s="170"/>
      <c r="AF676" s="170"/>
      <c r="AG676" s="170"/>
      <c r="AH676" s="170"/>
      <c r="AI676" s="170"/>
      <c r="AJ676" s="329"/>
      <c r="AK676" s="329"/>
      <c r="AL676" s="329"/>
      <c r="AM676" s="329"/>
      <c r="AN676" s="329"/>
      <c r="AO676" s="329"/>
      <c r="AP676" s="329"/>
      <c r="AQ676" s="329"/>
      <c r="AR676" s="329"/>
      <c r="AS676" s="329"/>
      <c r="AT676" s="329"/>
    </row>
    <row r="677" ht="15.0" customHeight="1">
      <c r="A677" s="37"/>
      <c r="B677" s="865" t="s">
        <v>1926</v>
      </c>
      <c r="C677" s="329"/>
      <c r="D677" s="329"/>
      <c r="E677" s="329"/>
      <c r="F677" s="329"/>
      <c r="G677" s="329"/>
      <c r="H677" s="329"/>
      <c r="I677" s="329"/>
      <c r="J677" s="37"/>
      <c r="K677" s="329"/>
      <c r="L677" s="329"/>
      <c r="M677" s="329"/>
      <c r="N677" s="329"/>
      <c r="O677" s="329"/>
      <c r="P677" s="329"/>
      <c r="Q677" s="329"/>
      <c r="R677" s="329"/>
      <c r="S677" s="37"/>
      <c r="T677" s="329"/>
      <c r="U677" s="329"/>
      <c r="V677" s="329"/>
      <c r="W677" s="329"/>
      <c r="X677" s="329"/>
      <c r="Y677" s="329"/>
      <c r="Z677" s="329"/>
      <c r="AA677" s="329"/>
      <c r="AB677" s="37"/>
      <c r="AC677" s="329"/>
      <c r="AD677" s="329"/>
      <c r="AE677" s="329"/>
      <c r="AF677" s="329"/>
      <c r="AG677" s="329"/>
      <c r="AH677" s="329"/>
      <c r="AI677" s="329"/>
      <c r="AJ677" s="329"/>
      <c r="AK677" s="37"/>
      <c r="AL677" s="329"/>
      <c r="AM677" s="329"/>
      <c r="AN677" s="329"/>
      <c r="AO677" s="329"/>
      <c r="AP677" s="329"/>
      <c r="AQ677" s="329"/>
      <c r="AR677" s="329"/>
      <c r="AS677" s="329"/>
      <c r="AT677" s="37"/>
    </row>
    <row r="681">
      <c r="A681" s="37"/>
      <c r="B681" s="329"/>
      <c r="C681" s="329"/>
      <c r="D681" s="329"/>
      <c r="E681" s="329"/>
      <c r="F681" s="329"/>
      <c r="G681" s="330" t="s">
        <v>1811</v>
      </c>
      <c r="H681" s="330" t="s">
        <v>1812</v>
      </c>
      <c r="I681" s="331" t="s">
        <v>1813</v>
      </c>
      <c r="J681" s="329"/>
      <c r="K681" s="329"/>
      <c r="L681" s="329"/>
      <c r="M681" s="329"/>
      <c r="N681" s="329"/>
      <c r="O681" s="329"/>
      <c r="P681" s="329"/>
      <c r="Q681" s="329"/>
      <c r="R681" s="329"/>
      <c r="S681" s="37"/>
      <c r="T681" s="329"/>
      <c r="U681" s="329"/>
      <c r="V681" s="329"/>
      <c r="W681" s="329"/>
      <c r="X681" s="329"/>
      <c r="Y681" s="329"/>
      <c r="Z681" s="329"/>
      <c r="AA681" s="329"/>
      <c r="AB681" s="37"/>
      <c r="AC681" s="329"/>
      <c r="AD681" s="329"/>
      <c r="AE681" s="329"/>
      <c r="AF681" s="329"/>
      <c r="AG681" s="329"/>
      <c r="AH681" s="329"/>
      <c r="AI681" s="329"/>
      <c r="AJ681" s="329"/>
      <c r="AK681" s="37"/>
      <c r="AL681" s="329"/>
      <c r="AM681" s="329"/>
      <c r="AN681" s="329"/>
      <c r="AO681" s="329"/>
      <c r="AP681" s="329"/>
      <c r="AQ681" s="329"/>
      <c r="AR681" s="329"/>
      <c r="AS681" s="329"/>
      <c r="AT681" s="37"/>
    </row>
    <row r="682">
      <c r="A682" s="329"/>
      <c r="B682" s="329"/>
      <c r="C682" s="332" t="s">
        <v>1809</v>
      </c>
      <c r="D682" s="333"/>
      <c r="E682" s="329"/>
      <c r="F682" s="334" t="s">
        <v>1814</v>
      </c>
      <c r="G682" s="334">
        <f>MINUS(H682,SUM(C685:C694) + SUM(K684+K688+K692+AB689+AB692+AB695+AB698+AB701))</f>
        <v>0</v>
      </c>
      <c r="H682" s="334">
        <f>SUM($A$940)</f>
        <v>100</v>
      </c>
      <c r="I682" s="335">
        <f>$Z$940</f>
        <v>14</v>
      </c>
      <c r="J682" s="329"/>
      <c r="K682" s="329"/>
      <c r="L682" s="329"/>
      <c r="M682" s="329"/>
      <c r="N682" s="329"/>
      <c r="O682" s="329"/>
      <c r="P682" s="329"/>
      <c r="Q682" s="329"/>
      <c r="R682" s="329"/>
      <c r="S682" s="329"/>
      <c r="T682" s="329"/>
      <c r="U682" s="329"/>
      <c r="V682" s="329"/>
      <c r="W682" s="329"/>
      <c r="X682" s="329"/>
      <c r="Y682" s="329"/>
      <c r="Z682" s="329"/>
      <c r="AA682" s="329"/>
      <c r="AB682" s="329"/>
      <c r="AC682" s="329"/>
      <c r="AD682" s="329"/>
      <c r="AE682" s="329"/>
      <c r="AF682" s="329"/>
      <c r="AG682" s="329"/>
      <c r="AH682" s="329"/>
      <c r="AI682" s="329"/>
      <c r="AJ682" s="329"/>
      <c r="AK682" s="329"/>
      <c r="AL682" s="329"/>
      <c r="AM682" s="329"/>
      <c r="AN682" s="329"/>
      <c r="AO682" s="329"/>
      <c r="AP682" s="329"/>
      <c r="AQ682" s="329"/>
      <c r="AR682" s="329"/>
      <c r="AS682" s="329"/>
      <c r="AT682" s="329"/>
    </row>
    <row r="683">
      <c r="A683" s="329"/>
      <c r="B683" s="329"/>
      <c r="C683" s="329"/>
      <c r="D683" s="329"/>
      <c r="E683" s="329"/>
      <c r="F683" s="329"/>
      <c r="G683" s="329"/>
      <c r="H683" s="329"/>
      <c r="I683" s="329"/>
      <c r="J683" s="329"/>
      <c r="K683" s="274" t="s">
        <v>1815</v>
      </c>
      <c r="L683" s="571" t="s">
        <v>779</v>
      </c>
      <c r="M683" s="221"/>
      <c r="N683" s="221"/>
      <c r="O683" s="379" t="s">
        <v>625</v>
      </c>
      <c r="P683" s="572" t="s">
        <v>748</v>
      </c>
      <c r="Q683" s="379" t="s">
        <v>593</v>
      </c>
      <c r="R683" s="329"/>
      <c r="S683" s="329"/>
      <c r="T683" s="279" t="s">
        <v>1816</v>
      </c>
      <c r="U683" s="850" t="s">
        <v>3159</v>
      </c>
      <c r="V683" s="398"/>
      <c r="W683" s="382" t="s">
        <v>3160</v>
      </c>
      <c r="X683" s="342"/>
      <c r="Y683" s="342"/>
      <c r="Z683" s="342"/>
      <c r="AA683" s="329"/>
      <c r="AB683" s="329"/>
      <c r="AC683" s="279" t="s">
        <v>294</v>
      </c>
      <c r="AD683" s="998" t="s">
        <v>3161</v>
      </c>
      <c r="AE683" s="221"/>
      <c r="AF683" s="814" t="s">
        <v>3162</v>
      </c>
      <c r="AG683" s="562"/>
      <c r="AH683" s="562"/>
      <c r="AI683" s="562"/>
      <c r="AJ683" s="329"/>
      <c r="AK683" s="329"/>
      <c r="AL683" s="329"/>
      <c r="AM683" s="227" t="s">
        <v>1821</v>
      </c>
      <c r="AN683" s="170"/>
      <c r="AO683" s="329"/>
      <c r="AP683" s="329"/>
      <c r="AQ683" s="329"/>
      <c r="AR683" s="329"/>
      <c r="AS683" s="329"/>
      <c r="AT683" s="329"/>
    </row>
    <row r="684">
      <c r="A684" s="329"/>
      <c r="B684" s="345" t="s">
        <v>1822</v>
      </c>
      <c r="C684" s="345" t="s">
        <v>1823</v>
      </c>
      <c r="D684" s="345" t="s">
        <v>1824</v>
      </c>
      <c r="E684" s="345" t="s">
        <v>1825</v>
      </c>
      <c r="F684" s="345" t="s">
        <v>1066</v>
      </c>
      <c r="G684" s="345" t="s">
        <v>1120</v>
      </c>
      <c r="H684" s="345" t="s">
        <v>800</v>
      </c>
      <c r="I684" s="345" t="s">
        <v>1826</v>
      </c>
      <c r="J684" s="329"/>
      <c r="K684" s="346" t="str">
        <f>IFERROR(__xludf.DUMMYFUNCTION("REGEXREPLACE(O683, ""\D+"", """")"),"5")</f>
        <v>5</v>
      </c>
      <c r="L684" s="287" t="s">
        <v>781</v>
      </c>
      <c r="M684" s="226"/>
      <c r="N684" s="226"/>
      <c r="O684" s="414"/>
      <c r="P684" s="226"/>
      <c r="Q684" s="414"/>
      <c r="R684" s="329"/>
      <c r="S684" s="329"/>
      <c r="T684" s="329"/>
      <c r="U684" s="347" t="s">
        <v>3163</v>
      </c>
      <c r="V684" s="181"/>
      <c r="W684" s="181"/>
      <c r="X684" s="181"/>
      <c r="Y684" s="181"/>
      <c r="Z684" s="181"/>
      <c r="AA684" s="329"/>
      <c r="AB684" s="329"/>
      <c r="AC684" s="329"/>
      <c r="AD684" s="287" t="s">
        <v>3164</v>
      </c>
      <c r="AE684" s="226"/>
      <c r="AF684" s="226"/>
      <c r="AG684" s="226"/>
      <c r="AH684" s="226"/>
      <c r="AI684" s="226"/>
      <c r="AJ684" s="329"/>
      <c r="AK684" s="329"/>
      <c r="AL684" s="329"/>
      <c r="AM684" s="540" t="s">
        <v>2094</v>
      </c>
      <c r="AO684" s="37"/>
      <c r="AP684" s="37"/>
      <c r="AQ684" s="37"/>
      <c r="AR684" s="37"/>
      <c r="AS684" s="329"/>
      <c r="AT684" s="329"/>
    </row>
    <row r="685">
      <c r="A685" s="358"/>
      <c r="B685" s="359">
        <f>SUM($B$940)</f>
        <v>35</v>
      </c>
      <c r="C685" s="999">
        <v>3.0</v>
      </c>
      <c r="D685" s="308"/>
      <c r="E685" s="308"/>
      <c r="F685" s="308"/>
      <c r="G685" s="308"/>
      <c r="H685" s="361"/>
      <c r="I685" s="359">
        <f>SUM(B685,C685*2,D685:H685) - IF(C685 &gt; I682, MINUS(C685, I682), 0)</f>
        <v>41</v>
      </c>
      <c r="J685" s="329"/>
      <c r="K685" s="329"/>
      <c r="L685" s="226"/>
      <c r="M685" s="226"/>
      <c r="N685" s="226"/>
      <c r="O685" s="226"/>
      <c r="P685" s="226"/>
      <c r="Q685" s="226"/>
      <c r="R685" s="329"/>
      <c r="S685" s="329"/>
      <c r="T685" s="329"/>
      <c r="U685" s="566" t="s">
        <v>3165</v>
      </c>
      <c r="V685" s="345" t="s">
        <v>956</v>
      </c>
      <c r="W685" s="345" t="s">
        <v>868</v>
      </c>
      <c r="X685" s="743" t="s">
        <v>1840</v>
      </c>
      <c r="Y685" s="363" t="s">
        <v>969</v>
      </c>
      <c r="Z685" s="345" t="s">
        <v>866</v>
      </c>
      <c r="AA685" s="329"/>
      <c r="AB685" s="329"/>
      <c r="AC685" s="329"/>
      <c r="AD685" s="286" t="s">
        <v>3166</v>
      </c>
      <c r="AE685" s="226"/>
      <c r="AF685" s="226"/>
      <c r="AG685" s="226"/>
      <c r="AH685" s="226"/>
      <c r="AI685" s="348" t="s">
        <v>1933</v>
      </c>
      <c r="AJ685" s="329"/>
      <c r="AK685" s="329"/>
      <c r="AL685" s="329"/>
      <c r="AM685" s="37"/>
      <c r="AN685" s="455"/>
      <c r="AO685" s="455"/>
      <c r="AP685" s="37"/>
      <c r="AQ685" s="37"/>
      <c r="AR685" s="37"/>
      <c r="AS685" s="329"/>
      <c r="AT685" s="329"/>
    </row>
    <row r="686">
      <c r="B686" s="359">
        <f>SUM($C$940)</f>
        <v>40</v>
      </c>
      <c r="C686" s="1000">
        <v>5.0</v>
      </c>
      <c r="D686" s="308"/>
      <c r="E686" s="308"/>
      <c r="F686" s="308"/>
      <c r="G686" s="308"/>
      <c r="H686" s="361"/>
      <c r="I686" s="359">
        <f>SUM(B686,C686*2,D686:H686) - IF(C686 &gt; I682, MINUS(C686, I682), 0)</f>
        <v>50</v>
      </c>
      <c r="J686" s="329"/>
      <c r="K686" s="329"/>
      <c r="L686" s="329"/>
      <c r="M686" s="329"/>
      <c r="N686" s="329"/>
      <c r="O686" s="329"/>
      <c r="P686" s="329"/>
      <c r="Q686" s="329"/>
      <c r="R686" s="329"/>
      <c r="S686" s="329"/>
      <c r="T686" s="329"/>
      <c r="U686" s="329"/>
      <c r="V686" s="329"/>
      <c r="W686" s="329"/>
      <c r="X686" s="329"/>
      <c r="Y686" s="329"/>
      <c r="Z686" s="329"/>
      <c r="AA686" s="329"/>
      <c r="AB686" s="329"/>
      <c r="AC686" s="329"/>
      <c r="AD686" s="279" t="s">
        <v>3167</v>
      </c>
      <c r="AE686" s="221"/>
      <c r="AF686" s="221"/>
      <c r="AG686" s="221"/>
      <c r="AH686" s="221"/>
      <c r="AI686" s="345" t="s">
        <v>535</v>
      </c>
      <c r="AJ686" s="329"/>
      <c r="AK686" s="329"/>
      <c r="AL686" s="329"/>
      <c r="AM686" s="37"/>
      <c r="AN686" s="455"/>
      <c r="AO686" s="455"/>
      <c r="AP686" s="37"/>
      <c r="AQ686" s="37"/>
      <c r="AR686" s="37"/>
      <c r="AS686" s="329"/>
      <c r="AT686" s="329"/>
    </row>
    <row r="687">
      <c r="B687" s="359">
        <f>SUM($D$940)</f>
        <v>0</v>
      </c>
      <c r="C687" s="1000">
        <v>14.0</v>
      </c>
      <c r="D687" s="308"/>
      <c r="E687" s="308"/>
      <c r="F687" s="308"/>
      <c r="G687" s="308"/>
      <c r="H687" s="361"/>
      <c r="I687" s="359">
        <f>SUM(B687:H687) - IF(C687 &gt; I682, ROUNDUP(MINUS(C687, I682)/2), 0)</f>
        <v>14</v>
      </c>
      <c r="J687" s="329"/>
      <c r="K687" s="274" t="s">
        <v>1815</v>
      </c>
      <c r="L687" s="378" t="s">
        <v>786</v>
      </c>
      <c r="M687" s="221"/>
      <c r="N687" s="221"/>
      <c r="O687" s="379" t="s">
        <v>625</v>
      </c>
      <c r="P687" s="572" t="s">
        <v>748</v>
      </c>
      <c r="Q687" s="379" t="s">
        <v>593</v>
      </c>
      <c r="R687" s="329"/>
      <c r="S687" s="329"/>
      <c r="T687" s="279" t="s">
        <v>1855</v>
      </c>
      <c r="U687" s="850" t="s">
        <v>3168</v>
      </c>
      <c r="V687" s="767"/>
      <c r="W687" s="382" t="s">
        <v>3169</v>
      </c>
      <c r="X687" s="562"/>
      <c r="Y687" s="562"/>
      <c r="Z687" s="562"/>
      <c r="AA687" s="329"/>
      <c r="AB687" s="329"/>
      <c r="AC687" s="329"/>
      <c r="AD687" s="329"/>
      <c r="AE687" s="329"/>
      <c r="AF687" s="329"/>
      <c r="AG687" s="329"/>
      <c r="AH687" s="329"/>
      <c r="AI687" s="329"/>
      <c r="AJ687" s="329"/>
      <c r="AK687" s="329"/>
      <c r="AL687" s="329"/>
      <c r="AM687" s="37"/>
      <c r="AN687" s="455"/>
      <c r="AO687" s="455"/>
      <c r="AP687" s="37"/>
      <c r="AQ687" s="37"/>
      <c r="AR687" s="37"/>
      <c r="AS687" s="329"/>
      <c r="AT687" s="329"/>
    </row>
    <row r="688">
      <c r="B688" s="359">
        <f>SUM($E$940)</f>
        <v>0</v>
      </c>
      <c r="C688" s="1000">
        <v>14.0</v>
      </c>
      <c r="D688" s="308"/>
      <c r="E688" s="308"/>
      <c r="F688" s="308"/>
      <c r="G688" s="308"/>
      <c r="H688" s="361"/>
      <c r="I688" s="359">
        <f>SUM(B688:H688) - IF(C688 &gt; I682, ROUNDUP(MINUS(C688, I682)/2), 0)</f>
        <v>14</v>
      </c>
      <c r="J688" s="329"/>
      <c r="K688" s="346" t="str">
        <f>IFERROR(__xludf.DUMMYFUNCTION("REGEXREPLACE(O687, ""\D+"", """")"),"5")</f>
        <v>5</v>
      </c>
      <c r="L688" s="287" t="s">
        <v>788</v>
      </c>
      <c r="M688" s="226"/>
      <c r="N688" s="226"/>
      <c r="O688" s="414"/>
      <c r="P688" s="226"/>
      <c r="Q688" s="414"/>
      <c r="R688" s="349"/>
      <c r="S688" s="329"/>
      <c r="T688" s="329"/>
      <c r="U688" s="385" t="s">
        <v>1010</v>
      </c>
      <c r="V688" s="401" t="s">
        <v>3170</v>
      </c>
      <c r="W688" s="401" t="s">
        <v>1860</v>
      </c>
      <c r="X688" s="402" t="s">
        <v>3171</v>
      </c>
      <c r="Y688" s="550" t="s">
        <v>3172</v>
      </c>
      <c r="Z688" s="401"/>
      <c r="AA688" s="329"/>
      <c r="AB688" s="388"/>
      <c r="AC688" s="279" t="s">
        <v>1862</v>
      </c>
      <c r="AD688" s="506" t="s">
        <v>1220</v>
      </c>
      <c r="AE688" s="221"/>
      <c r="AF688" s="221"/>
      <c r="AG688" s="285" t="s">
        <v>1214</v>
      </c>
      <c r="AH688" s="285" t="s">
        <v>1195</v>
      </c>
      <c r="AI688" s="285" t="s">
        <v>1196</v>
      </c>
      <c r="AJ688" s="329"/>
      <c r="AK688" s="329"/>
      <c r="AL688" s="329"/>
      <c r="AM688" s="37"/>
      <c r="AN688" s="37"/>
      <c r="AO688" s="37"/>
      <c r="AP688" s="37"/>
      <c r="AQ688" s="37"/>
      <c r="AR688" s="37"/>
      <c r="AS688" s="329"/>
      <c r="AT688" s="329"/>
    </row>
    <row r="689">
      <c r="B689" s="359">
        <f>SUM($F$940)</f>
        <v>0</v>
      </c>
      <c r="C689" s="1000">
        <v>4.0</v>
      </c>
      <c r="D689" s="308"/>
      <c r="E689" s="308"/>
      <c r="F689" s="1000">
        <v>5.0</v>
      </c>
      <c r="G689" s="308"/>
      <c r="H689" s="361"/>
      <c r="I689" s="359">
        <f>SUM(B689:H689) - IF(C689 &gt; I682, ROUNDUP(MINUS(C689, I682)/2), 0)</f>
        <v>9</v>
      </c>
      <c r="J689" s="329"/>
      <c r="K689" s="329"/>
      <c r="L689" s="287" t="s">
        <v>790</v>
      </c>
      <c r="M689" s="226"/>
      <c r="N689" s="226"/>
      <c r="O689" s="226"/>
      <c r="P689" s="226"/>
      <c r="Q689" s="226"/>
      <c r="R689" s="329"/>
      <c r="S689" s="329"/>
      <c r="T689" s="329"/>
      <c r="U689" s="385" t="s">
        <v>1018</v>
      </c>
      <c r="V689" s="401" t="s">
        <v>2004</v>
      </c>
      <c r="W689" s="401" t="s">
        <v>1995</v>
      </c>
      <c r="X689" s="401" t="s">
        <v>3173</v>
      </c>
      <c r="Y689" s="401" t="s">
        <v>3174</v>
      </c>
      <c r="Z689" s="401"/>
      <c r="AA689" s="329"/>
      <c r="AB689" s="390">
        <f>(AC689 * (AC689 + 1)) / 2</f>
        <v>0</v>
      </c>
      <c r="AC689" s="391">
        <v>0.0</v>
      </c>
      <c r="AD689" s="287" t="s">
        <v>3175</v>
      </c>
      <c r="AE689" s="226"/>
      <c r="AF689" s="226"/>
      <c r="AG689" s="226"/>
      <c r="AH689" s="226"/>
      <c r="AI689" s="226"/>
      <c r="AJ689" s="329"/>
      <c r="AK689" s="329"/>
      <c r="AL689" s="329"/>
      <c r="AM689" s="37"/>
      <c r="AN689" s="37"/>
      <c r="AO689" s="37"/>
      <c r="AP689" s="37"/>
      <c r="AQ689" s="37"/>
      <c r="AR689" s="37"/>
      <c r="AS689" s="329"/>
      <c r="AT689" s="329"/>
    </row>
    <row r="690">
      <c r="B690" s="359">
        <f>SUM($G$940)</f>
        <v>0</v>
      </c>
      <c r="C690" s="1000">
        <v>11.0</v>
      </c>
      <c r="D690" s="1000">
        <v>3.0</v>
      </c>
      <c r="E690" s="1000">
        <v>6.0</v>
      </c>
      <c r="F690" s="308"/>
      <c r="G690" s="308"/>
      <c r="H690" s="361"/>
      <c r="I690" s="359">
        <f>SUM(B690:H690) - IF(C690 &gt; I682, ROUNDUP(MINUS(C690, I682)/2), 0)</f>
        <v>20</v>
      </c>
      <c r="J690" s="329"/>
      <c r="K690" s="329"/>
      <c r="L690" s="329"/>
      <c r="M690" s="329"/>
      <c r="N690" s="329"/>
      <c r="O690" s="329"/>
      <c r="P690" s="329"/>
      <c r="Q690" s="329"/>
      <c r="R690" s="329"/>
      <c r="S690" s="329"/>
      <c r="T690" s="279" t="s">
        <v>1872</v>
      </c>
      <c r="U690" s="381" t="s">
        <v>3176</v>
      </c>
      <c r="V690" s="559"/>
      <c r="W690" s="382" t="s">
        <v>3177</v>
      </c>
      <c r="X690" s="562"/>
      <c r="Y690" s="562"/>
      <c r="Z690" s="562"/>
      <c r="AA690" s="329"/>
      <c r="AB690" s="388"/>
      <c r="AC690" s="400" t="str">
        <f>CONCATENATE("Cost: ", AB689, " KP")</f>
        <v>Cost: 0 KP</v>
      </c>
      <c r="AD690" s="287" t="s">
        <v>3178</v>
      </c>
      <c r="AE690" s="226"/>
      <c r="AF690" s="226"/>
      <c r="AG690" s="226"/>
      <c r="AH690" s="226"/>
      <c r="AI690" s="226"/>
      <c r="AJ690" s="329"/>
      <c r="AK690" s="329"/>
      <c r="AL690" s="329"/>
      <c r="AM690" s="329"/>
      <c r="AN690" s="329"/>
      <c r="AO690" s="329"/>
      <c r="AP690" s="329"/>
      <c r="AQ690" s="329"/>
      <c r="AR690" s="329"/>
      <c r="AS690" s="329"/>
      <c r="AT690" s="329"/>
    </row>
    <row r="691">
      <c r="B691" s="359">
        <f>SUM($H$940)</f>
        <v>0</v>
      </c>
      <c r="C691" s="308"/>
      <c r="D691" s="308"/>
      <c r="E691" s="308"/>
      <c r="F691" s="308"/>
      <c r="G691" s="308"/>
      <c r="H691" s="361"/>
      <c r="I691" s="359">
        <f>SUM(B691:H691) - IF(C691 &gt; I682, ROUNDUP(MINUS(C691, I682)/2), 0)</f>
        <v>0</v>
      </c>
      <c r="J691" s="329"/>
      <c r="K691" s="274" t="s">
        <v>1815</v>
      </c>
      <c r="L691" s="571" t="s">
        <v>733</v>
      </c>
      <c r="M691" s="221"/>
      <c r="N691" s="221"/>
      <c r="O691" s="379" t="s">
        <v>625</v>
      </c>
      <c r="P691" s="783" t="s">
        <v>694</v>
      </c>
      <c r="Q691" s="379" t="s">
        <v>593</v>
      </c>
      <c r="R691" s="329"/>
      <c r="S691" s="329"/>
      <c r="T691" s="329"/>
      <c r="U691" s="385" t="s">
        <v>1010</v>
      </c>
      <c r="V691" s="401" t="s">
        <v>1087</v>
      </c>
      <c r="W691" s="401" t="s">
        <v>2117</v>
      </c>
      <c r="X691" s="401" t="s">
        <v>3179</v>
      </c>
      <c r="Y691" s="402" t="s">
        <v>3180</v>
      </c>
      <c r="Z691" s="1001" t="s">
        <v>3181</v>
      </c>
      <c r="AA691" s="329"/>
      <c r="AB691" s="388"/>
      <c r="AC691" s="279" t="s">
        <v>1862</v>
      </c>
      <c r="AD691" s="506" t="s">
        <v>1294</v>
      </c>
      <c r="AE691" s="221"/>
      <c r="AF691" s="221"/>
      <c r="AG691" s="285" t="s">
        <v>1278</v>
      </c>
      <c r="AH691" s="285" t="s">
        <v>1195</v>
      </c>
      <c r="AI691" s="285" t="s">
        <v>1196</v>
      </c>
      <c r="AJ691" s="329"/>
      <c r="AK691" s="329"/>
      <c r="AL691" s="329"/>
      <c r="AM691" s="279" t="s">
        <v>1879</v>
      </c>
      <c r="AN691" s="170"/>
      <c r="AO691" s="329"/>
      <c r="AP691" s="329"/>
      <c r="AQ691" s="329"/>
      <c r="AR691" s="329"/>
      <c r="AS691" s="329"/>
      <c r="AT691" s="329"/>
    </row>
    <row r="692">
      <c r="B692" s="359">
        <f>SUM($I$940)</f>
        <v>0</v>
      </c>
      <c r="C692" s="1000">
        <v>12.0</v>
      </c>
      <c r="D692" s="308"/>
      <c r="E692" s="308"/>
      <c r="F692" s="1000">
        <v>6.0</v>
      </c>
      <c r="G692" s="308"/>
      <c r="H692" s="361"/>
      <c r="I692" s="359">
        <f>SUM(B692:H692) - IF(C692 &gt; I682, ROUNDUP(MINUS(C692, I682)/2), 0)</f>
        <v>18</v>
      </c>
      <c r="J692" s="329"/>
      <c r="K692" s="346" t="str">
        <f>IFERROR(__xludf.DUMMYFUNCTION("REGEXREPLACE(O691, ""\D+"", """")"),"5")</f>
        <v>5</v>
      </c>
      <c r="L692" s="287" t="s">
        <v>735</v>
      </c>
      <c r="M692" s="226"/>
      <c r="N692" s="226"/>
      <c r="O692" s="414"/>
      <c r="P692" s="226"/>
      <c r="Q692" s="414"/>
      <c r="R692" s="329"/>
      <c r="S692" s="329"/>
      <c r="T692" s="329"/>
      <c r="U692" s="385" t="s">
        <v>1018</v>
      </c>
      <c r="V692" s="401" t="s">
        <v>2184</v>
      </c>
      <c r="W692" s="401" t="s">
        <v>1919</v>
      </c>
      <c r="X692" s="401" t="s">
        <v>1063</v>
      </c>
      <c r="Y692" s="401" t="s">
        <v>2110</v>
      </c>
      <c r="Z692" s="403" t="s">
        <v>3068</v>
      </c>
      <c r="AA692" s="329"/>
      <c r="AB692" s="390">
        <f>(AC692 * (AC692 + 1)) / 2</f>
        <v>0</v>
      </c>
      <c r="AC692" s="391">
        <v>0.0</v>
      </c>
      <c r="AD692" s="287" t="s">
        <v>3182</v>
      </c>
      <c r="AE692" s="226"/>
      <c r="AF692" s="226"/>
      <c r="AG692" s="226"/>
      <c r="AH692" s="226"/>
      <c r="AI692" s="226"/>
      <c r="AJ692" s="329"/>
      <c r="AK692" s="329"/>
      <c r="AL692" s="329"/>
      <c r="AM692" s="304" t="s">
        <v>3183</v>
      </c>
      <c r="AN692" s="37"/>
      <c r="AO692" s="406" t="s">
        <v>2390</v>
      </c>
      <c r="AP692" s="37"/>
      <c r="AQ692" s="404" t="s">
        <v>1888</v>
      </c>
      <c r="AR692" s="37"/>
      <c r="AS692" s="329"/>
      <c r="AT692" s="329"/>
    </row>
    <row r="693">
      <c r="B693" s="359">
        <f>SUM($J$940)</f>
        <v>0</v>
      </c>
      <c r="C693" s="1000">
        <v>16.0</v>
      </c>
      <c r="D693" s="308"/>
      <c r="E693" s="1000">
        <v>5.0</v>
      </c>
      <c r="F693" s="1000">
        <v>6.0</v>
      </c>
      <c r="G693" s="1000">
        <v>2.0</v>
      </c>
      <c r="H693" s="361"/>
      <c r="I693" s="359">
        <f>SUM(B693:H693) - IF(C693 &gt; I682, ROUNDUP(MINUS(C693, I682)/2), 0)</f>
        <v>28</v>
      </c>
      <c r="J693" s="329"/>
      <c r="K693" s="329"/>
      <c r="L693" s="287" t="s">
        <v>737</v>
      </c>
      <c r="M693" s="226"/>
      <c r="N693" s="226"/>
      <c r="O693" s="226"/>
      <c r="P693" s="226"/>
      <c r="Q693" s="226"/>
      <c r="R693" s="329"/>
      <c r="S693" s="329"/>
      <c r="T693" s="279" t="s">
        <v>1889</v>
      </c>
      <c r="U693" s="508" t="s">
        <v>3184</v>
      </c>
      <c r="V693" s="767"/>
      <c r="W693" s="509" t="s">
        <v>3185</v>
      </c>
      <c r="X693" s="562"/>
      <c r="Y693" s="562"/>
      <c r="Z693" s="562"/>
      <c r="AA693" s="329"/>
      <c r="AB693" s="388"/>
      <c r="AC693" s="400" t="str">
        <f>CONCATENATE("Cost: ", AB692, " KP")</f>
        <v>Cost: 0 KP</v>
      </c>
      <c r="AD693" s="287" t="s">
        <v>3186</v>
      </c>
      <c r="AE693" s="226"/>
      <c r="AF693" s="226"/>
      <c r="AG693" s="226"/>
      <c r="AH693" s="226"/>
      <c r="AI693" s="226"/>
      <c r="AJ693" s="329"/>
      <c r="AK693" s="329"/>
      <c r="AL693" s="329"/>
      <c r="AM693" s="406" t="s">
        <v>2627</v>
      </c>
      <c r="AN693" s="37"/>
      <c r="AO693" s="405" t="s">
        <v>1894</v>
      </c>
      <c r="AP693" s="37"/>
      <c r="AQ693" s="130" t="s">
        <v>2177</v>
      </c>
      <c r="AR693" s="37"/>
      <c r="AS693" s="329"/>
      <c r="AT693" s="329"/>
    </row>
    <row r="694">
      <c r="B694" s="359">
        <f>SUM($T$940)</f>
        <v>4</v>
      </c>
      <c r="C694" s="1000">
        <v>6.0</v>
      </c>
      <c r="D694" s="308"/>
      <c r="E694" s="308"/>
      <c r="F694" s="308"/>
      <c r="G694" s="308"/>
      <c r="H694" s="361"/>
      <c r="I694" s="359">
        <f>SUM(B694,D694:H694, (MIN(ROUNDDOWN(C694/6), 1)), MIN(ROUNDDOWN(C694/15), 1))</f>
        <v>5</v>
      </c>
      <c r="J694" s="329"/>
      <c r="K694" s="329"/>
      <c r="L694" s="329"/>
      <c r="M694" s="329"/>
      <c r="N694" s="329"/>
      <c r="O694" s="329"/>
      <c r="P694" s="329"/>
      <c r="Q694" s="329"/>
      <c r="R694" s="329"/>
      <c r="S694" s="329"/>
      <c r="T694" s="329"/>
      <c r="U694" s="510" t="s">
        <v>1010</v>
      </c>
      <c r="V694" s="401" t="s">
        <v>1076</v>
      </c>
      <c r="W694" s="402" t="s">
        <v>3187</v>
      </c>
      <c r="X694" s="402" t="s">
        <v>3188</v>
      </c>
      <c r="Y694" s="573" t="s">
        <v>1171</v>
      </c>
      <c r="Z694" s="401"/>
      <c r="AA694" s="329"/>
      <c r="AB694" s="388"/>
      <c r="AC694" s="279" t="s">
        <v>1862</v>
      </c>
      <c r="AD694" s="506" t="s">
        <v>1244</v>
      </c>
      <c r="AE694" s="221"/>
      <c r="AF694" s="221"/>
      <c r="AG694" s="285" t="s">
        <v>1222</v>
      </c>
      <c r="AH694" s="285" t="s">
        <v>1195</v>
      </c>
      <c r="AI694" s="222" t="s">
        <v>1196</v>
      </c>
      <c r="AJ694" s="329"/>
      <c r="AK694" s="329"/>
      <c r="AL694" s="329"/>
      <c r="AM694" s="304" t="s">
        <v>3189</v>
      </c>
      <c r="AN694" s="37"/>
      <c r="AO694" s="130" t="s">
        <v>2182</v>
      </c>
      <c r="AP694" s="37"/>
      <c r="AQ694" s="258" t="s">
        <v>2682</v>
      </c>
      <c r="AR694" s="37"/>
      <c r="AS694" s="329"/>
      <c r="AT694" s="329"/>
    </row>
    <row r="695">
      <c r="A695" s="329"/>
      <c r="B695" s="329"/>
      <c r="C695" s="329"/>
      <c r="D695" s="329"/>
      <c r="E695" s="329"/>
      <c r="F695" s="329"/>
      <c r="G695" s="329"/>
      <c r="H695" s="329"/>
      <c r="I695" s="329"/>
      <c r="J695" s="329"/>
      <c r="K695" s="411" t="s">
        <v>1904</v>
      </c>
      <c r="L695" s="412"/>
      <c r="M695" s="412"/>
      <c r="N695" s="412"/>
      <c r="O695" s="413"/>
      <c r="P695" s="413"/>
      <c r="Q695" s="413"/>
      <c r="R695" s="329"/>
      <c r="S695" s="329"/>
      <c r="T695" s="329"/>
      <c r="U695" s="510" t="s">
        <v>1018</v>
      </c>
      <c r="V695" s="401" t="s">
        <v>1049</v>
      </c>
      <c r="W695" s="401" t="s">
        <v>3098</v>
      </c>
      <c r="X695" s="401" t="s">
        <v>2900</v>
      </c>
      <c r="Y695" s="401"/>
      <c r="Z695" s="401"/>
      <c r="AA695" s="329"/>
      <c r="AB695" s="390">
        <f>(AC695 * (AC695 + 1)) / 2</f>
        <v>0</v>
      </c>
      <c r="AC695" s="391">
        <v>0.0</v>
      </c>
      <c r="AD695" s="287" t="s">
        <v>3190</v>
      </c>
      <c r="AE695" s="226"/>
      <c r="AF695" s="226"/>
      <c r="AG695" s="226"/>
      <c r="AH695" s="226"/>
      <c r="AI695" s="226"/>
      <c r="AJ695" s="329"/>
      <c r="AK695" s="329"/>
      <c r="AL695" s="329"/>
      <c r="AM695" s="329"/>
      <c r="AN695" s="329"/>
      <c r="AO695" s="329"/>
      <c r="AP695" s="329"/>
      <c r="AQ695" s="329"/>
      <c r="AR695" s="329"/>
      <c r="AS695" s="329"/>
      <c r="AT695" s="329"/>
    </row>
    <row r="696">
      <c r="A696" s="329"/>
      <c r="B696" s="345" t="s">
        <v>1822</v>
      </c>
      <c r="C696" s="345" t="s">
        <v>1906</v>
      </c>
      <c r="D696" s="345" t="s">
        <v>1907</v>
      </c>
      <c r="E696" s="345" t="s">
        <v>1908</v>
      </c>
      <c r="F696" s="345" t="s">
        <v>1909</v>
      </c>
      <c r="G696" s="345" t="s">
        <v>1910</v>
      </c>
      <c r="H696" s="345" t="s">
        <v>800</v>
      </c>
      <c r="I696" s="345" t="s">
        <v>1826</v>
      </c>
      <c r="J696" s="329"/>
      <c r="K696" s="346" t="str">
        <f>IFERROR(__xludf.DUMMYFUNCTION("REGEXREPLACE(O695, ""\D+"", """")"),"")</f>
        <v/>
      </c>
      <c r="L696" s="170"/>
      <c r="M696" s="170"/>
      <c r="N696" s="170"/>
      <c r="O696" s="170"/>
      <c r="P696" s="170"/>
      <c r="Q696" s="170"/>
      <c r="R696" s="329"/>
      <c r="S696" s="329"/>
      <c r="T696" s="279" t="s">
        <v>1889</v>
      </c>
      <c r="U696" s="508" t="s">
        <v>3191</v>
      </c>
      <c r="V696" s="767"/>
      <c r="W696" s="509" t="s">
        <v>3192</v>
      </c>
      <c r="X696" s="562"/>
      <c r="Y696" s="562"/>
      <c r="Z696" s="562"/>
      <c r="AA696" s="329"/>
      <c r="AB696" s="329"/>
      <c r="AC696" s="400" t="str">
        <f>CONCATENATE("Cost: ", AB695, " KP")</f>
        <v>Cost: 0 KP</v>
      </c>
      <c r="AD696" s="287" t="s">
        <v>3193</v>
      </c>
      <c r="AE696" s="226"/>
      <c r="AF696" s="226"/>
      <c r="AG696" s="226"/>
      <c r="AH696" s="226"/>
      <c r="AI696" s="226"/>
      <c r="AJ696" s="329"/>
      <c r="AK696" s="329"/>
      <c r="AL696" s="329"/>
      <c r="AM696" s="279" t="s">
        <v>1914</v>
      </c>
      <c r="AN696" s="170"/>
      <c r="AO696" s="329"/>
      <c r="AP696" s="329"/>
      <c r="AQ696" s="329"/>
      <c r="AR696" s="329"/>
      <c r="AS696" s="329"/>
      <c r="AT696" s="329"/>
    </row>
    <row r="697">
      <c r="A697" s="345" t="s">
        <v>51</v>
      </c>
      <c r="B697" s="359">
        <f>SUM($U$940)</f>
        <v>5</v>
      </c>
      <c r="C697" s="418"/>
      <c r="D697" s="418"/>
      <c r="E697" s="419">
        <f>SUM(ROUNDDOWN(I690/5))</f>
        <v>4</v>
      </c>
      <c r="F697" s="418"/>
      <c r="G697" s="360">
        <v>6.0</v>
      </c>
      <c r="H697" s="361"/>
      <c r="I697" s="359">
        <f t="shared" ref="I697:I701" si="26">SUM(B697:H697)</f>
        <v>15</v>
      </c>
      <c r="J697" s="329"/>
      <c r="K697" s="329"/>
      <c r="L697" s="170"/>
      <c r="M697" s="170"/>
      <c r="N697" s="170"/>
      <c r="O697" s="170"/>
      <c r="P697" s="170"/>
      <c r="Q697" s="170"/>
      <c r="R697" s="329"/>
      <c r="S697" s="329"/>
      <c r="T697" s="329"/>
      <c r="U697" s="510" t="s">
        <v>1010</v>
      </c>
      <c r="V697" s="401" t="s">
        <v>3194</v>
      </c>
      <c r="W697" s="401" t="s">
        <v>2634</v>
      </c>
      <c r="X697" s="402" t="s">
        <v>3195</v>
      </c>
      <c r="Y697" s="402" t="s">
        <v>3196</v>
      </c>
      <c r="Z697" s="403" t="s">
        <v>3197</v>
      </c>
      <c r="AA697" s="329"/>
      <c r="AB697" s="329"/>
      <c r="AC697" s="411" t="s">
        <v>1904</v>
      </c>
      <c r="AD697" s="412"/>
      <c r="AE697" s="412"/>
      <c r="AF697" s="412"/>
      <c r="AG697" s="412"/>
      <c r="AH697" s="413"/>
      <c r="AI697" s="413"/>
      <c r="AJ697" s="329"/>
      <c r="AK697" s="329"/>
      <c r="AL697" s="329"/>
      <c r="AM697" s="423" t="s">
        <v>3198</v>
      </c>
      <c r="AS697" s="329"/>
      <c r="AT697" s="329"/>
    </row>
    <row r="698">
      <c r="A698" s="345" t="s">
        <v>52</v>
      </c>
      <c r="B698" s="359">
        <f>SUM($V$940)</f>
        <v>6</v>
      </c>
      <c r="C698" s="418"/>
      <c r="D698" s="419">
        <f>SUM(ROUNDDOWN(I689/3))</f>
        <v>3</v>
      </c>
      <c r="E698" s="419">
        <f>SUM(I690)</f>
        <v>20</v>
      </c>
      <c r="F698" s="418"/>
      <c r="G698" s="361"/>
      <c r="H698" s="361"/>
      <c r="I698" s="359">
        <f t="shared" si="26"/>
        <v>29</v>
      </c>
      <c r="J698" s="329"/>
      <c r="K698" s="329"/>
      <c r="L698" s="329"/>
      <c r="M698" s="329"/>
      <c r="N698" s="329"/>
      <c r="O698" s="329"/>
      <c r="P698" s="329"/>
      <c r="Q698" s="329"/>
      <c r="R698" s="329"/>
      <c r="S698" s="329"/>
      <c r="T698" s="329"/>
      <c r="U698" s="510" t="s">
        <v>1018</v>
      </c>
      <c r="V698" s="401" t="s">
        <v>2162</v>
      </c>
      <c r="W698" s="403" t="s">
        <v>2137</v>
      </c>
      <c r="X698" s="403" t="s">
        <v>1023</v>
      </c>
      <c r="Y698" s="226"/>
      <c r="Z698" s="226"/>
      <c r="AA698" s="329"/>
      <c r="AB698" s="390">
        <f>(AC698 * (AC698 + 1)) / 2</f>
        <v>0</v>
      </c>
      <c r="AC698" s="391">
        <v>0.0</v>
      </c>
      <c r="AD698" s="170"/>
      <c r="AE698" s="170"/>
      <c r="AF698" s="170"/>
      <c r="AG698" s="170"/>
      <c r="AH698" s="170"/>
      <c r="AI698" s="170"/>
      <c r="AJ698" s="329"/>
      <c r="AK698" s="329"/>
      <c r="AL698" s="329"/>
      <c r="AS698" s="329"/>
      <c r="AT698" s="329"/>
    </row>
    <row r="699">
      <c r="A699" s="345" t="s">
        <v>54</v>
      </c>
      <c r="B699" s="359">
        <f>SUM($W$940)</f>
        <v>2</v>
      </c>
      <c r="C699" s="419">
        <f>SUM(I688)</f>
        <v>14</v>
      </c>
      <c r="D699" s="418"/>
      <c r="E699" s="418"/>
      <c r="F699" s="418"/>
      <c r="G699" s="360">
        <v>3.0</v>
      </c>
      <c r="H699" s="361"/>
      <c r="I699" s="359">
        <f t="shared" si="26"/>
        <v>19</v>
      </c>
      <c r="J699" s="329"/>
      <c r="K699" s="411" t="s">
        <v>1904</v>
      </c>
      <c r="L699" s="412"/>
      <c r="M699" s="412"/>
      <c r="N699" s="412"/>
      <c r="O699" s="413"/>
      <c r="P699" s="413"/>
      <c r="Q699" s="413"/>
      <c r="R699" s="329"/>
      <c r="S699" s="329"/>
      <c r="T699" s="329"/>
      <c r="U699" s="329"/>
      <c r="V699" s="329"/>
      <c r="W699" s="329"/>
      <c r="X699" s="329"/>
      <c r="Y699" s="329"/>
      <c r="Z699" s="329"/>
      <c r="AA699" s="329"/>
      <c r="AB699" s="388"/>
      <c r="AC699" s="400" t="str">
        <f>CONCATENATE("Cost: ", AB698, " KP")</f>
        <v>Cost: 0 KP</v>
      </c>
      <c r="AD699" s="170"/>
      <c r="AE699" s="170"/>
      <c r="AF699" s="170"/>
      <c r="AG699" s="170"/>
      <c r="AH699" s="170"/>
      <c r="AI699" s="170"/>
      <c r="AJ699" s="329"/>
      <c r="AK699" s="329"/>
      <c r="AL699" s="329"/>
      <c r="AS699" s="329"/>
      <c r="AT699" s="329"/>
    </row>
    <row r="700">
      <c r="A700" s="345" t="s">
        <v>53</v>
      </c>
      <c r="B700" s="359">
        <f>SUM($X$940)</f>
        <v>0</v>
      </c>
      <c r="C700" s="419">
        <f>SUM(ROUNDDOWN(I688/2))</f>
        <v>7</v>
      </c>
      <c r="D700" s="418"/>
      <c r="E700" s="419">
        <f>SUM(I690)</f>
        <v>20</v>
      </c>
      <c r="F700" s="418"/>
      <c r="G700" s="361"/>
      <c r="H700" s="361"/>
      <c r="I700" s="359">
        <f t="shared" si="26"/>
        <v>27</v>
      </c>
      <c r="J700" s="329"/>
      <c r="K700" s="346" t="str">
        <f>IFERROR(__xludf.DUMMYFUNCTION("REGEXREPLACE(O699, ""\D+"", """")"),"")</f>
        <v/>
      </c>
      <c r="L700" s="170"/>
      <c r="M700" s="170"/>
      <c r="N700" s="170"/>
      <c r="O700" s="170"/>
      <c r="P700" s="170"/>
      <c r="Q700" s="170"/>
      <c r="R700" s="329"/>
      <c r="S700" s="329"/>
      <c r="T700" s="279" t="s">
        <v>1922</v>
      </c>
      <c r="U700" s="1002" t="s">
        <v>3199</v>
      </c>
      <c r="V700" s="221"/>
      <c r="W700" s="221"/>
      <c r="X700" s="221"/>
      <c r="Y700" s="1003" t="s">
        <v>568</v>
      </c>
      <c r="Z700" s="345" t="s">
        <v>535</v>
      </c>
      <c r="AA700" s="329"/>
      <c r="AB700" s="329"/>
      <c r="AC700" s="411" t="s">
        <v>1904</v>
      </c>
      <c r="AD700" s="412"/>
      <c r="AE700" s="412"/>
      <c r="AF700" s="412"/>
      <c r="AG700" s="412"/>
      <c r="AH700" s="413"/>
      <c r="AI700" s="413"/>
      <c r="AJ700" s="329"/>
      <c r="AK700" s="329"/>
      <c r="AL700" s="329"/>
      <c r="AS700" s="329"/>
      <c r="AT700" s="329"/>
    </row>
    <row r="701">
      <c r="A701" s="345" t="s">
        <v>55</v>
      </c>
      <c r="B701" s="359">
        <f>SUM($Y$940)</f>
        <v>14</v>
      </c>
      <c r="C701" s="419">
        <f>SUM(I688)</f>
        <v>14</v>
      </c>
      <c r="D701" s="418"/>
      <c r="E701" s="418"/>
      <c r="F701" s="419">
        <f>SUM(ROUNDDOWN(I693/3))</f>
        <v>9</v>
      </c>
      <c r="G701" s="361"/>
      <c r="H701" s="361"/>
      <c r="I701" s="359">
        <f t="shared" si="26"/>
        <v>37</v>
      </c>
      <c r="J701" s="329"/>
      <c r="K701" s="329"/>
      <c r="L701" s="170"/>
      <c r="M701" s="170"/>
      <c r="N701" s="170"/>
      <c r="O701" s="170"/>
      <c r="P701" s="170"/>
      <c r="Q701" s="170"/>
      <c r="R701" s="329"/>
      <c r="S701" s="329"/>
      <c r="T701" s="329"/>
      <c r="U701" s="287" t="s">
        <v>3200</v>
      </c>
      <c r="V701" s="226"/>
      <c r="W701" s="226"/>
      <c r="X701" s="226"/>
      <c r="Y701" s="226"/>
      <c r="Z701" s="226"/>
      <c r="AA701" s="329"/>
      <c r="AB701" s="390">
        <f>(AC701 * (AC701 + 1)) / 2</f>
        <v>0</v>
      </c>
      <c r="AC701" s="391">
        <v>0.0</v>
      </c>
      <c r="AD701" s="170"/>
      <c r="AE701" s="170"/>
      <c r="AF701" s="170"/>
      <c r="AG701" s="170"/>
      <c r="AH701" s="170"/>
      <c r="AI701" s="170"/>
      <c r="AJ701" s="329"/>
      <c r="AK701" s="329"/>
      <c r="AL701" s="329"/>
      <c r="AS701" s="329"/>
      <c r="AT701" s="329"/>
    </row>
    <row r="702">
      <c r="A702" s="329"/>
      <c r="B702" s="329"/>
      <c r="C702" s="329"/>
      <c r="D702" s="329"/>
      <c r="E702" s="329"/>
      <c r="F702" s="329"/>
      <c r="G702" s="329"/>
      <c r="H702" s="329"/>
      <c r="I702" s="329"/>
      <c r="J702" s="329"/>
      <c r="K702" s="329"/>
      <c r="L702" s="329"/>
      <c r="M702" s="329"/>
      <c r="N702" s="329"/>
      <c r="O702" s="329"/>
      <c r="P702" s="329"/>
      <c r="Q702" s="329"/>
      <c r="R702" s="329"/>
      <c r="S702" s="329"/>
      <c r="T702" s="329"/>
      <c r="U702" s="286" t="s">
        <v>3201</v>
      </c>
      <c r="V702" s="226"/>
      <c r="W702" s="226"/>
      <c r="X702" s="226"/>
      <c r="Y702" s="226"/>
      <c r="Z702" s="348" t="s">
        <v>3202</v>
      </c>
      <c r="AA702" s="329"/>
      <c r="AB702" s="329"/>
      <c r="AC702" s="400" t="str">
        <f>CONCATENATE("Cost: ", AB701, " KP")</f>
        <v>Cost: 0 KP</v>
      </c>
      <c r="AD702" s="170"/>
      <c r="AE702" s="170"/>
      <c r="AF702" s="170"/>
      <c r="AG702" s="170"/>
      <c r="AH702" s="170"/>
      <c r="AI702" s="170"/>
      <c r="AJ702" s="329"/>
      <c r="AK702" s="329"/>
      <c r="AL702" s="329"/>
      <c r="AM702" s="329"/>
      <c r="AN702" s="329"/>
      <c r="AO702" s="329"/>
      <c r="AP702" s="329"/>
      <c r="AQ702" s="329"/>
      <c r="AR702" s="329"/>
      <c r="AS702" s="329"/>
      <c r="AT702" s="329"/>
    </row>
    <row r="703" ht="15.0" customHeight="1">
      <c r="A703" s="37"/>
      <c r="B703" s="865" t="s">
        <v>1926</v>
      </c>
      <c r="C703" s="329"/>
      <c r="D703" s="329"/>
      <c r="E703" s="329"/>
      <c r="F703" s="329"/>
      <c r="G703" s="329"/>
      <c r="H703" s="329"/>
      <c r="I703" s="329"/>
      <c r="J703" s="37"/>
      <c r="K703" s="329"/>
      <c r="L703" s="329"/>
      <c r="M703" s="329"/>
      <c r="N703" s="329"/>
      <c r="O703" s="329"/>
      <c r="P703" s="329"/>
      <c r="Q703" s="329"/>
      <c r="R703" s="329"/>
      <c r="S703" s="37"/>
      <c r="T703" s="329"/>
      <c r="U703" s="329"/>
      <c r="V703" s="329"/>
      <c r="W703" s="329"/>
      <c r="X703" s="329"/>
      <c r="Y703" s="329"/>
      <c r="Z703" s="329"/>
      <c r="AA703" s="329"/>
      <c r="AB703" s="329"/>
      <c r="AC703" s="1004" t="s">
        <v>2301</v>
      </c>
      <c r="AD703" s="828" t="s">
        <v>1394</v>
      </c>
      <c r="AE703" s="829"/>
      <c r="AF703" s="829"/>
      <c r="AG703" s="1005" t="s">
        <v>1395</v>
      </c>
      <c r="AH703" s="830" t="s">
        <v>1195</v>
      </c>
      <c r="AI703" s="830" t="s">
        <v>1196</v>
      </c>
      <c r="AJ703" s="329"/>
      <c r="AK703" s="37"/>
      <c r="AL703" s="329"/>
      <c r="AM703" s="329"/>
      <c r="AN703" s="329"/>
      <c r="AO703" s="329"/>
      <c r="AP703" s="329"/>
      <c r="AQ703" s="329"/>
      <c r="AR703" s="329"/>
      <c r="AS703" s="329"/>
      <c r="AT703" s="37"/>
    </row>
    <row r="704">
      <c r="AB704" s="24"/>
      <c r="AC704" s="1006">
        <v>0.0</v>
      </c>
      <c r="AD704" s="1007" t="s">
        <v>3203</v>
      </c>
      <c r="AE704" s="832"/>
      <c r="AF704" s="832"/>
      <c r="AG704" s="832"/>
      <c r="AH704" s="832"/>
      <c r="AI704" s="832"/>
    </row>
    <row r="705">
      <c r="AC705" s="1008" t="str">
        <f>CONCATENATE("Cost: ", AB704, " KP")</f>
        <v>Cost:  KP</v>
      </c>
      <c r="AD705" s="1009" t="s">
        <v>1399</v>
      </c>
      <c r="AE705" s="832"/>
      <c r="AF705" s="832"/>
      <c r="AG705" s="832"/>
      <c r="AH705" s="832"/>
      <c r="AI705" s="832"/>
    </row>
    <row r="707">
      <c r="A707" s="37"/>
      <c r="B707" s="329"/>
      <c r="C707" s="329"/>
      <c r="D707" s="329"/>
      <c r="E707" s="329"/>
      <c r="F707" s="329"/>
      <c r="G707" s="330" t="s">
        <v>1811</v>
      </c>
      <c r="H707" s="330" t="s">
        <v>1812</v>
      </c>
      <c r="I707" s="331" t="s">
        <v>1813</v>
      </c>
      <c r="J707" s="329"/>
      <c r="K707" s="329"/>
      <c r="L707" s="329"/>
      <c r="M707" s="329"/>
      <c r="N707" s="329"/>
      <c r="O707" s="329"/>
      <c r="P707" s="329"/>
      <c r="Q707" s="329"/>
      <c r="R707" s="329"/>
      <c r="S707" s="37"/>
      <c r="T707" s="329"/>
      <c r="U707" s="329"/>
      <c r="V707" s="329"/>
      <c r="W707" s="329"/>
      <c r="X707" s="329"/>
      <c r="Y707" s="329"/>
      <c r="Z707" s="329"/>
      <c r="AA707" s="329"/>
      <c r="AB707" s="37"/>
      <c r="AC707" s="329"/>
      <c r="AD707" s="329"/>
      <c r="AE707" s="329"/>
      <c r="AF707" s="329"/>
      <c r="AG707" s="329"/>
      <c r="AH707" s="329"/>
      <c r="AI707" s="329"/>
      <c r="AJ707" s="329"/>
      <c r="AK707" s="37"/>
      <c r="AL707" s="329"/>
      <c r="AM707" s="329"/>
      <c r="AN707" s="329"/>
      <c r="AO707" s="329"/>
      <c r="AP707" s="329"/>
      <c r="AQ707" s="329"/>
      <c r="AR707" s="329"/>
      <c r="AS707" s="329"/>
      <c r="AT707" s="37"/>
    </row>
    <row r="708">
      <c r="A708" s="329"/>
      <c r="B708" s="329"/>
      <c r="C708" s="332" t="s">
        <v>1810</v>
      </c>
      <c r="D708" s="333"/>
      <c r="E708" s="329"/>
      <c r="F708" s="334" t="s">
        <v>1814</v>
      </c>
      <c r="G708" s="334">
        <f>MINUS(H708,SUM(C711:C720) + SUM(K710+K714+K718+AB715+AB718+AB721+AB724+AB727))</f>
        <v>0</v>
      </c>
      <c r="H708" s="334">
        <f>SUM($A$940)</f>
        <v>100</v>
      </c>
      <c r="I708" s="335">
        <f>$Z$940</f>
        <v>14</v>
      </c>
      <c r="J708" s="329"/>
      <c r="K708" s="329"/>
      <c r="L708" s="329"/>
      <c r="M708" s="329"/>
      <c r="N708" s="329"/>
      <c r="O708" s="329"/>
      <c r="P708" s="329"/>
      <c r="Q708" s="329"/>
      <c r="R708" s="329"/>
      <c r="S708" s="329"/>
      <c r="T708" s="329"/>
      <c r="U708" s="329"/>
      <c r="V708" s="329"/>
      <c r="W708" s="329"/>
      <c r="X708" s="329"/>
      <c r="Y708" s="329"/>
      <c r="Z708" s="329"/>
      <c r="AA708" s="329"/>
      <c r="AB708" s="329"/>
      <c r="AC708" s="329"/>
      <c r="AD708" s="329"/>
      <c r="AE708" s="329"/>
      <c r="AF708" s="329"/>
      <c r="AG708" s="329"/>
      <c r="AH708" s="329"/>
      <c r="AI708" s="329"/>
      <c r="AJ708" s="329"/>
      <c r="AK708" s="329"/>
      <c r="AL708" s="329"/>
      <c r="AM708" s="329"/>
      <c r="AN708" s="329"/>
      <c r="AO708" s="329"/>
      <c r="AP708" s="329"/>
      <c r="AQ708" s="329"/>
      <c r="AR708" s="329"/>
      <c r="AS708" s="329"/>
      <c r="AT708" s="329"/>
    </row>
    <row r="709">
      <c r="A709" s="329"/>
      <c r="B709" s="329"/>
      <c r="C709" s="329"/>
      <c r="D709" s="329"/>
      <c r="E709" s="329"/>
      <c r="F709" s="329"/>
      <c r="G709" s="329"/>
      <c r="H709" s="329"/>
      <c r="I709" s="329"/>
      <c r="J709" s="329"/>
      <c r="K709" s="274" t="s">
        <v>1815</v>
      </c>
      <c r="L709" s="378" t="s">
        <v>602</v>
      </c>
      <c r="M709" s="221"/>
      <c r="N709" s="221"/>
      <c r="O709" s="379" t="s">
        <v>603</v>
      </c>
      <c r="P709" s="380" t="s">
        <v>580</v>
      </c>
      <c r="Q709" s="379" t="s">
        <v>583</v>
      </c>
      <c r="R709" s="329"/>
      <c r="S709" s="329"/>
      <c r="T709" s="279" t="s">
        <v>1816</v>
      </c>
      <c r="U709" s="1010" t="s">
        <v>3204</v>
      </c>
      <c r="V709" s="559"/>
      <c r="W709" s="509" t="s">
        <v>3205</v>
      </c>
      <c r="X709" s="562"/>
      <c r="Y709" s="562"/>
      <c r="Z709" s="562"/>
      <c r="AA709" s="329"/>
      <c r="AB709" s="329"/>
      <c r="AC709" s="279" t="s">
        <v>294</v>
      </c>
      <c r="AD709" s="620" t="s">
        <v>3206</v>
      </c>
      <c r="AE709" s="221"/>
      <c r="AF709" s="814" t="s">
        <v>3207</v>
      </c>
      <c r="AG709" s="562"/>
      <c r="AH709" s="562"/>
      <c r="AI709" s="562"/>
      <c r="AJ709" s="329"/>
      <c r="AK709" s="329"/>
      <c r="AL709" s="329"/>
      <c r="AM709" s="227" t="s">
        <v>1821</v>
      </c>
      <c r="AN709" s="170"/>
      <c r="AO709" s="329"/>
      <c r="AP709" s="329"/>
      <c r="AQ709" s="329"/>
      <c r="AR709" s="329"/>
      <c r="AS709" s="329"/>
      <c r="AT709" s="329"/>
    </row>
    <row r="710">
      <c r="A710" s="329"/>
      <c r="B710" s="345" t="s">
        <v>1822</v>
      </c>
      <c r="C710" s="345" t="s">
        <v>1823</v>
      </c>
      <c r="D710" s="345" t="s">
        <v>1824</v>
      </c>
      <c r="E710" s="345" t="s">
        <v>1825</v>
      </c>
      <c r="F710" s="345" t="s">
        <v>1066</v>
      </c>
      <c r="G710" s="345" t="s">
        <v>1120</v>
      </c>
      <c r="H710" s="345" t="s">
        <v>800</v>
      </c>
      <c r="I710" s="345" t="s">
        <v>1826</v>
      </c>
      <c r="J710" s="329"/>
      <c r="K710" s="346" t="str">
        <f>IFERROR(__xludf.DUMMYFUNCTION("REGEXREPLACE(O709, ""\D+"", """")"),"4")</f>
        <v>4</v>
      </c>
      <c r="L710" s="287" t="s">
        <v>605</v>
      </c>
      <c r="M710" s="226"/>
      <c r="N710" s="226"/>
      <c r="O710" s="414"/>
      <c r="P710" s="226"/>
      <c r="Q710" s="414"/>
      <c r="R710" s="329"/>
      <c r="S710" s="329"/>
      <c r="T710" s="329"/>
      <c r="U710" s="384" t="s">
        <v>3208</v>
      </c>
      <c r="V710" s="226"/>
      <c r="W710" s="226"/>
      <c r="X710" s="226"/>
      <c r="Y710" s="226"/>
      <c r="Z710" s="226"/>
      <c r="AA710" s="329"/>
      <c r="AB710" s="329"/>
      <c r="AC710" s="329"/>
      <c r="AD710" s="286" t="s">
        <v>3209</v>
      </c>
      <c r="AE710" s="226"/>
      <c r="AF710" s="226"/>
      <c r="AG710" s="226"/>
      <c r="AH710" s="226"/>
      <c r="AI710" s="226"/>
      <c r="AJ710" s="329"/>
      <c r="AK710" s="329"/>
      <c r="AL710" s="329"/>
      <c r="AM710" s="970" t="s">
        <v>1935</v>
      </c>
      <c r="AN710" s="1011" t="s">
        <v>3210</v>
      </c>
      <c r="AO710" s="1012" t="s">
        <v>1833</v>
      </c>
      <c r="AP710" s="837" t="s">
        <v>3211</v>
      </c>
      <c r="AQ710" s="1013" t="s">
        <v>3212</v>
      </c>
      <c r="AR710" s="1014" t="s">
        <v>3213</v>
      </c>
      <c r="AS710" s="329"/>
      <c r="AT710" s="329"/>
    </row>
    <row r="711">
      <c r="A711" s="358"/>
      <c r="B711" s="359">
        <f>SUM($B$940)</f>
        <v>35</v>
      </c>
      <c r="C711" s="360">
        <v>14.0</v>
      </c>
      <c r="D711" s="361"/>
      <c r="E711" s="361"/>
      <c r="F711" s="360">
        <v>5.0</v>
      </c>
      <c r="G711" s="361"/>
      <c r="H711" s="361"/>
      <c r="I711" s="359">
        <f>SUM(B711,C711*2,D711:H711) - IF(C711 &gt; I708, MINUS(C711, I708), 0)</f>
        <v>68</v>
      </c>
      <c r="J711" s="329"/>
      <c r="K711" s="329"/>
      <c r="L711" s="287" t="s">
        <v>607</v>
      </c>
      <c r="M711" s="226"/>
      <c r="N711" s="226"/>
      <c r="O711" s="226"/>
      <c r="P711" s="226"/>
      <c r="Q711" s="226"/>
      <c r="R711" s="329"/>
      <c r="S711" s="329"/>
      <c r="T711" s="329"/>
      <c r="U711" s="362" t="s">
        <v>3214</v>
      </c>
      <c r="V711" s="568" t="s">
        <v>1839</v>
      </c>
      <c r="W711" s="568" t="s">
        <v>925</v>
      </c>
      <c r="X711" s="494" t="s">
        <v>869</v>
      </c>
      <c r="Y711" s="567" t="s">
        <v>884</v>
      </c>
      <c r="Z711" s="568" t="s">
        <v>866</v>
      </c>
      <c r="AA711" s="329"/>
      <c r="AB711" s="329"/>
      <c r="AC711" s="329"/>
      <c r="AD711" s="715" t="s">
        <v>3215</v>
      </c>
      <c r="AE711" s="226"/>
      <c r="AF711" s="226"/>
      <c r="AG711" s="226"/>
      <c r="AH711" s="226"/>
      <c r="AI711" s="226"/>
      <c r="AJ711" s="349" t="s">
        <v>3216</v>
      </c>
      <c r="AK711" s="329"/>
      <c r="AL711" s="329"/>
      <c r="AM711" s="1015" t="s">
        <v>3217</v>
      </c>
      <c r="AN711" s="492" t="s">
        <v>3218</v>
      </c>
      <c r="AO711" s="848"/>
      <c r="AP711" s="308"/>
      <c r="AQ711" s="308"/>
      <c r="AR711" s="308"/>
      <c r="AS711" s="329"/>
      <c r="AT711" s="329"/>
    </row>
    <row r="712">
      <c r="B712" s="359">
        <f>SUM($C$940)</f>
        <v>40</v>
      </c>
      <c r="C712" s="360">
        <v>6.0</v>
      </c>
      <c r="D712" s="361"/>
      <c r="E712" s="361"/>
      <c r="F712" s="360">
        <v>-5.0</v>
      </c>
      <c r="G712" s="361"/>
      <c r="H712" s="361"/>
      <c r="I712" s="359">
        <f>SUM(B712,C712*2,D712:H712) - IF(C712 &gt; I708, MINUS(C712, I708), 0)</f>
        <v>47</v>
      </c>
      <c r="J712" s="329"/>
      <c r="K712" s="329"/>
      <c r="L712" s="559"/>
      <c r="M712" s="559"/>
      <c r="N712" s="559"/>
      <c r="O712" s="559"/>
      <c r="P712" s="559"/>
      <c r="Q712" s="559"/>
      <c r="R712" s="329"/>
      <c r="S712" s="329"/>
      <c r="T712" s="329"/>
      <c r="U712" s="559"/>
      <c r="V712" s="559"/>
      <c r="W712" s="559"/>
      <c r="X712" s="559"/>
      <c r="Y712" s="559"/>
      <c r="Z712" s="559"/>
      <c r="AA712" s="329"/>
      <c r="AB712" s="329"/>
      <c r="AC712" s="329"/>
      <c r="AD712" s="283" t="s">
        <v>3219</v>
      </c>
      <c r="AE712" s="221"/>
      <c r="AF712" s="221"/>
      <c r="AG712" s="221"/>
      <c r="AH712" s="221"/>
      <c r="AI712" s="345" t="s">
        <v>535</v>
      </c>
      <c r="AJ712" s="329"/>
      <c r="AK712" s="329"/>
      <c r="AL712" s="329"/>
      <c r="AM712" s="308"/>
      <c r="AN712" s="848"/>
      <c r="AO712" s="848"/>
      <c r="AP712" s="308"/>
      <c r="AQ712" s="308"/>
      <c r="AR712" s="308"/>
      <c r="AS712" s="329"/>
      <c r="AT712" s="329"/>
    </row>
    <row r="713">
      <c r="B713" s="359">
        <f>SUM($D$940)</f>
        <v>0</v>
      </c>
      <c r="C713" s="360">
        <v>16.0</v>
      </c>
      <c r="D713" s="360">
        <v>5.0</v>
      </c>
      <c r="E713" s="360">
        <v>4.0</v>
      </c>
      <c r="F713" s="360">
        <v>6.0</v>
      </c>
      <c r="G713" s="361"/>
      <c r="H713" s="361"/>
      <c r="I713" s="359">
        <f>SUM(B713:H713) - IF(C713 &gt; I708, ROUNDUP(MINUS(C713, I708)/2), 0)</f>
        <v>30</v>
      </c>
      <c r="J713" s="329"/>
      <c r="K713" s="274" t="s">
        <v>1815</v>
      </c>
      <c r="L713" s="378" t="s">
        <v>632</v>
      </c>
      <c r="M713" s="221"/>
      <c r="N713" s="221"/>
      <c r="O713" s="379" t="s">
        <v>633</v>
      </c>
      <c r="P713" s="380" t="s">
        <v>580</v>
      </c>
      <c r="Q713" s="379" t="s">
        <v>593</v>
      </c>
      <c r="R713" s="329"/>
      <c r="S713" s="329"/>
      <c r="T713" s="279" t="s">
        <v>1855</v>
      </c>
      <c r="U713" s="508" t="s">
        <v>2046</v>
      </c>
      <c r="V713" s="767"/>
      <c r="W713" s="509" t="s">
        <v>2047</v>
      </c>
      <c r="X713" s="562"/>
      <c r="Y713" s="562"/>
      <c r="Z713" s="562"/>
      <c r="AA713" s="329"/>
      <c r="AB713" s="329"/>
      <c r="AC713" s="329"/>
      <c r="AD713" s="559"/>
      <c r="AE713" s="559"/>
      <c r="AF713" s="559"/>
      <c r="AG713" s="559"/>
      <c r="AH713" s="559"/>
      <c r="AI713" s="559"/>
      <c r="AJ713" s="329"/>
      <c r="AK713" s="329"/>
      <c r="AL713" s="329"/>
      <c r="AM713" s="308"/>
      <c r="AN713" s="848"/>
      <c r="AO713" s="848"/>
      <c r="AP713" s="308"/>
      <c r="AQ713" s="308"/>
      <c r="AR713" s="308"/>
      <c r="AS713" s="329"/>
      <c r="AT713" s="329"/>
    </row>
    <row r="714">
      <c r="B714" s="359">
        <f>SUM($E$940)</f>
        <v>0</v>
      </c>
      <c r="C714" s="360">
        <v>2.0</v>
      </c>
      <c r="D714" s="361"/>
      <c r="E714" s="360">
        <v>3.0</v>
      </c>
      <c r="F714" s="360">
        <v>3.0</v>
      </c>
      <c r="G714" s="361"/>
      <c r="H714" s="361"/>
      <c r="I714" s="359">
        <f>SUM(B714:H714) - IF(C714 &gt; I708, ROUNDUP(MINUS(C714, I708)/2), 0)</f>
        <v>8</v>
      </c>
      <c r="J714" s="329"/>
      <c r="K714" s="346" t="str">
        <f>IFERROR(__xludf.DUMMYFUNCTION("REGEXREPLACE(O713, ""\D+"", """")"),"6")</f>
        <v>6</v>
      </c>
      <c r="L714" s="287" t="s">
        <v>635</v>
      </c>
      <c r="M714" s="226"/>
      <c r="N714" s="226"/>
      <c r="O714" s="414"/>
      <c r="P714" s="226"/>
      <c r="Q714" s="414"/>
      <c r="R714" s="349"/>
      <c r="S714" s="329"/>
      <c r="T714" s="329"/>
      <c r="U714" s="510" t="s">
        <v>1010</v>
      </c>
      <c r="V714" s="401" t="s">
        <v>1011</v>
      </c>
      <c r="W714" s="401" t="s">
        <v>1031</v>
      </c>
      <c r="X714" s="401" t="s">
        <v>1062</v>
      </c>
      <c r="Y714" s="401" t="s">
        <v>1076</v>
      </c>
      <c r="Z714" s="402" t="s">
        <v>2048</v>
      </c>
      <c r="AA714" s="329"/>
      <c r="AB714" s="388"/>
      <c r="AC714" s="279" t="s">
        <v>1862</v>
      </c>
      <c r="AD714" s="506" t="s">
        <v>1286</v>
      </c>
      <c r="AE714" s="221"/>
      <c r="AF714" s="221"/>
      <c r="AG714" s="285" t="s">
        <v>1278</v>
      </c>
      <c r="AH714" s="285" t="s">
        <v>1195</v>
      </c>
      <c r="AI714" s="285" t="s">
        <v>1196</v>
      </c>
      <c r="AJ714" s="329"/>
      <c r="AK714" s="329"/>
      <c r="AL714" s="329"/>
      <c r="AM714" s="308"/>
      <c r="AN714" s="308"/>
      <c r="AO714" s="308"/>
      <c r="AP714" s="308"/>
      <c r="AQ714" s="308"/>
      <c r="AR714" s="308"/>
      <c r="AS714" s="329"/>
      <c r="AT714" s="329"/>
    </row>
    <row r="715">
      <c r="B715" s="359">
        <f>SUM($F$940)</f>
        <v>0</v>
      </c>
      <c r="C715" s="360">
        <v>2.0</v>
      </c>
      <c r="D715" s="361"/>
      <c r="E715" s="361"/>
      <c r="F715" s="360">
        <v>-2.0</v>
      </c>
      <c r="G715" s="361"/>
      <c r="H715" s="361"/>
      <c r="I715" s="359">
        <f>SUM(B715:H715) - IF(C715 &gt; I708, ROUNDUP(MINUS(C715, I708)/2), 0)</f>
        <v>0</v>
      </c>
      <c r="J715" s="329"/>
      <c r="K715" s="329"/>
      <c r="L715" s="226"/>
      <c r="M715" s="226"/>
      <c r="N715" s="226"/>
      <c r="O715" s="226"/>
      <c r="P715" s="226"/>
      <c r="Q715" s="226"/>
      <c r="R715" s="329"/>
      <c r="S715" s="329"/>
      <c r="T715" s="329"/>
      <c r="U715" s="510" t="s">
        <v>1018</v>
      </c>
      <c r="V715" s="401" t="s">
        <v>1880</v>
      </c>
      <c r="W715" s="401" t="s">
        <v>2049</v>
      </c>
      <c r="X715" s="401" t="s">
        <v>1035</v>
      </c>
      <c r="Y715" s="401" t="s">
        <v>2050</v>
      </c>
      <c r="Z715" s="403" t="s">
        <v>1023</v>
      </c>
      <c r="AA715" s="329"/>
      <c r="AB715" s="390">
        <f>(AC715 * (AC715 + 1)) / 2</f>
        <v>0</v>
      </c>
      <c r="AC715" s="391">
        <v>0.0</v>
      </c>
      <c r="AD715" s="287" t="s">
        <v>3220</v>
      </c>
      <c r="AE715" s="226"/>
      <c r="AF715" s="226"/>
      <c r="AG715" s="226"/>
      <c r="AH715" s="226"/>
      <c r="AI715" s="226"/>
      <c r="AJ715" s="329"/>
      <c r="AK715" s="329"/>
      <c r="AL715" s="329"/>
      <c r="AM715" s="308"/>
      <c r="AN715" s="308"/>
      <c r="AO715" s="308"/>
      <c r="AP715" s="308"/>
      <c r="AQ715" s="308"/>
      <c r="AR715" s="308"/>
      <c r="AS715" s="329"/>
      <c r="AT715" s="329"/>
    </row>
    <row r="716">
      <c r="B716" s="359">
        <f>SUM($G$940)</f>
        <v>0</v>
      </c>
      <c r="C716" s="360">
        <v>14.0</v>
      </c>
      <c r="D716" s="361"/>
      <c r="E716" s="360">
        <v>3.0</v>
      </c>
      <c r="F716" s="360">
        <v>4.0</v>
      </c>
      <c r="G716" s="361"/>
      <c r="H716" s="361"/>
      <c r="I716" s="359">
        <f>SUM(B716:H716) - IF(C716 &gt; I708, ROUNDUP(MINUS(C716, I708)/2), 0)</f>
        <v>21</v>
      </c>
      <c r="J716" s="329"/>
      <c r="K716" s="329"/>
      <c r="L716" s="559"/>
      <c r="M716" s="559"/>
      <c r="N716" s="559"/>
      <c r="O716" s="559"/>
      <c r="P716" s="559"/>
      <c r="Q716" s="559"/>
      <c r="R716" s="329"/>
      <c r="S716" s="329"/>
      <c r="T716" s="279" t="s">
        <v>1872</v>
      </c>
      <c r="U716" s="397" t="s">
        <v>3093</v>
      </c>
      <c r="V716" s="767"/>
      <c r="W716" s="382" t="s">
        <v>3094</v>
      </c>
      <c r="X716" s="562"/>
      <c r="Y716" s="562"/>
      <c r="Z716" s="562"/>
      <c r="AA716" s="329"/>
      <c r="AB716" s="388"/>
      <c r="AC716" s="400" t="str">
        <f>CONCATENATE("Cost: ", AB715, " KP")</f>
        <v>Cost: 0 KP</v>
      </c>
      <c r="AD716" s="226" t="s">
        <v>1206</v>
      </c>
      <c r="AE716" s="226"/>
      <c r="AF716" s="226"/>
      <c r="AG716" s="226"/>
      <c r="AH716" s="226"/>
      <c r="AI716" s="226"/>
      <c r="AJ716" s="329"/>
      <c r="AK716" s="329"/>
      <c r="AL716" s="329"/>
      <c r="AM716" s="559"/>
      <c r="AN716" s="559"/>
      <c r="AO716" s="559"/>
      <c r="AP716" s="559"/>
      <c r="AQ716" s="559"/>
      <c r="AR716" s="559"/>
      <c r="AS716" s="329"/>
      <c r="AT716" s="329"/>
    </row>
    <row r="717">
      <c r="B717" s="359">
        <f>SUM($H$940)</f>
        <v>0</v>
      </c>
      <c r="C717" s="360">
        <v>14.0</v>
      </c>
      <c r="D717" s="361"/>
      <c r="E717" s="361"/>
      <c r="F717" s="360">
        <v>2.0</v>
      </c>
      <c r="G717" s="361"/>
      <c r="H717" s="361"/>
      <c r="I717" s="359">
        <f>SUM(B717:H717) - IF(C717 &gt; I708, ROUNDUP(MINUS(C717, I708)/2), 0)</f>
        <v>16</v>
      </c>
      <c r="J717" s="329"/>
      <c r="K717" s="274" t="s">
        <v>1815</v>
      </c>
      <c r="L717" s="571" t="s">
        <v>695</v>
      </c>
      <c r="M717" s="221"/>
      <c r="N717" s="221"/>
      <c r="O717" s="379" t="s">
        <v>582</v>
      </c>
      <c r="P717" s="783" t="s">
        <v>694</v>
      </c>
      <c r="Q717" s="379" t="s">
        <v>593</v>
      </c>
      <c r="R717" s="329"/>
      <c r="S717" s="329"/>
      <c r="T717" s="329"/>
      <c r="U717" s="385" t="s">
        <v>1010</v>
      </c>
      <c r="V717" s="226" t="s">
        <v>1876</v>
      </c>
      <c r="W717" s="589" t="s">
        <v>3096</v>
      </c>
      <c r="X717" s="402" t="s">
        <v>3097</v>
      </c>
      <c r="Y717" s="408" t="s">
        <v>2337</v>
      </c>
      <c r="Z717" s="226"/>
      <c r="AA717" s="329"/>
      <c r="AB717" s="388"/>
      <c r="AC717" s="279" t="s">
        <v>1862</v>
      </c>
      <c r="AD717" s="279" t="s">
        <v>1513</v>
      </c>
      <c r="AE717" s="221"/>
      <c r="AF717" s="221"/>
      <c r="AG717" s="222" t="s">
        <v>1194</v>
      </c>
      <c r="AH717" s="222" t="s">
        <v>1195</v>
      </c>
      <c r="AI717" s="222" t="s">
        <v>1196</v>
      </c>
      <c r="AJ717" s="329"/>
      <c r="AK717" s="329"/>
      <c r="AL717" s="329"/>
      <c r="AM717" s="279" t="s">
        <v>1879</v>
      </c>
      <c r="AN717" s="221"/>
      <c r="AO717" s="559"/>
      <c r="AP717" s="559"/>
      <c r="AQ717" s="559"/>
      <c r="AR717" s="559"/>
      <c r="AS717" s="329"/>
      <c r="AT717" s="329"/>
    </row>
    <row r="718">
      <c r="B718" s="359">
        <f>SUM($I$940)</f>
        <v>0</v>
      </c>
      <c r="C718" s="361"/>
      <c r="D718" s="361"/>
      <c r="E718" s="361"/>
      <c r="F718" s="361"/>
      <c r="G718" s="361"/>
      <c r="H718" s="361"/>
      <c r="I718" s="359">
        <f>SUM(B718:H718) - IF(C718 &gt; I708, ROUNDUP(MINUS(C718, I708)/2), 0)</f>
        <v>0</v>
      </c>
      <c r="J718" s="329"/>
      <c r="K718" s="346" t="str">
        <f>IFERROR(__xludf.DUMMYFUNCTION("REGEXREPLACE(O717, ""\D+"", """")"),"2")</f>
        <v>2</v>
      </c>
      <c r="L718" s="287" t="s">
        <v>3221</v>
      </c>
      <c r="M718" s="226"/>
      <c r="N718" s="226"/>
      <c r="O718" s="414"/>
      <c r="P718" s="226"/>
      <c r="Q718" s="414"/>
      <c r="R718" s="329"/>
      <c r="S718" s="329"/>
      <c r="T718" s="329"/>
      <c r="U718" s="385" t="s">
        <v>1018</v>
      </c>
      <c r="V718" s="226" t="s">
        <v>3098</v>
      </c>
      <c r="W718" s="226" t="s">
        <v>2211</v>
      </c>
      <c r="X718" s="573" t="s">
        <v>1883</v>
      </c>
      <c r="Y718" s="573" t="s">
        <v>1064</v>
      </c>
      <c r="Z718" s="573" t="s">
        <v>2989</v>
      </c>
      <c r="AA718" s="329"/>
      <c r="AB718" s="390">
        <f>(AC718 * (AC718 + 1)) / 2</f>
        <v>0</v>
      </c>
      <c r="AC718" s="391">
        <v>0.0</v>
      </c>
      <c r="AD718" s="229" t="s">
        <v>3222</v>
      </c>
      <c r="AE718" s="226"/>
      <c r="AF718" s="226"/>
      <c r="AG718" s="226"/>
      <c r="AH718" s="226"/>
      <c r="AI718" s="226"/>
      <c r="AJ718" s="329"/>
      <c r="AK718" s="329"/>
      <c r="AL718" s="329"/>
      <c r="AM718" s="851" t="s">
        <v>1886</v>
      </c>
      <c r="AN718" s="308"/>
      <c r="AO718" s="852" t="s">
        <v>3223</v>
      </c>
      <c r="AP718" s="308"/>
      <c r="AQ718" s="851" t="s">
        <v>1888</v>
      </c>
      <c r="AR718" s="308"/>
      <c r="AS718" s="329"/>
      <c r="AT718" s="329"/>
    </row>
    <row r="719">
      <c r="B719" s="359">
        <f>SUM($J$940)</f>
        <v>0</v>
      </c>
      <c r="C719" s="360">
        <v>14.0</v>
      </c>
      <c r="D719" s="361"/>
      <c r="E719" s="360">
        <v>2.0</v>
      </c>
      <c r="F719" s="361"/>
      <c r="G719" s="361"/>
      <c r="H719" s="361"/>
      <c r="I719" s="359">
        <f>SUM(B719:H719) - IF(C719 &gt; I708, ROUNDUP(MINUS(C719, I708)/2), 0)</f>
        <v>16</v>
      </c>
      <c r="J719" s="329"/>
      <c r="K719" s="329"/>
      <c r="L719" s="401"/>
      <c r="M719" s="226"/>
      <c r="N719" s="226"/>
      <c r="O719" s="226"/>
      <c r="P719" s="226"/>
      <c r="Q719" s="226"/>
      <c r="R719" s="329"/>
      <c r="S719" s="329"/>
      <c r="T719" s="279" t="s">
        <v>1889</v>
      </c>
      <c r="U719" s="508" t="s">
        <v>3224</v>
      </c>
      <c r="V719" s="767"/>
      <c r="W719" s="553" t="s">
        <v>3225</v>
      </c>
      <c r="AA719" s="329"/>
      <c r="AB719" s="388"/>
      <c r="AC719" s="400" t="str">
        <f>CONCATENATE("Cost: ", AB718, " KP")</f>
        <v>Cost: 0 KP</v>
      </c>
      <c r="AD719" s="229" t="s">
        <v>3226</v>
      </c>
      <c r="AE719" s="226"/>
      <c r="AF719" s="226"/>
      <c r="AG719" s="226"/>
      <c r="AH719" s="226"/>
      <c r="AI719" s="226"/>
      <c r="AJ719" s="329"/>
      <c r="AK719" s="329"/>
      <c r="AL719" s="329"/>
      <c r="AM719" s="854" t="s">
        <v>2627</v>
      </c>
      <c r="AN719" s="308"/>
      <c r="AO719" s="405" t="s">
        <v>1894</v>
      </c>
      <c r="AP719" s="308"/>
      <c r="AQ719" s="854" t="s">
        <v>1895</v>
      </c>
      <c r="AR719" s="308"/>
      <c r="AS719" s="329"/>
      <c r="AT719" s="329"/>
    </row>
    <row r="720">
      <c r="B720" s="359">
        <f>SUM($T$940)</f>
        <v>4</v>
      </c>
      <c r="C720" s="360">
        <v>6.0</v>
      </c>
      <c r="D720" s="361"/>
      <c r="E720" s="361"/>
      <c r="F720" s="361"/>
      <c r="G720" s="361"/>
      <c r="H720" s="361"/>
      <c r="I720" s="359">
        <f>SUM(B720,D720:H720, (MIN(ROUNDDOWN(C720/6), 1)), MIN(ROUNDDOWN(C720/15), 1))</f>
        <v>5</v>
      </c>
      <c r="J720" s="329"/>
      <c r="K720" s="329"/>
      <c r="L720" s="329"/>
      <c r="M720" s="329"/>
      <c r="N720" s="329"/>
      <c r="O720" s="329"/>
      <c r="P720" s="329"/>
      <c r="Q720" s="329"/>
      <c r="R720" s="329"/>
      <c r="S720" s="329"/>
      <c r="T720" s="329"/>
      <c r="U720" s="510" t="s">
        <v>1010</v>
      </c>
      <c r="V720" s="401" t="s">
        <v>1012</v>
      </c>
      <c r="W720" s="401" t="s">
        <v>3227</v>
      </c>
      <c r="X720" s="550" t="s">
        <v>3228</v>
      </c>
      <c r="Y720" s="226"/>
      <c r="Z720" s="226"/>
      <c r="AA720" s="329"/>
      <c r="AB720" s="388"/>
      <c r="AC720" s="279" t="s">
        <v>1862</v>
      </c>
      <c r="AD720" s="279" t="s">
        <v>1413</v>
      </c>
      <c r="AE720" s="221"/>
      <c r="AF720" s="221"/>
      <c r="AG720" s="222" t="s">
        <v>1222</v>
      </c>
      <c r="AH720" s="285" t="s">
        <v>1195</v>
      </c>
      <c r="AI720" s="222" t="s">
        <v>1196</v>
      </c>
      <c r="AJ720" s="329"/>
      <c r="AK720" s="329"/>
      <c r="AL720" s="329"/>
      <c r="AM720" s="851" t="s">
        <v>2680</v>
      </c>
      <c r="AN720" s="308"/>
      <c r="AO720" s="852" t="s">
        <v>2848</v>
      </c>
      <c r="AP720" s="308"/>
      <c r="AQ720" s="1016" t="s">
        <v>3229</v>
      </c>
      <c r="AR720" s="308"/>
      <c r="AS720" s="329"/>
      <c r="AT720" s="329"/>
    </row>
    <row r="721">
      <c r="A721" s="329"/>
      <c r="B721" s="329"/>
      <c r="C721" s="329"/>
      <c r="D721" s="329"/>
      <c r="E721" s="329"/>
      <c r="F721" s="329"/>
      <c r="G721" s="329"/>
      <c r="H721" s="329"/>
      <c r="I721" s="329"/>
      <c r="J721" s="329"/>
      <c r="K721" s="411" t="s">
        <v>1904</v>
      </c>
      <c r="L721" s="412"/>
      <c r="M721" s="412"/>
      <c r="N721" s="412"/>
      <c r="O721" s="413"/>
      <c r="P721" s="413"/>
      <c r="Q721" s="413"/>
      <c r="R721" s="329"/>
      <c r="S721" s="329"/>
      <c r="T721" s="329"/>
      <c r="U721" s="510" t="s">
        <v>1018</v>
      </c>
      <c r="V721" s="401" t="s">
        <v>2184</v>
      </c>
      <c r="W721" s="401" t="s">
        <v>1880</v>
      </c>
      <c r="X721" s="226"/>
      <c r="Y721" s="226"/>
      <c r="Z721" s="226"/>
      <c r="AA721" s="329"/>
      <c r="AB721" s="390">
        <f>(AC721 * (AC721 + 1)) / 2</f>
        <v>0</v>
      </c>
      <c r="AC721" s="391">
        <v>0.0</v>
      </c>
      <c r="AD721" s="287" t="s">
        <v>3230</v>
      </c>
      <c r="AE721" s="226"/>
      <c r="AF721" s="226"/>
      <c r="AG721" s="226"/>
      <c r="AH721" s="226"/>
      <c r="AI721" s="226"/>
      <c r="AJ721" s="329"/>
      <c r="AK721" s="329"/>
      <c r="AL721" s="329"/>
      <c r="AM721" s="559"/>
      <c r="AN721" s="559"/>
      <c r="AO721" s="559"/>
      <c r="AP721" s="559"/>
      <c r="AQ721" s="559"/>
      <c r="AR721" s="559"/>
      <c r="AS721" s="329"/>
      <c r="AT721" s="329"/>
    </row>
    <row r="722">
      <c r="A722" s="329"/>
      <c r="B722" s="345" t="s">
        <v>1822</v>
      </c>
      <c r="C722" s="345" t="s">
        <v>1906</v>
      </c>
      <c r="D722" s="345" t="s">
        <v>1907</v>
      </c>
      <c r="E722" s="345" t="s">
        <v>1908</v>
      </c>
      <c r="F722" s="345" t="s">
        <v>1909</v>
      </c>
      <c r="G722" s="345" t="s">
        <v>1910</v>
      </c>
      <c r="H722" s="345" t="s">
        <v>800</v>
      </c>
      <c r="I722" s="345" t="s">
        <v>1826</v>
      </c>
      <c r="J722" s="329"/>
      <c r="K722" s="346" t="str">
        <f>IFERROR(__xludf.DUMMYFUNCTION("REGEXREPLACE(O721, ""\D+"", """")"),"")</f>
        <v/>
      </c>
      <c r="L722" s="170"/>
      <c r="M722" s="170"/>
      <c r="N722" s="170"/>
      <c r="O722" s="170"/>
      <c r="P722" s="170"/>
      <c r="Q722" s="170"/>
      <c r="R722" s="329"/>
      <c r="S722" s="329"/>
      <c r="T722" s="279" t="s">
        <v>1889</v>
      </c>
      <c r="U722" s="508" t="s">
        <v>3231</v>
      </c>
      <c r="V722" s="767"/>
      <c r="W722" s="553" t="s">
        <v>3232</v>
      </c>
      <c r="X722" s="562"/>
      <c r="Y722" s="562"/>
      <c r="Z722" s="562"/>
      <c r="AA722" s="329"/>
      <c r="AB722" s="329"/>
      <c r="AC722" s="400" t="str">
        <f>CONCATENATE("Cost: ", AB721, " KP")</f>
        <v>Cost: 0 KP</v>
      </c>
      <c r="AD722" s="287" t="s">
        <v>3233</v>
      </c>
      <c r="AE722" s="226"/>
      <c r="AF722" s="226"/>
      <c r="AG722" s="226"/>
      <c r="AH722" s="226"/>
      <c r="AI722" s="226"/>
      <c r="AJ722" s="329"/>
      <c r="AK722" s="329"/>
      <c r="AL722" s="329"/>
      <c r="AM722" s="279" t="s">
        <v>1914</v>
      </c>
      <c r="AN722" s="221"/>
      <c r="AO722" s="559"/>
      <c r="AP722" s="559"/>
      <c r="AQ722" s="559"/>
      <c r="AR722" s="559"/>
      <c r="AS722" s="329"/>
      <c r="AT722" s="329"/>
    </row>
    <row r="723">
      <c r="A723" s="345" t="s">
        <v>51</v>
      </c>
      <c r="B723" s="359">
        <f>SUM($U$940)</f>
        <v>5</v>
      </c>
      <c r="C723" s="418"/>
      <c r="D723" s="418"/>
      <c r="E723" s="419">
        <f>SUM(ROUNDDOWN(I716/5))</f>
        <v>4</v>
      </c>
      <c r="F723" s="418"/>
      <c r="G723" s="360">
        <v>4.0</v>
      </c>
      <c r="H723" s="361"/>
      <c r="I723" s="359">
        <f t="shared" ref="I723:I727" si="27">SUM(B723:H723)</f>
        <v>13</v>
      </c>
      <c r="J723" s="329"/>
      <c r="K723" s="329"/>
      <c r="L723" s="170"/>
      <c r="M723" s="170"/>
      <c r="N723" s="170"/>
      <c r="O723" s="170"/>
      <c r="P723" s="170"/>
      <c r="Q723" s="170"/>
      <c r="R723" s="329"/>
      <c r="S723" s="329"/>
      <c r="T723" s="329"/>
      <c r="U723" s="510" t="s">
        <v>1010</v>
      </c>
      <c r="V723" s="402" t="s">
        <v>3234</v>
      </c>
      <c r="W723" s="402" t="s">
        <v>3235</v>
      </c>
      <c r="X723" s="401" t="s">
        <v>2227</v>
      </c>
      <c r="Y723" s="226"/>
      <c r="Z723" s="226"/>
      <c r="AA723" s="329"/>
      <c r="AB723" s="329"/>
      <c r="AC723" s="411" t="s">
        <v>1904</v>
      </c>
      <c r="AD723" s="412"/>
      <c r="AE723" s="412"/>
      <c r="AF723" s="412"/>
      <c r="AG723" s="412"/>
      <c r="AH723" s="413"/>
      <c r="AI723" s="413"/>
      <c r="AJ723" s="329"/>
      <c r="AK723" s="329"/>
      <c r="AL723" s="329"/>
      <c r="AM723" s="1017" t="s">
        <v>3236</v>
      </c>
      <c r="AS723" s="329"/>
      <c r="AT723" s="329"/>
    </row>
    <row r="724">
      <c r="A724" s="345" t="s">
        <v>52</v>
      </c>
      <c r="B724" s="359">
        <f>SUM($V$940)</f>
        <v>6</v>
      </c>
      <c r="C724" s="418"/>
      <c r="D724" s="419">
        <f>SUM(ROUNDDOWN(I715/3))</f>
        <v>0</v>
      </c>
      <c r="E724" s="419">
        <f>SUM(I716)</f>
        <v>21</v>
      </c>
      <c r="F724" s="418"/>
      <c r="G724" s="360">
        <v>11.0</v>
      </c>
      <c r="H724" s="361"/>
      <c r="I724" s="359">
        <f t="shared" si="27"/>
        <v>38</v>
      </c>
      <c r="J724" s="329"/>
      <c r="K724" s="329"/>
      <c r="L724" s="329"/>
      <c r="M724" s="329"/>
      <c r="N724" s="329"/>
      <c r="O724" s="329"/>
      <c r="P724" s="329"/>
      <c r="Q724" s="329"/>
      <c r="R724" s="329"/>
      <c r="S724" s="329"/>
      <c r="T724" s="329"/>
      <c r="U724" s="510" t="s">
        <v>1018</v>
      </c>
      <c r="V724" s="401" t="s">
        <v>1134</v>
      </c>
      <c r="W724" s="424" t="s">
        <v>2004</v>
      </c>
      <c r="X724" s="226"/>
      <c r="Y724" s="226"/>
      <c r="Z724" s="226"/>
      <c r="AA724" s="329"/>
      <c r="AB724" s="390">
        <f>(AC724 * (AC724 + 1)) / 2</f>
        <v>0</v>
      </c>
      <c r="AC724" s="391">
        <v>0.0</v>
      </c>
      <c r="AD724" s="170"/>
      <c r="AE724" s="170"/>
      <c r="AF724" s="170"/>
      <c r="AG724" s="170"/>
      <c r="AH724" s="170"/>
      <c r="AI724" s="170"/>
      <c r="AJ724" s="329"/>
      <c r="AK724" s="329"/>
      <c r="AL724" s="329"/>
      <c r="AS724" s="329"/>
      <c r="AT724" s="329"/>
    </row>
    <row r="725">
      <c r="A725" s="345" t="s">
        <v>54</v>
      </c>
      <c r="B725" s="359">
        <f>SUM($W$940)</f>
        <v>2</v>
      </c>
      <c r="C725" s="419">
        <f>SUM(I714)</f>
        <v>8</v>
      </c>
      <c r="D725" s="418"/>
      <c r="E725" s="418"/>
      <c r="F725" s="418"/>
      <c r="G725" s="361"/>
      <c r="H725" s="361"/>
      <c r="I725" s="359">
        <f t="shared" si="27"/>
        <v>10</v>
      </c>
      <c r="J725" s="329"/>
      <c r="K725" s="411" t="s">
        <v>1904</v>
      </c>
      <c r="L725" s="412"/>
      <c r="M725" s="412"/>
      <c r="N725" s="412"/>
      <c r="O725" s="413"/>
      <c r="P725" s="413"/>
      <c r="Q725" s="413"/>
      <c r="R725" s="329"/>
      <c r="S725" s="329"/>
      <c r="T725" s="329"/>
      <c r="U725" s="559"/>
      <c r="V725" s="559"/>
      <c r="W725" s="559"/>
      <c r="X725" s="559"/>
      <c r="Y725" s="559"/>
      <c r="Z725" s="559"/>
      <c r="AA725" s="329"/>
      <c r="AB725" s="388"/>
      <c r="AC725" s="400" t="str">
        <f>CONCATENATE("Cost: ", AB724, " KP")</f>
        <v>Cost: 0 KP</v>
      </c>
      <c r="AD725" s="170"/>
      <c r="AE725" s="170"/>
      <c r="AF725" s="170"/>
      <c r="AG725" s="170"/>
      <c r="AH725" s="170"/>
      <c r="AI725" s="170"/>
      <c r="AJ725" s="329"/>
      <c r="AK725" s="329"/>
      <c r="AL725" s="329"/>
      <c r="AS725" s="329"/>
      <c r="AT725" s="329"/>
    </row>
    <row r="726">
      <c r="A726" s="345" t="s">
        <v>53</v>
      </c>
      <c r="B726" s="359">
        <f>SUM($X$940)</f>
        <v>0</v>
      </c>
      <c r="C726" s="419">
        <f>SUM(ROUNDDOWN(I714/2))</f>
        <v>4</v>
      </c>
      <c r="D726" s="418"/>
      <c r="E726" s="419">
        <f>SUM(I716)</f>
        <v>21</v>
      </c>
      <c r="F726" s="418"/>
      <c r="G726" s="360">
        <v>2.0</v>
      </c>
      <c r="H726" s="361"/>
      <c r="I726" s="359">
        <f t="shared" si="27"/>
        <v>27</v>
      </c>
      <c r="J726" s="329"/>
      <c r="K726" s="346" t="str">
        <f>IFERROR(__xludf.DUMMYFUNCTION("REGEXREPLACE(O725, ""\D+"", """")"),"")</f>
        <v/>
      </c>
      <c r="L726" s="170"/>
      <c r="M726" s="170"/>
      <c r="N726" s="170"/>
      <c r="O726" s="170"/>
      <c r="P726" s="170"/>
      <c r="Q726" s="170"/>
      <c r="R726" s="329"/>
      <c r="S726" s="329"/>
      <c r="T726" s="279" t="s">
        <v>1922</v>
      </c>
      <c r="U726" s="1018" t="s">
        <v>3237</v>
      </c>
      <c r="V726" s="770"/>
      <c r="W726" s="221"/>
      <c r="X726" s="221"/>
      <c r="Y726" s="568" t="s">
        <v>568</v>
      </c>
      <c r="Z726" s="345" t="s">
        <v>535</v>
      </c>
      <c r="AA726" s="329"/>
      <c r="AB726" s="329"/>
      <c r="AC726" s="411" t="s">
        <v>1904</v>
      </c>
      <c r="AD726" s="412"/>
      <c r="AE726" s="412"/>
      <c r="AF726" s="412"/>
      <c r="AG726" s="412"/>
      <c r="AH726" s="413"/>
      <c r="AI726" s="413"/>
      <c r="AJ726" s="329"/>
      <c r="AK726" s="329"/>
      <c r="AL726" s="329"/>
      <c r="AS726" s="329"/>
      <c r="AT726" s="329"/>
    </row>
    <row r="727">
      <c r="A727" s="345" t="s">
        <v>55</v>
      </c>
      <c r="B727" s="359">
        <f>SUM($Y$940)</f>
        <v>14</v>
      </c>
      <c r="C727" s="419">
        <f>SUM(I714)</f>
        <v>8</v>
      </c>
      <c r="D727" s="418"/>
      <c r="E727" s="418"/>
      <c r="F727" s="419">
        <f>SUM(ROUNDDOWN(I719/3))</f>
        <v>5</v>
      </c>
      <c r="G727" s="360">
        <v>4.0</v>
      </c>
      <c r="H727" s="361"/>
      <c r="I727" s="359">
        <f t="shared" si="27"/>
        <v>31</v>
      </c>
      <c r="J727" s="329"/>
      <c r="K727" s="329"/>
      <c r="L727" s="170"/>
      <c r="M727" s="170"/>
      <c r="N727" s="170"/>
      <c r="O727" s="170"/>
      <c r="P727" s="170"/>
      <c r="Q727" s="170"/>
      <c r="R727" s="329"/>
      <c r="S727" s="329"/>
      <c r="T727" s="329"/>
      <c r="U727" s="228" t="s">
        <v>3238</v>
      </c>
      <c r="V727" s="226"/>
      <c r="W727" s="226"/>
      <c r="X727" s="226"/>
      <c r="Y727" s="226"/>
      <c r="Z727" s="226"/>
      <c r="AA727" s="329"/>
      <c r="AB727" s="390">
        <f>(AC727 * (AC727 + 1)) / 2</f>
        <v>0</v>
      </c>
      <c r="AC727" s="391">
        <v>0.0</v>
      </c>
      <c r="AD727" s="170"/>
      <c r="AE727" s="170"/>
      <c r="AF727" s="170"/>
      <c r="AG727" s="170"/>
      <c r="AH727" s="170"/>
      <c r="AI727" s="170"/>
      <c r="AJ727" s="329"/>
      <c r="AK727" s="329"/>
      <c r="AL727" s="329"/>
      <c r="AS727" s="329"/>
      <c r="AT727" s="329"/>
    </row>
    <row r="728">
      <c r="A728" s="329"/>
      <c r="B728" s="329"/>
      <c r="C728" s="329"/>
      <c r="D728" s="329"/>
      <c r="E728" s="329"/>
      <c r="F728" s="329"/>
      <c r="G728" s="329"/>
      <c r="H728" s="329"/>
      <c r="I728" s="329"/>
      <c r="J728" s="329"/>
      <c r="K728" s="329"/>
      <c r="L728" s="329"/>
      <c r="M728" s="329"/>
      <c r="N728" s="329"/>
      <c r="O728" s="329"/>
      <c r="P728" s="329"/>
      <c r="Q728" s="329"/>
      <c r="R728" s="329"/>
      <c r="S728" s="329"/>
      <c r="T728" s="329"/>
      <c r="U728" s="228" t="s">
        <v>3239</v>
      </c>
      <c r="V728" s="226"/>
      <c r="W728" s="226"/>
      <c r="X728" s="226"/>
      <c r="Y728" s="753" t="s">
        <v>3240</v>
      </c>
      <c r="Z728" s="753" t="s">
        <v>3241</v>
      </c>
      <c r="AA728" s="329"/>
      <c r="AB728" s="329"/>
      <c r="AC728" s="400" t="str">
        <f>CONCATENATE("Cost: ", AB727, " KP")</f>
        <v>Cost: 0 KP</v>
      </c>
      <c r="AD728" s="170"/>
      <c r="AE728" s="170"/>
      <c r="AF728" s="170"/>
      <c r="AG728" s="170"/>
      <c r="AH728" s="170"/>
      <c r="AI728" s="170"/>
      <c r="AJ728" s="329"/>
      <c r="AK728" s="329"/>
      <c r="AL728" s="329"/>
      <c r="AM728" s="329"/>
      <c r="AN728" s="329"/>
      <c r="AO728" s="329"/>
      <c r="AP728" s="329"/>
      <c r="AQ728" s="329"/>
      <c r="AR728" s="329"/>
      <c r="AS728" s="329"/>
      <c r="AT728" s="329"/>
    </row>
    <row r="729" ht="15.0" customHeight="1">
      <c r="A729" s="37"/>
      <c r="B729" s="865" t="s">
        <v>1926</v>
      </c>
      <c r="C729" s="329"/>
      <c r="D729" s="329"/>
      <c r="E729" s="329"/>
      <c r="F729" s="329"/>
      <c r="G729" s="329"/>
      <c r="H729" s="329"/>
      <c r="I729" s="329"/>
      <c r="J729" s="37"/>
      <c r="K729" s="329"/>
      <c r="L729" s="329"/>
      <c r="M729" s="329"/>
      <c r="N729" s="329"/>
      <c r="O729" s="329"/>
      <c r="P729" s="329"/>
      <c r="Q729" s="329"/>
      <c r="R729" s="329"/>
      <c r="S729" s="37"/>
      <c r="T729" s="329"/>
      <c r="U729" s="329"/>
      <c r="V729" s="329"/>
      <c r="W729" s="329"/>
      <c r="X729" s="329"/>
      <c r="Y729" s="329"/>
      <c r="Z729" s="329"/>
      <c r="AA729" s="329"/>
      <c r="AB729" s="37"/>
      <c r="AC729" s="329"/>
      <c r="AD729" s="329"/>
      <c r="AE729" s="329"/>
      <c r="AF729" s="329"/>
      <c r="AG729" s="329"/>
      <c r="AH729" s="329"/>
      <c r="AI729" s="329"/>
      <c r="AJ729" s="329"/>
      <c r="AK729" s="37"/>
      <c r="AL729" s="329"/>
      <c r="AM729" s="329"/>
      <c r="AN729" s="329"/>
      <c r="AO729" s="329"/>
      <c r="AP729" s="329"/>
      <c r="AQ729" s="329"/>
      <c r="AR729" s="329"/>
      <c r="AS729" s="329"/>
      <c r="AT729" s="37"/>
    </row>
    <row r="755" ht="15.0" customHeight="1"/>
    <row r="915">
      <c r="A915" s="37"/>
      <c r="B915" s="329"/>
      <c r="C915" s="329"/>
      <c r="D915" s="329"/>
      <c r="E915" s="329"/>
      <c r="F915" s="329"/>
      <c r="G915" s="330" t="s">
        <v>1811</v>
      </c>
      <c r="H915" s="330" t="s">
        <v>1812</v>
      </c>
      <c r="I915" s="331" t="s">
        <v>1813</v>
      </c>
      <c r="J915" s="329"/>
      <c r="K915" s="329"/>
      <c r="L915" s="329"/>
      <c r="M915" s="329"/>
      <c r="N915" s="329"/>
      <c r="O915" s="329"/>
      <c r="P915" s="329"/>
      <c r="Q915" s="329"/>
      <c r="R915" s="329"/>
      <c r="S915" s="37"/>
      <c r="T915" s="329"/>
      <c r="U915" s="329"/>
      <c r="V915" s="329"/>
      <c r="W915" s="329"/>
      <c r="X915" s="329"/>
      <c r="Y915" s="329"/>
      <c r="Z915" s="329"/>
      <c r="AA915" s="329"/>
      <c r="AB915" s="37"/>
      <c r="AC915" s="329"/>
      <c r="AD915" s="329"/>
      <c r="AE915" s="329"/>
      <c r="AF915" s="329"/>
      <c r="AG915" s="329"/>
      <c r="AH915" s="329"/>
      <c r="AI915" s="329"/>
      <c r="AJ915" s="329"/>
      <c r="AK915" s="37"/>
      <c r="AL915" s="329"/>
      <c r="AM915" s="329"/>
      <c r="AN915" s="329"/>
      <c r="AO915" s="329"/>
      <c r="AP915" s="329"/>
      <c r="AQ915" s="329"/>
      <c r="AR915" s="329"/>
      <c r="AS915" s="329"/>
      <c r="AT915" s="37"/>
    </row>
    <row r="916">
      <c r="A916" s="329"/>
      <c r="B916" s="329"/>
      <c r="C916" s="1019" t="s">
        <v>46</v>
      </c>
      <c r="D916" s="333"/>
      <c r="E916" s="329"/>
      <c r="F916" s="334" t="s">
        <v>1814</v>
      </c>
      <c r="G916" s="334">
        <f>MINUS(H916,SUM(C919:C928) + SUM(K918+K922+K926+AB923+AB926+AB929+AB932+AB935))</f>
        <v>100</v>
      </c>
      <c r="H916" s="334">
        <f>SUM($A$940)</f>
        <v>100</v>
      </c>
      <c r="I916" s="335">
        <f>$Z$940</f>
        <v>14</v>
      </c>
      <c r="J916" s="329"/>
      <c r="K916" s="329"/>
      <c r="L916" s="329"/>
      <c r="M916" s="329"/>
      <c r="N916" s="329"/>
      <c r="O916" s="329"/>
      <c r="P916" s="329"/>
      <c r="Q916" s="329"/>
      <c r="R916" s="329"/>
      <c r="S916" s="329"/>
      <c r="T916" s="329"/>
      <c r="U916" s="329"/>
      <c r="V916" s="329"/>
      <c r="W916" s="329"/>
      <c r="X916" s="329"/>
      <c r="Y916" s="329"/>
      <c r="Z916" s="329"/>
      <c r="AA916" s="329"/>
      <c r="AB916" s="329"/>
      <c r="AC916" s="329"/>
      <c r="AD916" s="329"/>
      <c r="AE916" s="329"/>
      <c r="AF916" s="329"/>
      <c r="AG916" s="329"/>
      <c r="AH916" s="329"/>
      <c r="AI916" s="329"/>
      <c r="AJ916" s="329"/>
      <c r="AK916" s="329"/>
      <c r="AL916" s="329"/>
      <c r="AM916" s="329"/>
      <c r="AN916" s="329"/>
      <c r="AO916" s="329"/>
      <c r="AP916" s="329"/>
      <c r="AQ916" s="329"/>
      <c r="AR916" s="329"/>
      <c r="AS916" s="329"/>
      <c r="AT916" s="329"/>
    </row>
    <row r="917">
      <c r="A917" s="329"/>
      <c r="B917" s="329"/>
      <c r="C917" s="329"/>
      <c r="D917" s="329"/>
      <c r="E917" s="329"/>
      <c r="F917" s="329"/>
      <c r="G917" s="329"/>
      <c r="H917" s="329"/>
      <c r="I917" s="329"/>
      <c r="J917" s="329"/>
      <c r="K917" s="274" t="s">
        <v>1815</v>
      </c>
      <c r="L917" s="169" t="s">
        <v>2216</v>
      </c>
      <c r="M917" s="170"/>
      <c r="N917" s="170"/>
      <c r="O917" s="171"/>
      <c r="P917" s="217"/>
      <c r="Q917" s="171"/>
      <c r="R917" s="329"/>
      <c r="S917" s="329"/>
      <c r="T917" s="279" t="s">
        <v>1816</v>
      </c>
      <c r="U917" s="279" t="s">
        <v>2186</v>
      </c>
      <c r="V917" s="170"/>
      <c r="W917" s="575" t="s">
        <v>3242</v>
      </c>
      <c r="X917" s="235"/>
      <c r="Y917" s="235"/>
      <c r="Z917" s="235"/>
      <c r="AA917" s="329"/>
      <c r="AB917" s="329"/>
      <c r="AC917" s="279" t="s">
        <v>294</v>
      </c>
      <c r="AD917" s="279" t="s">
        <v>2186</v>
      </c>
      <c r="AE917" s="170"/>
      <c r="AF917" s="385" t="s">
        <v>3243</v>
      </c>
      <c r="AG917" s="235"/>
      <c r="AH917" s="235"/>
      <c r="AI917" s="235"/>
      <c r="AJ917" s="329"/>
      <c r="AK917" s="329"/>
      <c r="AL917" s="329"/>
      <c r="AM917" s="227" t="s">
        <v>1821</v>
      </c>
      <c r="AN917" s="170"/>
      <c r="AO917" s="329"/>
      <c r="AP917" s="329"/>
      <c r="AQ917" s="329"/>
      <c r="AR917" s="329"/>
      <c r="AS917" s="329"/>
      <c r="AT917" s="329"/>
    </row>
    <row r="918">
      <c r="A918" s="329"/>
      <c r="B918" s="345" t="s">
        <v>1822</v>
      </c>
      <c r="C918" s="345" t="s">
        <v>1823</v>
      </c>
      <c r="D918" s="345" t="s">
        <v>1824</v>
      </c>
      <c r="E918" s="345" t="s">
        <v>1825</v>
      </c>
      <c r="F918" s="345" t="s">
        <v>1066</v>
      </c>
      <c r="G918" s="345" t="s">
        <v>1120</v>
      </c>
      <c r="H918" s="345" t="s">
        <v>800</v>
      </c>
      <c r="I918" s="345" t="s">
        <v>1826</v>
      </c>
      <c r="J918" s="329"/>
      <c r="K918" s="346" t="str">
        <f>IFERROR(__xludf.DUMMYFUNCTION("REGEXREPLACE(O917, ""\D+"", """")"),"")</f>
        <v/>
      </c>
      <c r="L918" s="154"/>
      <c r="M918" s="154"/>
      <c r="N918" s="154"/>
      <c r="O918" s="173"/>
      <c r="P918" s="154"/>
      <c r="Q918" s="173"/>
      <c r="R918" s="329"/>
      <c r="S918" s="329"/>
      <c r="T918" s="329"/>
      <c r="U918" s="298" t="s">
        <v>3244</v>
      </c>
      <c r="V918" s="212"/>
      <c r="W918" s="212"/>
      <c r="X918" s="154"/>
      <c r="Y918" s="154"/>
      <c r="Z918" s="154"/>
      <c r="AA918" s="329"/>
      <c r="AB918" s="329"/>
      <c r="AC918" s="329"/>
      <c r="AD918" s="154"/>
      <c r="AE918" s="154"/>
      <c r="AF918" s="154"/>
      <c r="AG918" s="154"/>
      <c r="AH918" s="154"/>
      <c r="AI918" s="154"/>
      <c r="AJ918" s="329"/>
      <c r="AK918" s="329"/>
      <c r="AL918" s="329"/>
      <c r="AM918" s="603" t="s">
        <v>3245</v>
      </c>
      <c r="AO918" s="37"/>
      <c r="AP918" s="37"/>
      <c r="AQ918" s="37"/>
      <c r="AR918" s="37"/>
      <c r="AS918" s="329"/>
      <c r="AT918" s="329"/>
    </row>
    <row r="919">
      <c r="A919" s="358"/>
      <c r="B919" s="359">
        <f>SUM($B$940)</f>
        <v>35</v>
      </c>
      <c r="C919" s="360"/>
      <c r="D919" s="361"/>
      <c r="E919" s="361"/>
      <c r="F919" s="361"/>
      <c r="G919" s="361"/>
      <c r="H919" s="361"/>
      <c r="I919" s="359">
        <f>SUM(B919,C919*2,D919:H919) - IF(C919 &gt; I916, MINUS(C919, I916), 0)</f>
        <v>35</v>
      </c>
      <c r="J919" s="329"/>
      <c r="K919" s="329"/>
      <c r="L919" s="154"/>
      <c r="M919" s="154"/>
      <c r="N919" s="154"/>
      <c r="O919" s="154"/>
      <c r="P919" s="154"/>
      <c r="Q919" s="154"/>
      <c r="R919" s="329"/>
      <c r="S919" s="329"/>
      <c r="T919" s="329"/>
      <c r="U919" s="566" t="s">
        <v>3246</v>
      </c>
      <c r="V919" s="345" t="s">
        <v>904</v>
      </c>
      <c r="W919" s="345" t="s">
        <v>868</v>
      </c>
      <c r="X919" s="345" t="s">
        <v>940</v>
      </c>
      <c r="Y919" s="444" t="s">
        <v>870</v>
      </c>
      <c r="Z919" s="345" t="s">
        <v>3247</v>
      </c>
      <c r="AA919" s="329"/>
      <c r="AB919" s="329"/>
      <c r="AC919" s="329"/>
      <c r="AD919" s="154"/>
      <c r="AE919" s="154"/>
      <c r="AF919" s="154"/>
      <c r="AG919" s="154"/>
      <c r="AH919" s="154"/>
      <c r="AI919" s="154"/>
      <c r="AJ919" s="329"/>
      <c r="AK919" s="329"/>
      <c r="AL919" s="329"/>
      <c r="AM919" s="37"/>
      <c r="AN919" s="455"/>
      <c r="AO919" s="455"/>
      <c r="AP919" s="37"/>
      <c r="AQ919" s="37"/>
      <c r="AR919" s="37"/>
      <c r="AS919" s="329"/>
      <c r="AT919" s="329"/>
    </row>
    <row r="920">
      <c r="B920" s="359">
        <f>SUM($C$940)</f>
        <v>40</v>
      </c>
      <c r="C920" s="361"/>
      <c r="D920" s="361"/>
      <c r="E920" s="361"/>
      <c r="F920" s="361"/>
      <c r="G920" s="361"/>
      <c r="H920" s="361"/>
      <c r="I920" s="359">
        <f>SUM(B920,C920*2,D920:H920) - IF(C920 &gt; I916, MINUS(C920, I916), 0)</f>
        <v>40</v>
      </c>
      <c r="J920" s="329"/>
      <c r="K920" s="329"/>
      <c r="L920" s="329"/>
      <c r="M920" s="329"/>
      <c r="N920" s="329"/>
      <c r="O920" s="329"/>
      <c r="P920" s="329"/>
      <c r="Q920" s="329"/>
      <c r="R920" s="329"/>
      <c r="S920" s="329"/>
      <c r="T920" s="329"/>
      <c r="U920" s="329"/>
      <c r="V920" s="329"/>
      <c r="W920" s="329"/>
      <c r="X920" s="329"/>
      <c r="Y920" s="329"/>
      <c r="Z920" s="329"/>
      <c r="AA920" s="329"/>
      <c r="AB920" s="329"/>
      <c r="AC920" s="329"/>
      <c r="AD920" s="220" t="s">
        <v>3248</v>
      </c>
      <c r="AE920" s="170"/>
      <c r="AF920" s="170"/>
      <c r="AG920" s="170"/>
      <c r="AH920" s="170"/>
      <c r="AI920" s="345" t="s">
        <v>535</v>
      </c>
      <c r="AJ920" s="329"/>
      <c r="AK920" s="329"/>
      <c r="AL920" s="329"/>
      <c r="AM920" s="37"/>
      <c r="AN920" s="455"/>
      <c r="AO920" s="455"/>
      <c r="AP920" s="37"/>
      <c r="AQ920" s="37"/>
      <c r="AR920" s="37"/>
      <c r="AS920" s="329"/>
      <c r="AT920" s="329"/>
    </row>
    <row r="921">
      <c r="B921" s="359">
        <f>SUM($D$940)</f>
        <v>0</v>
      </c>
      <c r="C921" s="361"/>
      <c r="D921" s="361"/>
      <c r="E921" s="361"/>
      <c r="F921" s="361"/>
      <c r="G921" s="361"/>
      <c r="H921" s="361"/>
      <c r="I921" s="359">
        <f>SUM(B921:H921) - IF(C921 &gt; I916, ROUNDUP(MINUS(C921, I916)/2), 0)</f>
        <v>0</v>
      </c>
      <c r="J921" s="329"/>
      <c r="K921" s="274" t="s">
        <v>1815</v>
      </c>
      <c r="L921" s="169" t="s">
        <v>2216</v>
      </c>
      <c r="M921" s="170"/>
      <c r="N921" s="170"/>
      <c r="O921" s="171"/>
      <c r="P921" s="217"/>
      <c r="Q921" s="171"/>
      <c r="R921" s="329"/>
      <c r="S921" s="329"/>
      <c r="T921" s="279" t="s">
        <v>1855</v>
      </c>
      <c r="U921" s="279" t="s">
        <v>2186</v>
      </c>
      <c r="V921" s="170"/>
      <c r="W921" s="575" t="s">
        <v>2187</v>
      </c>
      <c r="X921" s="235"/>
      <c r="Y921" s="235"/>
      <c r="Z921" s="235"/>
      <c r="AA921" s="329"/>
      <c r="AB921" s="329"/>
      <c r="AC921" s="329"/>
      <c r="AD921" s="329"/>
      <c r="AE921" s="329"/>
      <c r="AF921" s="329"/>
      <c r="AG921" s="329"/>
      <c r="AH921" s="329"/>
      <c r="AI921" s="329"/>
      <c r="AJ921" s="329"/>
      <c r="AK921" s="329"/>
      <c r="AL921" s="329"/>
      <c r="AM921" s="37"/>
      <c r="AN921" s="455"/>
      <c r="AO921" s="455"/>
      <c r="AP921" s="37"/>
      <c r="AQ921" s="37"/>
      <c r="AR921" s="37"/>
      <c r="AS921" s="329"/>
      <c r="AT921" s="329"/>
    </row>
    <row r="922">
      <c r="B922" s="359">
        <f>SUM($E$940)</f>
        <v>0</v>
      </c>
      <c r="C922" s="361"/>
      <c r="D922" s="361"/>
      <c r="E922" s="361"/>
      <c r="F922" s="361"/>
      <c r="G922" s="361"/>
      <c r="H922" s="361"/>
      <c r="I922" s="359">
        <f>SUM(B922:H922) - IF(C922 &gt; I916, ROUNDUP(MINUS(C922, I916)/2), 0)</f>
        <v>0</v>
      </c>
      <c r="J922" s="329"/>
      <c r="K922" s="346" t="str">
        <f>IFERROR(__xludf.DUMMYFUNCTION("REGEXREPLACE(O921, ""\D+"", """")"),"")</f>
        <v/>
      </c>
      <c r="L922" s="154"/>
      <c r="M922" s="154"/>
      <c r="N922" s="154"/>
      <c r="O922" s="173"/>
      <c r="P922" s="154"/>
      <c r="Q922" s="173"/>
      <c r="R922" s="349"/>
      <c r="S922" s="329"/>
      <c r="T922" s="329"/>
      <c r="U922" s="385" t="s">
        <v>1010</v>
      </c>
      <c r="V922" s="154"/>
      <c r="W922" s="154"/>
      <c r="X922" s="154"/>
      <c r="Y922" s="154"/>
      <c r="Z922" s="154"/>
      <c r="AA922" s="329"/>
      <c r="AB922" s="388"/>
      <c r="AC922" s="279" t="s">
        <v>1862</v>
      </c>
      <c r="AD922" s="279" t="s">
        <v>3249</v>
      </c>
      <c r="AE922" s="170"/>
      <c r="AF922" s="170"/>
      <c r="AG922" s="170"/>
      <c r="AH922" s="222" t="s">
        <v>3250</v>
      </c>
      <c r="AI922" s="222" t="s">
        <v>1370</v>
      </c>
      <c r="AJ922" s="329"/>
      <c r="AK922" s="329"/>
      <c r="AL922" s="329"/>
      <c r="AM922" s="37"/>
      <c r="AN922" s="37"/>
      <c r="AO922" s="37"/>
      <c r="AP922" s="37"/>
      <c r="AQ922" s="37"/>
      <c r="AR922" s="37"/>
      <c r="AS922" s="329"/>
      <c r="AT922" s="329"/>
    </row>
    <row r="923">
      <c r="B923" s="359">
        <f>SUM($F$940)</f>
        <v>0</v>
      </c>
      <c r="C923" s="361"/>
      <c r="D923" s="361"/>
      <c r="E923" s="361"/>
      <c r="F923" s="361"/>
      <c r="G923" s="361"/>
      <c r="H923" s="361"/>
      <c r="I923" s="359">
        <f>SUM(B923:H923) - IF(C923 &gt; I916, ROUNDUP(MINUS(C923, I916)/2), 0)</f>
        <v>0</v>
      </c>
      <c r="J923" s="329"/>
      <c r="K923" s="329"/>
      <c r="L923" s="154"/>
      <c r="M923" s="154"/>
      <c r="N923" s="154"/>
      <c r="O923" s="154"/>
      <c r="P923" s="154"/>
      <c r="Q923" s="154"/>
      <c r="R923" s="329"/>
      <c r="S923" s="329"/>
      <c r="T923" s="329"/>
      <c r="U923" s="385" t="s">
        <v>1018</v>
      </c>
      <c r="V923" s="154"/>
      <c r="W923" s="154"/>
      <c r="X923" s="154"/>
      <c r="Y923" s="154"/>
      <c r="Z923" s="154"/>
      <c r="AA923" s="329"/>
      <c r="AB923" s="390">
        <f>(AC923 * (AC923 + 1)) / 2</f>
        <v>0</v>
      </c>
      <c r="AC923" s="391">
        <v>0.0</v>
      </c>
      <c r="AD923" s="154"/>
      <c r="AE923" s="154"/>
      <c r="AF923" s="154"/>
      <c r="AG923" s="154"/>
      <c r="AH923" s="154"/>
      <c r="AI923" s="154"/>
      <c r="AJ923" s="329"/>
      <c r="AK923" s="329"/>
      <c r="AL923" s="329"/>
      <c r="AM923" s="37"/>
      <c r="AN923" s="37"/>
      <c r="AO923" s="37"/>
      <c r="AP923" s="37"/>
      <c r="AQ923" s="37"/>
      <c r="AR923" s="37"/>
      <c r="AS923" s="329"/>
      <c r="AT923" s="329"/>
    </row>
    <row r="924">
      <c r="B924" s="359">
        <f>SUM($G$940)</f>
        <v>0</v>
      </c>
      <c r="C924" s="361"/>
      <c r="D924" s="361"/>
      <c r="E924" s="361"/>
      <c r="F924" s="361"/>
      <c r="G924" s="361"/>
      <c r="H924" s="361"/>
      <c r="I924" s="359">
        <f>SUM(B924:H924) - IF(C924 &gt; I916, ROUNDUP(MINUS(C924, I916)/2), 0)</f>
        <v>0</v>
      </c>
      <c r="J924" s="329"/>
      <c r="K924" s="329"/>
      <c r="L924" s="329"/>
      <c r="M924" s="329"/>
      <c r="N924" s="329"/>
      <c r="O924" s="329"/>
      <c r="P924" s="329"/>
      <c r="Q924" s="329"/>
      <c r="R924" s="329"/>
      <c r="S924" s="329"/>
      <c r="T924" s="279" t="s">
        <v>1872</v>
      </c>
      <c r="U924" s="279" t="s">
        <v>2186</v>
      </c>
      <c r="V924" s="170"/>
      <c r="W924" s="575" t="s">
        <v>3251</v>
      </c>
      <c r="X924" s="254"/>
      <c r="Y924" s="235"/>
      <c r="Z924" s="235"/>
      <c r="AA924" s="329"/>
      <c r="AB924" s="388"/>
      <c r="AC924" s="400" t="str">
        <f>CONCATENATE("Cost: ", AB923, " KP")</f>
        <v>Cost: 0 KP</v>
      </c>
      <c r="AD924" s="154"/>
      <c r="AE924" s="154"/>
      <c r="AF924" s="154"/>
      <c r="AG924" s="154"/>
      <c r="AH924" s="154"/>
      <c r="AI924" s="154"/>
      <c r="AJ924" s="329"/>
      <c r="AK924" s="329"/>
      <c r="AL924" s="329"/>
      <c r="AM924" s="329"/>
      <c r="AN924" s="329"/>
      <c r="AO924" s="329"/>
      <c r="AP924" s="329"/>
      <c r="AQ924" s="329"/>
      <c r="AR924" s="329"/>
      <c r="AS924" s="329"/>
      <c r="AT924" s="329"/>
    </row>
    <row r="925">
      <c r="B925" s="359">
        <f>SUM($H$940)</f>
        <v>0</v>
      </c>
      <c r="C925" s="361"/>
      <c r="D925" s="361"/>
      <c r="E925" s="361"/>
      <c r="F925" s="361"/>
      <c r="G925" s="361"/>
      <c r="H925" s="361"/>
      <c r="I925" s="359">
        <f>SUM(B925:H925) - IF(C925 &gt; I916, ROUNDUP(MINUS(C925, I916)/2), 0)</f>
        <v>0</v>
      </c>
      <c r="J925" s="329"/>
      <c r="K925" s="274" t="s">
        <v>1815</v>
      </c>
      <c r="L925" s="169" t="s">
        <v>2216</v>
      </c>
      <c r="M925" s="170"/>
      <c r="N925" s="170"/>
      <c r="O925" s="171"/>
      <c r="P925" s="217"/>
      <c r="Q925" s="171"/>
      <c r="R925" s="329"/>
      <c r="S925" s="329"/>
      <c r="T925" s="329"/>
      <c r="U925" s="385" t="s">
        <v>1010</v>
      </c>
      <c r="V925" s="154"/>
      <c r="W925" s="154"/>
      <c r="X925" s="154"/>
      <c r="Y925" s="154"/>
      <c r="Z925" s="154"/>
      <c r="AA925" s="329"/>
      <c r="AB925" s="388"/>
      <c r="AC925" s="279" t="s">
        <v>1862</v>
      </c>
      <c r="AD925" s="279" t="s">
        <v>3249</v>
      </c>
      <c r="AE925" s="170"/>
      <c r="AF925" s="170"/>
      <c r="AG925" s="170"/>
      <c r="AH925" s="222" t="s">
        <v>3250</v>
      </c>
      <c r="AI925" s="222" t="s">
        <v>1370</v>
      </c>
      <c r="AJ925" s="329"/>
      <c r="AK925" s="329"/>
      <c r="AL925" s="329"/>
      <c r="AM925" s="279" t="s">
        <v>1879</v>
      </c>
      <c r="AN925" s="170"/>
      <c r="AO925" s="329"/>
      <c r="AP925" s="329"/>
      <c r="AQ925" s="329"/>
      <c r="AR925" s="329"/>
      <c r="AS925" s="329"/>
      <c r="AT925" s="329"/>
    </row>
    <row r="926">
      <c r="B926" s="359">
        <f>SUM($I$940)</f>
        <v>0</v>
      </c>
      <c r="C926" s="361"/>
      <c r="D926" s="361"/>
      <c r="E926" s="361"/>
      <c r="F926" s="361"/>
      <c r="G926" s="361"/>
      <c r="H926" s="361"/>
      <c r="I926" s="359">
        <f>SUM(B926:H926) - IF(C926 &gt; I916, ROUNDUP(MINUS(C926, I916)/2), 0)</f>
        <v>0</v>
      </c>
      <c r="J926" s="329"/>
      <c r="K926" s="346" t="str">
        <f>IFERROR(__xludf.DUMMYFUNCTION("REGEXREPLACE(O925, ""\D+"", """")"),"")</f>
        <v/>
      </c>
      <c r="L926" s="154"/>
      <c r="M926" s="154"/>
      <c r="N926" s="154"/>
      <c r="O926" s="173"/>
      <c r="P926" s="154"/>
      <c r="Q926" s="173"/>
      <c r="R926" s="329"/>
      <c r="S926" s="329"/>
      <c r="T926" s="329"/>
      <c r="U926" s="385" t="s">
        <v>1018</v>
      </c>
      <c r="V926" s="154"/>
      <c r="W926" s="154"/>
      <c r="X926" s="154"/>
      <c r="Y926" s="154"/>
      <c r="Z926" s="154"/>
      <c r="AA926" s="329"/>
      <c r="AB926" s="390">
        <f>(AC926 * (AC926 + 1)) / 2</f>
        <v>0</v>
      </c>
      <c r="AC926" s="391">
        <v>0.0</v>
      </c>
      <c r="AD926" s="154"/>
      <c r="AE926" s="154"/>
      <c r="AF926" s="154"/>
      <c r="AG926" s="154"/>
      <c r="AH926" s="154"/>
      <c r="AI926" s="154"/>
      <c r="AJ926" s="329"/>
      <c r="AK926" s="329"/>
      <c r="AL926" s="329"/>
      <c r="AM926" s="404" t="s">
        <v>3252</v>
      </c>
      <c r="AN926" s="37"/>
      <c r="AO926" s="406" t="s">
        <v>2390</v>
      </c>
      <c r="AP926" s="37"/>
      <c r="AQ926" s="404" t="s">
        <v>1888</v>
      </c>
      <c r="AR926" s="37"/>
      <c r="AS926" s="329"/>
      <c r="AT926" s="329"/>
    </row>
    <row r="927">
      <c r="B927" s="359">
        <f>SUM($J$940)</f>
        <v>0</v>
      </c>
      <c r="C927" s="361"/>
      <c r="D927" s="361"/>
      <c r="E927" s="361"/>
      <c r="F927" s="361"/>
      <c r="G927" s="361"/>
      <c r="H927" s="361"/>
      <c r="I927" s="359">
        <f>SUM(B927:H927) - IF(C927 &gt; I916, ROUNDUP(MINUS(C927, I916)/2), 0)</f>
        <v>0</v>
      </c>
      <c r="J927" s="329"/>
      <c r="K927" s="329"/>
      <c r="L927" s="154"/>
      <c r="M927" s="154"/>
      <c r="N927" s="154"/>
      <c r="O927" s="154"/>
      <c r="P927" s="154"/>
      <c r="Q927" s="154"/>
      <c r="R927" s="329"/>
      <c r="S927" s="329"/>
      <c r="T927" s="279" t="s">
        <v>1889</v>
      </c>
      <c r="U927" s="279" t="s">
        <v>2186</v>
      </c>
      <c r="V927" s="170"/>
      <c r="W927" s="575" t="s">
        <v>2187</v>
      </c>
      <c r="X927" s="235"/>
      <c r="Y927" s="235"/>
      <c r="Z927" s="235"/>
      <c r="AA927" s="329"/>
      <c r="AB927" s="388"/>
      <c r="AC927" s="400" t="str">
        <f>CONCATENATE("Cost: ", AB926, " KP")</f>
        <v>Cost: 0 KP</v>
      </c>
      <c r="AD927" s="154"/>
      <c r="AE927" s="154"/>
      <c r="AF927" s="154"/>
      <c r="AG927" s="154"/>
      <c r="AH927" s="154"/>
      <c r="AI927" s="154"/>
      <c r="AJ927" s="329"/>
      <c r="AK927" s="329"/>
      <c r="AL927" s="329"/>
      <c r="AM927" s="406" t="s">
        <v>2627</v>
      </c>
      <c r="AN927" s="37"/>
      <c r="AO927" s="405" t="s">
        <v>1894</v>
      </c>
      <c r="AP927" s="37"/>
      <c r="AQ927" s="406" t="s">
        <v>1895</v>
      </c>
      <c r="AR927" s="37"/>
      <c r="AS927" s="329"/>
      <c r="AT927" s="329"/>
    </row>
    <row r="928">
      <c r="B928" s="359">
        <f>SUM($T$940)</f>
        <v>4</v>
      </c>
      <c r="C928" s="361"/>
      <c r="D928" s="361"/>
      <c r="E928" s="361"/>
      <c r="F928" s="361"/>
      <c r="G928" s="361"/>
      <c r="H928" s="361"/>
      <c r="I928" s="359">
        <f>SUM(B928,D928:H928, (MIN(ROUNDDOWN(C928/6), 1)), MIN(ROUNDDOWN(C928/15), 1))</f>
        <v>4</v>
      </c>
      <c r="J928" s="329"/>
      <c r="K928" s="329"/>
      <c r="L928" s="329"/>
      <c r="M928" s="329"/>
      <c r="N928" s="329"/>
      <c r="O928" s="329"/>
      <c r="P928" s="329"/>
      <c r="Q928" s="329"/>
      <c r="R928" s="329"/>
      <c r="S928" s="329"/>
      <c r="T928" s="329"/>
      <c r="U928" s="385" t="s">
        <v>1010</v>
      </c>
      <c r="V928" s="154"/>
      <c r="W928" s="154"/>
      <c r="X928" s="154"/>
      <c r="Y928" s="154"/>
      <c r="Z928" s="154"/>
      <c r="AA928" s="329"/>
      <c r="AB928" s="388"/>
      <c r="AC928" s="279" t="s">
        <v>1862</v>
      </c>
      <c r="AD928" s="279" t="s">
        <v>3249</v>
      </c>
      <c r="AE928" s="170"/>
      <c r="AF928" s="170"/>
      <c r="AG928" s="170"/>
      <c r="AH928" s="222" t="s">
        <v>3250</v>
      </c>
      <c r="AI928" s="222" t="s">
        <v>1370</v>
      </c>
      <c r="AJ928" s="329"/>
      <c r="AK928" s="329"/>
      <c r="AL928" s="329"/>
      <c r="AM928" s="404" t="s">
        <v>3253</v>
      </c>
      <c r="AN928" s="37"/>
      <c r="AO928" s="406" t="s">
        <v>2898</v>
      </c>
      <c r="AP928" s="37"/>
      <c r="AQ928" s="258" t="s">
        <v>2682</v>
      </c>
      <c r="AR928" s="37"/>
      <c r="AS928" s="329"/>
      <c r="AT928" s="329"/>
    </row>
    <row r="929">
      <c r="A929" s="329"/>
      <c r="B929" s="329"/>
      <c r="C929" s="329"/>
      <c r="D929" s="329"/>
      <c r="E929" s="329"/>
      <c r="F929" s="329"/>
      <c r="G929" s="329"/>
      <c r="H929" s="329"/>
      <c r="I929" s="329"/>
      <c r="J929" s="329"/>
      <c r="K929" s="411" t="s">
        <v>1904</v>
      </c>
      <c r="L929" s="412"/>
      <c r="M929" s="412"/>
      <c r="N929" s="412"/>
      <c r="O929" s="413"/>
      <c r="P929" s="413"/>
      <c r="Q929" s="413"/>
      <c r="R929" s="329"/>
      <c r="S929" s="329"/>
      <c r="T929" s="329"/>
      <c r="U929" s="385" t="s">
        <v>1018</v>
      </c>
      <c r="V929" s="154"/>
      <c r="W929" s="154"/>
      <c r="X929" s="154"/>
      <c r="Y929" s="154"/>
      <c r="Z929" s="154"/>
      <c r="AA929" s="329"/>
      <c r="AB929" s="390">
        <f>(AC929 * (AC929 + 1)) / 2</f>
        <v>0</v>
      </c>
      <c r="AC929" s="391">
        <v>0.0</v>
      </c>
      <c r="AD929" s="154"/>
      <c r="AE929" s="154"/>
      <c r="AF929" s="154"/>
      <c r="AG929" s="154"/>
      <c r="AH929" s="154"/>
      <c r="AI929" s="154"/>
      <c r="AJ929" s="329"/>
      <c r="AK929" s="329"/>
      <c r="AL929" s="329"/>
      <c r="AM929" s="329"/>
      <c r="AN929" s="329"/>
      <c r="AO929" s="329"/>
      <c r="AP929" s="329"/>
      <c r="AQ929" s="329"/>
      <c r="AR929" s="329"/>
      <c r="AS929" s="329"/>
      <c r="AT929" s="329"/>
    </row>
    <row r="930">
      <c r="A930" s="329"/>
      <c r="B930" s="345" t="s">
        <v>1822</v>
      </c>
      <c r="C930" s="345" t="s">
        <v>1906</v>
      </c>
      <c r="D930" s="345" t="s">
        <v>1907</v>
      </c>
      <c r="E930" s="345" t="s">
        <v>1908</v>
      </c>
      <c r="F930" s="345" t="s">
        <v>1909</v>
      </c>
      <c r="G930" s="345" t="s">
        <v>1910</v>
      </c>
      <c r="H930" s="345" t="s">
        <v>800</v>
      </c>
      <c r="I930" s="345" t="s">
        <v>1826</v>
      </c>
      <c r="J930" s="329"/>
      <c r="K930" s="346" t="str">
        <f>IFERROR(__xludf.DUMMYFUNCTION("REGEXREPLACE(O929, ""\D+"", """")"),"")</f>
        <v/>
      </c>
      <c r="L930" s="170"/>
      <c r="M930" s="170"/>
      <c r="N930" s="170"/>
      <c r="O930" s="170"/>
      <c r="P930" s="170"/>
      <c r="Q930" s="170"/>
      <c r="R930" s="329"/>
      <c r="S930" s="329"/>
      <c r="T930" s="279" t="s">
        <v>1889</v>
      </c>
      <c r="U930" s="279" t="s">
        <v>2186</v>
      </c>
      <c r="V930" s="170"/>
      <c r="W930" s="575" t="s">
        <v>2187</v>
      </c>
      <c r="X930" s="235"/>
      <c r="Y930" s="235"/>
      <c r="Z930" s="235"/>
      <c r="AA930" s="329"/>
      <c r="AB930" s="329"/>
      <c r="AC930" s="400" t="str">
        <f>CONCATENATE("Cost: ", AB929, " KP")</f>
        <v>Cost: 0 KP</v>
      </c>
      <c r="AD930" s="154"/>
      <c r="AE930" s="154"/>
      <c r="AF930" s="154"/>
      <c r="AG930" s="154"/>
      <c r="AH930" s="154"/>
      <c r="AI930" s="154"/>
      <c r="AJ930" s="329"/>
      <c r="AK930" s="329"/>
      <c r="AL930" s="329"/>
      <c r="AM930" s="279" t="s">
        <v>1914</v>
      </c>
      <c r="AN930" s="170"/>
      <c r="AO930" s="329"/>
      <c r="AP930" s="329"/>
      <c r="AQ930" s="329"/>
      <c r="AR930" s="329"/>
      <c r="AS930" s="329"/>
      <c r="AT930" s="329"/>
    </row>
    <row r="931">
      <c r="A931" s="345" t="s">
        <v>51</v>
      </c>
      <c r="B931" s="359">
        <f>SUM($U$940)</f>
        <v>5</v>
      </c>
      <c r="C931" s="418"/>
      <c r="D931" s="418"/>
      <c r="E931" s="419">
        <f>SUM(ROUNDDOWN(I924/5))</f>
        <v>0</v>
      </c>
      <c r="F931" s="418"/>
      <c r="G931" s="361"/>
      <c r="H931" s="361"/>
      <c r="I931" s="359">
        <f t="shared" ref="I931:I935" si="28">SUM(B931:H931)</f>
        <v>5</v>
      </c>
      <c r="J931" s="329"/>
      <c r="K931" s="329"/>
      <c r="L931" s="170"/>
      <c r="M931" s="170"/>
      <c r="N931" s="170"/>
      <c r="O931" s="170"/>
      <c r="P931" s="170"/>
      <c r="Q931" s="170"/>
      <c r="R931" s="329"/>
      <c r="S931" s="329"/>
      <c r="T931" s="329"/>
      <c r="U931" s="385" t="s">
        <v>1010</v>
      </c>
      <c r="V931" s="154"/>
      <c r="W931" s="154"/>
      <c r="X931" s="154"/>
      <c r="Y931" s="154"/>
      <c r="Z931" s="154"/>
      <c r="AA931" s="329"/>
      <c r="AB931" s="329"/>
      <c r="AC931" s="411" t="s">
        <v>1904</v>
      </c>
      <c r="AD931" s="412"/>
      <c r="AE931" s="412"/>
      <c r="AF931" s="412"/>
      <c r="AG931" s="412"/>
      <c r="AH931" s="413"/>
      <c r="AI931" s="413"/>
      <c r="AJ931" s="329"/>
      <c r="AK931" s="329"/>
      <c r="AL931" s="329"/>
      <c r="AM931" s="423" t="s">
        <v>2854</v>
      </c>
      <c r="AS931" s="329"/>
      <c r="AT931" s="329"/>
    </row>
    <row r="932">
      <c r="A932" s="345" t="s">
        <v>52</v>
      </c>
      <c r="B932" s="359">
        <f>SUM($V$940)</f>
        <v>6</v>
      </c>
      <c r="C932" s="418"/>
      <c r="D932" s="419">
        <f>SUM(ROUNDDOWN(I923/3))</f>
        <v>0</v>
      </c>
      <c r="E932" s="419">
        <f>SUM(I924)</f>
        <v>0</v>
      </c>
      <c r="F932" s="418"/>
      <c r="G932" s="361"/>
      <c r="H932" s="361"/>
      <c r="I932" s="359">
        <f t="shared" si="28"/>
        <v>6</v>
      </c>
      <c r="J932" s="329"/>
      <c r="K932" s="329"/>
      <c r="L932" s="329"/>
      <c r="M932" s="329"/>
      <c r="N932" s="329"/>
      <c r="O932" s="329"/>
      <c r="P932" s="329"/>
      <c r="Q932" s="329"/>
      <c r="R932" s="329"/>
      <c r="S932" s="329"/>
      <c r="T932" s="329"/>
      <c r="U932" s="385" t="s">
        <v>1018</v>
      </c>
      <c r="V932" s="154"/>
      <c r="W932" s="154"/>
      <c r="X932" s="154"/>
      <c r="Y932" s="154"/>
      <c r="Z932" s="154"/>
      <c r="AA932" s="329"/>
      <c r="AB932" s="390">
        <f>(AC932 * (AC932 + 1)) / 2</f>
        <v>0</v>
      </c>
      <c r="AC932" s="391">
        <v>0.0</v>
      </c>
      <c r="AD932" s="170"/>
      <c r="AE932" s="170"/>
      <c r="AF932" s="170"/>
      <c r="AG932" s="170"/>
      <c r="AH932" s="170"/>
      <c r="AI932" s="170"/>
      <c r="AJ932" s="329"/>
      <c r="AK932" s="329"/>
      <c r="AL932" s="329"/>
      <c r="AS932" s="329"/>
      <c r="AT932" s="329"/>
    </row>
    <row r="933">
      <c r="A933" s="345" t="s">
        <v>54</v>
      </c>
      <c r="B933" s="359">
        <f>SUM($W$940)</f>
        <v>2</v>
      </c>
      <c r="C933" s="419">
        <f>SUM(I922)</f>
        <v>0</v>
      </c>
      <c r="D933" s="418"/>
      <c r="E933" s="418"/>
      <c r="F933" s="418"/>
      <c r="G933" s="361"/>
      <c r="H933" s="361"/>
      <c r="I933" s="359">
        <f t="shared" si="28"/>
        <v>2</v>
      </c>
      <c r="J933" s="329"/>
      <c r="K933" s="411" t="s">
        <v>1904</v>
      </c>
      <c r="L933" s="412"/>
      <c r="M933" s="412"/>
      <c r="N933" s="412"/>
      <c r="O933" s="413"/>
      <c r="P933" s="413"/>
      <c r="Q933" s="413"/>
      <c r="R933" s="329"/>
      <c r="S933" s="329"/>
      <c r="T933" s="329"/>
      <c r="U933" s="329"/>
      <c r="V933" s="329"/>
      <c r="W933" s="329"/>
      <c r="X933" s="329"/>
      <c r="Y933" s="329"/>
      <c r="Z933" s="329"/>
      <c r="AA933" s="329"/>
      <c r="AB933" s="388"/>
      <c r="AC933" s="400" t="str">
        <f>CONCATENATE("Cost: ", AB932, " KP")</f>
        <v>Cost: 0 KP</v>
      </c>
      <c r="AD933" s="170"/>
      <c r="AE933" s="170"/>
      <c r="AF933" s="170"/>
      <c r="AG933" s="170"/>
      <c r="AH933" s="170"/>
      <c r="AI933" s="170"/>
      <c r="AJ933" s="329"/>
      <c r="AK933" s="329"/>
      <c r="AL933" s="329"/>
      <c r="AS933" s="329"/>
      <c r="AT933" s="329"/>
    </row>
    <row r="934">
      <c r="A934" s="345" t="s">
        <v>53</v>
      </c>
      <c r="B934" s="359">
        <f>SUM($X$940)</f>
        <v>0</v>
      </c>
      <c r="C934" s="419">
        <f>SUM(ROUNDDOWN(I922/2))</f>
        <v>0</v>
      </c>
      <c r="D934" s="418"/>
      <c r="E934" s="419">
        <f>SUM(I924)</f>
        <v>0</v>
      </c>
      <c r="F934" s="418"/>
      <c r="G934" s="361"/>
      <c r="H934" s="361"/>
      <c r="I934" s="359">
        <f t="shared" si="28"/>
        <v>0</v>
      </c>
      <c r="J934" s="329"/>
      <c r="K934" s="346" t="str">
        <f>IFERROR(__xludf.DUMMYFUNCTION("REGEXREPLACE(O933, ""\D+"", """")"),"")</f>
        <v/>
      </c>
      <c r="L934" s="170"/>
      <c r="M934" s="170"/>
      <c r="N934" s="170"/>
      <c r="O934" s="170"/>
      <c r="P934" s="170"/>
      <c r="Q934" s="170"/>
      <c r="R934" s="329"/>
      <c r="S934" s="329"/>
      <c r="T934" s="279" t="s">
        <v>1922</v>
      </c>
      <c r="U934" s="1020" t="s">
        <v>3254</v>
      </c>
      <c r="V934" s="170"/>
      <c r="W934" s="170"/>
      <c r="X934" s="170"/>
      <c r="Y934" s="577" t="s">
        <v>534</v>
      </c>
      <c r="Z934" s="345" t="s">
        <v>535</v>
      </c>
      <c r="AA934" s="329"/>
      <c r="AB934" s="329"/>
      <c r="AC934" s="411" t="s">
        <v>1904</v>
      </c>
      <c r="AD934" s="412"/>
      <c r="AE934" s="412"/>
      <c r="AF934" s="412"/>
      <c r="AG934" s="412"/>
      <c r="AH934" s="413"/>
      <c r="AI934" s="413"/>
      <c r="AJ934" s="329"/>
      <c r="AK934" s="329"/>
      <c r="AL934" s="329"/>
      <c r="AS934" s="329"/>
      <c r="AT934" s="329"/>
    </row>
    <row r="935">
      <c r="A935" s="345" t="s">
        <v>55</v>
      </c>
      <c r="B935" s="359">
        <f>SUM($Y$940)</f>
        <v>14</v>
      </c>
      <c r="C935" s="419">
        <f>SUM(I922)</f>
        <v>0</v>
      </c>
      <c r="D935" s="418"/>
      <c r="E935" s="418"/>
      <c r="F935" s="419">
        <f>SUM(ROUNDDOWN(I927/3))</f>
        <v>0</v>
      </c>
      <c r="G935" s="361"/>
      <c r="H935" s="361"/>
      <c r="I935" s="359">
        <f t="shared" si="28"/>
        <v>14</v>
      </c>
      <c r="J935" s="329"/>
      <c r="K935" s="329"/>
      <c r="L935" s="170"/>
      <c r="M935" s="170"/>
      <c r="N935" s="170"/>
      <c r="O935" s="170"/>
      <c r="P935" s="170"/>
      <c r="Q935" s="170"/>
      <c r="R935" s="329"/>
      <c r="S935" s="329"/>
      <c r="T935" s="329"/>
      <c r="U935" s="154"/>
      <c r="V935" s="154"/>
      <c r="W935" s="154"/>
      <c r="X935" s="154"/>
      <c r="Y935" s="154"/>
      <c r="Z935" s="154"/>
      <c r="AA935" s="329"/>
      <c r="AB935" s="390">
        <f>(AC935 * (AC935 + 1)) / 2</f>
        <v>0</v>
      </c>
      <c r="AC935" s="391">
        <v>0.0</v>
      </c>
      <c r="AD935" s="170"/>
      <c r="AE935" s="170"/>
      <c r="AF935" s="170"/>
      <c r="AG935" s="170"/>
      <c r="AH935" s="170"/>
      <c r="AI935" s="170"/>
      <c r="AJ935" s="329"/>
      <c r="AK935" s="329"/>
      <c r="AL935" s="329"/>
      <c r="AS935" s="329"/>
      <c r="AT935" s="329"/>
    </row>
    <row r="936">
      <c r="A936" s="329"/>
      <c r="B936" s="329"/>
      <c r="C936" s="329"/>
      <c r="D936" s="329"/>
      <c r="E936" s="329"/>
      <c r="F936" s="329"/>
      <c r="G936" s="329"/>
      <c r="H936" s="329"/>
      <c r="I936" s="329"/>
      <c r="J936" s="329"/>
      <c r="K936" s="329"/>
      <c r="L936" s="329"/>
      <c r="M936" s="329"/>
      <c r="N936" s="329"/>
      <c r="O936" s="329"/>
      <c r="P936" s="329"/>
      <c r="Q936" s="329"/>
      <c r="R936" s="329"/>
      <c r="S936" s="329"/>
      <c r="T936" s="329"/>
      <c r="U936" s="154"/>
      <c r="V936" s="154"/>
      <c r="W936" s="154"/>
      <c r="X936" s="154"/>
      <c r="Y936" s="154"/>
      <c r="Z936" s="154"/>
      <c r="AA936" s="329"/>
      <c r="AB936" s="329"/>
      <c r="AC936" s="400" t="str">
        <f>CONCATENATE("Cost: ", AB935, " KP")</f>
        <v>Cost: 0 KP</v>
      </c>
      <c r="AD936" s="170"/>
      <c r="AE936" s="170"/>
      <c r="AF936" s="170"/>
      <c r="AG936" s="170"/>
      <c r="AH936" s="170"/>
      <c r="AI936" s="170"/>
      <c r="AJ936" s="329"/>
      <c r="AK936" s="329"/>
      <c r="AL936" s="329"/>
      <c r="AM936" s="329"/>
      <c r="AN936" s="329"/>
      <c r="AO936" s="329"/>
      <c r="AP936" s="329"/>
      <c r="AQ936" s="329"/>
      <c r="AR936" s="329"/>
      <c r="AS936" s="329"/>
      <c r="AT936" s="329"/>
    </row>
    <row r="937" ht="15.0" customHeight="1">
      <c r="A937" s="37"/>
      <c r="B937" s="329"/>
      <c r="C937" s="329"/>
      <c r="D937" s="329"/>
      <c r="E937" s="329"/>
      <c r="F937" s="329"/>
      <c r="G937" s="329"/>
      <c r="H937" s="329"/>
      <c r="I937" s="329"/>
      <c r="J937" s="37"/>
      <c r="K937" s="329"/>
      <c r="L937" s="329"/>
      <c r="M937" s="329"/>
      <c r="N937" s="329"/>
      <c r="O937" s="329"/>
      <c r="P937" s="329"/>
      <c r="Q937" s="329"/>
      <c r="R937" s="329"/>
      <c r="S937" s="37"/>
      <c r="T937" s="329"/>
      <c r="U937" s="329"/>
      <c r="V937" s="329"/>
      <c r="W937" s="329"/>
      <c r="X937" s="329"/>
      <c r="Y937" s="329"/>
      <c r="Z937" s="329"/>
      <c r="AA937" s="329"/>
      <c r="AB937" s="37"/>
      <c r="AC937" s="329"/>
      <c r="AD937" s="329"/>
      <c r="AE937" s="329"/>
      <c r="AF937" s="329"/>
      <c r="AG937" s="329"/>
      <c r="AH937" s="329"/>
      <c r="AI937" s="329"/>
      <c r="AJ937" s="329"/>
      <c r="AK937" s="37"/>
      <c r="AL937" s="329"/>
      <c r="AM937" s="329"/>
      <c r="AN937" s="329"/>
      <c r="AO937" s="329"/>
      <c r="AP937" s="329"/>
      <c r="AQ937" s="329"/>
      <c r="AR937" s="329"/>
      <c r="AS937" s="329"/>
      <c r="AT937" s="37"/>
    </row>
    <row r="939">
      <c r="A939" s="1021" t="s">
        <v>1823</v>
      </c>
      <c r="B939" s="1021" t="s">
        <v>3255</v>
      </c>
      <c r="C939" s="1021" t="s">
        <v>3256</v>
      </c>
      <c r="D939" s="1021" t="s">
        <v>3257</v>
      </c>
      <c r="E939" s="1021" t="s">
        <v>3258</v>
      </c>
      <c r="F939" s="1021" t="s">
        <v>3259</v>
      </c>
      <c r="G939" s="1021" t="s">
        <v>3260</v>
      </c>
      <c r="H939" s="1021" t="s">
        <v>3261</v>
      </c>
      <c r="I939" s="1021" t="s">
        <v>3262</v>
      </c>
      <c r="J939" s="1021" t="s">
        <v>3263</v>
      </c>
      <c r="K939" s="1021"/>
      <c r="L939" s="1021"/>
      <c r="M939" s="1021"/>
      <c r="N939" s="1021"/>
      <c r="O939" s="1021"/>
      <c r="P939" s="1021"/>
      <c r="Q939" s="1021"/>
      <c r="R939" s="1021"/>
      <c r="S939" s="1021"/>
      <c r="T939" s="1021" t="s">
        <v>50</v>
      </c>
      <c r="U939" s="1021" t="s">
        <v>51</v>
      </c>
      <c r="V939" s="1021" t="s">
        <v>52</v>
      </c>
      <c r="W939" s="1021" t="s">
        <v>54</v>
      </c>
      <c r="X939" s="1021" t="s">
        <v>53</v>
      </c>
      <c r="Y939" s="1021" t="s">
        <v>55</v>
      </c>
      <c r="Z939" s="1022" t="s">
        <v>1813</v>
      </c>
    </row>
    <row r="940">
      <c r="A940" s="1022">
        <v>100.0</v>
      </c>
      <c r="B940" s="1022">
        <v>35.0</v>
      </c>
      <c r="C940" s="1022">
        <v>40.0</v>
      </c>
      <c r="D940" s="1021">
        <v>0.0</v>
      </c>
      <c r="E940" s="1021">
        <v>0.0</v>
      </c>
      <c r="F940" s="1021">
        <v>0.0</v>
      </c>
      <c r="G940" s="1021">
        <v>0.0</v>
      </c>
      <c r="H940" s="1021">
        <v>0.0</v>
      </c>
      <c r="I940" s="1021">
        <v>0.0</v>
      </c>
      <c r="J940" s="1021">
        <v>0.0</v>
      </c>
      <c r="K940" s="1021"/>
      <c r="L940" s="1021"/>
      <c r="M940" s="1021"/>
      <c r="N940" s="1021"/>
      <c r="O940" s="1021"/>
      <c r="P940" s="1021"/>
      <c r="Q940" s="1021"/>
      <c r="R940" s="1021"/>
      <c r="S940" s="1021"/>
      <c r="T940" s="1021">
        <v>4.0</v>
      </c>
      <c r="U940" s="1022">
        <v>5.0</v>
      </c>
      <c r="V940" s="1023">
        <v>6.0</v>
      </c>
      <c r="W940" s="1022">
        <v>2.0</v>
      </c>
      <c r="X940" s="1021">
        <v>0.0</v>
      </c>
      <c r="Y940" s="1022">
        <v>14.0</v>
      </c>
      <c r="Z940" s="1022">
        <v>14.0</v>
      </c>
    </row>
  </sheetData>
  <mergeCells count="57">
    <mergeCell ref="AM697:AR701"/>
    <mergeCell ref="AM723:AR727"/>
    <mergeCell ref="AM515:AR519"/>
    <mergeCell ref="AM541:AR545"/>
    <mergeCell ref="AM567:AR571"/>
    <mergeCell ref="AM593:AR597"/>
    <mergeCell ref="AM619:AR623"/>
    <mergeCell ref="AM645:AR649"/>
    <mergeCell ref="AM671:AR675"/>
    <mergeCell ref="A35:A44"/>
    <mergeCell ref="AM47:AR51"/>
    <mergeCell ref="A61:A70"/>
    <mergeCell ref="AM73:AR77"/>
    <mergeCell ref="A87:A96"/>
    <mergeCell ref="AM99:AR103"/>
    <mergeCell ref="AM125:AR129"/>
    <mergeCell ref="A113:A122"/>
    <mergeCell ref="A139:A148"/>
    <mergeCell ref="A165:A174"/>
    <mergeCell ref="A191:A200"/>
    <mergeCell ref="A217:A226"/>
    <mergeCell ref="A243:A252"/>
    <mergeCell ref="A269:A278"/>
    <mergeCell ref="AM151:AR155"/>
    <mergeCell ref="AM177:AR181"/>
    <mergeCell ref="AM203:AR207"/>
    <mergeCell ref="AM229:AR233"/>
    <mergeCell ref="AM255:AR259"/>
    <mergeCell ref="AM281:AR285"/>
    <mergeCell ref="AM307:AR311"/>
    <mergeCell ref="A295:A304"/>
    <mergeCell ref="A321:A330"/>
    <mergeCell ref="A347:A356"/>
    <mergeCell ref="A373:A382"/>
    <mergeCell ref="A399:A408"/>
    <mergeCell ref="A425:A434"/>
    <mergeCell ref="A451:A460"/>
    <mergeCell ref="AM333:AR337"/>
    <mergeCell ref="AM359:AR363"/>
    <mergeCell ref="AM385:AR389"/>
    <mergeCell ref="AM411:AR415"/>
    <mergeCell ref="AM437:AR441"/>
    <mergeCell ref="AM463:AR467"/>
    <mergeCell ref="AM489:AR493"/>
    <mergeCell ref="AM931:AR935"/>
    <mergeCell ref="A659:A668"/>
    <mergeCell ref="A685:A694"/>
    <mergeCell ref="A711:A720"/>
    <mergeCell ref="W719:Z719"/>
    <mergeCell ref="A477:A486"/>
    <mergeCell ref="A503:A512"/>
    <mergeCell ref="A529:A538"/>
    <mergeCell ref="A555:A564"/>
    <mergeCell ref="A581:A590"/>
    <mergeCell ref="A607:A616"/>
    <mergeCell ref="A633:A642"/>
    <mergeCell ref="A919:A928"/>
  </mergeCells>
  <conditionalFormatting sqref="AC39 AC42 AC45 AC48 AC51 AC65 AC68 AC71 AC74 AC77 AC91 AC94 AC97 AC100 AC103 AC117 AC120 AC123 AC126 AC129 AC143 AC146 AC149 AC152 AC155 AC169 AC172 AC175 AC178 AC181 AC195 AC198 AC201 AC204 AC207 AC210 AC221 AC224 AC227 AC230 AC233 AC247 AC250 AC253 AC256 AC259 AC274 AC277 AC280 AC283 AC286 AC299 AC302 AC305 AC308 AC311 AC325 AC328 AC331 AC334 AC337 AC351 AC354 AC357 AC360 AC363 AC377 AC380 AC383 AC386 AC389 AC392 AC403 AC406 AC409 AC412 AC415 AC429 AC432 AC435 AC438 AC441 AC455 AC458 AC461 AC464 AC467 AC481 AC484 AC487 AC490 AC493 AC507 AC510 AC513 AC516 AC519 AC533 AC536 AC539 AC542 AC545 AC585 AC588 AC591 AC594 AC597 AC611 AC614 AC617 AC620 AC623 AC637 AC640 AC643 AC646 AC649 AC663 AC666 AC669 AC672 AC675 AC689 AC692 AC695 AC698 AC701 AC704 AC715 AC718 AC721 AC724 AC727 AC923 AC926 AC929 AC932 AC935">
    <cfRule type="colorScale" priority="1">
      <colorScale>
        <cfvo type="formula" val="0"/>
        <cfvo type="formula" val="3"/>
        <color rgb="FF113377"/>
        <color rgb="FF3377DD"/>
      </colorScale>
    </cfRule>
  </conditionalFormatting>
  <conditionalFormatting sqref="AC40 AC43 AC46 AC49 AC52 AC66 AC69 AC72 AC75 AC78 AC92 AC95 AC98 AC101 AC104 AC118 AC121 AC124 AC127 AC130 AC144 AC147 AC150 AC153 AC156 AC170 AC173 AC176 AC179 AC182 AC196 AC199 AC202 AC205 AC208 AC211 AC222 AC225 AC228 AC231 AC234 AC248 AC251 AC254 AC257 AC260 AC275 AC278 AC281 AC284 AC287 AC300 AC303 AC306 AC309 AC312 AC326 AC329 AC332 AC335 AC338 AC352 AC355 AC358 AC361 AC378 AC381 AC384 AC387 AC390 AC393 AC404 AC407 AC410 AC413 AC416 AC430 AC433 AC436 AC439 AC442 AC456 AC459 AC462 AC465 AC468 AC482 AC485 AC488 AC491 AC494 AC508 AC511 AC514 AC517 AC520 AC534 AC537 AC540 AC543 AC546 AC586 AC589 AC592 AC595 AC598 AC612 AC615 AC618 AC621 AC624 AC638 AC641 AC644 AC647 AC650 AC664 AC667 AC670 AC673 AC676 AC690 AC693 AC696 AC699 AC702 AC716 AC719 AC722 AC725 AC728 AC924 AC927 AC930 AC933 AC936">
    <cfRule type="notContainsText" dxfId="0" priority="2" operator="notContains" text="Cost: 0 KP">
      <formula>ISERROR(SEARCH(("Cost: 0 KP"),(AC40)))</formula>
    </cfRule>
  </conditionalFormatting>
  <conditionalFormatting sqref="C35:H44 C47:H51 C61:H70 C73:H77 C87:H96 C99:H103 C113:H122 C125:H129 C139:H148 C151:H155 C165:H174 C177:H181 C191:H200 C203:H207 C217:G226 H217:H223 H225:H226 C229:H233 C243:H252 C255:H259 C269:H278 C281:H285 C295:H304 C307:H311 C321:H330 C333:H337 C347:H356 C359:H363 C373:H382 C385:H389 C399:H408 C411:H415 C425:H434 C437:H441 C451:H460 C463:H467 C477:H486 C489:H493 C503:H512 C515:H519 C529:H538 C541:H545 C555:H564 C567:H571 C581:H590 C593:H597 C607:H616 C619:H623 C633:H642 C645:H649 C659:H668 C671:H675 C685:H694 C697:H701 C711:H720 C723:H727 C919:H928 C931:H935">
    <cfRule type="colorScale" priority="3">
      <colorScale>
        <cfvo type="formula" val="-10"/>
        <cfvo type="formula" val="0"/>
        <cfvo type="formula" val="10"/>
        <color rgb="FFFF9999"/>
        <color rgb="FFFFFFFF"/>
        <color rgb="FF99FF99"/>
      </colorScale>
    </cfRule>
  </conditionalFormatting>
  <hyperlinks>
    <hyperlink display="Madelyne Adria" location="'Character Sheets'!A31" ref="B3"/>
    <hyperlink display="The Author" location="'Character Sheets'!A57" ref="B4"/>
    <hyperlink display="Asha &quot;Toast&quot; Needleworker" location="'Character Sheets'!A83" ref="B5"/>
    <hyperlink display="Nidra, the Sleeping Mage" location="'Character Sheets'!A109" ref="B6"/>
    <hyperlink display="Zahlia" location="'Character Sheets'!A135" ref="B7"/>
    <hyperlink display="Destiny" location="'Character Sheets'!A161" ref="B8"/>
    <hyperlink display="Brutishace the Necromancer" location="'Character Sheets'!A187" ref="B9"/>
    <hyperlink display="Irongutta" location="'Character Sheets'!A213" ref="B10"/>
    <hyperlink display="Hoshi &amp; Angel" location="'Character Sheets'!A239" ref="B11"/>
    <hyperlink display="Venia Praefortis" location="'Character Sheets'!A265" ref="B12"/>
    <hyperlink display="Daskter" location="'Character Sheets'!A291" ref="B13"/>
    <hyperlink display="Echoss" location="'Character Sheets'!A317" ref="B14"/>
    <hyperlink display="Kalis" location="'Character Sheets'!A343" ref="B15"/>
    <hyperlink display="Star" location="'Character Sheets'!A369" ref="B16"/>
    <hyperlink display="William Woodthorne" location="'Character Sheets'!A395" ref="B17"/>
    <hyperlink display="Bauhaus-93" location="'Character Sheets'!A421" ref="B18"/>
    <hyperlink display="Remiel" location="'Character Sheets'!A447" ref="B19"/>
    <hyperlink display="VolatileLily0058" location="'Character Sheets'!A473" ref="B20"/>
    <hyperlink display="Calibri" location="'Character Sheets'!A499" ref="B21"/>
    <hyperlink display="Verdana" location="'Character Sheets'!A525" ref="B22"/>
    <hyperlink display="Lato" location="'Character Sheets'!A551" ref="B23"/>
    <hyperlink display="Yato Yumi" location="'Character Sheets'!A577" ref="B24"/>
    <hyperlink display="Bergilmir" location="'Character Sheets'!A603" ref="B25"/>
    <hyperlink display="Hexagon" location="'Character Sheets'!A629" ref="B26"/>
    <hyperlink display="JOEbob" location="'Character Sheets'!A655" ref="B27"/>
    <hyperlink display="Keane Mczupp" location="'Character Sheets'!A681" ref="B28"/>
    <hyperlink display="Teag" location="'Character Sheets'!A707" ref="B29"/>
    <hyperlink display="Return to the Top?" location="'Character Sheets'!A1" ref="B53"/>
    <hyperlink display="Return to the Top?" location="'Character Sheets'!A1" ref="B79"/>
    <hyperlink display="Return to the Top?" location="'Character Sheets'!A1" ref="B105"/>
    <hyperlink display="Return to the Top?" location="'Character Sheets'!A1" ref="B131"/>
    <hyperlink display="Return to the Top?" location="'Character Sheets'!A1" ref="B157"/>
    <hyperlink display="Return to the Top?" location="'Character Sheets'!A1" ref="B183"/>
    <hyperlink display="Return to the Top?" location="'Character Sheets'!A1" ref="B209"/>
    <hyperlink display="Return to the Top?" location="'Character Sheets'!A1" ref="B235"/>
    <hyperlink display="Return to the Top?" location="'Character Sheets'!A1" ref="B261"/>
    <hyperlink display="Return to the Top?" location="'Character Sheets'!A1" ref="B287"/>
    <hyperlink display="Return to the Top?" location="'Character Sheets'!A1" ref="B313"/>
    <hyperlink display="Return to the Top?" location="'Character Sheets'!A1" ref="B339"/>
    <hyperlink display="Return to the Top?" location="'Character Sheets'!A1" ref="B365"/>
    <hyperlink display="Return to the Top?" location="'Character Sheets'!A1" ref="B391"/>
    <hyperlink display="Return to the Top?" location="'Character Sheets'!A1" ref="B417"/>
    <hyperlink display="Return to the Top?" location="'Character Sheets'!A1" ref="B443"/>
    <hyperlink display="Return to the Top?" location="'Character Sheets'!A1" ref="B469"/>
    <hyperlink display="Return to the Top?" location="'Character Sheets'!A1" ref="B495"/>
    <hyperlink r:id="rId2" ref="AD503"/>
    <hyperlink display="Return to the Top?" location="'Character Sheets'!A1" ref="B521"/>
    <hyperlink display="Return to the Top?" location="'Character Sheets'!A1" ref="B547"/>
    <hyperlink display="Return to the Top?" location="'Character Sheets'!A1" ref="B573"/>
    <hyperlink display="Return to the Top?" location="'Character Sheets'!A1" ref="B599"/>
    <hyperlink display="Return to the Top?" location="'Character Sheets'!A1" ref="B625"/>
    <hyperlink display="Return to the Top?" location="'Character Sheets'!A1" ref="B651"/>
    <hyperlink display="Return to the Top?" location="'Character Sheets'!A1" ref="B677"/>
    <hyperlink display="Return to the Top?" location="'Character Sheets'!A1" ref="B703"/>
    <hyperlink display="Return to the Top?" location="'Character Sheets'!A1" ref="B729"/>
  </hyperlinks>
  <drawing r:id="rId3"/>
  <legacy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cols>
    <col customWidth="1" min="10" max="10" width="5.13"/>
    <col customWidth="1" min="19" max="19" width="5.13"/>
    <col customWidth="1" min="28" max="28" width="5.13"/>
    <col customWidth="1" min="37" max="37" width="5.13"/>
    <col customWidth="1" min="46" max="46" width="5.13"/>
  </cols>
  <sheetData>
    <row r="1">
      <c r="A1" s="37"/>
      <c r="B1" s="329"/>
      <c r="C1" s="329"/>
      <c r="D1" s="329"/>
      <c r="E1" s="329"/>
      <c r="F1" s="329"/>
      <c r="G1" s="330" t="s">
        <v>1811</v>
      </c>
      <c r="H1" s="330" t="s">
        <v>1812</v>
      </c>
      <c r="I1" s="331" t="s">
        <v>1813</v>
      </c>
      <c r="J1" s="329"/>
      <c r="K1" s="329"/>
      <c r="L1" s="329"/>
      <c r="M1" s="329"/>
      <c r="N1" s="329"/>
      <c r="O1" s="329"/>
      <c r="P1" s="329"/>
      <c r="Q1" s="329"/>
      <c r="R1" s="329"/>
      <c r="S1" s="37"/>
      <c r="T1" s="329"/>
      <c r="U1" s="329"/>
      <c r="V1" s="329"/>
      <c r="W1" s="329"/>
      <c r="X1" s="329"/>
      <c r="Y1" s="329"/>
      <c r="Z1" s="329"/>
      <c r="AA1" s="329"/>
      <c r="AB1" s="37"/>
      <c r="AC1" s="329"/>
      <c r="AD1" s="329"/>
      <c r="AE1" s="329"/>
      <c r="AF1" s="329"/>
      <c r="AG1" s="329"/>
      <c r="AH1" s="329"/>
      <c r="AI1" s="329"/>
      <c r="AJ1" s="329"/>
      <c r="AK1" s="37"/>
      <c r="AL1" s="329"/>
      <c r="AM1" s="329"/>
      <c r="AN1" s="329"/>
      <c r="AO1" s="329"/>
      <c r="AP1" s="329"/>
      <c r="AQ1" s="329"/>
      <c r="AR1" s="329"/>
      <c r="AS1" s="329"/>
      <c r="AT1" s="37"/>
    </row>
    <row r="2">
      <c r="A2" s="329"/>
      <c r="B2" s="329"/>
      <c r="C2" s="332" t="s">
        <v>3264</v>
      </c>
      <c r="D2" s="333"/>
      <c r="E2" s="329"/>
      <c r="F2" s="334" t="s">
        <v>1814</v>
      </c>
      <c r="G2" s="334">
        <f>MINUS(H2,SUM(C5:C14) + SUM(K4+K8+K12+AB9+AB12+AB15+AB18+AB21))</f>
        <v>0</v>
      </c>
      <c r="H2" s="334">
        <f>SUM($A$1000)</f>
        <v>100</v>
      </c>
      <c r="I2" s="335">
        <f>$Z$1000</f>
        <v>14</v>
      </c>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row>
    <row r="3">
      <c r="A3" s="329"/>
      <c r="B3" s="329"/>
      <c r="C3" s="329"/>
      <c r="D3" s="329"/>
      <c r="E3" s="329"/>
      <c r="F3" s="329"/>
      <c r="G3" s="329"/>
      <c r="H3" s="329"/>
      <c r="I3" s="329"/>
      <c r="J3" s="329"/>
      <c r="K3" s="274" t="s">
        <v>1815</v>
      </c>
      <c r="L3" s="313" t="s">
        <v>584</v>
      </c>
      <c r="M3" s="170"/>
      <c r="N3" s="170"/>
      <c r="O3" s="461" t="s">
        <v>585</v>
      </c>
      <c r="P3" s="1024" t="s">
        <v>580</v>
      </c>
      <c r="Q3" s="461" t="s">
        <v>583</v>
      </c>
      <c r="R3" s="329"/>
      <c r="S3" s="329"/>
      <c r="T3" s="279" t="s">
        <v>1816</v>
      </c>
      <c r="U3" s="468" t="s">
        <v>3265</v>
      </c>
      <c r="V3" s="559"/>
      <c r="W3" s="473" t="s">
        <v>3266</v>
      </c>
      <c r="X3" s="562"/>
      <c r="Y3" s="562"/>
      <c r="Z3" s="562"/>
      <c r="AA3" s="329"/>
      <c r="AB3" s="329"/>
      <c r="AC3" s="279" t="s">
        <v>294</v>
      </c>
      <c r="AD3" s="1025" t="s">
        <v>3267</v>
      </c>
      <c r="AE3" s="170"/>
      <c r="AF3" s="434" t="s">
        <v>3268</v>
      </c>
      <c r="AG3" s="254"/>
      <c r="AH3" s="235"/>
      <c r="AI3" s="235"/>
      <c r="AJ3" s="329"/>
      <c r="AK3" s="329"/>
      <c r="AL3" s="329"/>
      <c r="AM3" s="227" t="s">
        <v>1821</v>
      </c>
      <c r="AN3" s="170"/>
      <c r="AO3" s="329"/>
      <c r="AP3" s="329"/>
      <c r="AQ3" s="329"/>
      <c r="AR3" s="329"/>
      <c r="AS3" s="329"/>
      <c r="AT3" s="329"/>
    </row>
    <row r="4">
      <c r="A4" s="329"/>
      <c r="B4" s="345" t="s">
        <v>1822</v>
      </c>
      <c r="C4" s="345" t="s">
        <v>1823</v>
      </c>
      <c r="D4" s="345" t="s">
        <v>1824</v>
      </c>
      <c r="E4" s="345" t="s">
        <v>1825</v>
      </c>
      <c r="F4" s="345" t="s">
        <v>1066</v>
      </c>
      <c r="G4" s="345" t="s">
        <v>1120</v>
      </c>
      <c r="H4" s="345" t="s">
        <v>800</v>
      </c>
      <c r="I4" s="345" t="s">
        <v>1826</v>
      </c>
      <c r="J4" s="329"/>
      <c r="K4" s="346" t="str">
        <f>IFERROR(__xludf.DUMMYFUNCTION("REGEXREPLACE(O3, ""\D+"", """")"),"3")</f>
        <v>3</v>
      </c>
      <c r="L4" s="211" t="s">
        <v>587</v>
      </c>
      <c r="M4" s="212"/>
      <c r="N4" s="212"/>
      <c r="O4" s="243"/>
      <c r="P4" s="154"/>
      <c r="Q4" s="173"/>
      <c r="R4" s="329"/>
      <c r="S4" s="329"/>
      <c r="T4" s="329"/>
      <c r="U4" s="228" t="s">
        <v>3269</v>
      </c>
      <c r="V4" s="226"/>
      <c r="W4" s="226"/>
      <c r="X4" s="226"/>
      <c r="Y4" s="226"/>
      <c r="Z4" s="1026" t="s">
        <v>3270</v>
      </c>
      <c r="AA4" s="349" t="s">
        <v>556</v>
      </c>
      <c r="AB4" s="329"/>
      <c r="AC4" s="329"/>
      <c r="AD4" s="242" t="s">
        <v>3271</v>
      </c>
      <c r="AE4" s="212"/>
      <c r="AF4" s="212"/>
      <c r="AG4" s="212"/>
      <c r="AH4" s="212"/>
      <c r="AI4" s="154"/>
      <c r="AJ4" s="329"/>
      <c r="AK4" s="329"/>
      <c r="AL4" s="329"/>
      <c r="AM4" s="1027" t="s">
        <v>3272</v>
      </c>
      <c r="AN4" s="726" t="s">
        <v>3273</v>
      </c>
      <c r="AO4" s="490" t="s">
        <v>2029</v>
      </c>
      <c r="AP4" s="367" t="s">
        <v>1844</v>
      </c>
      <c r="AQ4" s="1028" t="s">
        <v>3274</v>
      </c>
      <c r="AR4" s="37"/>
      <c r="AS4" s="329"/>
      <c r="AT4" s="329"/>
    </row>
    <row r="5">
      <c r="A5" s="358"/>
      <c r="B5" s="359">
        <f>SUM($B$1000)</f>
        <v>35</v>
      </c>
      <c r="C5" s="360">
        <v>12.0</v>
      </c>
      <c r="D5" s="361"/>
      <c r="E5" s="361"/>
      <c r="F5" s="360"/>
      <c r="G5" s="361"/>
      <c r="H5" s="360">
        <v>3.0</v>
      </c>
      <c r="I5" s="359">
        <f>SUM(B5,C5*2,D5:H5) - IF(C5 &gt; I2, MINUS(C5, I2), 0)</f>
        <v>62</v>
      </c>
      <c r="J5" s="329"/>
      <c r="K5" s="329"/>
      <c r="L5" s="211" t="s">
        <v>589</v>
      </c>
      <c r="M5" s="212"/>
      <c r="N5" s="212"/>
      <c r="O5" s="154"/>
      <c r="P5" s="154"/>
      <c r="Q5" s="154"/>
      <c r="R5" s="329"/>
      <c r="S5" s="329"/>
      <c r="T5" s="329"/>
      <c r="U5" s="566" t="s">
        <v>3275</v>
      </c>
      <c r="V5" s="345" t="s">
        <v>862</v>
      </c>
      <c r="W5" s="345" t="s">
        <v>863</v>
      </c>
      <c r="X5" s="1029" t="s">
        <v>3276</v>
      </c>
      <c r="Y5" s="444" t="s">
        <v>988</v>
      </c>
      <c r="Z5" s="345" t="s">
        <v>866</v>
      </c>
      <c r="AA5" s="329"/>
      <c r="AB5" s="329"/>
      <c r="AC5" s="329"/>
      <c r="AD5" s="242" t="s">
        <v>3277</v>
      </c>
      <c r="AE5" s="212"/>
      <c r="AF5" s="212"/>
      <c r="AG5" s="212"/>
      <c r="AH5" s="212"/>
      <c r="AI5" s="154"/>
      <c r="AJ5" s="349" t="s">
        <v>556</v>
      </c>
      <c r="AK5" s="329"/>
      <c r="AL5" s="329"/>
      <c r="AM5" s="37"/>
      <c r="AN5" s="455"/>
      <c r="AO5" s="455"/>
      <c r="AP5" s="37"/>
      <c r="AQ5" s="37"/>
      <c r="AR5" s="37"/>
      <c r="AS5" s="329"/>
      <c r="AT5" s="329"/>
    </row>
    <row r="6">
      <c r="B6" s="359">
        <f>SUM($C$1000)</f>
        <v>40</v>
      </c>
      <c r="C6" s="360">
        <v>3.0</v>
      </c>
      <c r="D6" s="361"/>
      <c r="E6" s="361"/>
      <c r="F6" s="361"/>
      <c r="G6" s="361"/>
      <c r="H6" s="361"/>
      <c r="I6" s="359">
        <f>SUM(B6,C6*2,D6:H6) - IF(C6 &gt; I2, MINUS(C6, I2), 0)</f>
        <v>46</v>
      </c>
      <c r="J6" s="329"/>
      <c r="K6" s="329"/>
      <c r="L6" s="329"/>
      <c r="M6" s="329"/>
      <c r="N6" s="329"/>
      <c r="O6" s="329"/>
      <c r="P6" s="329"/>
      <c r="Q6" s="329"/>
      <c r="R6" s="329"/>
      <c r="S6" s="329"/>
      <c r="T6" s="329"/>
      <c r="U6" s="329"/>
      <c r="V6" s="329"/>
      <c r="W6" s="329"/>
      <c r="X6" s="329"/>
      <c r="Y6" s="329"/>
      <c r="Z6" s="329"/>
      <c r="AA6" s="329"/>
      <c r="AB6" s="329"/>
      <c r="AC6" s="329"/>
      <c r="AD6" s="227" t="s">
        <v>3278</v>
      </c>
      <c r="AE6" s="170"/>
      <c r="AF6" s="170"/>
      <c r="AG6" s="170"/>
      <c r="AH6" s="170"/>
      <c r="AI6" s="345" t="s">
        <v>535</v>
      </c>
      <c r="AJ6" s="329"/>
      <c r="AK6" s="329"/>
      <c r="AL6" s="329"/>
      <c r="AM6" s="37"/>
      <c r="AN6" s="455"/>
      <c r="AO6" s="455"/>
      <c r="AP6" s="37"/>
      <c r="AQ6" s="37"/>
      <c r="AR6" s="37"/>
      <c r="AS6" s="329"/>
      <c r="AT6" s="329"/>
    </row>
    <row r="7">
      <c r="B7" s="359">
        <f>SUM($D$1000)</f>
        <v>0</v>
      </c>
      <c r="C7" s="360">
        <v>14.0</v>
      </c>
      <c r="D7" s="360">
        <v>1.0</v>
      </c>
      <c r="E7" s="361"/>
      <c r="F7" s="360">
        <v>5.0</v>
      </c>
      <c r="G7" s="361"/>
      <c r="H7" s="361"/>
      <c r="I7" s="359">
        <f>SUM(B7:H7) - IF(C7 &gt; I2, ROUNDUP(MINUS(C7, I2)/2), 0)</f>
        <v>20</v>
      </c>
      <c r="J7" s="329"/>
      <c r="K7" s="274" t="s">
        <v>1815</v>
      </c>
      <c r="L7" s="149" t="s">
        <v>610</v>
      </c>
      <c r="M7" s="170"/>
      <c r="N7" s="170"/>
      <c r="O7" s="461" t="s">
        <v>603</v>
      </c>
      <c r="P7" s="1024" t="s">
        <v>580</v>
      </c>
      <c r="Q7" s="461" t="s">
        <v>593</v>
      </c>
      <c r="R7" s="329"/>
      <c r="S7" s="329"/>
      <c r="T7" s="279" t="s">
        <v>1855</v>
      </c>
      <c r="U7" s="521" t="s">
        <v>3279</v>
      </c>
      <c r="V7" s="767"/>
      <c r="W7" s="432" t="s">
        <v>3280</v>
      </c>
      <c r="X7" s="562"/>
      <c r="Y7" s="562"/>
      <c r="Z7" s="562"/>
      <c r="AA7" s="329"/>
      <c r="AB7" s="329"/>
      <c r="AC7" s="329"/>
      <c r="AD7" s="329"/>
      <c r="AE7" s="329"/>
      <c r="AF7" s="329"/>
      <c r="AG7" s="329"/>
      <c r="AH7" s="329"/>
      <c r="AI7" s="329"/>
      <c r="AJ7" s="329"/>
      <c r="AK7" s="329"/>
      <c r="AL7" s="329"/>
      <c r="AM7" s="37"/>
      <c r="AN7" s="455"/>
      <c r="AO7" s="455"/>
      <c r="AP7" s="37"/>
      <c r="AQ7" s="37"/>
      <c r="AR7" s="37"/>
      <c r="AS7" s="329"/>
      <c r="AT7" s="329"/>
    </row>
    <row r="8">
      <c r="B8" s="359">
        <f>SUM($E$1000)</f>
        <v>0</v>
      </c>
      <c r="C8" s="360">
        <v>14.0</v>
      </c>
      <c r="D8" s="360">
        <v>2.0</v>
      </c>
      <c r="E8" s="360">
        <v>5.0</v>
      </c>
      <c r="F8" s="361"/>
      <c r="G8" s="360"/>
      <c r="H8" s="361"/>
      <c r="I8" s="359">
        <f>SUM(B8:H8) - IF(C8 &gt; I2, ROUNDUP(MINUS(C8, I2)/2), 0)</f>
        <v>21</v>
      </c>
      <c r="J8" s="329"/>
      <c r="K8" s="346" t="str">
        <f>IFERROR(__xludf.DUMMYFUNCTION("REGEXREPLACE(O7, ""\D+"", """")"),"4")</f>
        <v>4</v>
      </c>
      <c r="L8" s="211" t="s">
        <v>612</v>
      </c>
      <c r="M8" s="212"/>
      <c r="N8" s="212"/>
      <c r="O8" s="243"/>
      <c r="P8" s="212"/>
      <c r="Q8" s="173"/>
      <c r="R8" s="349"/>
      <c r="S8" s="329"/>
      <c r="T8" s="329"/>
      <c r="U8" s="385" t="s">
        <v>1010</v>
      </c>
      <c r="V8" s="421" t="s">
        <v>1088</v>
      </c>
      <c r="W8" s="421" t="s">
        <v>1089</v>
      </c>
      <c r="X8" s="421" t="s">
        <v>3194</v>
      </c>
      <c r="Y8" s="458" t="s">
        <v>3281</v>
      </c>
      <c r="Z8" s="589" t="s">
        <v>3282</v>
      </c>
      <c r="AA8" s="349" t="s">
        <v>556</v>
      </c>
      <c r="AB8" s="388"/>
      <c r="AC8" s="279" t="s">
        <v>1862</v>
      </c>
      <c r="AD8" s="169" t="s">
        <v>1533</v>
      </c>
      <c r="AE8" s="170"/>
      <c r="AF8" s="170"/>
      <c r="AG8" s="171" t="s">
        <v>3283</v>
      </c>
      <c r="AH8" s="461" t="s">
        <v>1195</v>
      </c>
      <c r="AI8" s="461" t="s">
        <v>1196</v>
      </c>
      <c r="AJ8" s="329"/>
      <c r="AK8" s="329"/>
      <c r="AL8" s="329"/>
      <c r="AM8" s="37"/>
      <c r="AN8" s="37"/>
      <c r="AO8" s="37"/>
      <c r="AP8" s="37"/>
      <c r="AQ8" s="37"/>
      <c r="AR8" s="37"/>
      <c r="AS8" s="329"/>
      <c r="AT8" s="329"/>
    </row>
    <row r="9">
      <c r="B9" s="359">
        <f>SUM($F$1000)</f>
        <v>0</v>
      </c>
      <c r="C9" s="360">
        <v>9.0</v>
      </c>
      <c r="D9" s="360"/>
      <c r="E9" s="360"/>
      <c r="F9" s="360">
        <v>3.0</v>
      </c>
      <c r="G9" s="361"/>
      <c r="H9" s="361"/>
      <c r="I9" s="359">
        <f>SUM(B9:H9) - IF(C9 &gt; I2, ROUNDUP(MINUS(C9, I2)/2), 0)</f>
        <v>12</v>
      </c>
      <c r="J9" s="329"/>
      <c r="K9" s="329"/>
      <c r="L9" s="211" t="s">
        <v>614</v>
      </c>
      <c r="M9" s="212"/>
      <c r="N9" s="212"/>
      <c r="O9" s="212"/>
      <c r="P9" s="212"/>
      <c r="Q9" s="154"/>
      <c r="R9" s="329"/>
      <c r="S9" s="329"/>
      <c r="T9" s="329"/>
      <c r="U9" s="385" t="s">
        <v>1018</v>
      </c>
      <c r="V9" s="421" t="s">
        <v>2231</v>
      </c>
      <c r="W9" s="421" t="s">
        <v>1109</v>
      </c>
      <c r="X9" s="421" t="s">
        <v>3098</v>
      </c>
      <c r="Y9" s="421" t="s">
        <v>2050</v>
      </c>
      <c r="Z9" s="425" t="s">
        <v>1883</v>
      </c>
      <c r="AA9" s="329"/>
      <c r="AB9" s="390">
        <f>(AC9 * (AC9 + 1)) / 2</f>
        <v>3</v>
      </c>
      <c r="AC9" s="391">
        <v>2.0</v>
      </c>
      <c r="AD9" s="311" t="s">
        <v>3284</v>
      </c>
      <c r="AE9" s="154"/>
      <c r="AF9" s="154"/>
      <c r="AG9" s="154"/>
      <c r="AH9" s="154"/>
      <c r="AI9" s="154"/>
      <c r="AJ9" s="329"/>
      <c r="AK9" s="329"/>
      <c r="AL9" s="329"/>
      <c r="AM9" s="1030" t="s">
        <v>2329</v>
      </c>
      <c r="AO9" s="37"/>
      <c r="AP9" s="37"/>
      <c r="AQ9" s="37"/>
      <c r="AR9" s="37"/>
      <c r="AS9" s="329"/>
      <c r="AT9" s="329"/>
    </row>
    <row r="10">
      <c r="B10" s="359">
        <f>SUM($G$1000)</f>
        <v>0</v>
      </c>
      <c r="C10" s="360">
        <v>14.0</v>
      </c>
      <c r="D10" s="360">
        <v>2.0</v>
      </c>
      <c r="E10" s="360">
        <v>5.0</v>
      </c>
      <c r="F10" s="361"/>
      <c r="G10" s="361"/>
      <c r="H10" s="361"/>
      <c r="I10" s="359">
        <f>SUM(B10:H10) - IF(C10 &gt; I2, ROUNDUP(MINUS(C10, I2)/2), 0)</f>
        <v>21</v>
      </c>
      <c r="J10" s="329"/>
      <c r="K10" s="329"/>
      <c r="L10" s="329"/>
      <c r="M10" s="329"/>
      <c r="N10" s="329"/>
      <c r="O10" s="329"/>
      <c r="P10" s="329"/>
      <c r="Q10" s="329"/>
      <c r="R10" s="329"/>
      <c r="S10" s="329"/>
      <c r="T10" s="279" t="s">
        <v>1872</v>
      </c>
      <c r="U10" s="521" t="s">
        <v>3285</v>
      </c>
      <c r="V10" s="767"/>
      <c r="W10" s="519" t="s">
        <v>3286</v>
      </c>
      <c r="X10" s="562"/>
      <c r="Y10" s="562"/>
      <c r="Z10" s="562"/>
      <c r="AA10" s="329"/>
      <c r="AB10" s="388"/>
      <c r="AC10" s="400" t="str">
        <f>CONCATENATE("Cost: ", AB9, " KP")</f>
        <v>Cost: 3 KP</v>
      </c>
      <c r="AD10" s="153" t="s">
        <v>3287</v>
      </c>
      <c r="AE10" s="154"/>
      <c r="AF10" s="154"/>
      <c r="AG10" s="154"/>
      <c r="AH10" s="154"/>
      <c r="AI10" s="154"/>
      <c r="AJ10" s="329"/>
      <c r="AK10" s="329"/>
      <c r="AL10" s="329"/>
      <c r="AM10" s="329"/>
      <c r="AN10" s="329"/>
      <c r="AO10" s="329"/>
      <c r="AP10" s="329"/>
      <c r="AQ10" s="329"/>
      <c r="AR10" s="329"/>
      <c r="AS10" s="329"/>
      <c r="AT10" s="329"/>
    </row>
    <row r="11">
      <c r="B11" s="359">
        <f>SUM($H$1000)</f>
        <v>0</v>
      </c>
      <c r="C11" s="360">
        <v>7.0</v>
      </c>
      <c r="D11" s="361"/>
      <c r="E11" s="360"/>
      <c r="F11" s="360">
        <v>5.0</v>
      </c>
      <c r="G11" s="361"/>
      <c r="H11" s="361"/>
      <c r="I11" s="359">
        <f>SUM(B11:H11) - IF(C11 &gt; I2, ROUNDUP(MINUS(C11, I2)/2), 0)</f>
        <v>12</v>
      </c>
      <c r="J11" s="329"/>
      <c r="K11" s="274" t="s">
        <v>1815</v>
      </c>
      <c r="L11" s="1031" t="s">
        <v>3288</v>
      </c>
      <c r="M11" s="192"/>
      <c r="N11" s="192"/>
      <c r="O11" s="337" t="s">
        <v>582</v>
      </c>
      <c r="P11" s="632" t="s">
        <v>580</v>
      </c>
      <c r="Q11" s="337" t="s">
        <v>583</v>
      </c>
      <c r="R11" s="329"/>
      <c r="S11" s="329"/>
      <c r="T11" s="329"/>
      <c r="U11" s="510" t="s">
        <v>1010</v>
      </c>
      <c r="V11" s="421" t="s">
        <v>2208</v>
      </c>
      <c r="W11" s="421" t="s">
        <v>2387</v>
      </c>
      <c r="X11" s="421" t="s">
        <v>2959</v>
      </c>
      <c r="Y11" s="1032" t="s">
        <v>3289</v>
      </c>
      <c r="Z11" s="402" t="s">
        <v>3290</v>
      </c>
      <c r="AA11" s="329"/>
      <c r="AB11" s="388"/>
      <c r="AC11" s="279" t="s">
        <v>1862</v>
      </c>
      <c r="AD11" s="296" t="s">
        <v>1506</v>
      </c>
      <c r="AE11" s="170"/>
      <c r="AF11" s="170"/>
      <c r="AG11" s="284" t="s">
        <v>1212</v>
      </c>
      <c r="AH11" s="284" t="s">
        <v>1195</v>
      </c>
      <c r="AI11" s="222" t="s">
        <v>1196</v>
      </c>
      <c r="AJ11" s="329"/>
      <c r="AK11" s="329"/>
      <c r="AL11" s="329"/>
      <c r="AM11" s="279" t="s">
        <v>1879</v>
      </c>
      <c r="AN11" s="170"/>
      <c r="AO11" s="329"/>
      <c r="AP11" s="329"/>
      <c r="AQ11" s="329"/>
      <c r="AR11" s="329"/>
      <c r="AS11" s="329"/>
      <c r="AT11" s="329"/>
    </row>
    <row r="12">
      <c r="B12" s="359">
        <f>SUM($I$1000)</f>
        <v>0</v>
      </c>
      <c r="C12" s="360"/>
      <c r="D12" s="361"/>
      <c r="E12" s="361"/>
      <c r="F12" s="361"/>
      <c r="G12" s="361"/>
      <c r="H12" s="361"/>
      <c r="I12" s="359">
        <f>SUM(B12:H12) - IF(C12 &gt; I2, ROUNDUP(MINUS(C12, I2)/2), 0)</f>
        <v>0</v>
      </c>
      <c r="J12" s="329"/>
      <c r="K12" s="346" t="str">
        <f>IFERROR(__xludf.DUMMYFUNCTION("REGEXREPLACE(O11, ""\D+"", """")"),"2")</f>
        <v>2</v>
      </c>
      <c r="L12" s="180" t="s">
        <v>586</v>
      </c>
      <c r="M12" s="181"/>
      <c r="N12" s="181"/>
      <c r="O12" s="183"/>
      <c r="P12" s="181"/>
      <c r="Q12" s="183"/>
      <c r="R12" s="329"/>
      <c r="S12" s="329"/>
      <c r="T12" s="329"/>
      <c r="U12" s="510" t="s">
        <v>1018</v>
      </c>
      <c r="V12" s="421" t="s">
        <v>2712</v>
      </c>
      <c r="W12" s="421" t="s">
        <v>2339</v>
      </c>
      <c r="X12" s="421" t="s">
        <v>1036</v>
      </c>
      <c r="Y12" s="425" t="s">
        <v>2296</v>
      </c>
      <c r="Z12" s="425" t="s">
        <v>2079</v>
      </c>
      <c r="AA12" s="329"/>
      <c r="AB12" s="390">
        <f>(AC12 * (AC12 + 1)) / 2</f>
        <v>0</v>
      </c>
      <c r="AC12" s="391">
        <v>0.0</v>
      </c>
      <c r="AD12" s="298" t="s">
        <v>3291</v>
      </c>
      <c r="AE12" s="212"/>
      <c r="AF12" s="212"/>
      <c r="AG12" s="212"/>
      <c r="AH12" s="212"/>
      <c r="AI12" s="154"/>
      <c r="AJ12" s="329"/>
      <c r="AK12" s="329"/>
      <c r="AL12" s="329"/>
      <c r="AM12" s="304" t="s">
        <v>3292</v>
      </c>
      <c r="AN12" s="37"/>
      <c r="AO12" s="130" t="s">
        <v>3293</v>
      </c>
      <c r="AP12" s="37"/>
      <c r="AQ12" s="404" t="s">
        <v>1888</v>
      </c>
      <c r="AR12" s="37"/>
      <c r="AS12" s="329"/>
      <c r="AT12" s="329"/>
    </row>
    <row r="13">
      <c r="B13" s="359">
        <f>SUM($J$1000)</f>
        <v>0</v>
      </c>
      <c r="C13" s="361"/>
      <c r="D13" s="360"/>
      <c r="E13" s="361"/>
      <c r="F13" s="361"/>
      <c r="G13" s="361"/>
      <c r="H13" s="360">
        <v>1.0</v>
      </c>
      <c r="I13" s="359">
        <f>SUM(B13:H13) - IF(C13 &gt; I2, ROUNDUP(MINUS(C13, I2)/2), 0)</f>
        <v>1</v>
      </c>
      <c r="J13" s="329"/>
      <c r="K13" s="329"/>
      <c r="L13" s="185" t="s">
        <v>3294</v>
      </c>
      <c r="M13" s="181"/>
      <c r="N13" s="181"/>
      <c r="O13" s="181"/>
      <c r="P13" s="181"/>
      <c r="Q13" s="181"/>
      <c r="R13" s="329"/>
      <c r="S13" s="329"/>
      <c r="T13" s="279" t="s">
        <v>1889</v>
      </c>
      <c r="U13" s="431" t="s">
        <v>3295</v>
      </c>
      <c r="V13" s="767"/>
      <c r="W13" s="432" t="s">
        <v>3296</v>
      </c>
      <c r="X13" s="1033"/>
      <c r="Y13" s="562"/>
      <c r="Z13" s="562"/>
      <c r="AA13" s="920" t="s">
        <v>2903</v>
      </c>
      <c r="AB13" s="388"/>
      <c r="AC13" s="400" t="str">
        <f>CONCATENATE("Cost: ", AB12, " KP")</f>
        <v>Cost: 0 KP</v>
      </c>
      <c r="AD13" s="1034" t="s">
        <v>3297</v>
      </c>
      <c r="AE13" s="154"/>
      <c r="AF13" s="154"/>
      <c r="AG13" s="154"/>
      <c r="AH13" s="154"/>
      <c r="AI13" s="154"/>
      <c r="AJ13" s="349" t="s">
        <v>556</v>
      </c>
      <c r="AK13" s="329"/>
      <c r="AL13" s="329"/>
      <c r="AM13" s="130" t="s">
        <v>1988</v>
      </c>
      <c r="AN13" s="37"/>
      <c r="AO13" s="472" t="s">
        <v>3298</v>
      </c>
      <c r="AP13" s="37"/>
      <c r="AQ13" s="406" t="s">
        <v>1895</v>
      </c>
      <c r="AR13" s="37"/>
      <c r="AS13" s="329"/>
      <c r="AT13" s="329"/>
    </row>
    <row r="14">
      <c r="B14" s="359">
        <f>SUM($T$1000)</f>
        <v>4</v>
      </c>
      <c r="C14" s="360">
        <v>15.0</v>
      </c>
      <c r="D14" s="361"/>
      <c r="E14" s="361"/>
      <c r="F14" s="361"/>
      <c r="G14" s="361"/>
      <c r="H14" s="361"/>
      <c r="I14" s="359">
        <f>SUM(B14,D14:H14, (MIN(ROUNDDOWN(C14/6), 1)), MIN(ROUNDDOWN(C14/15), 1))</f>
        <v>6</v>
      </c>
      <c r="J14" s="329"/>
      <c r="K14" s="329"/>
      <c r="L14" s="329"/>
      <c r="M14" s="329"/>
      <c r="N14" s="329"/>
      <c r="O14" s="329"/>
      <c r="P14" s="329"/>
      <c r="Q14" s="329"/>
      <c r="R14" s="329"/>
      <c r="S14" s="329"/>
      <c r="T14" s="329"/>
      <c r="U14" s="517" t="s">
        <v>1010</v>
      </c>
      <c r="V14" s="414" t="s">
        <v>2634</v>
      </c>
      <c r="W14" s="414" t="s">
        <v>3299</v>
      </c>
      <c r="X14" s="570" t="s">
        <v>3300</v>
      </c>
      <c r="Y14" s="570" t="s">
        <v>3301</v>
      </c>
      <c r="Z14" s="226"/>
      <c r="AA14" s="1035" t="s">
        <v>3302</v>
      </c>
      <c r="AB14" s="388"/>
      <c r="AC14" s="279" t="s">
        <v>1862</v>
      </c>
      <c r="AD14" s="149" t="s">
        <v>1303</v>
      </c>
      <c r="AE14" s="170"/>
      <c r="AF14" s="170"/>
      <c r="AG14" s="209" t="s">
        <v>1304</v>
      </c>
      <c r="AH14" s="461" t="s">
        <v>1195</v>
      </c>
      <c r="AI14" s="209" t="s">
        <v>1196</v>
      </c>
      <c r="AJ14" s="329"/>
      <c r="AK14" s="329"/>
      <c r="AL14" s="329"/>
      <c r="AM14" s="304" t="s">
        <v>3303</v>
      </c>
      <c r="AN14" s="37"/>
      <c r="AO14" s="130" t="s">
        <v>2681</v>
      </c>
      <c r="AP14" s="37"/>
      <c r="AQ14" s="109" t="s">
        <v>3304</v>
      </c>
      <c r="AR14" s="37"/>
      <c r="AS14" s="329"/>
      <c r="AT14" s="329"/>
    </row>
    <row r="15">
      <c r="A15" s="329"/>
      <c r="B15" s="329"/>
      <c r="C15" s="329"/>
      <c r="D15" s="329"/>
      <c r="E15" s="329"/>
      <c r="F15" s="329"/>
      <c r="G15" s="329"/>
      <c r="H15" s="329"/>
      <c r="I15" s="329"/>
      <c r="J15" s="329"/>
      <c r="K15" s="411" t="s">
        <v>1904</v>
      </c>
      <c r="L15" s="412"/>
      <c r="M15" s="412"/>
      <c r="N15" s="412"/>
      <c r="O15" s="413"/>
      <c r="P15" s="413"/>
      <c r="Q15" s="413"/>
      <c r="R15" s="329"/>
      <c r="S15" s="329"/>
      <c r="T15" s="329"/>
      <c r="U15" s="517" t="s">
        <v>1018</v>
      </c>
      <c r="V15" s="414" t="s">
        <v>2688</v>
      </c>
      <c r="W15" s="265" t="s">
        <v>1883</v>
      </c>
      <c r="X15" s="226"/>
      <c r="Y15" s="226"/>
      <c r="Z15" s="226"/>
      <c r="AA15" s="1036" t="s">
        <v>3305</v>
      </c>
      <c r="AB15" s="390">
        <f>(AC15 * (AC15 + 1)) / 2</f>
        <v>0</v>
      </c>
      <c r="AC15" s="391">
        <v>0.0</v>
      </c>
      <c r="AD15" s="315" t="s">
        <v>1306</v>
      </c>
      <c r="AE15" s="212"/>
      <c r="AF15" s="212"/>
      <c r="AG15" s="243"/>
      <c r="AH15" s="212"/>
      <c r="AI15" s="173"/>
      <c r="AJ15" s="329"/>
      <c r="AK15" s="329"/>
      <c r="AL15" s="329"/>
      <c r="AM15" s="329"/>
      <c r="AN15" s="329"/>
      <c r="AO15" s="329"/>
      <c r="AP15" s="329"/>
      <c r="AQ15" s="329"/>
      <c r="AR15" s="329"/>
      <c r="AS15" s="329"/>
      <c r="AT15" s="329"/>
    </row>
    <row r="16">
      <c r="A16" s="329"/>
      <c r="B16" s="345" t="s">
        <v>1822</v>
      </c>
      <c r="C16" s="345" t="s">
        <v>1906</v>
      </c>
      <c r="D16" s="345" t="s">
        <v>1907</v>
      </c>
      <c r="E16" s="345" t="s">
        <v>1908</v>
      </c>
      <c r="F16" s="345" t="s">
        <v>1909</v>
      </c>
      <c r="G16" s="345" t="s">
        <v>1910</v>
      </c>
      <c r="H16" s="345" t="s">
        <v>800</v>
      </c>
      <c r="I16" s="345" t="s">
        <v>1826</v>
      </c>
      <c r="J16" s="329"/>
      <c r="K16" s="346" t="str">
        <f>IFERROR(__xludf.DUMMYFUNCTION("REGEXREPLACE(O15, ""\D+"", """")"),"")</f>
        <v/>
      </c>
      <c r="L16" s="170"/>
      <c r="M16" s="170"/>
      <c r="N16" s="170"/>
      <c r="O16" s="170"/>
      <c r="P16" s="170"/>
      <c r="Q16" s="170"/>
      <c r="R16" s="329"/>
      <c r="S16" s="329"/>
      <c r="T16" s="279" t="s">
        <v>1889</v>
      </c>
      <c r="U16" s="1037" t="s">
        <v>3306</v>
      </c>
      <c r="V16" s="340"/>
      <c r="W16" s="882" t="s">
        <v>3307</v>
      </c>
      <c r="X16" s="341"/>
      <c r="Y16" s="342"/>
      <c r="Z16" s="342"/>
      <c r="AA16" s="329"/>
      <c r="AB16" s="329"/>
      <c r="AC16" s="400" t="str">
        <f>CONCATENATE("Cost: ", AB15, " KP")</f>
        <v>Cost: 0 KP</v>
      </c>
      <c r="AD16" s="242" t="s">
        <v>3308</v>
      </c>
      <c r="AE16" s="212"/>
      <c r="AF16" s="212"/>
      <c r="AG16" s="154"/>
      <c r="AH16" s="154"/>
      <c r="AI16" s="154"/>
      <c r="AJ16" s="329"/>
      <c r="AK16" s="329"/>
      <c r="AL16" s="329"/>
      <c r="AM16" s="279" t="s">
        <v>1914</v>
      </c>
      <c r="AN16" s="170"/>
      <c r="AO16" s="329"/>
      <c r="AP16" s="329"/>
      <c r="AQ16" s="329"/>
      <c r="AR16" s="329"/>
      <c r="AS16" s="329"/>
      <c r="AT16" s="329"/>
    </row>
    <row r="17">
      <c r="A17" s="345" t="s">
        <v>51</v>
      </c>
      <c r="B17" s="359">
        <f>SUM($U$1000)</f>
        <v>5</v>
      </c>
      <c r="C17" s="418"/>
      <c r="D17" s="418"/>
      <c r="E17" s="419">
        <f>SUM(ROUNDDOWN(I10/5))</f>
        <v>4</v>
      </c>
      <c r="F17" s="418"/>
      <c r="G17" s="360">
        <v>5.0</v>
      </c>
      <c r="H17" s="361"/>
      <c r="I17" s="359">
        <f t="shared" ref="I17:I21" si="1">SUM(B17:H17)</f>
        <v>14</v>
      </c>
      <c r="J17" s="329"/>
      <c r="K17" s="329"/>
      <c r="L17" s="170"/>
      <c r="M17" s="170"/>
      <c r="N17" s="170"/>
      <c r="O17" s="170"/>
      <c r="P17" s="170"/>
      <c r="Q17" s="170"/>
      <c r="R17" s="329"/>
      <c r="S17" s="329"/>
      <c r="T17" s="329"/>
      <c r="U17" s="1038" t="s">
        <v>1010</v>
      </c>
      <c r="V17" s="183" t="s">
        <v>3194</v>
      </c>
      <c r="W17" s="190" t="s">
        <v>2227</v>
      </c>
      <c r="X17" s="1039" t="s">
        <v>3309</v>
      </c>
      <c r="Y17" s="1040" t="s">
        <v>3310</v>
      </c>
      <c r="Z17" s="181"/>
      <c r="AA17" s="329"/>
      <c r="AB17" s="329"/>
      <c r="AC17" s="411" t="s">
        <v>1904</v>
      </c>
      <c r="AD17" s="412"/>
      <c r="AE17" s="412"/>
      <c r="AF17" s="412"/>
      <c r="AG17" s="413"/>
      <c r="AH17" s="413"/>
      <c r="AI17" s="413"/>
      <c r="AJ17" s="329"/>
      <c r="AK17" s="329"/>
      <c r="AL17" s="329"/>
      <c r="AM17" s="423" t="s">
        <v>3311</v>
      </c>
      <c r="AS17" s="329"/>
      <c r="AT17" s="329"/>
    </row>
    <row r="18">
      <c r="A18" s="345" t="s">
        <v>52</v>
      </c>
      <c r="B18" s="359">
        <f>SUM($V$1000)</f>
        <v>6</v>
      </c>
      <c r="C18" s="418"/>
      <c r="D18" s="419">
        <f>SUM(ROUNDDOWN(I9/3))</f>
        <v>4</v>
      </c>
      <c r="E18" s="419">
        <f>SUM(I10)</f>
        <v>21</v>
      </c>
      <c r="F18" s="418"/>
      <c r="G18" s="360">
        <v>13.0</v>
      </c>
      <c r="H18" s="361"/>
      <c r="I18" s="359">
        <f t="shared" si="1"/>
        <v>44</v>
      </c>
      <c r="J18" s="329"/>
      <c r="K18" s="329"/>
      <c r="L18" s="329"/>
      <c r="M18" s="329"/>
      <c r="N18" s="329"/>
      <c r="O18" s="329"/>
      <c r="P18" s="329"/>
      <c r="Q18" s="329"/>
      <c r="R18" s="329"/>
      <c r="S18" s="329"/>
      <c r="T18" s="329"/>
      <c r="U18" s="1038" t="s">
        <v>1018</v>
      </c>
      <c r="V18" s="183" t="s">
        <v>1919</v>
      </c>
      <c r="W18" s="183" t="s">
        <v>3312</v>
      </c>
      <c r="X18" s="183"/>
      <c r="Y18" s="181"/>
      <c r="Z18" s="181"/>
      <c r="AA18" s="329"/>
      <c r="AB18" s="390">
        <f>(AC18 * (AC18 + 1)) / 2</f>
        <v>0</v>
      </c>
      <c r="AC18" s="391">
        <v>0.0</v>
      </c>
      <c r="AD18" s="170"/>
      <c r="AE18" s="170"/>
      <c r="AF18" s="170"/>
      <c r="AG18" s="170"/>
      <c r="AH18" s="170"/>
      <c r="AI18" s="170"/>
      <c r="AJ18" s="329"/>
      <c r="AK18" s="329"/>
      <c r="AL18" s="329"/>
      <c r="AS18" s="329"/>
      <c r="AT18" s="329"/>
    </row>
    <row r="19">
      <c r="A19" s="345" t="s">
        <v>54</v>
      </c>
      <c r="B19" s="359">
        <f>SUM($W$1000)</f>
        <v>2</v>
      </c>
      <c r="C19" s="419">
        <f>SUM(I8)</f>
        <v>21</v>
      </c>
      <c r="D19" s="418"/>
      <c r="E19" s="418"/>
      <c r="F19" s="418"/>
      <c r="G19" s="360">
        <v>3.0</v>
      </c>
      <c r="H19" s="361"/>
      <c r="I19" s="359">
        <f t="shared" si="1"/>
        <v>26</v>
      </c>
      <c r="J19" s="329"/>
      <c r="K19" s="411" t="s">
        <v>1904</v>
      </c>
      <c r="L19" s="412"/>
      <c r="M19" s="412"/>
      <c r="N19" s="412"/>
      <c r="O19" s="413"/>
      <c r="P19" s="413"/>
      <c r="Q19" s="413"/>
      <c r="R19" s="329"/>
      <c r="S19" s="329"/>
      <c r="T19" s="329"/>
      <c r="U19" s="329"/>
      <c r="V19" s="329"/>
      <c r="W19" s="329"/>
      <c r="X19" s="329"/>
      <c r="Y19" s="329"/>
      <c r="Z19" s="329"/>
      <c r="AA19" s="329"/>
      <c r="AB19" s="388"/>
      <c r="AC19" s="400" t="str">
        <f>CONCATENATE("Cost: ", AB18, " KP")</f>
        <v>Cost: 0 KP</v>
      </c>
      <c r="AD19" s="170"/>
      <c r="AE19" s="170"/>
      <c r="AF19" s="170"/>
      <c r="AG19" s="170"/>
      <c r="AH19" s="170"/>
      <c r="AI19" s="170"/>
      <c r="AJ19" s="329"/>
      <c r="AK19" s="329"/>
      <c r="AL19" s="329"/>
      <c r="AS19" s="329"/>
      <c r="AT19" s="329"/>
    </row>
    <row r="20">
      <c r="A20" s="345" t="s">
        <v>53</v>
      </c>
      <c r="B20" s="359">
        <f>SUM($X$1000)</f>
        <v>0</v>
      </c>
      <c r="C20" s="419">
        <f>SUM(ROUNDDOWN(I8/2))</f>
        <v>10</v>
      </c>
      <c r="D20" s="418"/>
      <c r="E20" s="419">
        <f>SUM(I10)</f>
        <v>21</v>
      </c>
      <c r="F20" s="418"/>
      <c r="G20" s="360">
        <v>13.0</v>
      </c>
      <c r="H20" s="361"/>
      <c r="I20" s="359">
        <f t="shared" si="1"/>
        <v>44</v>
      </c>
      <c r="J20" s="329"/>
      <c r="K20" s="346" t="str">
        <f>IFERROR(__xludf.DUMMYFUNCTION("REGEXREPLACE(O19, ""\D+"", """")"),"")</f>
        <v/>
      </c>
      <c r="L20" s="170"/>
      <c r="M20" s="170"/>
      <c r="N20" s="170"/>
      <c r="O20" s="170"/>
      <c r="P20" s="170"/>
      <c r="Q20" s="170"/>
      <c r="R20" s="329"/>
      <c r="S20" s="329"/>
      <c r="T20" s="279" t="s">
        <v>1922</v>
      </c>
      <c r="U20" s="1041" t="s">
        <v>3313</v>
      </c>
      <c r="V20" s="149"/>
      <c r="W20" s="149"/>
      <c r="X20" s="149"/>
      <c r="Y20" s="1042" t="s">
        <v>568</v>
      </c>
      <c r="Z20" s="363" t="s">
        <v>535</v>
      </c>
      <c r="AA20" s="329"/>
      <c r="AB20" s="329"/>
      <c r="AC20" s="411" t="s">
        <v>1904</v>
      </c>
      <c r="AD20" s="412"/>
      <c r="AE20" s="412"/>
      <c r="AF20" s="412"/>
      <c r="AG20" s="413"/>
      <c r="AH20" s="413"/>
      <c r="AI20" s="413"/>
      <c r="AJ20" s="329"/>
      <c r="AK20" s="329"/>
      <c r="AL20" s="329"/>
      <c r="AS20" s="329"/>
      <c r="AT20" s="329"/>
    </row>
    <row r="21">
      <c r="A21" s="345" t="s">
        <v>55</v>
      </c>
      <c r="B21" s="359">
        <f>SUM($Y$1000)</f>
        <v>14</v>
      </c>
      <c r="C21" s="419">
        <f>SUM(I8)</f>
        <v>21</v>
      </c>
      <c r="D21" s="418"/>
      <c r="E21" s="418"/>
      <c r="F21" s="419">
        <f>SUM(ROUNDDOWN(I13/3))</f>
        <v>0</v>
      </c>
      <c r="G21" s="361"/>
      <c r="H21" s="361"/>
      <c r="I21" s="359">
        <f t="shared" si="1"/>
        <v>35</v>
      </c>
      <c r="J21" s="329"/>
      <c r="K21" s="329"/>
      <c r="L21" s="170"/>
      <c r="M21" s="170"/>
      <c r="N21" s="170"/>
      <c r="O21" s="170"/>
      <c r="P21" s="170"/>
      <c r="Q21" s="170"/>
      <c r="R21" s="329"/>
      <c r="S21" s="329"/>
      <c r="T21" s="329"/>
      <c r="U21" s="153" t="s">
        <v>3314</v>
      </c>
      <c r="V21" s="154"/>
      <c r="W21" s="154"/>
      <c r="X21" s="154"/>
      <c r="Y21" s="154"/>
      <c r="Z21" s="154"/>
      <c r="AA21" s="329"/>
      <c r="AB21" s="390">
        <f>(AC21 * (AC21 + 1)) / 2</f>
        <v>0</v>
      </c>
      <c r="AC21" s="391">
        <v>0.0</v>
      </c>
      <c r="AD21" s="170"/>
      <c r="AE21" s="170"/>
      <c r="AF21" s="170"/>
      <c r="AG21" s="170"/>
      <c r="AH21" s="170"/>
      <c r="AI21" s="170"/>
      <c r="AJ21" s="329"/>
      <c r="AK21" s="329"/>
      <c r="AL21" s="329"/>
      <c r="AS21" s="329"/>
      <c r="AT21" s="329"/>
    </row>
    <row r="22">
      <c r="A22" s="329"/>
      <c r="B22" s="329"/>
      <c r="C22" s="329"/>
      <c r="D22" s="329"/>
      <c r="E22" s="329"/>
      <c r="F22" s="329"/>
      <c r="G22" s="329"/>
      <c r="H22" s="329"/>
      <c r="I22" s="329"/>
      <c r="J22" s="329"/>
      <c r="K22" s="329"/>
      <c r="L22" s="329"/>
      <c r="M22" s="329"/>
      <c r="N22" s="329"/>
      <c r="O22" s="329"/>
      <c r="P22" s="329"/>
      <c r="Q22" s="329"/>
      <c r="R22" s="329"/>
      <c r="S22" s="329"/>
      <c r="T22" s="329"/>
      <c r="U22" s="153" t="s">
        <v>3315</v>
      </c>
      <c r="V22" s="154"/>
      <c r="W22" s="154"/>
      <c r="X22" s="154"/>
      <c r="Y22" s="154"/>
      <c r="Z22" s="154"/>
      <c r="AA22" s="329"/>
      <c r="AB22" s="388"/>
      <c r="AC22" s="400" t="str">
        <f>CONCATENATE("Cost: ", AB21, " KP")</f>
        <v>Cost: 0 KP</v>
      </c>
      <c r="AD22" s="170"/>
      <c r="AE22" s="170"/>
      <c r="AF22" s="170"/>
      <c r="AG22" s="170"/>
      <c r="AH22" s="170"/>
      <c r="AI22" s="170"/>
      <c r="AJ22" s="329"/>
      <c r="AK22" s="329"/>
      <c r="AL22" s="329"/>
      <c r="AM22" s="329"/>
      <c r="AN22" s="329"/>
      <c r="AO22" s="329"/>
      <c r="AP22" s="329"/>
      <c r="AQ22" s="329"/>
      <c r="AR22" s="329"/>
      <c r="AS22" s="329"/>
      <c r="AT22" s="329"/>
    </row>
    <row r="23">
      <c r="A23" s="37"/>
      <c r="B23" s="329"/>
      <c r="C23" s="329"/>
      <c r="D23" s="329"/>
      <c r="E23" s="329"/>
      <c r="F23" s="329"/>
      <c r="G23" s="329"/>
      <c r="H23" s="329"/>
      <c r="I23" s="329"/>
      <c r="J23" s="37"/>
      <c r="K23" s="329"/>
      <c r="L23" s="329"/>
      <c r="M23" s="329"/>
      <c r="N23" s="329"/>
      <c r="O23" s="329"/>
      <c r="P23" s="329"/>
      <c r="Q23" s="329"/>
      <c r="R23" s="329"/>
      <c r="S23" s="37"/>
      <c r="T23" s="329"/>
      <c r="U23" s="329"/>
      <c r="V23" s="329"/>
      <c r="W23" s="329"/>
      <c r="X23" s="329"/>
      <c r="Y23" s="329"/>
      <c r="Z23" s="329"/>
      <c r="AA23" s="329"/>
      <c r="AB23" s="37"/>
      <c r="AC23" s="329"/>
      <c r="AD23" s="329"/>
      <c r="AE23" s="329"/>
      <c r="AF23" s="329"/>
      <c r="AG23" s="329"/>
      <c r="AH23" s="329"/>
      <c r="AI23" s="329"/>
      <c r="AJ23" s="329"/>
      <c r="AK23" s="37"/>
      <c r="AL23" s="329"/>
      <c r="AM23" s="329"/>
      <c r="AN23" s="329"/>
      <c r="AO23" s="329"/>
      <c r="AP23" s="329"/>
      <c r="AQ23" s="329"/>
      <c r="AR23" s="329"/>
      <c r="AS23" s="1043" t="s">
        <v>581</v>
      </c>
      <c r="AT23" s="37"/>
    </row>
    <row r="27">
      <c r="A27" s="37"/>
      <c r="B27" s="329"/>
      <c r="C27" s="329"/>
      <c r="D27" s="329"/>
      <c r="E27" s="329"/>
      <c r="F27" s="329"/>
      <c r="G27" s="1044" t="s">
        <v>1811</v>
      </c>
      <c r="H27" s="1044" t="s">
        <v>1812</v>
      </c>
      <c r="I27" s="331" t="s">
        <v>1813</v>
      </c>
      <c r="J27" s="329"/>
      <c r="K27" s="329"/>
      <c r="L27" s="329"/>
      <c r="M27" s="329"/>
      <c r="N27" s="329"/>
      <c r="O27" s="329"/>
      <c r="P27" s="329"/>
      <c r="Q27" s="329"/>
      <c r="R27" s="329"/>
      <c r="S27" s="37"/>
      <c r="T27" s="329"/>
      <c r="U27" s="329"/>
      <c r="V27" s="329"/>
      <c r="W27" s="329"/>
      <c r="X27" s="329"/>
      <c r="Y27" s="329"/>
      <c r="Z27" s="329"/>
      <c r="AA27" s="329"/>
      <c r="AB27" s="37"/>
      <c r="AC27" s="329"/>
      <c r="AD27" s="329"/>
      <c r="AE27" s="329"/>
      <c r="AF27" s="329"/>
      <c r="AG27" s="329"/>
      <c r="AH27" s="329"/>
      <c r="AI27" s="329"/>
      <c r="AJ27" s="329"/>
      <c r="AK27" s="37"/>
      <c r="AL27" s="329"/>
      <c r="AM27" s="329"/>
      <c r="AN27" s="329"/>
      <c r="AO27" s="329"/>
      <c r="AP27" s="329"/>
      <c r="AQ27" s="329"/>
      <c r="AR27" s="329"/>
      <c r="AS27" s="329"/>
      <c r="AT27" s="37"/>
    </row>
    <row r="28">
      <c r="A28" s="329"/>
      <c r="B28" s="329"/>
      <c r="C28" s="1045" t="s">
        <v>3316</v>
      </c>
      <c r="D28" s="333"/>
      <c r="E28" s="329"/>
      <c r="F28" s="1046" t="s">
        <v>1814</v>
      </c>
      <c r="G28" s="334">
        <f>MINUS(H28,SUM(C31:C40) + SUM(K30+K34+K38+AB35+AB38+AB41+AB44+AB47))</f>
        <v>0</v>
      </c>
      <c r="H28" s="334">
        <f>SUM($A$1000)</f>
        <v>100</v>
      </c>
      <c r="I28" s="335">
        <f>$Z$1000</f>
        <v>14</v>
      </c>
      <c r="J28" s="329"/>
      <c r="K28" s="329"/>
      <c r="L28" s="329"/>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row>
    <row r="29">
      <c r="A29" s="329"/>
      <c r="B29" s="329"/>
      <c r="C29" s="329"/>
      <c r="D29" s="329"/>
      <c r="E29" s="329"/>
      <c r="F29" s="329"/>
      <c r="G29" s="329"/>
      <c r="H29" s="329"/>
      <c r="I29" s="329"/>
      <c r="J29" s="329"/>
      <c r="K29" s="274" t="s">
        <v>1815</v>
      </c>
      <c r="L29" s="149" t="s">
        <v>602</v>
      </c>
      <c r="M29" s="170"/>
      <c r="N29" s="170"/>
      <c r="O29" s="461" t="s">
        <v>603</v>
      </c>
      <c r="P29" s="1024" t="s">
        <v>580</v>
      </c>
      <c r="Q29" s="461" t="s">
        <v>583</v>
      </c>
      <c r="R29" s="329"/>
      <c r="S29" s="329"/>
      <c r="T29" s="279" t="s">
        <v>1816</v>
      </c>
      <c r="U29" s="381" t="s">
        <v>3317</v>
      </c>
      <c r="V29" s="373"/>
      <c r="W29" s="382" t="s">
        <v>3318</v>
      </c>
      <c r="X29" s="342"/>
      <c r="Y29" s="342"/>
      <c r="Z29" s="342"/>
      <c r="AA29" s="329"/>
      <c r="AB29" s="329"/>
      <c r="AC29" s="279" t="s">
        <v>294</v>
      </c>
      <c r="AD29" s="633" t="s">
        <v>3319</v>
      </c>
      <c r="AE29" s="170"/>
      <c r="AF29" s="1047" t="s">
        <v>3320</v>
      </c>
      <c r="AG29" s="254"/>
      <c r="AH29" s="254"/>
      <c r="AI29" s="254"/>
      <c r="AJ29" s="329"/>
      <c r="AK29" s="329"/>
      <c r="AL29" s="329"/>
      <c r="AM29" s="220" t="s">
        <v>3321</v>
      </c>
      <c r="AN29" s="279"/>
      <c r="AO29" s="329"/>
      <c r="AP29" s="329"/>
      <c r="AQ29" s="329"/>
      <c r="AR29" s="329"/>
      <c r="AS29" s="329"/>
      <c r="AT29" s="329"/>
    </row>
    <row r="30">
      <c r="A30" s="329"/>
      <c r="B30" s="577" t="s">
        <v>1822</v>
      </c>
      <c r="C30" s="577" t="s">
        <v>1823</v>
      </c>
      <c r="D30" s="577" t="s">
        <v>1824</v>
      </c>
      <c r="E30" s="577" t="s">
        <v>1825</v>
      </c>
      <c r="F30" s="577" t="s">
        <v>1066</v>
      </c>
      <c r="G30" s="577" t="s">
        <v>1120</v>
      </c>
      <c r="H30" s="577" t="s">
        <v>800</v>
      </c>
      <c r="I30" s="345" t="s">
        <v>1826</v>
      </c>
      <c r="J30" s="329"/>
      <c r="K30" s="346" t="str">
        <f>IFERROR(__xludf.DUMMYFUNCTION("REGEXREPLACE(O29, ""\D+"", """")"),"4")</f>
        <v>4</v>
      </c>
      <c r="L30" s="211" t="s">
        <v>605</v>
      </c>
      <c r="M30" s="212"/>
      <c r="N30" s="212"/>
      <c r="O30" s="243"/>
      <c r="P30" s="212"/>
      <c r="Q30" s="173"/>
      <c r="R30" s="329"/>
      <c r="S30" s="329"/>
      <c r="T30" s="329"/>
      <c r="U30" s="347" t="s">
        <v>3322</v>
      </c>
      <c r="V30" s="181"/>
      <c r="W30" s="181"/>
      <c r="X30" s="181"/>
      <c r="Y30" s="181"/>
      <c r="Z30" s="1048" t="s">
        <v>3323</v>
      </c>
      <c r="AA30" s="329" t="s">
        <v>556</v>
      </c>
      <c r="AB30" s="329"/>
      <c r="AC30" s="329"/>
      <c r="AD30" s="153" t="s">
        <v>3324</v>
      </c>
      <c r="AE30" s="154"/>
      <c r="AF30" s="154"/>
      <c r="AG30" s="154"/>
      <c r="AH30" s="154"/>
      <c r="AI30" s="154"/>
      <c r="AJ30" s="349" t="s">
        <v>556</v>
      </c>
      <c r="AK30" s="329"/>
      <c r="AL30" s="329"/>
      <c r="AM30" s="651" t="s">
        <v>3325</v>
      </c>
      <c r="AN30" s="1049" t="s">
        <v>3326</v>
      </c>
      <c r="AO30" s="367" t="s">
        <v>1844</v>
      </c>
      <c r="AP30" s="1050" t="s">
        <v>3327</v>
      </c>
      <c r="AQ30" s="450" t="s">
        <v>1949</v>
      </c>
      <c r="AR30" s="438" t="s">
        <v>1936</v>
      </c>
      <c r="AS30" s="329"/>
      <c r="AT30" s="329"/>
    </row>
    <row r="31">
      <c r="A31" s="358"/>
      <c r="B31" s="359">
        <f>SUM($B$1000)</f>
        <v>35</v>
      </c>
      <c r="C31" s="360">
        <v>8.0</v>
      </c>
      <c r="D31" s="361"/>
      <c r="E31" s="361"/>
      <c r="F31" s="361"/>
      <c r="G31" s="360"/>
      <c r="H31" s="360"/>
      <c r="I31" s="359">
        <f>SUM(B31,C31*2,D31:H31) - IF(C31 &gt; I28, MINUS(C31, I28), 0)</f>
        <v>51</v>
      </c>
      <c r="J31" s="329"/>
      <c r="K31" s="329"/>
      <c r="L31" s="242" t="s">
        <v>607</v>
      </c>
      <c r="M31" s="212"/>
      <c r="N31" s="212"/>
      <c r="O31" s="212"/>
      <c r="P31" s="154"/>
      <c r="Q31" s="154"/>
      <c r="R31" s="329"/>
      <c r="S31" s="329"/>
      <c r="T31" s="329"/>
      <c r="U31" s="566" t="s">
        <v>3328</v>
      </c>
      <c r="V31" s="363" t="s">
        <v>3013</v>
      </c>
      <c r="W31" s="345" t="s">
        <v>868</v>
      </c>
      <c r="X31" s="1051" t="s">
        <v>1840</v>
      </c>
      <c r="Y31" s="345" t="s">
        <v>988</v>
      </c>
      <c r="Z31" s="345" t="s">
        <v>866</v>
      </c>
      <c r="AA31" s="329"/>
      <c r="AB31" s="329"/>
      <c r="AC31" s="329"/>
      <c r="AD31" s="153" t="s">
        <v>3329</v>
      </c>
      <c r="AE31" s="154"/>
      <c r="AF31" s="154"/>
      <c r="AG31" s="154"/>
      <c r="AH31" s="154"/>
      <c r="AI31" s="154"/>
      <c r="AJ31" s="349" t="s">
        <v>556</v>
      </c>
      <c r="AK31" s="329"/>
      <c r="AL31" s="329"/>
      <c r="AM31" s="1052" t="s">
        <v>3330</v>
      </c>
      <c r="AN31" s="370" t="s">
        <v>1847</v>
      </c>
      <c r="AO31" s="492" t="s">
        <v>3331</v>
      </c>
      <c r="AP31" s="1053" t="s">
        <v>3332</v>
      </c>
      <c r="AQ31" s="368" t="s">
        <v>1845</v>
      </c>
      <c r="AR31" s="37"/>
      <c r="AS31" s="329"/>
      <c r="AT31" s="329"/>
    </row>
    <row r="32">
      <c r="B32" s="359">
        <f>SUM($C$1000)</f>
        <v>40</v>
      </c>
      <c r="C32" s="360">
        <v>7.0</v>
      </c>
      <c r="D32" s="361"/>
      <c r="E32" s="361"/>
      <c r="F32" s="361"/>
      <c r="G32" s="361"/>
      <c r="H32" s="361"/>
      <c r="I32" s="359">
        <f>SUM(B32,C32*2,D32:H32) - IF(C32 &gt; I28, MINUS(C32, I28), 0)</f>
        <v>54</v>
      </c>
      <c r="J32" s="329"/>
      <c r="K32" s="329"/>
      <c r="L32" s="329"/>
      <c r="M32" s="329"/>
      <c r="N32" s="329"/>
      <c r="O32" s="329"/>
      <c r="P32" s="329"/>
      <c r="Q32" s="329"/>
      <c r="R32" s="329"/>
      <c r="S32" s="329"/>
      <c r="T32" s="329"/>
      <c r="U32" s="329"/>
      <c r="V32" s="329"/>
      <c r="W32" s="329"/>
      <c r="X32" s="329"/>
      <c r="Y32" s="329"/>
      <c r="Z32" s="329"/>
      <c r="AA32" s="329"/>
      <c r="AB32" s="329"/>
      <c r="AC32" s="329"/>
      <c r="AD32" s="227" t="s">
        <v>3333</v>
      </c>
      <c r="AE32" s="170"/>
      <c r="AF32" s="170"/>
      <c r="AG32" s="170"/>
      <c r="AH32" s="170"/>
      <c r="AI32" s="345" t="s">
        <v>535</v>
      </c>
      <c r="AJ32" s="329"/>
      <c r="AK32" s="329"/>
      <c r="AL32" s="329"/>
      <c r="AM32" s="37"/>
      <c r="AN32" s="37"/>
      <c r="AO32" s="37"/>
      <c r="AP32" s="37"/>
      <c r="AQ32" s="37"/>
      <c r="AR32" s="37"/>
      <c r="AS32" s="329"/>
      <c r="AT32" s="329"/>
    </row>
    <row r="33">
      <c r="B33" s="359">
        <f>SUM($D$1000)</f>
        <v>0</v>
      </c>
      <c r="C33" s="360">
        <v>18.0</v>
      </c>
      <c r="D33" s="361"/>
      <c r="E33" s="360">
        <v>5.0</v>
      </c>
      <c r="F33" s="360">
        <v>5.0</v>
      </c>
      <c r="G33" s="361"/>
      <c r="H33" s="361"/>
      <c r="I33" s="359">
        <f>SUM(B33:H33) - IF(C33 &gt; I28, ROUNDUP(MINUS(C33, I28)/2), 0)</f>
        <v>26</v>
      </c>
      <c r="J33" s="329"/>
      <c r="K33" s="274" t="s">
        <v>1815</v>
      </c>
      <c r="L33" s="313" t="s">
        <v>695</v>
      </c>
      <c r="M33" s="170"/>
      <c r="N33" s="170"/>
      <c r="O33" s="461" t="s">
        <v>582</v>
      </c>
      <c r="P33" s="535" t="s">
        <v>694</v>
      </c>
      <c r="Q33" s="275" t="s">
        <v>593</v>
      </c>
      <c r="R33" s="329"/>
      <c r="S33" s="329"/>
      <c r="T33" s="279" t="s">
        <v>1855</v>
      </c>
      <c r="U33" s="634" t="s">
        <v>3334</v>
      </c>
      <c r="V33" s="629"/>
      <c r="W33" s="1054" t="s">
        <v>3335</v>
      </c>
      <c r="X33" s="254"/>
      <c r="Y33" s="254"/>
      <c r="Z33" s="235"/>
      <c r="AA33" s="349" t="s">
        <v>556</v>
      </c>
      <c r="AB33" s="329"/>
      <c r="AC33" s="746" t="s">
        <v>2516</v>
      </c>
      <c r="AD33" s="329"/>
      <c r="AE33" s="329"/>
      <c r="AF33" s="329"/>
      <c r="AG33" s="329"/>
      <c r="AH33" s="329"/>
      <c r="AI33" s="329"/>
      <c r="AJ33" s="329"/>
      <c r="AK33" s="329"/>
      <c r="AL33" s="329"/>
      <c r="AM33" s="37"/>
      <c r="AN33" s="37"/>
      <c r="AO33" s="37"/>
      <c r="AP33" s="37"/>
      <c r="AQ33" s="37"/>
      <c r="AR33" s="37"/>
      <c r="AS33" s="329"/>
      <c r="AT33" s="329"/>
    </row>
    <row r="34">
      <c r="B34" s="359">
        <f>SUM($E$1000)</f>
        <v>0</v>
      </c>
      <c r="C34" s="360">
        <v>16.0</v>
      </c>
      <c r="D34" s="360">
        <v>2.0</v>
      </c>
      <c r="E34" s="360">
        <v>4.0</v>
      </c>
      <c r="F34" s="360">
        <v>6.0</v>
      </c>
      <c r="G34" s="361"/>
      <c r="H34" s="361"/>
      <c r="I34" s="359">
        <f>SUM(B34:H34) - IF(C34 &gt; I28, ROUNDUP(MINUS(C34, I28)/2), 0)</f>
        <v>27</v>
      </c>
      <c r="J34" s="329"/>
      <c r="K34" s="346" t="str">
        <f>IFERROR(__xludf.DUMMYFUNCTION("REGEXREPLACE(O33, ""\D+"", """")"),"2")</f>
        <v>2</v>
      </c>
      <c r="L34" s="211" t="s">
        <v>697</v>
      </c>
      <c r="M34" s="212"/>
      <c r="N34" s="212"/>
      <c r="O34" s="243"/>
      <c r="P34" s="154"/>
      <c r="Q34" s="173"/>
      <c r="R34" s="349"/>
      <c r="S34" s="329"/>
      <c r="T34" s="329"/>
      <c r="U34" s="635" t="s">
        <v>1010</v>
      </c>
      <c r="V34" s="153" t="s">
        <v>2208</v>
      </c>
      <c r="W34" s="153" t="s">
        <v>3336</v>
      </c>
      <c r="X34" s="153" t="s">
        <v>1075</v>
      </c>
      <c r="Y34" s="1055" t="s">
        <v>3337</v>
      </c>
      <c r="Z34" s="154"/>
      <c r="AA34" s="329"/>
      <c r="AB34" s="388"/>
      <c r="AC34" s="279" t="s">
        <v>1862</v>
      </c>
      <c r="AD34" s="731" t="s">
        <v>1546</v>
      </c>
      <c r="AE34" s="170"/>
      <c r="AF34" s="170"/>
      <c r="AG34" s="275" t="s">
        <v>3338</v>
      </c>
      <c r="AH34" s="209" t="s">
        <v>1195</v>
      </c>
      <c r="AI34" s="284" t="s">
        <v>1196</v>
      </c>
      <c r="AJ34" s="329"/>
      <c r="AK34" s="329"/>
      <c r="AL34" s="329"/>
      <c r="AM34" s="37"/>
      <c r="AN34" s="37"/>
      <c r="AO34" s="37"/>
      <c r="AP34" s="37"/>
      <c r="AQ34" s="37"/>
      <c r="AR34" s="37"/>
      <c r="AS34" s="329"/>
      <c r="AT34" s="329"/>
    </row>
    <row r="35">
      <c r="B35" s="359">
        <f>SUM($F$1000)</f>
        <v>0</v>
      </c>
      <c r="C35" s="361"/>
      <c r="D35" s="360">
        <v>2.0</v>
      </c>
      <c r="E35" s="361"/>
      <c r="F35" s="361"/>
      <c r="G35" s="361"/>
      <c r="H35" s="361"/>
      <c r="I35" s="359">
        <f>SUM(B35:H35) - IF(C35 &gt; I28, ROUNDUP(MINUS(C35, I28)/2), 0)</f>
        <v>2</v>
      </c>
      <c r="J35" s="329"/>
      <c r="K35" s="329"/>
      <c r="L35" s="242" t="s">
        <v>3339</v>
      </c>
      <c r="M35" s="212"/>
      <c r="N35" s="154"/>
      <c r="O35" s="154"/>
      <c r="P35" s="154"/>
      <c r="Q35" s="154"/>
      <c r="R35" s="329"/>
      <c r="S35" s="329"/>
      <c r="T35" s="329"/>
      <c r="U35" s="635" t="s">
        <v>1018</v>
      </c>
      <c r="V35" s="154" t="s">
        <v>1049</v>
      </c>
      <c r="W35" s="154" t="s">
        <v>1109</v>
      </c>
      <c r="X35" s="153" t="s">
        <v>1134</v>
      </c>
      <c r="Y35" s="260" t="s">
        <v>2267</v>
      </c>
      <c r="Z35" s="154"/>
      <c r="AA35" s="329"/>
      <c r="AB35" s="390">
        <f>(AC35 * (AC35 + 1)) / 2</f>
        <v>1</v>
      </c>
      <c r="AC35" s="391">
        <v>1.0</v>
      </c>
      <c r="AD35" s="298" t="s">
        <v>3340</v>
      </c>
      <c r="AE35" s="212"/>
      <c r="AF35" s="212"/>
      <c r="AG35" s="212"/>
      <c r="AH35" s="212"/>
      <c r="AI35" s="212"/>
      <c r="AJ35" s="329"/>
      <c r="AK35" s="329"/>
      <c r="AL35" s="329"/>
      <c r="AM35" s="1056" t="s">
        <v>3341</v>
      </c>
      <c r="AN35" s="396" t="s">
        <v>1871</v>
      </c>
      <c r="AO35" s="37"/>
      <c r="AP35" s="37"/>
      <c r="AQ35" s="37"/>
      <c r="AR35" s="37"/>
      <c r="AS35" s="329"/>
      <c r="AT35" s="329"/>
    </row>
    <row r="36">
      <c r="B36" s="359">
        <f>SUM($G$1000)</f>
        <v>0</v>
      </c>
      <c r="C36" s="360">
        <v>14.0</v>
      </c>
      <c r="D36" s="360">
        <v>1.0</v>
      </c>
      <c r="E36" s="360"/>
      <c r="F36" s="360">
        <v>5.0</v>
      </c>
      <c r="G36" s="361">
        <v>1.0</v>
      </c>
      <c r="H36" s="361"/>
      <c r="I36" s="359">
        <f>SUM(B36:H36) - IF(C36 &gt; I28, ROUNDUP(MINUS(C36, I28)/2), 0)</f>
        <v>21</v>
      </c>
      <c r="J36" s="329"/>
      <c r="K36" s="329"/>
      <c r="L36" s="329"/>
      <c r="M36" s="329"/>
      <c r="N36" s="329"/>
      <c r="O36" s="329"/>
      <c r="P36" s="329"/>
      <c r="Q36" s="329"/>
      <c r="R36" s="329"/>
      <c r="S36" s="329"/>
      <c r="T36" s="279" t="s">
        <v>1872</v>
      </c>
      <c r="U36" s="587" t="s">
        <v>3342</v>
      </c>
      <c r="V36" s="398"/>
      <c r="W36" s="748" t="s">
        <v>3343</v>
      </c>
      <c r="X36" s="341"/>
      <c r="Y36" s="342"/>
      <c r="Z36" s="342"/>
      <c r="AA36" s="329"/>
      <c r="AB36" s="388"/>
      <c r="AC36" s="400" t="str">
        <f>CONCATENATE("Cost: ", AB35, " KP")</f>
        <v>Cost: 1 KP</v>
      </c>
      <c r="AD36" s="445" t="s">
        <v>3344</v>
      </c>
      <c r="AE36" s="154"/>
      <c r="AF36" s="154"/>
      <c r="AG36" s="154"/>
      <c r="AH36" s="154"/>
      <c r="AI36" s="154"/>
      <c r="AJ36" s="329"/>
      <c r="AK36" s="329"/>
      <c r="AL36" s="329"/>
      <c r="AM36" s="329"/>
      <c r="AN36" s="329"/>
      <c r="AO36" s="329"/>
      <c r="AP36" s="329"/>
      <c r="AQ36" s="329"/>
      <c r="AR36" s="329"/>
      <c r="AS36" s="329"/>
      <c r="AT36" s="329"/>
    </row>
    <row r="37">
      <c r="B37" s="359">
        <f>SUM($H$1000)</f>
        <v>0</v>
      </c>
      <c r="C37" s="360">
        <v>3.0</v>
      </c>
      <c r="D37" s="360">
        <v>-2.0</v>
      </c>
      <c r="E37" s="360">
        <v>2.0</v>
      </c>
      <c r="F37" s="360">
        <v>-6.0</v>
      </c>
      <c r="G37" s="361"/>
      <c r="H37" s="361"/>
      <c r="I37" s="359">
        <f>SUM(B37:H37) - IF(C37 &gt; I28, ROUNDUP(MINUS(C37, I28)/2), 0)</f>
        <v>-3</v>
      </c>
      <c r="J37" s="329"/>
      <c r="K37" s="274" t="s">
        <v>1815</v>
      </c>
      <c r="L37" s="290" t="s">
        <v>793</v>
      </c>
      <c r="M37" s="192"/>
      <c r="N37" s="192"/>
      <c r="O37" s="337" t="s">
        <v>633</v>
      </c>
      <c r="P37" s="745" t="s">
        <v>748</v>
      </c>
      <c r="Q37" s="337" t="s">
        <v>583</v>
      </c>
      <c r="R37" s="329"/>
      <c r="S37" s="329"/>
      <c r="T37" s="329"/>
      <c r="U37" s="1038" t="s">
        <v>1010</v>
      </c>
      <c r="V37" s="183" t="s">
        <v>1876</v>
      </c>
      <c r="W37" s="386" t="s">
        <v>3345</v>
      </c>
      <c r="X37" s="386" t="s">
        <v>3346</v>
      </c>
      <c r="Y37" s="183"/>
      <c r="Z37" s="183"/>
      <c r="AA37" s="329"/>
      <c r="AB37" s="388"/>
      <c r="AC37" s="279" t="s">
        <v>1862</v>
      </c>
      <c r="AD37" s="218" t="s">
        <v>1286</v>
      </c>
      <c r="AE37" s="170"/>
      <c r="AF37" s="170"/>
      <c r="AG37" s="171" t="s">
        <v>3347</v>
      </c>
      <c r="AH37" s="209" t="s">
        <v>1195</v>
      </c>
      <c r="AI37" s="461" t="s">
        <v>1196</v>
      </c>
      <c r="AJ37" s="329"/>
      <c r="AK37" s="329"/>
      <c r="AL37" s="329"/>
      <c r="AM37" s="279" t="s">
        <v>1879</v>
      </c>
      <c r="AN37" s="170"/>
      <c r="AO37" s="329"/>
      <c r="AP37" s="329"/>
      <c r="AQ37" s="329"/>
      <c r="AR37" s="329"/>
      <c r="AS37" s="329"/>
      <c r="AT37" s="329"/>
    </row>
    <row r="38">
      <c r="B38" s="359">
        <f>SUM($I$1000)</f>
        <v>0</v>
      </c>
      <c r="C38" s="361"/>
      <c r="D38" s="361"/>
      <c r="E38" s="361"/>
      <c r="F38" s="361"/>
      <c r="G38" s="361"/>
      <c r="H38" s="361"/>
      <c r="I38" s="359">
        <f>SUM(B38:H38) - IF(C38 &gt; I28, ROUNDUP(MINUS(C38, I28)/2), 0)</f>
        <v>0</v>
      </c>
      <c r="J38" s="329"/>
      <c r="K38" s="346" t="str">
        <f>IFERROR(__xludf.DUMMYFUNCTION("REGEXREPLACE(O37, ""\D+"", """")"),"6")</f>
        <v>6</v>
      </c>
      <c r="L38" s="291" t="s">
        <v>795</v>
      </c>
      <c r="M38" s="181"/>
      <c r="N38" s="181"/>
      <c r="O38" s="183"/>
      <c r="P38" s="181"/>
      <c r="Q38" s="183"/>
      <c r="R38" s="329"/>
      <c r="S38" s="329"/>
      <c r="T38" s="329"/>
      <c r="U38" s="1038" t="s">
        <v>1018</v>
      </c>
      <c r="V38" s="183" t="s">
        <v>2712</v>
      </c>
      <c r="W38" s="183" t="s">
        <v>1882</v>
      </c>
      <c r="X38" s="415" t="s">
        <v>3142</v>
      </c>
      <c r="Y38" s="476" t="s">
        <v>2267</v>
      </c>
      <c r="Z38" s="476" t="s">
        <v>1094</v>
      </c>
      <c r="AA38" s="329"/>
      <c r="AB38" s="390">
        <f>(AC38 * (AC38 + 1)) / 2</f>
        <v>1</v>
      </c>
      <c r="AC38" s="391">
        <v>1.0</v>
      </c>
      <c r="AD38" s="298" t="s">
        <v>3348</v>
      </c>
      <c r="AE38" s="212"/>
      <c r="AF38" s="154"/>
      <c r="AG38" s="154"/>
      <c r="AH38" s="154"/>
      <c r="AI38" s="154"/>
      <c r="AJ38" s="329"/>
      <c r="AK38" s="329"/>
      <c r="AL38" s="329"/>
      <c r="AM38" s="304" t="s">
        <v>3349</v>
      </c>
      <c r="AN38" s="37"/>
      <c r="AO38" s="304" t="s">
        <v>3350</v>
      </c>
      <c r="AP38" s="37"/>
      <c r="AQ38" s="304" t="s">
        <v>3351</v>
      </c>
      <c r="AR38" s="37"/>
      <c r="AS38" s="329"/>
      <c r="AT38" s="329"/>
    </row>
    <row r="39">
      <c r="B39" s="359">
        <f>SUM($J$1000)</f>
        <v>0</v>
      </c>
      <c r="C39" s="360">
        <v>14.0</v>
      </c>
      <c r="D39" s="360">
        <v>1.0</v>
      </c>
      <c r="E39" s="361"/>
      <c r="F39" s="361"/>
      <c r="G39" s="360"/>
      <c r="H39" s="360"/>
      <c r="I39" s="359">
        <f>SUM(B39:H39) - IF(C39 &gt; I28, ROUNDUP(MINUS(C39, I28)/2), 0)</f>
        <v>15</v>
      </c>
      <c r="J39" s="329"/>
      <c r="K39" s="329"/>
      <c r="L39" s="291" t="s">
        <v>797</v>
      </c>
      <c r="M39" s="181"/>
      <c r="N39" s="181"/>
      <c r="O39" s="181"/>
      <c r="P39" s="181"/>
      <c r="Q39" s="181"/>
      <c r="R39" s="329"/>
      <c r="S39" s="329"/>
      <c r="T39" s="279" t="s">
        <v>1889</v>
      </c>
      <c r="U39" s="552" t="s">
        <v>3352</v>
      </c>
      <c r="V39" s="398"/>
      <c r="W39" s="241" t="s">
        <v>3353</v>
      </c>
      <c r="X39" s="342"/>
      <c r="Y39" s="342"/>
      <c r="Z39" s="342"/>
      <c r="AA39" s="329"/>
      <c r="AB39" s="388"/>
      <c r="AC39" s="400" t="str">
        <f>CONCATENATE("Cost: ", AB38, " KP")</f>
        <v>Cost: 1 KP</v>
      </c>
      <c r="AD39" s="153" t="s">
        <v>3354</v>
      </c>
      <c r="AE39" s="154"/>
      <c r="AF39" s="154"/>
      <c r="AG39" s="154"/>
      <c r="AH39" s="154"/>
      <c r="AI39" s="154"/>
      <c r="AJ39" s="329"/>
      <c r="AK39" s="329"/>
      <c r="AL39" s="329"/>
      <c r="AM39" s="304" t="s">
        <v>2064</v>
      </c>
      <c r="AN39" s="37"/>
      <c r="AO39" s="404" t="s">
        <v>3355</v>
      </c>
      <c r="AP39" s="37"/>
      <c r="AQ39" s="304" t="s">
        <v>2177</v>
      </c>
      <c r="AR39" s="37"/>
      <c r="AS39" s="329"/>
      <c r="AT39" s="329"/>
    </row>
    <row r="40">
      <c r="B40" s="359">
        <f>SUM($T$1000)</f>
        <v>4</v>
      </c>
      <c r="C40" s="360">
        <v>6.0</v>
      </c>
      <c r="D40" s="361"/>
      <c r="E40" s="361"/>
      <c r="F40" s="361"/>
      <c r="G40" s="361"/>
      <c r="H40" s="361"/>
      <c r="I40" s="359">
        <f>SUM(B40,D40:H40, (MIN(ROUNDDOWN(C40/6), 1)), MIN(ROUNDDOWN(C40/15), 1))</f>
        <v>5</v>
      </c>
      <c r="J40" s="329"/>
      <c r="K40" s="329"/>
      <c r="L40" s="329"/>
      <c r="M40" s="329"/>
      <c r="N40" s="329"/>
      <c r="O40" s="329"/>
      <c r="P40" s="329"/>
      <c r="Q40" s="329"/>
      <c r="R40" s="329"/>
      <c r="S40" s="329"/>
      <c r="T40" s="329"/>
      <c r="U40" s="510" t="s">
        <v>1010</v>
      </c>
      <c r="V40" s="401" t="s">
        <v>1074</v>
      </c>
      <c r="W40" s="421" t="s">
        <v>1012</v>
      </c>
      <c r="X40" s="458" t="s">
        <v>3356</v>
      </c>
      <c r="Y40" s="550" t="s">
        <v>3357</v>
      </c>
      <c r="Z40" s="401"/>
      <c r="AA40" s="329"/>
      <c r="AB40" s="388"/>
      <c r="AC40" s="279" t="s">
        <v>1862</v>
      </c>
      <c r="AD40" s="274" t="s">
        <v>1670</v>
      </c>
      <c r="AE40" s="170"/>
      <c r="AF40" s="170"/>
      <c r="AG40" s="275" t="s">
        <v>1304</v>
      </c>
      <c r="AH40" s="171" t="s">
        <v>1195</v>
      </c>
      <c r="AI40" s="222" t="s">
        <v>1196</v>
      </c>
      <c r="AJ40" s="329"/>
      <c r="AK40" s="329"/>
      <c r="AL40" s="329"/>
      <c r="AM40" s="304" t="s">
        <v>2397</v>
      </c>
      <c r="AN40" s="37"/>
      <c r="AO40" s="304" t="s">
        <v>2288</v>
      </c>
      <c r="AP40" s="37"/>
      <c r="AQ40" s="472" t="s">
        <v>2352</v>
      </c>
      <c r="AR40" s="37"/>
      <c r="AS40" s="329"/>
      <c r="AT40" s="329"/>
    </row>
    <row r="41">
      <c r="A41" s="329"/>
      <c r="B41" s="329"/>
      <c r="C41" s="329"/>
      <c r="D41" s="329"/>
      <c r="E41" s="329"/>
      <c r="F41" s="329"/>
      <c r="G41" s="329"/>
      <c r="H41" s="329"/>
      <c r="I41" s="329"/>
      <c r="J41" s="329"/>
      <c r="K41" s="411" t="s">
        <v>1904</v>
      </c>
      <c r="L41" s="412"/>
      <c r="M41" s="412"/>
      <c r="N41" s="412"/>
      <c r="O41" s="413"/>
      <c r="P41" s="413"/>
      <c r="Q41" s="413"/>
      <c r="R41" s="329"/>
      <c r="S41" s="329"/>
      <c r="T41" s="329"/>
      <c r="U41" s="510" t="s">
        <v>1018</v>
      </c>
      <c r="V41" s="226" t="s">
        <v>1882</v>
      </c>
      <c r="W41" s="414" t="s">
        <v>2170</v>
      </c>
      <c r="X41" s="403" t="s">
        <v>2330</v>
      </c>
      <c r="Y41" s="401"/>
      <c r="Z41" s="401"/>
      <c r="AA41" s="329"/>
      <c r="AB41" s="390">
        <f>(AC41 * (AC41 + 1)) / 2</f>
        <v>0</v>
      </c>
      <c r="AC41" s="391">
        <v>0.0</v>
      </c>
      <c r="AD41" s="244" t="s">
        <v>3358</v>
      </c>
      <c r="AE41" s="154"/>
      <c r="AF41" s="154"/>
      <c r="AG41" s="154"/>
      <c r="AH41" s="153"/>
      <c r="AI41" s="173"/>
      <c r="AJ41" s="329"/>
      <c r="AK41" s="329"/>
      <c r="AL41" s="329"/>
      <c r="AM41" s="329"/>
      <c r="AN41" s="329"/>
      <c r="AO41" s="329"/>
      <c r="AP41" s="329"/>
      <c r="AQ41" s="329"/>
      <c r="AR41" s="329"/>
      <c r="AS41" s="329"/>
      <c r="AT41" s="329"/>
    </row>
    <row r="42">
      <c r="A42" s="329"/>
      <c r="B42" s="577" t="s">
        <v>1822</v>
      </c>
      <c r="C42" s="577" t="s">
        <v>1906</v>
      </c>
      <c r="D42" s="577" t="s">
        <v>1907</v>
      </c>
      <c r="E42" s="577" t="s">
        <v>1908</v>
      </c>
      <c r="F42" s="577" t="s">
        <v>1909</v>
      </c>
      <c r="G42" s="577" t="s">
        <v>1910</v>
      </c>
      <c r="H42" s="577" t="s">
        <v>800</v>
      </c>
      <c r="I42" s="345" t="s">
        <v>1826</v>
      </c>
      <c r="J42" s="329"/>
      <c r="K42" s="346" t="str">
        <f>IFERROR(__xludf.DUMMYFUNCTION("REGEXREPLACE(O41, ""\D+"", """")"),"")</f>
        <v/>
      </c>
      <c r="L42" s="170"/>
      <c r="M42" s="170"/>
      <c r="N42" s="170"/>
      <c r="O42" s="170"/>
      <c r="P42" s="170"/>
      <c r="Q42" s="170"/>
      <c r="R42" s="329"/>
      <c r="S42" s="329"/>
      <c r="T42" s="279" t="s">
        <v>1889</v>
      </c>
      <c r="U42" s="536" t="s">
        <v>3359</v>
      </c>
      <c r="V42" s="398"/>
      <c r="W42" s="1057" t="s">
        <v>3360</v>
      </c>
      <c r="X42" s="342"/>
      <c r="Y42" s="342"/>
      <c r="Z42" s="342"/>
      <c r="AA42" s="329"/>
      <c r="AB42" s="329"/>
      <c r="AC42" s="400" t="str">
        <f>CONCATENATE("Cost: ", AB41, " KP")</f>
        <v>Cost: 0 KP</v>
      </c>
      <c r="AD42" s="244" t="s">
        <v>1676</v>
      </c>
      <c r="AE42" s="154"/>
      <c r="AF42" s="154"/>
      <c r="AG42" s="154"/>
      <c r="AH42" s="154"/>
      <c r="AI42" s="205" t="s">
        <v>1619</v>
      </c>
      <c r="AJ42" s="329"/>
      <c r="AK42" s="329"/>
      <c r="AL42" s="329"/>
      <c r="AM42" s="279" t="s">
        <v>1914</v>
      </c>
      <c r="AN42" s="279"/>
      <c r="AO42" s="329"/>
      <c r="AP42" s="329"/>
      <c r="AQ42" s="329"/>
      <c r="AR42" s="329"/>
      <c r="AS42" s="329"/>
      <c r="AT42" s="329"/>
    </row>
    <row r="43">
      <c r="A43" s="345" t="s">
        <v>51</v>
      </c>
      <c r="B43" s="359">
        <f>SUM($U$1000)</f>
        <v>5</v>
      </c>
      <c r="C43" s="412"/>
      <c r="D43" s="412"/>
      <c r="E43" s="419">
        <f>SUM(ROUNDDOWN(I36/5))</f>
        <v>4</v>
      </c>
      <c r="F43" s="418"/>
      <c r="G43" s="1058">
        <v>10.0</v>
      </c>
      <c r="H43" s="37"/>
      <c r="I43" s="359">
        <f t="shared" ref="I43:I47" si="2">SUM(B43:H43)</f>
        <v>19</v>
      </c>
      <c r="J43" s="329"/>
      <c r="K43" s="329"/>
      <c r="L43" s="170"/>
      <c r="M43" s="170"/>
      <c r="N43" s="170"/>
      <c r="O43" s="170"/>
      <c r="P43" s="170"/>
      <c r="Q43" s="170"/>
      <c r="R43" s="329"/>
      <c r="S43" s="329"/>
      <c r="T43" s="329"/>
      <c r="U43" s="510" t="s">
        <v>1010</v>
      </c>
      <c r="V43" s="1059" t="s">
        <v>3361</v>
      </c>
      <c r="W43" s="1059" t="s">
        <v>3362</v>
      </c>
      <c r="X43" s="554" t="s">
        <v>3363</v>
      </c>
      <c r="Y43" s="403" t="s">
        <v>1171</v>
      </c>
      <c r="Z43" s="183"/>
      <c r="AA43" s="349" t="s">
        <v>556</v>
      </c>
      <c r="AB43" s="329"/>
      <c r="AC43" s="279" t="s">
        <v>1862</v>
      </c>
      <c r="AD43" s="283" t="s">
        <v>1522</v>
      </c>
      <c r="AE43" s="221"/>
      <c r="AF43" s="221"/>
      <c r="AG43" s="222" t="s">
        <v>1222</v>
      </c>
      <c r="AH43" s="222" t="s">
        <v>1195</v>
      </c>
      <c r="AI43" s="222" t="s">
        <v>1196</v>
      </c>
      <c r="AJ43" s="329"/>
      <c r="AK43" s="329"/>
      <c r="AL43" s="329"/>
      <c r="AM43" s="732" t="s">
        <v>3364</v>
      </c>
      <c r="AS43" s="329"/>
      <c r="AT43" s="329"/>
    </row>
    <row r="44">
      <c r="A44" s="345" t="s">
        <v>52</v>
      </c>
      <c r="B44" s="359">
        <f>SUM($V$1000)</f>
        <v>6</v>
      </c>
      <c r="C44" s="412"/>
      <c r="D44" s="419">
        <f>SUM(ROUNDDOWN(I35/3))</f>
        <v>0</v>
      </c>
      <c r="E44" s="1060">
        <f>SUM(I36)</f>
        <v>21</v>
      </c>
      <c r="F44" s="418"/>
      <c r="G44" s="1061">
        <v>10.0</v>
      </c>
      <c r="H44" s="37"/>
      <c r="I44" s="359">
        <f t="shared" si="2"/>
        <v>37</v>
      </c>
      <c r="J44" s="329"/>
      <c r="K44" s="329"/>
      <c r="L44" s="329"/>
      <c r="M44" s="329"/>
      <c r="N44" s="329"/>
      <c r="O44" s="329"/>
      <c r="P44" s="329"/>
      <c r="Q44" s="329"/>
      <c r="R44" s="329"/>
      <c r="S44" s="329"/>
      <c r="T44" s="329"/>
      <c r="U44" s="510" t="s">
        <v>1018</v>
      </c>
      <c r="V44" s="401" t="s">
        <v>1143</v>
      </c>
      <c r="W44" s="401" t="s">
        <v>1995</v>
      </c>
      <c r="X44" s="421" t="s">
        <v>2109</v>
      </c>
      <c r="Y44" s="403" t="s">
        <v>2267</v>
      </c>
      <c r="Z44" s="401"/>
      <c r="AA44" s="329"/>
      <c r="AB44" s="390">
        <f>(AC44 * (AC44 + 1)) / 2</f>
        <v>0</v>
      </c>
      <c r="AC44" s="391">
        <v>0.0</v>
      </c>
      <c r="AD44" s="229" t="s">
        <v>1524</v>
      </c>
      <c r="AE44" s="226"/>
      <c r="AF44" s="226"/>
      <c r="AG44" s="226"/>
      <c r="AH44" s="226"/>
      <c r="AI44" s="226"/>
      <c r="AJ44" s="329"/>
      <c r="AK44" s="329"/>
      <c r="AL44" s="329"/>
      <c r="AS44" s="329"/>
      <c r="AT44" s="329"/>
    </row>
    <row r="45">
      <c r="A45" s="345" t="s">
        <v>54</v>
      </c>
      <c r="B45" s="359">
        <f>SUM($W$1000)</f>
        <v>2</v>
      </c>
      <c r="C45" s="1060">
        <f>SUM(I34)</f>
        <v>27</v>
      </c>
      <c r="D45" s="412"/>
      <c r="E45" s="412"/>
      <c r="F45" s="418"/>
      <c r="G45" s="37"/>
      <c r="H45" s="37"/>
      <c r="I45" s="359">
        <f t="shared" si="2"/>
        <v>29</v>
      </c>
      <c r="J45" s="329"/>
      <c r="K45" s="411" t="s">
        <v>1904</v>
      </c>
      <c r="L45" s="412"/>
      <c r="M45" s="412"/>
      <c r="N45" s="412"/>
      <c r="O45" s="413"/>
      <c r="P45" s="413"/>
      <c r="Q45" s="413"/>
      <c r="R45" s="329"/>
      <c r="S45" s="329"/>
      <c r="T45" s="329"/>
      <c r="U45" s="329"/>
      <c r="V45" s="329"/>
      <c r="W45" s="329"/>
      <c r="X45" s="329"/>
      <c r="Y45" s="329"/>
      <c r="Z45" s="329"/>
      <c r="AA45" s="329"/>
      <c r="AB45" s="388"/>
      <c r="AC45" s="400" t="str">
        <f>CONCATENATE("Cost: ", AB44, " KP")</f>
        <v>Cost: 0 KP</v>
      </c>
      <c r="AD45" s="228" t="s">
        <v>3365</v>
      </c>
      <c r="AE45" s="226"/>
      <c r="AF45" s="226"/>
      <c r="AG45" s="226"/>
      <c r="AH45" s="226"/>
      <c r="AI45" s="226"/>
      <c r="AJ45" s="349" t="s">
        <v>556</v>
      </c>
      <c r="AK45" s="329"/>
      <c r="AL45" s="329"/>
      <c r="AS45" s="329"/>
      <c r="AT45" s="329"/>
    </row>
    <row r="46">
      <c r="A46" s="345" t="s">
        <v>53</v>
      </c>
      <c r="B46" s="359">
        <f>SUM($X$1000)</f>
        <v>0</v>
      </c>
      <c r="C46" s="1062">
        <f>SUM(ROUNDDOWN(I34/2))</f>
        <v>13</v>
      </c>
      <c r="D46" s="412"/>
      <c r="E46" s="1060">
        <f>SUM(I36)</f>
        <v>21</v>
      </c>
      <c r="F46" s="418"/>
      <c r="G46" s="1063">
        <v>3.0</v>
      </c>
      <c r="H46" s="37"/>
      <c r="I46" s="359">
        <f t="shared" si="2"/>
        <v>37</v>
      </c>
      <c r="J46" s="329"/>
      <c r="K46" s="346" t="str">
        <f>IFERROR(__xludf.DUMMYFUNCTION("REGEXREPLACE(O45, ""\D+"", """")"),"")</f>
        <v/>
      </c>
      <c r="L46" s="170"/>
      <c r="M46" s="170"/>
      <c r="N46" s="170"/>
      <c r="O46" s="170"/>
      <c r="P46" s="170"/>
      <c r="Q46" s="170"/>
      <c r="R46" s="329"/>
      <c r="S46" s="329"/>
      <c r="T46" s="279" t="s">
        <v>1922</v>
      </c>
      <c r="U46" s="1064" t="s">
        <v>3366</v>
      </c>
      <c r="V46" s="170"/>
      <c r="W46" s="170"/>
      <c r="X46" s="170"/>
      <c r="Y46" s="1065" t="s">
        <v>568</v>
      </c>
      <c r="Z46" s="345" t="s">
        <v>535</v>
      </c>
      <c r="AA46" s="329"/>
      <c r="AB46" s="329"/>
      <c r="AC46" s="411" t="s">
        <v>1904</v>
      </c>
      <c r="AD46" s="412"/>
      <c r="AE46" s="412"/>
      <c r="AF46" s="412"/>
      <c r="AG46" s="413"/>
      <c r="AH46" s="413"/>
      <c r="AI46" s="413"/>
      <c r="AJ46" s="329"/>
      <c r="AK46" s="329"/>
      <c r="AL46" s="329"/>
      <c r="AS46" s="329"/>
      <c r="AT46" s="329"/>
    </row>
    <row r="47">
      <c r="A47" s="345" t="s">
        <v>55</v>
      </c>
      <c r="B47" s="359">
        <f>SUM($Y$1000)</f>
        <v>14</v>
      </c>
      <c r="C47" s="1060">
        <f>SUM(I34)</f>
        <v>27</v>
      </c>
      <c r="D47" s="412"/>
      <c r="E47" s="412"/>
      <c r="F47" s="419">
        <f>SUM(ROUNDDOWN(I39/3))</f>
        <v>5</v>
      </c>
      <c r="G47" s="37"/>
      <c r="H47" s="37"/>
      <c r="I47" s="359">
        <f t="shared" si="2"/>
        <v>46</v>
      </c>
      <c r="J47" s="329"/>
      <c r="K47" s="329"/>
      <c r="L47" s="170"/>
      <c r="M47" s="170"/>
      <c r="N47" s="170"/>
      <c r="O47" s="170"/>
      <c r="P47" s="170"/>
      <c r="Q47" s="170"/>
      <c r="R47" s="329"/>
      <c r="S47" s="329"/>
      <c r="T47" s="329"/>
      <c r="U47" s="153" t="s">
        <v>3367</v>
      </c>
      <c r="V47" s="154"/>
      <c r="W47" s="154"/>
      <c r="X47" s="154"/>
      <c r="Y47" s="154"/>
      <c r="Z47" s="154"/>
      <c r="AA47" s="329"/>
      <c r="AB47" s="390">
        <f>(AC47 * (AC47 + 1)) / 2</f>
        <v>0</v>
      </c>
      <c r="AC47" s="391">
        <v>0.0</v>
      </c>
      <c r="AD47" s="170"/>
      <c r="AE47" s="170"/>
      <c r="AF47" s="170"/>
      <c r="AG47" s="170"/>
      <c r="AH47" s="170"/>
      <c r="AI47" s="170"/>
      <c r="AJ47" s="329"/>
      <c r="AK47" s="329"/>
      <c r="AL47" s="329"/>
      <c r="AS47" s="329"/>
      <c r="AT47" s="329"/>
    </row>
    <row r="48">
      <c r="A48" s="329"/>
      <c r="B48" s="329"/>
      <c r="C48" s="329"/>
      <c r="D48" s="329"/>
      <c r="E48" s="329"/>
      <c r="F48" s="329"/>
      <c r="G48" s="329"/>
      <c r="H48" s="329"/>
      <c r="I48" s="329"/>
      <c r="J48" s="329"/>
      <c r="K48" s="329"/>
      <c r="L48" s="329"/>
      <c r="M48" s="329"/>
      <c r="N48" s="329"/>
      <c r="O48" s="329"/>
      <c r="P48" s="329"/>
      <c r="Q48" s="329"/>
      <c r="R48" s="329"/>
      <c r="S48" s="329"/>
      <c r="T48" s="329"/>
      <c r="U48" s="153" t="s">
        <v>3368</v>
      </c>
      <c r="V48" s="154"/>
      <c r="W48" s="154"/>
      <c r="X48" s="154"/>
      <c r="Y48" s="154"/>
      <c r="Z48" s="154"/>
      <c r="AA48" s="349" t="s">
        <v>556</v>
      </c>
      <c r="AB48" s="329"/>
      <c r="AC48" s="329"/>
      <c r="AD48" s="170"/>
      <c r="AE48" s="170"/>
      <c r="AF48" s="170"/>
      <c r="AG48" s="170"/>
      <c r="AH48" s="170"/>
      <c r="AI48" s="170"/>
      <c r="AJ48" s="329"/>
      <c r="AK48" s="329"/>
      <c r="AL48" s="329"/>
      <c r="AM48" s="329"/>
      <c r="AN48" s="329"/>
      <c r="AO48" s="329"/>
      <c r="AP48" s="329"/>
      <c r="AQ48" s="329"/>
      <c r="AR48" s="329"/>
      <c r="AS48" s="329"/>
      <c r="AT48" s="329"/>
    </row>
    <row r="49">
      <c r="A49" s="37"/>
      <c r="B49" s="329"/>
      <c r="C49" s="329"/>
      <c r="D49" s="329"/>
      <c r="E49" s="329"/>
      <c r="F49" s="329"/>
      <c r="G49" s="329"/>
      <c r="H49" s="329"/>
      <c r="I49" s="329"/>
      <c r="J49" s="37"/>
      <c r="K49" s="329"/>
      <c r="L49" s="329"/>
      <c r="M49" s="329"/>
      <c r="N49" s="329"/>
      <c r="O49" s="329"/>
      <c r="P49" s="329"/>
      <c r="Q49" s="329"/>
      <c r="R49" s="329"/>
      <c r="S49" s="37"/>
      <c r="T49" s="329"/>
      <c r="U49" s="329"/>
      <c r="V49" s="329"/>
      <c r="W49" s="329"/>
      <c r="X49" s="329"/>
      <c r="Y49" s="329"/>
      <c r="Z49" s="329"/>
      <c r="AA49" s="329"/>
      <c r="AB49" s="37"/>
      <c r="AC49" s="329"/>
      <c r="AD49" s="329"/>
      <c r="AE49" s="329"/>
      <c r="AF49" s="329"/>
      <c r="AG49" s="329"/>
      <c r="AH49" s="329"/>
      <c r="AI49" s="329"/>
      <c r="AJ49" s="329"/>
      <c r="AK49" s="37"/>
      <c r="AL49" s="329"/>
      <c r="AM49" s="329"/>
      <c r="AN49" s="329"/>
      <c r="AO49" s="329"/>
      <c r="AP49" s="329"/>
      <c r="AQ49" s="329"/>
      <c r="AR49" s="329"/>
      <c r="AS49" s="349" t="s">
        <v>3369</v>
      </c>
      <c r="AT49" s="37"/>
    </row>
    <row r="53">
      <c r="A53" s="37"/>
      <c r="B53" s="329"/>
      <c r="C53" s="329"/>
      <c r="D53" s="329"/>
      <c r="E53" s="329"/>
      <c r="F53" s="329"/>
      <c r="G53" s="1044" t="s">
        <v>1811</v>
      </c>
      <c r="H53" s="1044" t="s">
        <v>1812</v>
      </c>
      <c r="I53" s="331" t="s">
        <v>1813</v>
      </c>
      <c r="J53" s="329"/>
      <c r="K53" s="329"/>
      <c r="L53" s="329"/>
      <c r="M53" s="329"/>
      <c r="N53" s="329"/>
      <c r="O53" s="329"/>
      <c r="P53" s="329"/>
      <c r="Q53" s="329"/>
      <c r="R53" s="329"/>
      <c r="S53" s="37"/>
      <c r="T53" s="329"/>
      <c r="U53" s="329"/>
      <c r="V53" s="329"/>
      <c r="W53" s="329"/>
      <c r="X53" s="329"/>
      <c r="Y53" s="329"/>
      <c r="Z53" s="329"/>
      <c r="AA53" s="329"/>
      <c r="AB53" s="37"/>
      <c r="AC53" s="329"/>
      <c r="AD53" s="329"/>
      <c r="AE53" s="329"/>
      <c r="AF53" s="329"/>
      <c r="AG53" s="329"/>
      <c r="AH53" s="329"/>
      <c r="AI53" s="329"/>
      <c r="AJ53" s="329"/>
      <c r="AK53" s="37"/>
      <c r="AL53" s="329"/>
      <c r="AM53" s="329"/>
      <c r="AN53" s="329"/>
      <c r="AO53" s="329"/>
      <c r="AP53" s="329"/>
      <c r="AQ53" s="329"/>
      <c r="AR53" s="329"/>
      <c r="AS53" s="329"/>
      <c r="AT53" s="37"/>
    </row>
    <row r="54">
      <c r="A54" s="329"/>
      <c r="B54" s="329"/>
      <c r="C54" s="1045" t="s">
        <v>3370</v>
      </c>
      <c r="D54" s="333"/>
      <c r="E54" s="329"/>
      <c r="F54" s="1046" t="s">
        <v>1814</v>
      </c>
      <c r="G54" s="334">
        <f>MINUS(H54,SUM(C57:C66) + SUM(K56+K60+K64+AB61+AB64+AB67+AB70+AB73))</f>
        <v>0</v>
      </c>
      <c r="H54" s="334">
        <f>SUM($A$1000)</f>
        <v>100</v>
      </c>
      <c r="I54" s="335">
        <f>$Z$1000</f>
        <v>14</v>
      </c>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row>
    <row r="55">
      <c r="A55" s="329"/>
      <c r="B55" s="329"/>
      <c r="C55" s="329"/>
      <c r="D55" s="329"/>
      <c r="E55" s="329"/>
      <c r="F55" s="329"/>
      <c r="G55" s="329"/>
      <c r="H55" s="329"/>
      <c r="I55" s="329"/>
      <c r="J55" s="329"/>
      <c r="K55" s="274" t="s">
        <v>1815</v>
      </c>
      <c r="L55" s="149" t="s">
        <v>718</v>
      </c>
      <c r="M55" s="170"/>
      <c r="N55" s="170"/>
      <c r="O55" s="461" t="s">
        <v>603</v>
      </c>
      <c r="P55" s="535" t="s">
        <v>694</v>
      </c>
      <c r="Q55" s="461" t="s">
        <v>593</v>
      </c>
      <c r="R55" s="329"/>
      <c r="S55" s="329"/>
      <c r="T55" s="279" t="s">
        <v>1816</v>
      </c>
      <c r="U55" s="521" t="s">
        <v>3371</v>
      </c>
      <c r="V55" s="398"/>
      <c r="W55" s="432" t="s">
        <v>3372</v>
      </c>
      <c r="X55" s="342"/>
      <c r="Y55" s="342"/>
      <c r="Z55" s="342"/>
      <c r="AA55" s="329"/>
      <c r="AB55" s="329"/>
      <c r="AC55" s="279" t="s">
        <v>294</v>
      </c>
      <c r="AD55" s="1066" t="s">
        <v>3373</v>
      </c>
      <c r="AE55" s="170"/>
      <c r="AF55" s="434" t="s">
        <v>3374</v>
      </c>
      <c r="AG55" s="254"/>
      <c r="AH55" s="235"/>
      <c r="AI55" s="235"/>
      <c r="AJ55" s="329"/>
      <c r="AK55" s="329"/>
      <c r="AL55" s="329"/>
      <c r="AM55" s="220" t="s">
        <v>3321</v>
      </c>
      <c r="AN55" s="279"/>
      <c r="AO55" s="329"/>
      <c r="AP55" s="329"/>
      <c r="AQ55" s="329"/>
      <c r="AR55" s="329"/>
      <c r="AS55" s="329"/>
      <c r="AT55" s="329"/>
    </row>
    <row r="56">
      <c r="A56" s="329"/>
      <c r="B56" s="577" t="s">
        <v>1822</v>
      </c>
      <c r="C56" s="577" t="s">
        <v>1823</v>
      </c>
      <c r="D56" s="577" t="s">
        <v>1824</v>
      </c>
      <c r="E56" s="577" t="s">
        <v>1825</v>
      </c>
      <c r="F56" s="577" t="s">
        <v>1066</v>
      </c>
      <c r="G56" s="577" t="s">
        <v>1120</v>
      </c>
      <c r="H56" s="577" t="s">
        <v>800</v>
      </c>
      <c r="I56" s="345" t="s">
        <v>1826</v>
      </c>
      <c r="J56" s="329"/>
      <c r="K56" s="346" t="str">
        <f>IFERROR(__xludf.DUMMYFUNCTION("REGEXREPLACE(O55, ""\D+"", """")"),"4")</f>
        <v>4</v>
      </c>
      <c r="L56" s="211" t="s">
        <v>720</v>
      </c>
      <c r="M56" s="212"/>
      <c r="N56" s="212"/>
      <c r="O56" s="243"/>
      <c r="P56" s="154"/>
      <c r="Q56" s="173"/>
      <c r="R56" s="329"/>
      <c r="S56" s="329"/>
      <c r="T56" s="329"/>
      <c r="U56" s="228" t="s">
        <v>3375</v>
      </c>
      <c r="V56" s="181"/>
      <c r="W56" s="181"/>
      <c r="X56" s="181"/>
      <c r="Y56" s="183"/>
      <c r="Z56" s="183"/>
      <c r="AA56" s="329" t="s">
        <v>556</v>
      </c>
      <c r="AB56" s="329"/>
      <c r="AC56" s="329"/>
      <c r="AD56" s="298" t="s">
        <v>3376</v>
      </c>
      <c r="AE56" s="212"/>
      <c r="AF56" s="212"/>
      <c r="AG56" s="212"/>
      <c r="AH56" s="212"/>
      <c r="AI56" s="154"/>
      <c r="AJ56" s="329"/>
      <c r="AK56" s="329"/>
      <c r="AL56" s="329"/>
      <c r="AM56" s="490" t="s">
        <v>2029</v>
      </c>
      <c r="AN56" s="37"/>
      <c r="AO56" s="37"/>
      <c r="AP56" s="37"/>
      <c r="AQ56" s="37"/>
      <c r="AR56" s="37"/>
      <c r="AS56" s="329"/>
      <c r="AT56" s="329"/>
    </row>
    <row r="57">
      <c r="A57" s="358"/>
      <c r="B57" s="359">
        <f>SUM($B$1000)</f>
        <v>35</v>
      </c>
      <c r="C57" s="1058">
        <v>13.0</v>
      </c>
      <c r="D57" s="38"/>
      <c r="E57" s="1058">
        <v>9.0</v>
      </c>
      <c r="F57" s="1058">
        <v>12.0</v>
      </c>
      <c r="G57" s="38"/>
      <c r="H57" s="38"/>
      <c r="I57" s="359">
        <f>SUM(B57,C57*2,D57:H57) - IF(C57 &gt; I54, MINUS(C57, I54), 0)</f>
        <v>82</v>
      </c>
      <c r="J57" s="329"/>
      <c r="K57" s="329"/>
      <c r="L57" s="211" t="s">
        <v>722</v>
      </c>
      <c r="M57" s="212"/>
      <c r="N57" s="212"/>
      <c r="O57" s="212"/>
      <c r="P57" s="154"/>
      <c r="Q57" s="154"/>
      <c r="R57" s="329"/>
      <c r="S57" s="329"/>
      <c r="T57" s="329"/>
      <c r="U57" s="362" t="s">
        <v>3377</v>
      </c>
      <c r="V57" s="345" t="s">
        <v>862</v>
      </c>
      <c r="W57" s="345" t="s">
        <v>868</v>
      </c>
      <c r="X57" s="364" t="s">
        <v>1840</v>
      </c>
      <c r="Y57" s="363" t="s">
        <v>870</v>
      </c>
      <c r="Z57" s="345" t="s">
        <v>866</v>
      </c>
      <c r="AA57" s="329"/>
      <c r="AB57" s="329"/>
      <c r="AC57" s="329"/>
      <c r="AD57" s="242" t="s">
        <v>3378</v>
      </c>
      <c r="AE57" s="154"/>
      <c r="AF57" s="154"/>
      <c r="AG57" s="154"/>
      <c r="AH57" s="154"/>
      <c r="AI57" s="154"/>
      <c r="AJ57" s="329"/>
      <c r="AK57" s="329"/>
      <c r="AL57" s="329"/>
      <c r="AM57" s="37"/>
      <c r="AN57" s="37"/>
      <c r="AO57" s="37"/>
      <c r="AP57" s="37"/>
      <c r="AQ57" s="37"/>
      <c r="AR57" s="37"/>
      <c r="AS57" s="329"/>
      <c r="AT57" s="329"/>
    </row>
    <row r="58">
      <c r="B58" s="359">
        <f>SUM($C$1000)</f>
        <v>40</v>
      </c>
      <c r="C58" s="1058">
        <v>10.0</v>
      </c>
      <c r="D58" s="38"/>
      <c r="E58" s="38"/>
      <c r="F58" s="1058"/>
      <c r="G58" s="1058">
        <v>6.0</v>
      </c>
      <c r="H58" s="38"/>
      <c r="I58" s="359">
        <f>SUM(B58,C58*2,D58:H58) - IF(C58 &gt; I54, MINUS(C58, I54), 0)</f>
        <v>66</v>
      </c>
      <c r="J58" s="329"/>
      <c r="K58" s="329"/>
      <c r="L58" s="329"/>
      <c r="M58" s="329"/>
      <c r="N58" s="329"/>
      <c r="O58" s="329"/>
      <c r="P58" s="329"/>
      <c r="Q58" s="329"/>
      <c r="R58" s="329"/>
      <c r="S58" s="329"/>
      <c r="T58" s="329"/>
      <c r="U58" s="329"/>
      <c r="V58" s="329"/>
      <c r="W58" s="329"/>
      <c r="X58" s="329"/>
      <c r="Y58" s="329"/>
      <c r="Z58" s="329"/>
      <c r="AA58" s="329"/>
      <c r="AB58" s="329"/>
      <c r="AC58" s="329"/>
      <c r="AD58" s="227" t="s">
        <v>3379</v>
      </c>
      <c r="AE58" s="170"/>
      <c r="AF58" s="170"/>
      <c r="AG58" s="170"/>
      <c r="AH58" s="170"/>
      <c r="AI58" s="345" t="s">
        <v>535</v>
      </c>
      <c r="AJ58" s="329"/>
      <c r="AK58" s="329"/>
      <c r="AL58" s="329"/>
      <c r="AM58" s="37"/>
      <c r="AN58" s="37"/>
      <c r="AO58" s="37"/>
      <c r="AP58" s="37"/>
      <c r="AQ58" s="37"/>
      <c r="AR58" s="37"/>
      <c r="AS58" s="329"/>
      <c r="AT58" s="329"/>
    </row>
    <row r="59">
      <c r="B59" s="359">
        <f>SUM($D$1000)</f>
        <v>0</v>
      </c>
      <c r="C59" s="1058">
        <v>5.0</v>
      </c>
      <c r="D59" s="38"/>
      <c r="E59" s="38"/>
      <c r="F59" s="1058">
        <v>-5.0</v>
      </c>
      <c r="G59" s="38"/>
      <c r="H59" s="38"/>
      <c r="I59" s="359">
        <f>SUM(B59:H59) - IF(C59 &gt; I54, ROUNDUP(MINUS(C59, I54)/2), 0)</f>
        <v>0</v>
      </c>
      <c r="J59" s="329"/>
      <c r="K59" s="274" t="s">
        <v>1815</v>
      </c>
      <c r="L59" s="1031" t="s">
        <v>3380</v>
      </c>
      <c r="M59" s="192"/>
      <c r="N59" s="192"/>
      <c r="O59" s="337" t="s">
        <v>582</v>
      </c>
      <c r="P59" s="632" t="s">
        <v>580</v>
      </c>
      <c r="Q59" s="337" t="s">
        <v>583</v>
      </c>
      <c r="R59" s="329"/>
      <c r="S59" s="329"/>
      <c r="T59" s="279" t="s">
        <v>1855</v>
      </c>
      <c r="U59" s="1067" t="s">
        <v>3381</v>
      </c>
      <c r="V59" s="629"/>
      <c r="W59" s="252" t="s">
        <v>3382</v>
      </c>
      <c r="X59" s="254"/>
      <c r="Y59" s="254"/>
      <c r="Z59" s="235"/>
      <c r="AA59" s="329"/>
      <c r="AB59" s="329"/>
      <c r="AC59" s="329"/>
      <c r="AD59" s="329"/>
      <c r="AE59" s="329"/>
      <c r="AF59" s="329"/>
      <c r="AG59" s="329"/>
      <c r="AH59" s="329"/>
      <c r="AI59" s="329"/>
      <c r="AJ59" s="329"/>
      <c r="AK59" s="329"/>
      <c r="AL59" s="329"/>
      <c r="AM59" s="37"/>
      <c r="AN59" s="37"/>
      <c r="AO59" s="37"/>
      <c r="AP59" s="37"/>
      <c r="AQ59" s="37"/>
      <c r="AR59" s="37"/>
      <c r="AS59" s="329"/>
      <c r="AT59" s="329"/>
    </row>
    <row r="60">
      <c r="B60" s="359">
        <f>SUM($E$1000)</f>
        <v>0</v>
      </c>
      <c r="C60" s="1058"/>
      <c r="D60" s="1058"/>
      <c r="E60" s="1058"/>
      <c r="F60" s="1058"/>
      <c r="G60" s="38"/>
      <c r="H60" s="38"/>
      <c r="I60" s="359">
        <f>SUM(B60:H60) - IF(C60 &gt; I54, ROUNDUP(MINUS(C60, I54)/2), 0)</f>
        <v>0</v>
      </c>
      <c r="J60" s="329"/>
      <c r="K60" s="346" t="str">
        <f>IFERROR(__xludf.DUMMYFUNCTION("REGEXREPLACE(O59, ""\D+"", """")"),"2")</f>
        <v>2</v>
      </c>
      <c r="L60" s="180" t="s">
        <v>586</v>
      </c>
      <c r="M60" s="181"/>
      <c r="N60" s="181"/>
      <c r="O60" s="183"/>
      <c r="P60" s="181"/>
      <c r="Q60" s="183"/>
      <c r="R60" s="349"/>
      <c r="S60" s="329"/>
      <c r="T60" s="329"/>
      <c r="U60" s="635" t="s">
        <v>1010</v>
      </c>
      <c r="V60" s="153" t="s">
        <v>3383</v>
      </c>
      <c r="W60" s="153" t="s">
        <v>1043</v>
      </c>
      <c r="X60" s="153" t="s">
        <v>1103</v>
      </c>
      <c r="Y60" s="153" t="s">
        <v>1076</v>
      </c>
      <c r="Z60" s="154"/>
      <c r="AA60" s="329"/>
      <c r="AB60" s="388"/>
      <c r="AC60" s="279" t="s">
        <v>1862</v>
      </c>
      <c r="AD60" s="279" t="s">
        <v>1261</v>
      </c>
      <c r="AE60" s="170"/>
      <c r="AF60" s="170"/>
      <c r="AG60" s="284" t="s">
        <v>1254</v>
      </c>
      <c r="AH60" s="461" t="s">
        <v>1195</v>
      </c>
      <c r="AI60" s="222" t="s">
        <v>1196</v>
      </c>
      <c r="AJ60" s="329"/>
      <c r="AK60" s="329"/>
      <c r="AL60" s="329"/>
      <c r="AM60" s="37"/>
      <c r="AN60" s="37"/>
      <c r="AO60" s="37"/>
      <c r="AP60" s="37"/>
      <c r="AQ60" s="37"/>
      <c r="AR60" s="37"/>
      <c r="AS60" s="329"/>
      <c r="AT60" s="329"/>
    </row>
    <row r="61">
      <c r="B61" s="359">
        <f>SUM($F$1000)</f>
        <v>0</v>
      </c>
      <c r="C61" s="1058">
        <v>14.0</v>
      </c>
      <c r="D61" s="1058">
        <v>3.0</v>
      </c>
      <c r="E61" s="38"/>
      <c r="F61" s="1058">
        <v>3.0</v>
      </c>
      <c r="G61" s="38"/>
      <c r="H61" s="38"/>
      <c r="I61" s="359">
        <f>SUM(B61:H61) - IF(C61 &gt; I54, ROUNDUP(MINUS(C61, I54)/2), 0)</f>
        <v>20</v>
      </c>
      <c r="J61" s="329"/>
      <c r="K61" s="329"/>
      <c r="L61" s="185" t="s">
        <v>3384</v>
      </c>
      <c r="M61" s="181"/>
      <c r="N61" s="181"/>
      <c r="O61" s="181"/>
      <c r="P61" s="181"/>
      <c r="Q61" s="181"/>
      <c r="R61" s="329"/>
      <c r="S61" s="329"/>
      <c r="T61" s="329"/>
      <c r="U61" s="635" t="s">
        <v>1018</v>
      </c>
      <c r="V61" s="153" t="s">
        <v>2688</v>
      </c>
      <c r="W61" s="153" t="s">
        <v>2712</v>
      </c>
      <c r="X61" s="153" t="s">
        <v>1063</v>
      </c>
      <c r="Y61" s="153" t="s">
        <v>2276</v>
      </c>
      <c r="Z61" s="154"/>
      <c r="AA61" s="329"/>
      <c r="AB61" s="390">
        <f>(AC61 * (AC61 + 1)) / 2</f>
        <v>0</v>
      </c>
      <c r="AC61" s="391">
        <v>0.0</v>
      </c>
      <c r="AD61" s="211" t="s">
        <v>1263</v>
      </c>
      <c r="AE61" s="212"/>
      <c r="AF61" s="212"/>
      <c r="AG61" s="154"/>
      <c r="AH61" s="154"/>
      <c r="AI61" s="154"/>
      <c r="AJ61" s="329"/>
      <c r="AK61" s="329"/>
      <c r="AL61" s="329"/>
      <c r="AM61" s="1056" t="s">
        <v>3341</v>
      </c>
      <c r="AN61" s="396" t="s">
        <v>1871</v>
      </c>
      <c r="AO61" s="37"/>
      <c r="AP61" s="37"/>
      <c r="AQ61" s="37"/>
      <c r="AR61" s="37"/>
      <c r="AS61" s="329"/>
      <c r="AT61" s="329"/>
    </row>
    <row r="62">
      <c r="B62" s="359">
        <f>SUM($G$1000)</f>
        <v>0</v>
      </c>
      <c r="C62" s="1058">
        <v>7.0</v>
      </c>
      <c r="D62" s="38"/>
      <c r="E62" s="38"/>
      <c r="F62" s="38"/>
      <c r="G62" s="1058">
        <v>1.0</v>
      </c>
      <c r="H62" s="38"/>
      <c r="I62" s="359">
        <f>SUM(B62:H62) - IF(C62 &gt; I54, ROUNDUP(MINUS(C62, I54)/2), 0)</f>
        <v>8</v>
      </c>
      <c r="J62" s="329"/>
      <c r="K62" s="329"/>
      <c r="L62" s="329"/>
      <c r="M62" s="329"/>
      <c r="N62" s="329"/>
      <c r="O62" s="329"/>
      <c r="P62" s="329"/>
      <c r="Q62" s="329"/>
      <c r="R62" s="329"/>
      <c r="S62" s="329"/>
      <c r="T62" s="279" t="s">
        <v>1872</v>
      </c>
      <c r="U62" s="381" t="s">
        <v>3385</v>
      </c>
      <c r="V62" s="373"/>
      <c r="W62" s="382" t="s">
        <v>3386</v>
      </c>
      <c r="X62" s="342"/>
      <c r="Y62" s="342"/>
      <c r="Z62" s="342"/>
      <c r="AA62" s="329"/>
      <c r="AB62" s="388"/>
      <c r="AC62" s="400" t="str">
        <f>CONCATENATE("Cost: ", AB61, " KP")</f>
        <v>Cost: 0 KP</v>
      </c>
      <c r="AD62" s="211" t="s">
        <v>1265</v>
      </c>
      <c r="AE62" s="212"/>
      <c r="AF62" s="212"/>
      <c r="AG62" s="154"/>
      <c r="AH62" s="154"/>
      <c r="AI62" s="154"/>
      <c r="AJ62" s="329"/>
      <c r="AK62" s="329"/>
      <c r="AL62" s="329"/>
      <c r="AM62" s="329"/>
      <c r="AN62" s="329"/>
      <c r="AO62" s="329"/>
      <c r="AP62" s="329"/>
      <c r="AQ62" s="329"/>
      <c r="AR62" s="329"/>
      <c r="AS62" s="329"/>
      <c r="AT62" s="329"/>
    </row>
    <row r="63">
      <c r="B63" s="359">
        <f>SUM($H$1000)</f>
        <v>0</v>
      </c>
      <c r="C63" s="1058">
        <v>13.0</v>
      </c>
      <c r="D63" s="1058">
        <v>4.0</v>
      </c>
      <c r="E63" s="1058">
        <v>4.0</v>
      </c>
      <c r="F63" s="1058">
        <v>6.0</v>
      </c>
      <c r="G63" s="1058">
        <v>3.0</v>
      </c>
      <c r="H63" s="38"/>
      <c r="I63" s="359">
        <f>SUM(B63:H63) - IF(C63 &gt; I54, ROUNDUP(MINUS(C63, I54)/2), 0)</f>
        <v>30</v>
      </c>
      <c r="J63" s="329"/>
      <c r="K63" s="274" t="s">
        <v>1815</v>
      </c>
      <c r="L63" s="290" t="s">
        <v>672</v>
      </c>
      <c r="M63" s="192"/>
      <c r="N63" s="192"/>
      <c r="O63" s="337" t="s">
        <v>625</v>
      </c>
      <c r="P63" s="972" t="s">
        <v>640</v>
      </c>
      <c r="Q63" s="337" t="s">
        <v>593</v>
      </c>
      <c r="R63" s="329"/>
      <c r="S63" s="329"/>
      <c r="T63" s="329"/>
      <c r="U63" s="385" t="s">
        <v>1010</v>
      </c>
      <c r="V63" s="181" t="s">
        <v>1876</v>
      </c>
      <c r="W63" s="919" t="s">
        <v>3387</v>
      </c>
      <c r="X63" s="183"/>
      <c r="Y63" s="181"/>
      <c r="Z63" s="181"/>
      <c r="AA63" s="329"/>
      <c r="AB63" s="388"/>
      <c r="AC63" s="279" t="s">
        <v>1862</v>
      </c>
      <c r="AD63" s="515" t="s">
        <v>1335</v>
      </c>
      <c r="AE63" s="192"/>
      <c r="AF63" s="192"/>
      <c r="AG63" s="782" t="s">
        <v>3388</v>
      </c>
      <c r="AH63" s="285" t="s">
        <v>1195</v>
      </c>
      <c r="AI63" s="285" t="s">
        <v>1196</v>
      </c>
      <c r="AJ63" s="329"/>
      <c r="AK63" s="329"/>
      <c r="AL63" s="329"/>
      <c r="AM63" s="279" t="s">
        <v>1879</v>
      </c>
      <c r="AN63" s="170"/>
      <c r="AO63" s="329"/>
      <c r="AP63" s="329"/>
      <c r="AQ63" s="329"/>
      <c r="AR63" s="329"/>
      <c r="AS63" s="329"/>
      <c r="AT63" s="329"/>
    </row>
    <row r="64">
      <c r="B64" s="359">
        <f>SUM($I$1000)</f>
        <v>0</v>
      </c>
      <c r="C64" s="38"/>
      <c r="D64" s="38"/>
      <c r="E64" s="1058">
        <v>4.0</v>
      </c>
      <c r="F64" s="38"/>
      <c r="G64" s="38"/>
      <c r="H64" s="38"/>
      <c r="I64" s="359">
        <f>SUM(B64:H64) - IF(C64 &gt; I54, ROUNDUP(MINUS(C64, I54)/2), 0)</f>
        <v>4</v>
      </c>
      <c r="J64" s="329"/>
      <c r="K64" s="346" t="str">
        <f>IFERROR(__xludf.DUMMYFUNCTION("REGEXREPLACE(O63, ""\D+"", """")"),"5")</f>
        <v>5</v>
      </c>
      <c r="L64" s="180" t="s">
        <v>674</v>
      </c>
      <c r="M64" s="181"/>
      <c r="N64" s="181"/>
      <c r="O64" s="183"/>
      <c r="P64" s="181"/>
      <c r="Q64" s="183"/>
      <c r="R64" s="329"/>
      <c r="S64" s="329"/>
      <c r="T64" s="329"/>
      <c r="U64" s="385" t="s">
        <v>1018</v>
      </c>
      <c r="V64" s="181" t="s">
        <v>2688</v>
      </c>
      <c r="W64" s="181" t="s">
        <v>2712</v>
      </c>
      <c r="X64" s="181" t="s">
        <v>1022</v>
      </c>
      <c r="Y64" s="190" t="s">
        <v>2470</v>
      </c>
      <c r="Z64" s="387" t="s">
        <v>1153</v>
      </c>
      <c r="AA64" s="329"/>
      <c r="AB64" s="390">
        <f>(AC64 * (AC64 + 1)) / 2</f>
        <v>6</v>
      </c>
      <c r="AC64" s="391">
        <v>3.0</v>
      </c>
      <c r="AD64" s="286" t="s">
        <v>3389</v>
      </c>
      <c r="AE64" s="181"/>
      <c r="AF64" s="181"/>
      <c r="AG64" s="181"/>
      <c r="AH64" s="181"/>
      <c r="AI64" s="181"/>
      <c r="AJ64" s="329"/>
      <c r="AK64" s="329"/>
      <c r="AL64" s="329"/>
      <c r="AM64" s="304" t="s">
        <v>3349</v>
      </c>
      <c r="AN64" s="37"/>
      <c r="AO64" s="404" t="s">
        <v>2390</v>
      </c>
      <c r="AP64" s="37"/>
      <c r="AQ64" s="404" t="s">
        <v>1888</v>
      </c>
      <c r="AR64" s="37"/>
      <c r="AS64" s="329"/>
      <c r="AT64" s="329"/>
    </row>
    <row r="65">
      <c r="B65" s="359">
        <f>SUM($J$1000)</f>
        <v>0</v>
      </c>
      <c r="C65" s="1058">
        <v>14.0</v>
      </c>
      <c r="D65" s="1058">
        <v>1.0</v>
      </c>
      <c r="E65" s="1058">
        <v>2.0</v>
      </c>
      <c r="F65" s="1058">
        <v>3.0</v>
      </c>
      <c r="G65" s="38"/>
      <c r="H65" s="38"/>
      <c r="I65" s="359">
        <f>SUM(B65:H65) - IF(C65 &gt; I54, ROUNDUP(MINUS(C65, I54)/2), 0)</f>
        <v>20</v>
      </c>
      <c r="J65" s="329"/>
      <c r="K65" s="329"/>
      <c r="L65" s="180" t="s">
        <v>676</v>
      </c>
      <c r="M65" s="181"/>
      <c r="N65" s="181"/>
      <c r="O65" s="181"/>
      <c r="P65" s="181"/>
      <c r="Q65" s="181"/>
      <c r="R65" s="329"/>
      <c r="S65" s="329"/>
      <c r="T65" s="279" t="s">
        <v>1889</v>
      </c>
      <c r="U65" s="536" t="s">
        <v>3390</v>
      </c>
      <c r="V65" s="767"/>
      <c r="W65" s="509" t="s">
        <v>3391</v>
      </c>
      <c r="X65" s="562"/>
      <c r="Y65" s="562"/>
      <c r="Z65" s="562"/>
      <c r="AA65" s="329"/>
      <c r="AB65" s="388"/>
      <c r="AC65" s="400" t="str">
        <f>CONCATENATE("Cost: ", AB64, " KP")</f>
        <v>Cost: 6 KP</v>
      </c>
      <c r="AD65" s="1068" t="s">
        <v>3392</v>
      </c>
      <c r="AE65" s="181"/>
      <c r="AF65" s="181"/>
      <c r="AG65" s="181"/>
      <c r="AH65" s="181"/>
      <c r="AI65" s="181"/>
      <c r="AJ65" s="329"/>
      <c r="AK65" s="329"/>
      <c r="AL65" s="329"/>
      <c r="AM65" s="304" t="s">
        <v>2176</v>
      </c>
      <c r="AN65" s="37"/>
      <c r="AO65" s="404" t="s">
        <v>3355</v>
      </c>
      <c r="AP65" s="37"/>
      <c r="AQ65" s="304" t="s">
        <v>2177</v>
      </c>
      <c r="AR65" s="37"/>
      <c r="AS65" s="329"/>
      <c r="AT65" s="329"/>
    </row>
    <row r="66">
      <c r="B66" s="359">
        <f>SUM($T$1000)</f>
        <v>4</v>
      </c>
      <c r="C66" s="1058">
        <v>6.0</v>
      </c>
      <c r="D66" s="38"/>
      <c r="E66" s="38"/>
      <c r="F66" s="38"/>
      <c r="G66" s="38"/>
      <c r="H66" s="38"/>
      <c r="I66" s="359">
        <f>SUM(B66,D66:H66, (MIN(ROUNDDOWN(C66/6), 1)), MIN(ROUNDDOWN(C66/15), 1))</f>
        <v>5</v>
      </c>
      <c r="J66" s="329"/>
      <c r="K66" s="329"/>
      <c r="L66" s="329"/>
      <c r="M66" s="329"/>
      <c r="N66" s="329"/>
      <c r="O66" s="329"/>
      <c r="P66" s="329"/>
      <c r="Q66" s="329"/>
      <c r="R66" s="329"/>
      <c r="S66" s="329"/>
      <c r="T66" s="329"/>
      <c r="U66" s="510" t="s">
        <v>1010</v>
      </c>
      <c r="V66" s="424" t="s">
        <v>1074</v>
      </c>
      <c r="W66" s="401" t="s">
        <v>1075</v>
      </c>
      <c r="X66" s="458" t="s">
        <v>3393</v>
      </c>
      <c r="Y66" s="402" t="s">
        <v>3394</v>
      </c>
      <c r="Z66" s="226"/>
      <c r="AA66" s="329"/>
      <c r="AB66" s="388"/>
      <c r="AC66" s="279" t="s">
        <v>1862</v>
      </c>
      <c r="AD66" s="169" t="s">
        <v>1385</v>
      </c>
      <c r="AE66" s="149"/>
      <c r="AF66" s="149"/>
      <c r="AG66" s="171" t="s">
        <v>3395</v>
      </c>
      <c r="AH66" s="461" t="s">
        <v>1195</v>
      </c>
      <c r="AI66" s="171" t="s">
        <v>1196</v>
      </c>
      <c r="AJ66" s="329"/>
      <c r="AK66" s="329"/>
      <c r="AL66" s="329"/>
      <c r="AM66" s="304" t="s">
        <v>3396</v>
      </c>
      <c r="AN66" s="37"/>
      <c r="AO66" s="304" t="s">
        <v>2848</v>
      </c>
      <c r="AP66" s="37"/>
      <c r="AQ66" s="472" t="s">
        <v>3397</v>
      </c>
      <c r="AR66" s="37"/>
      <c r="AS66" s="329"/>
      <c r="AT66" s="329"/>
    </row>
    <row r="67">
      <c r="A67" s="329"/>
      <c r="B67" s="329"/>
      <c r="C67" s="329"/>
      <c r="D67" s="329"/>
      <c r="E67" s="329"/>
      <c r="F67" s="329"/>
      <c r="G67" s="329"/>
      <c r="H67" s="329"/>
      <c r="I67" s="329"/>
      <c r="J67" s="329"/>
      <c r="K67" s="411" t="s">
        <v>1904</v>
      </c>
      <c r="L67" s="412"/>
      <c r="M67" s="412"/>
      <c r="N67" s="412"/>
      <c r="O67" s="413"/>
      <c r="P67" s="413"/>
      <c r="Q67" s="413"/>
      <c r="R67" s="329"/>
      <c r="S67" s="329"/>
      <c r="T67" s="329"/>
      <c r="U67" s="510" t="s">
        <v>1018</v>
      </c>
      <c r="V67" s="424" t="s">
        <v>2239</v>
      </c>
      <c r="W67" s="226" t="s">
        <v>1880</v>
      </c>
      <c r="X67" s="226" t="s">
        <v>2004</v>
      </c>
      <c r="Y67" s="226" t="s">
        <v>2109</v>
      </c>
      <c r="Z67" s="226"/>
      <c r="AA67" s="329"/>
      <c r="AB67" s="390">
        <f>(AC67 * (AC67 + 1)) / 2</f>
        <v>1</v>
      </c>
      <c r="AC67" s="391">
        <v>1.0</v>
      </c>
      <c r="AD67" s="153" t="s">
        <v>3398</v>
      </c>
      <c r="AE67" s="153"/>
      <c r="AF67" s="153"/>
      <c r="AG67" s="153"/>
      <c r="AH67" s="153"/>
      <c r="AI67" s="154"/>
      <c r="AJ67" s="329"/>
      <c r="AK67" s="329"/>
      <c r="AL67" s="329"/>
      <c r="AM67" s="329"/>
      <c r="AN67" s="329"/>
      <c r="AO67" s="329"/>
      <c r="AP67" s="329"/>
      <c r="AQ67" s="329"/>
      <c r="AR67" s="329"/>
      <c r="AS67" s="329"/>
      <c r="AT67" s="329"/>
    </row>
    <row r="68">
      <c r="A68" s="329"/>
      <c r="B68" s="577" t="s">
        <v>1822</v>
      </c>
      <c r="C68" s="577" t="s">
        <v>1906</v>
      </c>
      <c r="D68" s="577" t="s">
        <v>1907</v>
      </c>
      <c r="E68" s="577" t="s">
        <v>1908</v>
      </c>
      <c r="F68" s="577" t="s">
        <v>1909</v>
      </c>
      <c r="G68" s="577" t="s">
        <v>1910</v>
      </c>
      <c r="H68" s="577" t="s">
        <v>800</v>
      </c>
      <c r="I68" s="345" t="s">
        <v>1826</v>
      </c>
      <c r="J68" s="329"/>
      <c r="K68" s="346" t="str">
        <f>IFERROR(__xludf.DUMMYFUNCTION("REGEXREPLACE(O67, ""\D+"", """")"),"")</f>
        <v/>
      </c>
      <c r="L68" s="170"/>
      <c r="M68" s="170"/>
      <c r="N68" s="170"/>
      <c r="O68" s="170"/>
      <c r="P68" s="170"/>
      <c r="Q68" s="170"/>
      <c r="R68" s="329"/>
      <c r="S68" s="329"/>
      <c r="T68" s="279" t="s">
        <v>1889</v>
      </c>
      <c r="U68" s="850" t="s">
        <v>3399</v>
      </c>
      <c r="V68" s="767"/>
      <c r="W68" s="382" t="s">
        <v>3400</v>
      </c>
      <c r="X68" s="562"/>
      <c r="Y68" s="562"/>
      <c r="Z68" s="562"/>
      <c r="AA68" s="329"/>
      <c r="AB68" s="329"/>
      <c r="AC68" s="400" t="str">
        <f>CONCATENATE("Cost: ", AB67, " KP")</f>
        <v>Cost: 1 KP</v>
      </c>
      <c r="AD68" s="445" t="s">
        <v>2281</v>
      </c>
      <c r="AE68" s="153"/>
      <c r="AF68" s="153"/>
      <c r="AG68" s="153"/>
      <c r="AH68" s="154"/>
      <c r="AI68" s="154"/>
      <c r="AJ68" s="329"/>
      <c r="AK68" s="329"/>
      <c r="AL68" s="329"/>
      <c r="AM68" s="279" t="s">
        <v>1914</v>
      </c>
      <c r="AN68" s="279"/>
      <c r="AO68" s="329"/>
      <c r="AP68" s="329"/>
      <c r="AQ68" s="329"/>
      <c r="AR68" s="329"/>
      <c r="AS68" s="329"/>
      <c r="AT68" s="329"/>
    </row>
    <row r="69">
      <c r="A69" s="345" t="s">
        <v>51</v>
      </c>
      <c r="B69" s="359">
        <f>SUM($U$1000)</f>
        <v>5</v>
      </c>
      <c r="C69" s="412"/>
      <c r="D69" s="412"/>
      <c r="E69" s="419">
        <f>SUM(ROUNDDOWN(I62/5))</f>
        <v>1</v>
      </c>
      <c r="F69" s="418"/>
      <c r="G69" s="38"/>
      <c r="H69" s="38"/>
      <c r="I69" s="359">
        <f t="shared" ref="I69:I73" si="3">SUM(B69:H69)</f>
        <v>6</v>
      </c>
      <c r="J69" s="329"/>
      <c r="K69" s="329"/>
      <c r="L69" s="170"/>
      <c r="M69" s="170"/>
      <c r="N69" s="170"/>
      <c r="O69" s="170"/>
      <c r="P69" s="170"/>
      <c r="Q69" s="170"/>
      <c r="R69" s="329"/>
      <c r="S69" s="329"/>
      <c r="T69" s="329"/>
      <c r="U69" s="385" t="s">
        <v>1010</v>
      </c>
      <c r="V69" s="226" t="s">
        <v>1060</v>
      </c>
      <c r="W69" s="414" t="s">
        <v>3401</v>
      </c>
      <c r="X69" s="589" t="s">
        <v>3402</v>
      </c>
      <c r="Y69" s="226"/>
      <c r="Z69" s="226"/>
      <c r="AA69" s="329"/>
      <c r="AB69" s="329"/>
      <c r="AC69" s="279" t="s">
        <v>1862</v>
      </c>
      <c r="AD69" s="279" t="s">
        <v>1476</v>
      </c>
      <c r="AE69" s="192"/>
      <c r="AF69" s="192"/>
      <c r="AG69" s="222" t="s">
        <v>1304</v>
      </c>
      <c r="AH69" s="178" t="s">
        <v>1344</v>
      </c>
      <c r="AI69" s="178" t="s">
        <v>1196</v>
      </c>
      <c r="AJ69" s="329"/>
      <c r="AK69" s="329"/>
      <c r="AL69" s="329"/>
      <c r="AM69" s="732" t="s">
        <v>3403</v>
      </c>
      <c r="AS69" s="329"/>
      <c r="AT69" s="329"/>
    </row>
    <row r="70">
      <c r="A70" s="345" t="s">
        <v>52</v>
      </c>
      <c r="B70" s="359">
        <f>SUM($V$1000)</f>
        <v>6</v>
      </c>
      <c r="C70" s="412"/>
      <c r="D70" s="419">
        <f>SUM(ROUNDDOWN(I61/3))</f>
        <v>6</v>
      </c>
      <c r="E70" s="1069">
        <f>SUM(I62)</f>
        <v>8</v>
      </c>
      <c r="F70" s="418"/>
      <c r="G70" s="1070">
        <v>5.0</v>
      </c>
      <c r="H70" s="38"/>
      <c r="I70" s="359">
        <f t="shared" si="3"/>
        <v>25</v>
      </c>
      <c r="J70" s="329"/>
      <c r="K70" s="329"/>
      <c r="L70" s="329"/>
      <c r="M70" s="329"/>
      <c r="N70" s="329"/>
      <c r="O70" s="329"/>
      <c r="P70" s="329"/>
      <c r="Q70" s="329"/>
      <c r="R70" s="329"/>
      <c r="S70" s="329"/>
      <c r="T70" s="329"/>
      <c r="U70" s="385" t="s">
        <v>1018</v>
      </c>
      <c r="V70" s="414" t="s">
        <v>1093</v>
      </c>
      <c r="W70" s="226" t="s">
        <v>2965</v>
      </c>
      <c r="X70" s="226"/>
      <c r="Y70" s="226"/>
      <c r="Z70" s="226"/>
      <c r="AA70" s="329"/>
      <c r="AB70" s="390">
        <f>(AC70 * (AC70 + 1)) / 2</f>
        <v>0</v>
      </c>
      <c r="AC70" s="391">
        <v>0.0</v>
      </c>
      <c r="AD70" s="180" t="s">
        <v>1478</v>
      </c>
      <c r="AE70" s="181"/>
      <c r="AF70" s="181"/>
      <c r="AG70" s="181"/>
      <c r="AH70" s="181"/>
      <c r="AI70" s="181"/>
      <c r="AJ70" s="329"/>
      <c r="AK70" s="329"/>
      <c r="AL70" s="329"/>
      <c r="AS70" s="329"/>
      <c r="AT70" s="329"/>
    </row>
    <row r="71">
      <c r="A71" s="345" t="s">
        <v>54</v>
      </c>
      <c r="B71" s="359">
        <f>SUM($W$1000)</f>
        <v>2</v>
      </c>
      <c r="C71" s="1069">
        <f>SUM(I60)</f>
        <v>0</v>
      </c>
      <c r="D71" s="412"/>
      <c r="E71" s="412"/>
      <c r="F71" s="418"/>
      <c r="G71" s="38"/>
      <c r="H71" s="38"/>
      <c r="I71" s="359">
        <f t="shared" si="3"/>
        <v>2</v>
      </c>
      <c r="J71" s="329"/>
      <c r="K71" s="411" t="s">
        <v>1904</v>
      </c>
      <c r="L71" s="412"/>
      <c r="M71" s="412"/>
      <c r="N71" s="412"/>
      <c r="O71" s="413"/>
      <c r="P71" s="413"/>
      <c r="Q71" s="413"/>
      <c r="R71" s="329"/>
      <c r="S71" s="329"/>
      <c r="T71" s="329"/>
      <c r="U71" s="329"/>
      <c r="V71" s="329"/>
      <c r="W71" s="329"/>
      <c r="X71" s="329"/>
      <c r="Y71" s="329"/>
      <c r="Z71" s="329"/>
      <c r="AA71" s="329"/>
      <c r="AB71" s="388"/>
      <c r="AC71" s="400" t="str">
        <f>CONCATENATE("Cost: ", AB70, " KP")</f>
        <v>Cost: 0 KP</v>
      </c>
      <c r="AD71" s="185" t="s">
        <v>3404</v>
      </c>
      <c r="AE71" s="181"/>
      <c r="AF71" s="181"/>
      <c r="AG71" s="181"/>
      <c r="AH71" s="318" t="s">
        <v>1481</v>
      </c>
      <c r="AI71" s="318" t="s">
        <v>1482</v>
      </c>
      <c r="AJ71" s="329"/>
      <c r="AK71" s="329"/>
      <c r="AL71" s="329"/>
      <c r="AS71" s="329"/>
      <c r="AT71" s="329"/>
    </row>
    <row r="72">
      <c r="A72" s="345" t="s">
        <v>53</v>
      </c>
      <c r="B72" s="359">
        <f>SUM($X$1000)</f>
        <v>0</v>
      </c>
      <c r="C72" s="1069">
        <f>SUM(ROUNDDOWN(I60/2))</f>
        <v>0</v>
      </c>
      <c r="D72" s="412"/>
      <c r="E72" s="1069">
        <f>SUM(I62)</f>
        <v>8</v>
      </c>
      <c r="F72" s="418"/>
      <c r="G72" s="1058">
        <v>3.0</v>
      </c>
      <c r="H72" s="38"/>
      <c r="I72" s="359">
        <f t="shared" si="3"/>
        <v>11</v>
      </c>
      <c r="J72" s="329"/>
      <c r="K72" s="346" t="str">
        <f>IFERROR(__xludf.DUMMYFUNCTION("REGEXREPLACE(O71, ""\D+"", """")"),"")</f>
        <v/>
      </c>
      <c r="L72" s="170"/>
      <c r="M72" s="170"/>
      <c r="N72" s="170"/>
      <c r="O72" s="170"/>
      <c r="P72" s="170"/>
      <c r="Q72" s="170"/>
      <c r="R72" s="329"/>
      <c r="S72" s="329"/>
      <c r="T72" s="279" t="s">
        <v>1922</v>
      </c>
      <c r="U72" s="1071" t="s">
        <v>3405</v>
      </c>
      <c r="V72" s="154"/>
      <c r="W72" s="170"/>
      <c r="X72" s="170"/>
      <c r="Y72" s="1072" t="s">
        <v>568</v>
      </c>
      <c r="Z72" s="345" t="s">
        <v>535</v>
      </c>
      <c r="AA72" s="329"/>
      <c r="AB72" s="329"/>
      <c r="AC72" s="411" t="s">
        <v>1904</v>
      </c>
      <c r="AD72" s="412"/>
      <c r="AE72" s="412"/>
      <c r="AF72" s="412"/>
      <c r="AG72" s="413"/>
      <c r="AH72" s="413"/>
      <c r="AI72" s="413"/>
      <c r="AJ72" s="329"/>
      <c r="AK72" s="329"/>
      <c r="AL72" s="329"/>
      <c r="AS72" s="329"/>
      <c r="AT72" s="329"/>
    </row>
    <row r="73">
      <c r="A73" s="345" t="s">
        <v>55</v>
      </c>
      <c r="B73" s="359">
        <f>SUM($Y$1000)</f>
        <v>14</v>
      </c>
      <c r="C73" s="1069">
        <f>SUM(I60)</f>
        <v>0</v>
      </c>
      <c r="D73" s="412"/>
      <c r="E73" s="412"/>
      <c r="F73" s="419">
        <f>SUM(ROUNDDOWN(I65/3))</f>
        <v>6</v>
      </c>
      <c r="G73" s="38"/>
      <c r="H73" s="38"/>
      <c r="I73" s="359">
        <f t="shared" si="3"/>
        <v>20</v>
      </c>
      <c r="J73" s="329"/>
      <c r="K73" s="329"/>
      <c r="L73" s="170"/>
      <c r="M73" s="170"/>
      <c r="N73" s="170"/>
      <c r="O73" s="170"/>
      <c r="P73" s="170"/>
      <c r="Q73" s="170"/>
      <c r="R73" s="329"/>
      <c r="S73" s="329"/>
      <c r="T73" s="329"/>
      <c r="U73" s="184" t="s">
        <v>3406</v>
      </c>
      <c r="V73" s="212"/>
      <c r="W73" s="212"/>
      <c r="X73" s="212"/>
      <c r="Y73" s="212"/>
      <c r="Z73" s="154"/>
      <c r="AA73" s="329"/>
      <c r="AB73" s="390">
        <f>(AC73 * (AC73 + 1)) / 2</f>
        <v>0</v>
      </c>
      <c r="AC73" s="391">
        <v>0.0</v>
      </c>
      <c r="AD73" s="170"/>
      <c r="AE73" s="170"/>
      <c r="AF73" s="170"/>
      <c r="AG73" s="170"/>
      <c r="AH73" s="170"/>
      <c r="AI73" s="170"/>
      <c r="AJ73" s="329"/>
      <c r="AK73" s="329"/>
      <c r="AL73" s="329"/>
      <c r="AS73" s="329"/>
      <c r="AT73" s="329"/>
    </row>
    <row r="74">
      <c r="A74" s="329"/>
      <c r="B74" s="329"/>
      <c r="C74" s="329"/>
      <c r="D74" s="329"/>
      <c r="E74" s="329"/>
      <c r="F74" s="329"/>
      <c r="G74" s="329"/>
      <c r="H74" s="329"/>
      <c r="I74" s="329"/>
      <c r="J74" s="329"/>
      <c r="K74" s="329"/>
      <c r="L74" s="329"/>
      <c r="M74" s="329"/>
      <c r="N74" s="329"/>
      <c r="O74" s="329"/>
      <c r="P74" s="329"/>
      <c r="Q74" s="329"/>
      <c r="R74" s="329"/>
      <c r="S74" s="329"/>
      <c r="T74" s="329"/>
      <c r="U74" s="153" t="s">
        <v>3407</v>
      </c>
      <c r="V74" s="154"/>
      <c r="W74" s="154"/>
      <c r="X74" s="154"/>
      <c r="Y74" s="154"/>
      <c r="Z74" s="205" t="s">
        <v>3408</v>
      </c>
      <c r="AA74" s="349" t="s">
        <v>556</v>
      </c>
      <c r="AB74" s="329"/>
      <c r="AC74" s="329"/>
      <c r="AD74" s="170"/>
      <c r="AE74" s="170"/>
      <c r="AF74" s="170"/>
      <c r="AG74" s="170"/>
      <c r="AH74" s="170"/>
      <c r="AI74" s="170"/>
      <c r="AJ74" s="329"/>
      <c r="AK74" s="329"/>
      <c r="AL74" s="329"/>
      <c r="AM74" s="329"/>
      <c r="AN74" s="329"/>
      <c r="AO74" s="329"/>
      <c r="AP74" s="329"/>
      <c r="AQ74" s="329"/>
      <c r="AR74" s="329"/>
      <c r="AS74" s="329"/>
      <c r="AT74" s="329"/>
    </row>
    <row r="75">
      <c r="A75" s="37"/>
      <c r="B75" s="329"/>
      <c r="C75" s="329"/>
      <c r="D75" s="329"/>
      <c r="E75" s="329"/>
      <c r="F75" s="329"/>
      <c r="G75" s="329"/>
      <c r="H75" s="329"/>
      <c r="I75" s="329"/>
      <c r="J75" s="37"/>
      <c r="K75" s="329"/>
      <c r="L75" s="329"/>
      <c r="M75" s="329"/>
      <c r="N75" s="329"/>
      <c r="O75" s="329"/>
      <c r="P75" s="329"/>
      <c r="Q75" s="329"/>
      <c r="R75" s="329"/>
      <c r="S75" s="37"/>
      <c r="T75" s="329"/>
      <c r="U75" s="329"/>
      <c r="V75" s="329"/>
      <c r="W75" s="329"/>
      <c r="X75" s="329"/>
      <c r="Y75" s="329"/>
      <c r="Z75" s="329"/>
      <c r="AA75" s="329"/>
      <c r="AB75" s="37"/>
      <c r="AC75" s="329"/>
      <c r="AD75" s="329"/>
      <c r="AE75" s="329"/>
      <c r="AF75" s="329"/>
      <c r="AG75" s="329"/>
      <c r="AH75" s="329"/>
      <c r="AI75" s="329"/>
      <c r="AJ75" s="329"/>
      <c r="AK75" s="37"/>
      <c r="AL75" s="329"/>
      <c r="AM75" s="329"/>
      <c r="AN75" s="329"/>
      <c r="AO75" s="329"/>
      <c r="AP75" s="329"/>
      <c r="AQ75" s="329"/>
      <c r="AR75" s="329"/>
      <c r="AS75" s="349" t="s">
        <v>3409</v>
      </c>
      <c r="AT75" s="37"/>
    </row>
    <row r="79">
      <c r="A79" s="37"/>
      <c r="B79" s="329"/>
      <c r="C79" s="329"/>
      <c r="D79" s="329"/>
      <c r="E79" s="329"/>
      <c r="F79" s="329"/>
      <c r="G79" s="1044" t="s">
        <v>1811</v>
      </c>
      <c r="H79" s="1044" t="s">
        <v>1812</v>
      </c>
      <c r="I79" s="331" t="s">
        <v>1813</v>
      </c>
      <c r="J79" s="329"/>
      <c r="K79" s="329"/>
      <c r="L79" s="329"/>
      <c r="M79" s="329"/>
      <c r="N79" s="329"/>
      <c r="O79" s="329"/>
      <c r="P79" s="329"/>
      <c r="Q79" s="329"/>
      <c r="R79" s="329"/>
      <c r="S79" s="37"/>
      <c r="T79" s="329"/>
      <c r="U79" s="329"/>
      <c r="V79" s="329"/>
      <c r="W79" s="329"/>
      <c r="X79" s="329"/>
      <c r="Y79" s="329"/>
      <c r="Z79" s="329"/>
      <c r="AA79" s="329"/>
      <c r="AB79" s="37"/>
      <c r="AC79" s="329"/>
      <c r="AD79" s="329"/>
      <c r="AE79" s="329"/>
      <c r="AF79" s="329"/>
      <c r="AG79" s="329"/>
      <c r="AH79" s="329"/>
      <c r="AI79" s="329"/>
      <c r="AJ79" s="329"/>
      <c r="AK79" s="37"/>
      <c r="AL79" s="329"/>
      <c r="AM79" s="329"/>
      <c r="AN79" s="329"/>
      <c r="AO79" s="329"/>
      <c r="AP79" s="329"/>
      <c r="AQ79" s="329"/>
      <c r="AR79" s="329"/>
      <c r="AS79" s="329"/>
      <c r="AT79" s="37"/>
    </row>
    <row r="80">
      <c r="A80" s="329"/>
      <c r="B80" s="329"/>
      <c r="C80" s="1045" t="s">
        <v>3410</v>
      </c>
      <c r="D80" s="333"/>
      <c r="E80" s="329"/>
      <c r="F80" s="1046" t="s">
        <v>1814</v>
      </c>
      <c r="G80" s="334">
        <f>MINUS(H80,SUM(C83:C92) + SUM(K82+K86+K90+AB87+AB90+AB93+AB96+AB99))</f>
        <v>0</v>
      </c>
      <c r="H80" s="334">
        <f>SUM($A$1000)</f>
        <v>100</v>
      </c>
      <c r="I80" s="335">
        <f>$Z$1000</f>
        <v>14</v>
      </c>
      <c r="J80" s="329"/>
      <c r="K80" s="329"/>
      <c r="L80" s="329"/>
      <c r="M80" s="329"/>
      <c r="N80" s="329"/>
      <c r="O80" s="329"/>
      <c r="P80" s="329"/>
      <c r="Q80" s="329"/>
      <c r="R80" s="329"/>
      <c r="S80" s="329"/>
      <c r="T80" s="329"/>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row>
    <row r="81">
      <c r="A81" s="329"/>
      <c r="B81" s="329"/>
      <c r="C81" s="329"/>
      <c r="D81" s="329"/>
      <c r="E81" s="329"/>
      <c r="F81" s="329"/>
      <c r="G81" s="329"/>
      <c r="H81" s="329"/>
      <c r="I81" s="329"/>
      <c r="J81" s="329"/>
      <c r="K81" s="274" t="s">
        <v>1815</v>
      </c>
      <c r="L81" s="313" t="s">
        <v>835</v>
      </c>
      <c r="M81" s="170"/>
      <c r="N81" s="170"/>
      <c r="O81" s="171" t="s">
        <v>3411</v>
      </c>
      <c r="P81" s="738" t="s">
        <v>800</v>
      </c>
      <c r="Q81" s="461" t="s">
        <v>593</v>
      </c>
      <c r="R81" s="329"/>
      <c r="S81" s="329"/>
      <c r="T81" s="279" t="s">
        <v>1816</v>
      </c>
      <c r="U81" s="628" t="s">
        <v>3412</v>
      </c>
      <c r="V81" s="629"/>
      <c r="W81" s="1073" t="s">
        <v>3413</v>
      </c>
      <c r="X81" s="254"/>
      <c r="Y81" s="254"/>
      <c r="Z81" s="235"/>
      <c r="AA81" s="329"/>
      <c r="AB81" s="329"/>
      <c r="AC81" s="279" t="s">
        <v>294</v>
      </c>
      <c r="AD81" s="1074" t="s">
        <v>3414</v>
      </c>
      <c r="AE81" s="170"/>
      <c r="AF81" s="434" t="s">
        <v>3415</v>
      </c>
      <c r="AG81" s="254"/>
      <c r="AH81" s="254"/>
      <c r="AI81" s="235"/>
      <c r="AJ81" s="329"/>
      <c r="AK81" s="329"/>
      <c r="AL81" s="329"/>
      <c r="AM81" s="220" t="s">
        <v>3321</v>
      </c>
      <c r="AN81" s="279"/>
      <c r="AO81" s="329"/>
      <c r="AP81" s="329"/>
      <c r="AQ81" s="329"/>
      <c r="AR81" s="329"/>
      <c r="AS81" s="329"/>
      <c r="AT81" s="329"/>
    </row>
    <row r="82">
      <c r="A82" s="329"/>
      <c r="B82" s="577" t="s">
        <v>1822</v>
      </c>
      <c r="C82" s="577" t="s">
        <v>1823</v>
      </c>
      <c r="D82" s="577" t="s">
        <v>1824</v>
      </c>
      <c r="E82" s="577" t="s">
        <v>1825</v>
      </c>
      <c r="F82" s="577" t="s">
        <v>1066</v>
      </c>
      <c r="G82" s="577" t="s">
        <v>1120</v>
      </c>
      <c r="H82" s="577" t="s">
        <v>800</v>
      </c>
      <c r="I82" s="345" t="s">
        <v>1826</v>
      </c>
      <c r="J82" s="329"/>
      <c r="K82" s="346" t="str">
        <f>IFERROR(__xludf.DUMMYFUNCTION("REGEXREPLACE(O81, ""\D+"", """")"),"4")</f>
        <v>4</v>
      </c>
      <c r="L82" s="153" t="s">
        <v>838</v>
      </c>
      <c r="M82" s="212"/>
      <c r="N82" s="212"/>
      <c r="O82" s="243"/>
      <c r="P82" s="212"/>
      <c r="Q82" s="173"/>
      <c r="R82" s="329"/>
      <c r="S82" s="329"/>
      <c r="T82" s="329"/>
      <c r="U82" s="298" t="s">
        <v>3416</v>
      </c>
      <c r="V82" s="212"/>
      <c r="W82" s="212"/>
      <c r="X82" s="212"/>
      <c r="Y82" s="212"/>
      <c r="Z82" s="212"/>
      <c r="AA82" s="329" t="s">
        <v>556</v>
      </c>
      <c r="AB82" s="329"/>
      <c r="AC82" s="329"/>
      <c r="AD82" s="315" t="s">
        <v>3417</v>
      </c>
      <c r="AE82" s="212"/>
      <c r="AF82" s="212"/>
      <c r="AG82" s="212"/>
      <c r="AH82" s="212"/>
      <c r="AI82" s="154"/>
      <c r="AJ82" s="329"/>
      <c r="AK82" s="329"/>
      <c r="AL82" s="329"/>
      <c r="AM82" s="452" t="s">
        <v>1951</v>
      </c>
      <c r="AN82" s="622" t="s">
        <v>2313</v>
      </c>
      <c r="AO82" s="452" t="s">
        <v>1951</v>
      </c>
      <c r="AP82" s="37"/>
      <c r="AQ82" s="37"/>
      <c r="AR82" s="37"/>
      <c r="AS82" s="329"/>
      <c r="AT82" s="329"/>
    </row>
    <row r="83">
      <c r="A83" s="358"/>
      <c r="B83" s="359">
        <f>SUM($B$1000)</f>
        <v>35</v>
      </c>
      <c r="C83" s="1058">
        <v>10.0</v>
      </c>
      <c r="D83" s="38"/>
      <c r="E83" s="1058"/>
      <c r="F83" s="38"/>
      <c r="G83" s="38"/>
      <c r="H83" s="38"/>
      <c r="I83" s="359">
        <f>SUM(B83,C83*2,D83:H83) - IF(C83 &gt; I80, MINUS(C83, I80), 0)</f>
        <v>55</v>
      </c>
      <c r="J83" s="329"/>
      <c r="K83" s="329"/>
      <c r="L83" s="211" t="s">
        <v>840</v>
      </c>
      <c r="M83" s="212"/>
      <c r="N83" s="212"/>
      <c r="O83" s="212"/>
      <c r="P83" s="212"/>
      <c r="Q83" s="154"/>
      <c r="R83" s="329"/>
      <c r="S83" s="329"/>
      <c r="T83" s="329"/>
      <c r="U83" s="566" t="s">
        <v>3418</v>
      </c>
      <c r="V83" s="345" t="s">
        <v>2438</v>
      </c>
      <c r="W83" s="345" t="s">
        <v>868</v>
      </c>
      <c r="X83" s="907" t="s">
        <v>886</v>
      </c>
      <c r="Y83" s="444" t="s">
        <v>865</v>
      </c>
      <c r="Z83" s="345" t="s">
        <v>866</v>
      </c>
      <c r="AA83" s="329"/>
      <c r="AB83" s="329"/>
      <c r="AC83" s="329"/>
      <c r="AD83" s="445"/>
      <c r="AE83" s="154"/>
      <c r="AF83" s="154"/>
      <c r="AG83" s="154"/>
      <c r="AH83" s="1075" t="str">
        <f>HYPERLINK("https://docs.google.com/spreadsheets/d/16X_Cc4gt7qcuO4J5ySvWAO4YhJ8FNRa7f8uheH_UvfI/edit?usp=sharing","GAIA'S GUARDIAN")</f>
        <v>GAIA'S GUARDIAN</v>
      </c>
      <c r="AI83" s="154"/>
      <c r="AJ83" s="329"/>
      <c r="AK83" s="329"/>
      <c r="AL83" s="329"/>
      <c r="AM83" s="37"/>
      <c r="AN83" s="37"/>
      <c r="AO83" s="37"/>
      <c r="AP83" s="37"/>
      <c r="AQ83" s="37"/>
      <c r="AR83" s="37"/>
      <c r="AS83" s="329"/>
      <c r="AT83" s="329"/>
    </row>
    <row r="84">
      <c r="B84" s="359">
        <f>SUM($C$1000)</f>
        <v>40</v>
      </c>
      <c r="C84" s="1058">
        <v>13.0</v>
      </c>
      <c r="D84" s="38"/>
      <c r="E84" s="1058">
        <v>4.0</v>
      </c>
      <c r="F84" s="1058">
        <v>-10.0</v>
      </c>
      <c r="G84" s="1058">
        <v>2.0</v>
      </c>
      <c r="H84" s="38"/>
      <c r="I84" s="359">
        <f>SUM(B84,C84*2,D84:H84) - IF(C84 &gt; I80, MINUS(C84, I80), 0)</f>
        <v>62</v>
      </c>
      <c r="J84" s="329"/>
      <c r="K84" s="329"/>
      <c r="L84" s="329"/>
      <c r="M84" s="329"/>
      <c r="N84" s="329"/>
      <c r="O84" s="329"/>
      <c r="P84" s="329"/>
      <c r="Q84" s="329"/>
      <c r="R84" s="329"/>
      <c r="S84" s="329"/>
      <c r="T84" s="329"/>
      <c r="U84" s="329"/>
      <c r="V84" s="329"/>
      <c r="W84" s="329"/>
      <c r="X84" s="329"/>
      <c r="Y84" s="349">
        <v>7.0</v>
      </c>
      <c r="Z84" s="329"/>
      <c r="AA84" s="329"/>
      <c r="AB84" s="329"/>
      <c r="AC84" s="329"/>
      <c r="AD84" s="227" t="s">
        <v>3419</v>
      </c>
      <c r="AE84" s="170"/>
      <c r="AF84" s="170"/>
      <c r="AG84" s="170"/>
      <c r="AH84" s="170"/>
      <c r="AI84" s="345" t="s">
        <v>535</v>
      </c>
      <c r="AJ84" s="329"/>
      <c r="AK84" s="329"/>
      <c r="AL84" s="329"/>
      <c r="AM84" s="37"/>
      <c r="AN84" s="37"/>
      <c r="AO84" s="37"/>
      <c r="AP84" s="37"/>
      <c r="AQ84" s="37"/>
      <c r="AR84" s="37"/>
      <c r="AS84" s="329"/>
      <c r="AT84" s="329"/>
    </row>
    <row r="85">
      <c r="B85" s="359">
        <f>SUM($D$1000)</f>
        <v>0</v>
      </c>
      <c r="C85" s="1058">
        <v>10.0</v>
      </c>
      <c r="D85" s="1058">
        <v>1.0</v>
      </c>
      <c r="E85" s="38"/>
      <c r="F85" s="1058">
        <v>3.0</v>
      </c>
      <c r="G85" s="38"/>
      <c r="H85" s="38"/>
      <c r="I85" s="359">
        <f>SUM(B85:H85) - IF(C85 &gt; I80, ROUNDUP(MINUS(C85, I80)/2), 0)</f>
        <v>14</v>
      </c>
      <c r="J85" s="329"/>
      <c r="K85" s="274" t="s">
        <v>1815</v>
      </c>
      <c r="L85" s="149" t="s">
        <v>803</v>
      </c>
      <c r="M85" s="170"/>
      <c r="N85" s="170"/>
      <c r="O85" s="171" t="s">
        <v>3420</v>
      </c>
      <c r="P85" s="738" t="s">
        <v>800</v>
      </c>
      <c r="Q85" s="461" t="s">
        <v>583</v>
      </c>
      <c r="R85" s="329"/>
      <c r="S85" s="329"/>
      <c r="T85" s="279" t="s">
        <v>1855</v>
      </c>
      <c r="U85" s="800" t="s">
        <v>3421</v>
      </c>
      <c r="V85" s="398"/>
      <c r="W85" s="473" t="s">
        <v>3422</v>
      </c>
      <c r="X85" s="342"/>
      <c r="Y85" s="342"/>
      <c r="Z85" s="342"/>
      <c r="AA85" s="329"/>
      <c r="AB85" s="329"/>
      <c r="AC85" s="329"/>
      <c r="AD85" s="383" t="s">
        <v>3423</v>
      </c>
      <c r="AE85" s="329"/>
      <c r="AF85" s="329"/>
      <c r="AG85" s="329"/>
      <c r="AH85" s="329"/>
      <c r="AI85" s="329"/>
      <c r="AJ85" s="349" t="s">
        <v>556</v>
      </c>
      <c r="AK85" s="329"/>
      <c r="AL85" s="329"/>
      <c r="AM85" s="37"/>
      <c r="AN85" s="37"/>
      <c r="AO85" s="37"/>
      <c r="AP85" s="37"/>
      <c r="AQ85" s="37"/>
      <c r="AR85" s="37"/>
      <c r="AS85" s="329"/>
      <c r="AT85" s="329"/>
    </row>
    <row r="86">
      <c r="B86" s="359">
        <f>SUM($E$1000)</f>
        <v>0</v>
      </c>
      <c r="C86" s="1058">
        <v>2.0</v>
      </c>
      <c r="D86" s="1058">
        <v>-1.0</v>
      </c>
      <c r="E86" s="38"/>
      <c r="F86" s="1058">
        <v>-2.0</v>
      </c>
      <c r="G86" s="1058">
        <v>1.0</v>
      </c>
      <c r="H86" s="38"/>
      <c r="I86" s="359">
        <f>SUM(B86:H86) - IF(C86 &gt; I80, ROUNDUP(MINUS(C86, I80)/2), 0)</f>
        <v>0</v>
      </c>
      <c r="J86" s="329"/>
      <c r="K86" s="346" t="str">
        <f>IFERROR(__xludf.DUMMYFUNCTION("REGEXREPLACE(O85, ""\D+"", """")"),"3")</f>
        <v>3</v>
      </c>
      <c r="L86" s="211" t="s">
        <v>805</v>
      </c>
      <c r="M86" s="212"/>
      <c r="N86" s="212"/>
      <c r="O86" s="243"/>
      <c r="P86" s="212"/>
      <c r="Q86" s="173"/>
      <c r="R86" s="349"/>
      <c r="S86" s="329"/>
      <c r="T86" s="329"/>
      <c r="U86" s="385" t="s">
        <v>1010</v>
      </c>
      <c r="V86" s="424" t="s">
        <v>1057</v>
      </c>
      <c r="W86" s="424" t="s">
        <v>2387</v>
      </c>
      <c r="X86" s="424" t="s">
        <v>2117</v>
      </c>
      <c r="Y86" s="584" t="s">
        <v>3424</v>
      </c>
      <c r="Z86" s="458" t="s">
        <v>3425</v>
      </c>
      <c r="AA86" s="349" t="s">
        <v>556</v>
      </c>
      <c r="AB86" s="388"/>
      <c r="AC86" s="279" t="s">
        <v>1862</v>
      </c>
      <c r="AD86" s="274" t="s">
        <v>3426</v>
      </c>
      <c r="AE86" s="170"/>
      <c r="AF86" s="170"/>
      <c r="AG86" s="222" t="s">
        <v>1304</v>
      </c>
      <c r="AH86" s="171" t="s">
        <v>1344</v>
      </c>
      <c r="AI86" s="222" t="s">
        <v>1370</v>
      </c>
      <c r="AJ86" s="329"/>
      <c r="AK86" s="329"/>
      <c r="AL86" s="329"/>
      <c r="AM86" s="37"/>
      <c r="AN86" s="37"/>
      <c r="AO86" s="37"/>
      <c r="AP86" s="37"/>
      <c r="AQ86" s="37"/>
      <c r="AR86" s="37"/>
      <c r="AS86" s="329"/>
      <c r="AT86" s="329"/>
    </row>
    <row r="87">
      <c r="B87" s="359">
        <f>SUM($F$1000)</f>
        <v>0</v>
      </c>
      <c r="C87" s="1058">
        <v>16.0</v>
      </c>
      <c r="D87" s="1058">
        <v>3.0</v>
      </c>
      <c r="E87" s="1058">
        <v>3.0</v>
      </c>
      <c r="F87" s="1058">
        <v>6.0</v>
      </c>
      <c r="G87" s="1058">
        <v>1.0</v>
      </c>
      <c r="H87" s="38"/>
      <c r="I87" s="359">
        <f>SUM(B87:H87) - IF(C87 &gt; I80, ROUNDUP(MINUS(C87, I80)/2), 0)</f>
        <v>28</v>
      </c>
      <c r="J87" s="329"/>
      <c r="K87" s="329"/>
      <c r="L87" s="154"/>
      <c r="M87" s="154"/>
      <c r="N87" s="154"/>
      <c r="O87" s="154"/>
      <c r="P87" s="154"/>
      <c r="Q87" s="154"/>
      <c r="R87" s="329"/>
      <c r="S87" s="329"/>
      <c r="T87" s="329"/>
      <c r="U87" s="385" t="s">
        <v>1018</v>
      </c>
      <c r="V87" s="421" t="s">
        <v>2527</v>
      </c>
      <c r="W87" s="401" t="s">
        <v>3427</v>
      </c>
      <c r="X87" s="403" t="s">
        <v>1866</v>
      </c>
      <c r="Y87" s="181"/>
      <c r="Z87" s="401"/>
      <c r="AA87" s="329"/>
      <c r="AB87" s="390">
        <f>(AC87 * (AC87 + 1)) / 2</f>
        <v>0</v>
      </c>
      <c r="AC87" s="391">
        <v>0.0</v>
      </c>
      <c r="AD87" s="242" t="s">
        <v>3428</v>
      </c>
      <c r="AE87" s="212"/>
      <c r="AF87" s="212"/>
      <c r="AG87" s="212"/>
      <c r="AH87" s="154"/>
      <c r="AI87" s="154"/>
      <c r="AJ87" s="329"/>
      <c r="AK87" s="329"/>
      <c r="AL87" s="329"/>
      <c r="AM87" s="37"/>
      <c r="AN87" s="37"/>
      <c r="AO87" s="37"/>
      <c r="AP87" s="37"/>
      <c r="AQ87" s="37"/>
      <c r="AR87" s="37"/>
      <c r="AS87" s="329"/>
      <c r="AT87" s="329"/>
    </row>
    <row r="88">
      <c r="B88" s="359">
        <f>SUM($G$1000)</f>
        <v>0</v>
      </c>
      <c r="C88" s="1058">
        <v>7.0</v>
      </c>
      <c r="D88" s="38"/>
      <c r="E88" s="38"/>
      <c r="F88" s="38"/>
      <c r="G88" s="38"/>
      <c r="H88" s="38"/>
      <c r="I88" s="359">
        <f>SUM(B88:H88) - IF(C88 &gt; I80, ROUNDUP(MINUS(C88, I80)/2), 0)</f>
        <v>7</v>
      </c>
      <c r="J88" s="329"/>
      <c r="K88" s="329"/>
      <c r="L88" s="329"/>
      <c r="M88" s="329"/>
      <c r="N88" s="329"/>
      <c r="O88" s="329"/>
      <c r="P88" s="329"/>
      <c r="Q88" s="329"/>
      <c r="R88" s="329"/>
      <c r="S88" s="329"/>
      <c r="T88" s="279" t="s">
        <v>1872</v>
      </c>
      <c r="U88" s="381" t="s">
        <v>3429</v>
      </c>
      <c r="V88" s="373"/>
      <c r="W88" s="382" t="s">
        <v>3430</v>
      </c>
      <c r="X88" s="342"/>
      <c r="Y88" s="342"/>
      <c r="Z88" s="342"/>
      <c r="AA88" s="329"/>
      <c r="AB88" s="388"/>
      <c r="AC88" s="400" t="str">
        <f>CONCATENATE("Cost: ", AB87, " KP")</f>
        <v>Cost: 0 KP</v>
      </c>
      <c r="AD88" s="153" t="s">
        <v>3431</v>
      </c>
      <c r="AE88" s="154"/>
      <c r="AF88" s="154"/>
      <c r="AG88" s="154"/>
      <c r="AH88" s="154"/>
      <c r="AI88" s="154"/>
      <c r="AJ88" s="329"/>
      <c r="AK88" s="329"/>
      <c r="AL88" s="329"/>
      <c r="AM88" s="329"/>
      <c r="AN88" s="329"/>
      <c r="AO88" s="329"/>
      <c r="AP88" s="329"/>
      <c r="AQ88" s="329"/>
      <c r="AR88" s="329"/>
      <c r="AS88" s="329"/>
      <c r="AT88" s="329"/>
    </row>
    <row r="89">
      <c r="B89" s="359">
        <f>SUM($H$1000)</f>
        <v>0</v>
      </c>
      <c r="C89" s="1058">
        <v>1.0</v>
      </c>
      <c r="D89" s="38"/>
      <c r="E89" s="38"/>
      <c r="F89" s="38"/>
      <c r="G89" s="1058">
        <v>1.0</v>
      </c>
      <c r="H89" s="38"/>
      <c r="I89" s="359">
        <f>SUM(B89:H89) - IF(C89 &gt; I80, ROUNDUP(MINUS(C89, I80)/2), 0)</f>
        <v>2</v>
      </c>
      <c r="J89" s="329"/>
      <c r="K89" s="274" t="s">
        <v>1815</v>
      </c>
      <c r="L89" s="169" t="s">
        <v>2216</v>
      </c>
      <c r="M89" s="170"/>
      <c r="N89" s="170"/>
      <c r="O89" s="171"/>
      <c r="P89" s="217"/>
      <c r="Q89" s="171"/>
      <c r="R89" s="329"/>
      <c r="S89" s="329"/>
      <c r="T89" s="329"/>
      <c r="U89" s="385" t="s">
        <v>1010</v>
      </c>
      <c r="V89" s="181" t="s">
        <v>1876</v>
      </c>
      <c r="W89" s="386" t="s">
        <v>3432</v>
      </c>
      <c r="X89" s="386" t="s">
        <v>3433</v>
      </c>
      <c r="Y89" s="181"/>
      <c r="Z89" s="181"/>
      <c r="AA89" s="329"/>
      <c r="AB89" s="388"/>
      <c r="AC89" s="279" t="s">
        <v>1862</v>
      </c>
      <c r="AD89" s="274" t="s">
        <v>1494</v>
      </c>
      <c r="AE89" s="170"/>
      <c r="AF89" s="170"/>
      <c r="AG89" s="275" t="s">
        <v>1336</v>
      </c>
      <c r="AH89" s="171" t="s">
        <v>1195</v>
      </c>
      <c r="AI89" s="275" t="s">
        <v>1370</v>
      </c>
      <c r="AJ89" s="329"/>
      <c r="AK89" s="329"/>
      <c r="AL89" s="329"/>
      <c r="AM89" s="279" t="s">
        <v>1879</v>
      </c>
      <c r="AN89" s="170"/>
      <c r="AO89" s="329"/>
      <c r="AP89" s="329"/>
      <c r="AQ89" s="329"/>
      <c r="AR89" s="329"/>
      <c r="AS89" s="329"/>
      <c r="AT89" s="329"/>
    </row>
    <row r="90">
      <c r="B90" s="359">
        <f>SUM($I$1000)</f>
        <v>0</v>
      </c>
      <c r="C90" s="1058">
        <v>13.0</v>
      </c>
      <c r="D90" s="38"/>
      <c r="E90" s="1058">
        <v>6.0</v>
      </c>
      <c r="F90" s="1058">
        <v>6.0</v>
      </c>
      <c r="G90" s="38"/>
      <c r="H90" s="38"/>
      <c r="I90" s="359">
        <f>SUM(B90:H90) - IF(C90 &gt; I80, ROUNDUP(MINUS(C90, I80)/2), 0)</f>
        <v>25</v>
      </c>
      <c r="J90" s="329"/>
      <c r="K90" s="346" t="str">
        <f>IFERROR(__xludf.DUMMYFUNCTION("REGEXREPLACE(O89, ""\D+"", """")"),"")</f>
        <v/>
      </c>
      <c r="L90" s="154"/>
      <c r="M90" s="154"/>
      <c r="N90" s="154"/>
      <c r="O90" s="173"/>
      <c r="P90" s="154"/>
      <c r="Q90" s="173"/>
      <c r="R90" s="329"/>
      <c r="S90" s="329"/>
      <c r="T90" s="329"/>
      <c r="U90" s="385" t="s">
        <v>1018</v>
      </c>
      <c r="V90" s="183" t="s">
        <v>3434</v>
      </c>
      <c r="W90" s="183" t="s">
        <v>1093</v>
      </c>
      <c r="X90" s="183" t="s">
        <v>2121</v>
      </c>
      <c r="Y90" s="415" t="s">
        <v>3142</v>
      </c>
      <c r="Z90" s="415" t="s">
        <v>2801</v>
      </c>
      <c r="AA90" s="329"/>
      <c r="AB90" s="390">
        <f>(AC90 * (AC90 + 1)) / 2</f>
        <v>0</v>
      </c>
      <c r="AC90" s="391">
        <v>0.0</v>
      </c>
      <c r="AD90" s="153" t="s">
        <v>1497</v>
      </c>
      <c r="AE90" s="154"/>
      <c r="AF90" s="154"/>
      <c r="AG90" s="154"/>
      <c r="AH90" s="153"/>
      <c r="AI90" s="173"/>
      <c r="AJ90" s="329"/>
      <c r="AK90" s="329"/>
      <c r="AL90" s="329"/>
      <c r="AM90" s="304" t="s">
        <v>3435</v>
      </c>
      <c r="AN90" s="37"/>
      <c r="AO90" s="404" t="s">
        <v>2390</v>
      </c>
      <c r="AP90" s="37"/>
      <c r="AQ90" s="404" t="s">
        <v>1888</v>
      </c>
      <c r="AR90" s="37"/>
      <c r="AS90" s="329"/>
      <c r="AT90" s="329"/>
    </row>
    <row r="91">
      <c r="B91" s="359">
        <f>SUM($J$1000)</f>
        <v>0</v>
      </c>
      <c r="C91" s="1058">
        <v>14.0</v>
      </c>
      <c r="D91" s="38"/>
      <c r="E91" s="1058"/>
      <c r="F91" s="1058">
        <v>3.0</v>
      </c>
      <c r="G91" s="38"/>
      <c r="H91" s="38"/>
      <c r="I91" s="359">
        <f>SUM(B91:H91) - IF(C91 &gt; I80, ROUNDUP(MINUS(C91, I80)/2), 0)</f>
        <v>17</v>
      </c>
      <c r="J91" s="329"/>
      <c r="K91" s="329"/>
      <c r="L91" s="154"/>
      <c r="M91" s="154"/>
      <c r="N91" s="154"/>
      <c r="O91" s="154"/>
      <c r="P91" s="154"/>
      <c r="Q91" s="154"/>
      <c r="R91" s="329"/>
      <c r="S91" s="329"/>
      <c r="T91" s="279" t="s">
        <v>1889</v>
      </c>
      <c r="U91" s="431" t="s">
        <v>3436</v>
      </c>
      <c r="V91" s="398"/>
      <c r="W91" s="432" t="s">
        <v>3437</v>
      </c>
      <c r="X91" s="342"/>
      <c r="Y91" s="342"/>
      <c r="Z91" s="342"/>
      <c r="AA91" s="329"/>
      <c r="AB91" s="388"/>
      <c r="AC91" s="400" t="str">
        <f>CONCATENATE("Cost: ", AB90, " KP")</f>
        <v>Cost: 0 KP</v>
      </c>
      <c r="AD91" s="153" t="s">
        <v>1499</v>
      </c>
      <c r="AE91" s="154"/>
      <c r="AF91" s="154"/>
      <c r="AG91" s="154"/>
      <c r="AH91" s="154"/>
      <c r="AI91" s="154"/>
      <c r="AJ91" s="329"/>
      <c r="AK91" s="329"/>
      <c r="AL91" s="329"/>
      <c r="AM91" s="304" t="s">
        <v>2064</v>
      </c>
      <c r="AN91" s="37"/>
      <c r="AO91" s="404" t="s">
        <v>3355</v>
      </c>
      <c r="AP91" s="37"/>
      <c r="AQ91" s="404" t="s">
        <v>1895</v>
      </c>
      <c r="AR91" s="37"/>
      <c r="AS91" s="329"/>
      <c r="AT91" s="329"/>
    </row>
    <row r="92">
      <c r="B92" s="359">
        <f>SUM($T$1000)</f>
        <v>4</v>
      </c>
      <c r="C92" s="1058">
        <v>6.0</v>
      </c>
      <c r="D92" s="38"/>
      <c r="E92" s="38"/>
      <c r="F92" s="38"/>
      <c r="G92" s="38"/>
      <c r="H92" s="38"/>
      <c r="I92" s="359">
        <f>SUM(B92,D92:H92, (MIN(ROUNDDOWN(C92/6), 1)), MIN(ROUNDDOWN(C92/15), 1))</f>
        <v>5</v>
      </c>
      <c r="J92" s="329"/>
      <c r="K92" s="329"/>
      <c r="L92" s="329"/>
      <c r="M92" s="329"/>
      <c r="N92" s="329"/>
      <c r="O92" s="329"/>
      <c r="P92" s="329"/>
      <c r="Q92" s="329"/>
      <c r="R92" s="329"/>
      <c r="S92" s="329"/>
      <c r="T92" s="329"/>
      <c r="U92" s="385" t="s">
        <v>1010</v>
      </c>
      <c r="V92" s="183" t="s">
        <v>1158</v>
      </c>
      <c r="W92" s="183" t="s">
        <v>1897</v>
      </c>
      <c r="X92" s="1076" t="s">
        <v>3438</v>
      </c>
      <c r="Y92" s="181"/>
      <c r="Z92" s="181"/>
      <c r="AA92" s="329"/>
      <c r="AB92" s="388"/>
      <c r="AC92" s="279" t="s">
        <v>1862</v>
      </c>
      <c r="AD92" s="274" t="s">
        <v>3439</v>
      </c>
      <c r="AE92" s="170"/>
      <c r="AF92" s="170"/>
      <c r="AG92" s="275" t="s">
        <v>3440</v>
      </c>
      <c r="AH92" s="461" t="s">
        <v>1195</v>
      </c>
      <c r="AI92" s="222" t="s">
        <v>1196</v>
      </c>
      <c r="AJ92" s="329"/>
      <c r="AK92" s="329"/>
      <c r="AL92" s="329"/>
      <c r="AM92" s="304" t="s">
        <v>2287</v>
      </c>
      <c r="AN92" s="37"/>
      <c r="AO92" s="304" t="s">
        <v>2182</v>
      </c>
      <c r="AP92" s="37"/>
      <c r="AQ92" s="472" t="s">
        <v>3441</v>
      </c>
      <c r="AR92" s="37"/>
      <c r="AS92" s="329"/>
      <c r="AT92" s="329"/>
    </row>
    <row r="93">
      <c r="A93" s="329"/>
      <c r="B93" s="329"/>
      <c r="C93" s="329"/>
      <c r="D93" s="329"/>
      <c r="E93" s="329"/>
      <c r="F93" s="329"/>
      <c r="G93" s="329"/>
      <c r="H93" s="329"/>
      <c r="I93" s="329"/>
      <c r="J93" s="329"/>
      <c r="K93" s="411" t="s">
        <v>1904</v>
      </c>
      <c r="L93" s="412"/>
      <c r="M93" s="412"/>
      <c r="N93" s="412"/>
      <c r="O93" s="413"/>
      <c r="P93" s="413"/>
      <c r="Q93" s="413"/>
      <c r="R93" s="329"/>
      <c r="S93" s="329"/>
      <c r="T93" s="329"/>
      <c r="U93" s="385" t="s">
        <v>1018</v>
      </c>
      <c r="V93" s="183" t="s">
        <v>2121</v>
      </c>
      <c r="W93" s="415" t="s">
        <v>1921</v>
      </c>
      <c r="X93" s="181"/>
      <c r="Y93" s="181"/>
      <c r="Z93" s="181"/>
      <c r="AA93" s="329"/>
      <c r="AB93" s="390">
        <f>(AC93 * (AC93 + 1)) / 2</f>
        <v>1</v>
      </c>
      <c r="AC93" s="391">
        <v>1.0</v>
      </c>
      <c r="AD93" s="242" t="s">
        <v>3442</v>
      </c>
      <c r="AE93" s="212"/>
      <c r="AF93" s="154"/>
      <c r="AG93" s="154"/>
      <c r="AH93" s="154"/>
      <c r="AI93" s="154"/>
      <c r="AJ93" s="329"/>
      <c r="AK93" s="329"/>
      <c r="AL93" s="329"/>
      <c r="AM93" s="329"/>
      <c r="AN93" s="329"/>
      <c r="AO93" s="329"/>
      <c r="AP93" s="329"/>
      <c r="AQ93" s="329"/>
      <c r="AR93" s="329"/>
      <c r="AS93" s="329"/>
      <c r="AT93" s="329"/>
    </row>
    <row r="94">
      <c r="A94" s="329"/>
      <c r="B94" s="577" t="s">
        <v>1822</v>
      </c>
      <c r="C94" s="577" t="s">
        <v>1906</v>
      </c>
      <c r="D94" s="577" t="s">
        <v>1907</v>
      </c>
      <c r="E94" s="577" t="s">
        <v>1908</v>
      </c>
      <c r="F94" s="577" t="s">
        <v>1909</v>
      </c>
      <c r="G94" s="577" t="s">
        <v>1910</v>
      </c>
      <c r="H94" s="577" t="s">
        <v>800</v>
      </c>
      <c r="I94" s="345" t="s">
        <v>1826</v>
      </c>
      <c r="J94" s="329"/>
      <c r="K94" s="346" t="str">
        <f>IFERROR(__xludf.DUMMYFUNCTION("REGEXREPLACE(O93, ""\D+"", """")"),"")</f>
        <v/>
      </c>
      <c r="L94" s="170"/>
      <c r="M94" s="170"/>
      <c r="N94" s="170"/>
      <c r="O94" s="170"/>
      <c r="P94" s="170"/>
      <c r="Q94" s="170"/>
      <c r="R94" s="329"/>
      <c r="S94" s="329"/>
      <c r="T94" s="279" t="s">
        <v>1889</v>
      </c>
      <c r="U94" s="1077" t="s">
        <v>3443</v>
      </c>
      <c r="V94" s="398"/>
      <c r="W94" s="748" t="s">
        <v>3444</v>
      </c>
      <c r="X94" s="341"/>
      <c r="Y94" s="342"/>
      <c r="Z94" s="342"/>
      <c r="AA94" s="329"/>
      <c r="AB94" s="329"/>
      <c r="AC94" s="400" t="str">
        <f>CONCATENATE("Cost: ", AB93, " KP")</f>
        <v>Cost: 1 KP</v>
      </c>
      <c r="AD94" s="154"/>
      <c r="AE94" s="154"/>
      <c r="AF94" s="154"/>
      <c r="AG94" s="154"/>
      <c r="AH94" s="154"/>
      <c r="AI94" s="154"/>
      <c r="AJ94" s="329"/>
      <c r="AK94" s="329"/>
      <c r="AL94" s="329"/>
      <c r="AM94" s="279" t="s">
        <v>1914</v>
      </c>
      <c r="AN94" s="279"/>
      <c r="AO94" s="329"/>
      <c r="AP94" s="329"/>
      <c r="AQ94" s="329"/>
      <c r="AR94" s="329"/>
      <c r="AS94" s="329"/>
      <c r="AT94" s="329"/>
    </row>
    <row r="95">
      <c r="A95" s="345" t="s">
        <v>51</v>
      </c>
      <c r="B95" s="359">
        <f>SUM($U$1000)</f>
        <v>5</v>
      </c>
      <c r="C95" s="412"/>
      <c r="D95" s="412"/>
      <c r="E95" s="419">
        <f>SUM(ROUNDDOWN(I88/5))</f>
        <v>1</v>
      </c>
      <c r="F95" s="418"/>
      <c r="G95" s="38"/>
      <c r="H95" s="38"/>
      <c r="I95" s="359">
        <f t="shared" ref="I95:I99" si="4">SUM(B95:H95)</f>
        <v>6</v>
      </c>
      <c r="J95" s="329"/>
      <c r="K95" s="329"/>
      <c r="L95" s="170"/>
      <c r="M95" s="170"/>
      <c r="N95" s="170"/>
      <c r="O95" s="170"/>
      <c r="P95" s="170"/>
      <c r="Q95" s="170"/>
      <c r="R95" s="329"/>
      <c r="S95" s="329"/>
      <c r="T95" s="329"/>
      <c r="U95" s="1038" t="s">
        <v>1010</v>
      </c>
      <c r="V95" s="183" t="s">
        <v>2262</v>
      </c>
      <c r="W95" s="183" t="s">
        <v>1061</v>
      </c>
      <c r="X95" s="183" t="s">
        <v>3401</v>
      </c>
      <c r="Y95" s="784" t="s">
        <v>3445</v>
      </c>
      <c r="Z95" s="386" t="s">
        <v>3446</v>
      </c>
      <c r="AA95" s="329"/>
      <c r="AB95" s="329"/>
      <c r="AC95" s="411" t="s">
        <v>1904</v>
      </c>
      <c r="AD95" s="412"/>
      <c r="AE95" s="412"/>
      <c r="AF95" s="412"/>
      <c r="AG95" s="413"/>
      <c r="AH95" s="413"/>
      <c r="AI95" s="413"/>
      <c r="AJ95" s="329"/>
      <c r="AK95" s="329"/>
      <c r="AL95" s="329"/>
      <c r="AM95" s="1078" t="s">
        <v>3447</v>
      </c>
      <c r="AS95" s="329"/>
      <c r="AT95" s="329"/>
    </row>
    <row r="96">
      <c r="A96" s="345" t="s">
        <v>52</v>
      </c>
      <c r="B96" s="359">
        <f>SUM($V$1000)</f>
        <v>6</v>
      </c>
      <c r="C96" s="412"/>
      <c r="D96" s="419">
        <f>SUM(ROUNDDOWN(I87/3))</f>
        <v>9</v>
      </c>
      <c r="E96" s="1069">
        <f>SUM(I88)</f>
        <v>7</v>
      </c>
      <c r="F96" s="418"/>
      <c r="G96" s="1070">
        <v>7.0</v>
      </c>
      <c r="H96" s="38"/>
      <c r="I96" s="359">
        <f t="shared" si="4"/>
        <v>29</v>
      </c>
      <c r="J96" s="329"/>
      <c r="K96" s="329"/>
      <c r="L96" s="329"/>
      <c r="M96" s="329"/>
      <c r="N96" s="329"/>
      <c r="O96" s="329"/>
      <c r="P96" s="329"/>
      <c r="Q96" s="329"/>
      <c r="R96" s="329"/>
      <c r="S96" s="329"/>
      <c r="T96" s="329"/>
      <c r="U96" s="1038" t="s">
        <v>1018</v>
      </c>
      <c r="V96" s="183" t="s">
        <v>1019</v>
      </c>
      <c r="W96" s="183" t="s">
        <v>2965</v>
      </c>
      <c r="X96" s="181" t="s">
        <v>2109</v>
      </c>
      <c r="Y96" s="387" t="s">
        <v>1153</v>
      </c>
      <c r="Z96" s="181"/>
      <c r="AA96" s="329"/>
      <c r="AB96" s="390">
        <f>(AC96 * (AC96 + 1)) / 2</f>
        <v>0</v>
      </c>
      <c r="AC96" s="391">
        <v>0.0</v>
      </c>
      <c r="AD96" s="170"/>
      <c r="AE96" s="170"/>
      <c r="AF96" s="170"/>
      <c r="AG96" s="170"/>
      <c r="AH96" s="170"/>
      <c r="AI96" s="170"/>
      <c r="AJ96" s="329"/>
      <c r="AK96" s="329"/>
      <c r="AL96" s="329"/>
      <c r="AS96" s="329"/>
      <c r="AT96" s="329"/>
    </row>
    <row r="97">
      <c r="A97" s="345" t="s">
        <v>54</v>
      </c>
      <c r="B97" s="359">
        <f>SUM($W$1000)</f>
        <v>2</v>
      </c>
      <c r="C97" s="1069">
        <f>SUM(I86)</f>
        <v>0</v>
      </c>
      <c r="D97" s="412"/>
      <c r="E97" s="412"/>
      <c r="F97" s="418"/>
      <c r="G97" s="38"/>
      <c r="H97" s="38"/>
      <c r="I97" s="359">
        <f t="shared" si="4"/>
        <v>2</v>
      </c>
      <c r="J97" s="329"/>
      <c r="K97" s="411" t="s">
        <v>1904</v>
      </c>
      <c r="L97" s="412"/>
      <c r="M97" s="412"/>
      <c r="N97" s="412"/>
      <c r="O97" s="413"/>
      <c r="P97" s="413"/>
      <c r="Q97" s="413"/>
      <c r="R97" s="329"/>
      <c r="S97" s="329"/>
      <c r="T97" s="329"/>
      <c r="U97" s="329"/>
      <c r="V97" s="329"/>
      <c r="W97" s="329"/>
      <c r="X97" s="329"/>
      <c r="Y97" s="329"/>
      <c r="Z97" s="329"/>
      <c r="AA97" s="329"/>
      <c r="AB97" s="388"/>
      <c r="AC97" s="400" t="str">
        <f>CONCATENATE("Cost: ", AB96, " KP")</f>
        <v>Cost: 0 KP</v>
      </c>
      <c r="AD97" s="170"/>
      <c r="AE97" s="170"/>
      <c r="AF97" s="170"/>
      <c r="AG97" s="170"/>
      <c r="AH97" s="170"/>
      <c r="AI97" s="170"/>
      <c r="AJ97" s="329"/>
      <c r="AK97" s="329"/>
      <c r="AL97" s="329"/>
      <c r="AS97" s="329"/>
      <c r="AT97" s="329"/>
    </row>
    <row r="98">
      <c r="A98" s="345" t="s">
        <v>53</v>
      </c>
      <c r="B98" s="359">
        <f>SUM($X$1000)</f>
        <v>0</v>
      </c>
      <c r="C98" s="1069">
        <f>SUM(ROUNDDOWN(I86/2))</f>
        <v>0</v>
      </c>
      <c r="D98" s="412"/>
      <c r="E98" s="1069">
        <f>SUM(I88)</f>
        <v>7</v>
      </c>
      <c r="F98" s="418"/>
      <c r="G98" s="1058">
        <v>1.0</v>
      </c>
      <c r="H98" s="38"/>
      <c r="I98" s="359">
        <f t="shared" si="4"/>
        <v>8</v>
      </c>
      <c r="J98" s="329"/>
      <c r="K98" s="346" t="str">
        <f>IFERROR(__xludf.DUMMYFUNCTION("REGEXREPLACE(O97, ""\D+"", """")"),"")</f>
        <v/>
      </c>
      <c r="L98" s="170"/>
      <c r="M98" s="170"/>
      <c r="N98" s="170"/>
      <c r="O98" s="170"/>
      <c r="P98" s="170"/>
      <c r="Q98" s="170"/>
      <c r="R98" s="329"/>
      <c r="S98" s="329"/>
      <c r="T98" s="279" t="s">
        <v>1922</v>
      </c>
      <c r="U98" s="1079" t="s">
        <v>3448</v>
      </c>
      <c r="V98" s="170"/>
      <c r="W98" s="170"/>
      <c r="X98" s="170"/>
      <c r="Y98" s="1080" t="s">
        <v>568</v>
      </c>
      <c r="Z98" s="345" t="s">
        <v>535</v>
      </c>
      <c r="AA98" s="329"/>
      <c r="AB98" s="329"/>
      <c r="AC98" s="411" t="s">
        <v>1904</v>
      </c>
      <c r="AD98" s="412"/>
      <c r="AE98" s="412"/>
      <c r="AF98" s="412"/>
      <c r="AG98" s="413"/>
      <c r="AH98" s="413"/>
      <c r="AI98" s="413"/>
      <c r="AJ98" s="329"/>
      <c r="AK98" s="329"/>
      <c r="AL98" s="329"/>
      <c r="AS98" s="329"/>
      <c r="AT98" s="329"/>
    </row>
    <row r="99">
      <c r="A99" s="345" t="s">
        <v>55</v>
      </c>
      <c r="B99" s="359">
        <f>SUM($Y$1000)</f>
        <v>14</v>
      </c>
      <c r="C99" s="1069">
        <f>SUM(I86)</f>
        <v>0</v>
      </c>
      <c r="D99" s="412"/>
      <c r="E99" s="412"/>
      <c r="F99" s="419">
        <f>SUM(ROUNDDOWN(I91/3))</f>
        <v>5</v>
      </c>
      <c r="G99" s="38"/>
      <c r="H99" s="38"/>
      <c r="I99" s="359">
        <f t="shared" si="4"/>
        <v>19</v>
      </c>
      <c r="J99" s="329"/>
      <c r="K99" s="329"/>
      <c r="L99" s="170"/>
      <c r="M99" s="170"/>
      <c r="N99" s="170"/>
      <c r="O99" s="170"/>
      <c r="P99" s="170"/>
      <c r="Q99" s="170"/>
      <c r="R99" s="329"/>
      <c r="S99" s="329"/>
      <c r="T99" s="1044" t="s">
        <v>3449</v>
      </c>
      <c r="U99" s="242" t="s">
        <v>3450</v>
      </c>
      <c r="V99" s="212"/>
      <c r="W99" s="212"/>
      <c r="X99" s="212"/>
      <c r="Y99" s="212"/>
      <c r="Z99" s="154"/>
      <c r="AA99" s="329"/>
      <c r="AB99" s="390">
        <f>(AC99 * (AC99 + 1)) / 2</f>
        <v>0</v>
      </c>
      <c r="AC99" s="391">
        <v>0.0</v>
      </c>
      <c r="AD99" s="170"/>
      <c r="AE99" s="170"/>
      <c r="AF99" s="170"/>
      <c r="AG99" s="170"/>
      <c r="AH99" s="170"/>
      <c r="AI99" s="170"/>
      <c r="AJ99" s="329"/>
      <c r="AK99" s="329"/>
      <c r="AL99" s="329"/>
      <c r="AS99" s="329"/>
      <c r="AT99" s="329"/>
    </row>
    <row r="100">
      <c r="A100" s="329"/>
      <c r="B100" s="329"/>
      <c r="C100" s="329"/>
      <c r="D100" s="329"/>
      <c r="E100" s="329"/>
      <c r="F100" s="329"/>
      <c r="G100" s="329"/>
      <c r="H100" s="329"/>
      <c r="I100" s="329"/>
      <c r="J100" s="329"/>
      <c r="K100" s="329"/>
      <c r="L100" s="329"/>
      <c r="M100" s="329"/>
      <c r="N100" s="329"/>
      <c r="O100" s="329"/>
      <c r="P100" s="329"/>
      <c r="Q100" s="329"/>
      <c r="R100" s="329"/>
      <c r="S100" s="329"/>
      <c r="T100" s="329"/>
      <c r="U100" s="153" t="s">
        <v>3451</v>
      </c>
      <c r="V100" s="154"/>
      <c r="W100" s="154"/>
      <c r="X100" s="154"/>
      <c r="Y100" s="154"/>
      <c r="Z100" s="205" t="s">
        <v>3452</v>
      </c>
      <c r="AA100" s="329"/>
      <c r="AB100" s="329"/>
      <c r="AC100" s="329"/>
      <c r="AD100" s="170"/>
      <c r="AE100" s="170"/>
      <c r="AF100" s="170"/>
      <c r="AG100" s="170"/>
      <c r="AH100" s="170"/>
      <c r="AI100" s="170"/>
      <c r="AJ100" s="329"/>
      <c r="AK100" s="329"/>
      <c r="AL100" s="329"/>
      <c r="AM100" s="329"/>
      <c r="AN100" s="329"/>
      <c r="AO100" s="329"/>
      <c r="AP100" s="329"/>
      <c r="AQ100" s="329"/>
      <c r="AR100" s="329"/>
      <c r="AS100" s="329"/>
      <c r="AT100" s="329"/>
    </row>
    <row r="101">
      <c r="A101" s="37"/>
      <c r="B101" s="329"/>
      <c r="C101" s="329"/>
      <c r="D101" s="329"/>
      <c r="E101" s="329"/>
      <c r="F101" s="329"/>
      <c r="G101" s="329"/>
      <c r="H101" s="329"/>
      <c r="I101" s="329"/>
      <c r="J101" s="37"/>
      <c r="K101" s="329"/>
      <c r="L101" s="329"/>
      <c r="M101" s="329"/>
      <c r="N101" s="329"/>
      <c r="O101" s="329"/>
      <c r="P101" s="329"/>
      <c r="Q101" s="329"/>
      <c r="R101" s="329"/>
      <c r="S101" s="37"/>
      <c r="T101" s="329"/>
      <c r="U101" s="329"/>
      <c r="V101" s="329"/>
      <c r="W101" s="329"/>
      <c r="X101" s="329"/>
      <c r="Y101" s="329"/>
      <c r="Z101" s="329"/>
      <c r="AA101" s="329"/>
      <c r="AB101" s="37"/>
      <c r="AC101" s="329"/>
      <c r="AD101" s="329"/>
      <c r="AE101" s="329"/>
      <c r="AF101" s="329"/>
      <c r="AG101" s="329"/>
      <c r="AH101" s="329"/>
      <c r="AI101" s="329"/>
      <c r="AJ101" s="329"/>
      <c r="AK101" s="37"/>
      <c r="AL101" s="329"/>
      <c r="AM101" s="329"/>
      <c r="AN101" s="329"/>
      <c r="AO101" s="329"/>
      <c r="AP101" s="329"/>
      <c r="AQ101" s="329"/>
      <c r="AR101" s="329"/>
      <c r="AS101" s="1081" t="s">
        <v>3453</v>
      </c>
      <c r="AT101" s="37"/>
    </row>
    <row r="105">
      <c r="A105" s="37"/>
      <c r="B105" s="329"/>
      <c r="C105" s="329"/>
      <c r="D105" s="329"/>
      <c r="E105" s="329"/>
      <c r="F105" s="329"/>
      <c r="G105" s="1044" t="s">
        <v>1811</v>
      </c>
      <c r="H105" s="1044" t="s">
        <v>1812</v>
      </c>
      <c r="I105" s="331" t="s">
        <v>1813</v>
      </c>
      <c r="J105" s="329"/>
      <c r="K105" s="329"/>
      <c r="L105" s="329"/>
      <c r="M105" s="329"/>
      <c r="N105" s="329"/>
      <c r="O105" s="329"/>
      <c r="P105" s="329"/>
      <c r="Q105" s="329"/>
      <c r="R105" s="329"/>
      <c r="S105" s="37"/>
      <c r="T105" s="329"/>
      <c r="U105" s="329"/>
      <c r="V105" s="329"/>
      <c r="W105" s="329"/>
      <c r="X105" s="329"/>
      <c r="Y105" s="329"/>
      <c r="Z105" s="329"/>
      <c r="AA105" s="329"/>
      <c r="AB105" s="37"/>
      <c r="AC105" s="329"/>
      <c r="AD105" s="329"/>
      <c r="AE105" s="329"/>
      <c r="AF105" s="329"/>
      <c r="AG105" s="329"/>
      <c r="AH105" s="329"/>
      <c r="AI105" s="329"/>
      <c r="AJ105" s="329"/>
      <c r="AK105" s="37"/>
      <c r="AL105" s="329"/>
      <c r="AM105" s="329"/>
      <c r="AN105" s="329"/>
      <c r="AO105" s="329"/>
      <c r="AP105" s="329"/>
      <c r="AQ105" s="329"/>
      <c r="AR105" s="329"/>
      <c r="AS105" s="329"/>
      <c r="AT105" s="37"/>
    </row>
    <row r="106">
      <c r="A106" s="329"/>
      <c r="B106" s="329"/>
      <c r="C106" s="1082" t="s">
        <v>3454</v>
      </c>
      <c r="D106" s="333"/>
      <c r="E106" s="329"/>
      <c r="F106" s="1046" t="s">
        <v>1814</v>
      </c>
      <c r="G106" s="334">
        <f>MINUS(H106,SUM(C109:C118) + SUM(K108+K112+K116+AB113+AB116+AB119+AB122+AB125))</f>
        <v>0</v>
      </c>
      <c r="H106" s="334">
        <f>SUM($A$1000)</f>
        <v>100</v>
      </c>
      <c r="I106" s="335">
        <f>$Z$1000</f>
        <v>14</v>
      </c>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329"/>
      <c r="AM106" s="329"/>
      <c r="AN106" s="329"/>
      <c r="AO106" s="329"/>
      <c r="AP106" s="329"/>
      <c r="AQ106" s="329"/>
      <c r="AR106" s="329"/>
      <c r="AS106" s="329"/>
      <c r="AT106" s="329"/>
    </row>
    <row r="107">
      <c r="A107" s="329"/>
      <c r="B107" s="329"/>
      <c r="C107" s="329"/>
      <c r="D107" s="329"/>
      <c r="E107" s="329"/>
      <c r="F107" s="329"/>
      <c r="G107" s="329"/>
      <c r="H107" s="329"/>
      <c r="I107" s="329"/>
      <c r="J107" s="329"/>
      <c r="K107" s="274" t="s">
        <v>1815</v>
      </c>
      <c r="L107" s="149" t="s">
        <v>712</v>
      </c>
      <c r="M107" s="170"/>
      <c r="N107" s="170"/>
      <c r="O107" s="461" t="s">
        <v>585</v>
      </c>
      <c r="P107" s="535" t="s">
        <v>694</v>
      </c>
      <c r="Q107" s="461" t="s">
        <v>593</v>
      </c>
      <c r="R107" s="329"/>
      <c r="S107" s="329"/>
      <c r="T107" s="279" t="s">
        <v>1816</v>
      </c>
      <c r="U107" s="536" t="s">
        <v>3455</v>
      </c>
      <c r="V107" s="398"/>
      <c r="W107" s="382" t="s">
        <v>3456</v>
      </c>
      <c r="X107" s="342"/>
      <c r="Y107" s="342"/>
      <c r="Z107" s="342"/>
      <c r="AA107" s="329"/>
      <c r="AB107" s="329"/>
      <c r="AC107" s="279" t="s">
        <v>294</v>
      </c>
      <c r="AD107" s="1083" t="s">
        <v>3457</v>
      </c>
      <c r="AE107" s="170"/>
      <c r="AF107" s="434" t="s">
        <v>3458</v>
      </c>
      <c r="AG107" s="254"/>
      <c r="AH107" s="254"/>
      <c r="AI107" s="254"/>
      <c r="AJ107" s="329"/>
      <c r="AK107" s="329"/>
      <c r="AL107" s="329"/>
      <c r="AM107" s="220" t="s">
        <v>3321</v>
      </c>
      <c r="AN107" s="279"/>
      <c r="AO107" s="329"/>
      <c r="AP107" s="329"/>
      <c r="AQ107" s="329"/>
      <c r="AR107" s="329"/>
      <c r="AS107" s="329"/>
      <c r="AT107" s="329"/>
    </row>
    <row r="108">
      <c r="A108" s="329"/>
      <c r="B108" s="577" t="s">
        <v>1822</v>
      </c>
      <c r="C108" s="577" t="s">
        <v>1823</v>
      </c>
      <c r="D108" s="577" t="s">
        <v>1824</v>
      </c>
      <c r="E108" s="577" t="s">
        <v>1825</v>
      </c>
      <c r="F108" s="577" t="s">
        <v>1066</v>
      </c>
      <c r="G108" s="577" t="s">
        <v>1120</v>
      </c>
      <c r="H108" s="577" t="s">
        <v>800</v>
      </c>
      <c r="I108" s="345" t="s">
        <v>1826</v>
      </c>
      <c r="J108" s="329"/>
      <c r="K108" s="346" t="str">
        <f>IFERROR(__xludf.DUMMYFUNCTION("REGEXREPLACE(O107, ""\D+"", """")"),"3")</f>
        <v>3</v>
      </c>
      <c r="L108" s="211" t="s">
        <v>714</v>
      </c>
      <c r="M108" s="212"/>
      <c r="N108" s="212"/>
      <c r="O108" s="243"/>
      <c r="P108" s="154"/>
      <c r="Q108" s="173"/>
      <c r="R108" s="329"/>
      <c r="S108" s="329"/>
      <c r="T108" s="329"/>
      <c r="U108" s="347" t="s">
        <v>3459</v>
      </c>
      <c r="V108" s="181"/>
      <c r="W108" s="181"/>
      <c r="X108" s="181"/>
      <c r="Y108" s="181"/>
      <c r="Z108" s="348" t="s">
        <v>3460</v>
      </c>
      <c r="AA108" s="1084"/>
      <c r="AB108" s="1084"/>
      <c r="AC108" s="329"/>
      <c r="AD108" s="153" t="s">
        <v>3461</v>
      </c>
      <c r="AE108" s="154"/>
      <c r="AF108" s="154"/>
      <c r="AG108" s="154"/>
      <c r="AH108" s="154"/>
      <c r="AI108" s="154"/>
      <c r="AJ108" s="329"/>
      <c r="AK108" s="329"/>
      <c r="AL108" s="329"/>
      <c r="AM108" s="367" t="s">
        <v>1844</v>
      </c>
      <c r="AN108" s="712" t="s">
        <v>2442</v>
      </c>
      <c r="AO108" s="450" t="s">
        <v>1949</v>
      </c>
      <c r="AP108" s="622" t="s">
        <v>2313</v>
      </c>
      <c r="AQ108" s="452" t="s">
        <v>1951</v>
      </c>
      <c r="AR108" s="376" t="s">
        <v>1940</v>
      </c>
      <c r="AS108" s="329"/>
      <c r="AT108" s="329"/>
    </row>
    <row r="109">
      <c r="A109" s="358"/>
      <c r="B109" s="359">
        <f>SUM($B$1000)</f>
        <v>35</v>
      </c>
      <c r="C109" s="1058">
        <v>7.0</v>
      </c>
      <c r="D109" s="38"/>
      <c r="E109" s="38"/>
      <c r="F109" s="38"/>
      <c r="G109" s="38"/>
      <c r="H109" s="1058"/>
      <c r="I109" s="359">
        <f>SUM(B109,C109*2,D109:H109) - IF(C109 &gt; I106, MINUS(C109, I106), 0)</f>
        <v>49</v>
      </c>
      <c r="J109" s="329"/>
      <c r="K109" s="329"/>
      <c r="L109" s="154"/>
      <c r="M109" s="154"/>
      <c r="N109" s="154"/>
      <c r="O109" s="154"/>
      <c r="P109" s="154"/>
      <c r="Q109" s="154"/>
      <c r="R109" s="329"/>
      <c r="S109" s="329"/>
      <c r="T109" s="329"/>
      <c r="U109" s="1085" t="s">
        <v>3462</v>
      </c>
      <c r="V109" s="567" t="s">
        <v>998</v>
      </c>
      <c r="W109" s="568" t="s">
        <v>868</v>
      </c>
      <c r="X109" s="568" t="s">
        <v>940</v>
      </c>
      <c r="Y109" s="567" t="s">
        <v>943</v>
      </c>
      <c r="Z109" s="568" t="s">
        <v>866</v>
      </c>
      <c r="AA109" s="329"/>
      <c r="AB109" s="329"/>
      <c r="AC109" s="329"/>
      <c r="AD109" s="153" t="s">
        <v>3463</v>
      </c>
      <c r="AE109" s="154"/>
      <c r="AF109" s="154"/>
      <c r="AG109" s="154"/>
      <c r="AH109" s="154"/>
      <c r="AI109" s="205" t="s">
        <v>3464</v>
      </c>
      <c r="AJ109" s="1084"/>
      <c r="AK109" s="1084"/>
      <c r="AL109" s="329"/>
      <c r="AM109" s="370" t="s">
        <v>1847</v>
      </c>
      <c r="AN109" s="1086" t="s">
        <v>3465</v>
      </c>
      <c r="AO109" s="37"/>
      <c r="AP109" s="37"/>
      <c r="AQ109" s="37"/>
      <c r="AR109" s="37"/>
      <c r="AS109" s="329"/>
      <c r="AT109" s="329"/>
    </row>
    <row r="110">
      <c r="B110" s="359">
        <f>SUM($C$1000)</f>
        <v>40</v>
      </c>
      <c r="C110" s="1058">
        <v>13.0</v>
      </c>
      <c r="D110" s="38"/>
      <c r="E110" s="38"/>
      <c r="F110" s="1058">
        <v>4.0</v>
      </c>
      <c r="G110" s="1058">
        <v>3.0</v>
      </c>
      <c r="H110" s="1058"/>
      <c r="I110" s="359">
        <f>SUM(B110,C110*2,D110:H110) - IF(C110 &gt; I106, MINUS(C110, I106), 0)</f>
        <v>73</v>
      </c>
      <c r="J110" s="329"/>
      <c r="K110" s="329"/>
      <c r="L110" s="329"/>
      <c r="M110" s="329"/>
      <c r="N110" s="329"/>
      <c r="O110" s="329"/>
      <c r="P110" s="329"/>
      <c r="Q110" s="329"/>
      <c r="R110" s="329"/>
      <c r="S110" s="329"/>
      <c r="T110" s="329"/>
      <c r="U110" s="329"/>
      <c r="V110" s="329"/>
      <c r="W110" s="329"/>
      <c r="X110" s="329"/>
      <c r="Y110" s="329"/>
      <c r="Z110" s="329"/>
      <c r="AA110" s="329"/>
      <c r="AB110" s="329"/>
      <c r="AC110" s="329"/>
      <c r="AD110" s="227" t="s">
        <v>3466</v>
      </c>
      <c r="AE110" s="170"/>
      <c r="AF110" s="170"/>
      <c r="AG110" s="170"/>
      <c r="AH110" s="170"/>
      <c r="AI110" s="345" t="s">
        <v>535</v>
      </c>
      <c r="AJ110" s="329"/>
      <c r="AK110" s="329"/>
      <c r="AL110" s="329"/>
      <c r="AM110" s="37"/>
      <c r="AN110" s="37"/>
      <c r="AO110" s="37"/>
      <c r="AP110" s="37"/>
      <c r="AQ110" s="37"/>
      <c r="AR110" s="37"/>
      <c r="AS110" s="329"/>
      <c r="AT110" s="329"/>
    </row>
    <row r="111">
      <c r="B111" s="359">
        <f>SUM($D$1000)</f>
        <v>0</v>
      </c>
      <c r="C111" s="1058"/>
      <c r="D111" s="38"/>
      <c r="E111" s="1058"/>
      <c r="F111" s="38"/>
      <c r="G111" s="38"/>
      <c r="H111" s="38"/>
      <c r="I111" s="359">
        <f>SUM(B111:H111) - IF(C111 &gt; I106, ROUNDUP(MINUS(C111, I106)/2), 0)</f>
        <v>0</v>
      </c>
      <c r="J111" s="329"/>
      <c r="K111" s="274" t="s">
        <v>1815</v>
      </c>
      <c r="L111" s="289" t="s">
        <v>749</v>
      </c>
      <c r="M111" s="192"/>
      <c r="N111" s="192"/>
      <c r="O111" s="337" t="s">
        <v>582</v>
      </c>
      <c r="P111" s="745" t="s">
        <v>748</v>
      </c>
      <c r="Q111" s="337" t="s">
        <v>583</v>
      </c>
      <c r="R111" s="329"/>
      <c r="S111" s="329"/>
      <c r="T111" s="279" t="s">
        <v>1855</v>
      </c>
      <c r="U111" s="552" t="s">
        <v>3467</v>
      </c>
      <c r="V111" s="398"/>
      <c r="W111" s="519" t="s">
        <v>3468</v>
      </c>
      <c r="X111" s="342"/>
      <c r="Y111" s="342"/>
      <c r="Z111" s="342"/>
      <c r="AA111" s="329"/>
      <c r="AB111" s="329"/>
      <c r="AC111" s="329"/>
      <c r="AD111" s="383" t="s">
        <v>3469</v>
      </c>
      <c r="AE111" s="329"/>
      <c r="AF111" s="329"/>
      <c r="AG111" s="329"/>
      <c r="AH111" s="329"/>
      <c r="AI111" s="329"/>
      <c r="AJ111" s="329"/>
      <c r="AK111" s="329"/>
      <c r="AL111" s="329"/>
      <c r="AM111" s="37"/>
      <c r="AN111" s="37"/>
      <c r="AO111" s="37"/>
      <c r="AP111" s="37"/>
      <c r="AQ111" s="37"/>
      <c r="AR111" s="37"/>
      <c r="AS111" s="329"/>
      <c r="AT111" s="329"/>
    </row>
    <row r="112">
      <c r="B112" s="359">
        <f>SUM($E$1000)</f>
        <v>0</v>
      </c>
      <c r="C112" s="1058">
        <v>14.0</v>
      </c>
      <c r="D112" s="1058">
        <v>1.0</v>
      </c>
      <c r="E112" s="1058">
        <v>3.0</v>
      </c>
      <c r="F112" s="1058">
        <v>3.0</v>
      </c>
      <c r="G112" s="1058"/>
      <c r="H112" s="38"/>
      <c r="I112" s="359">
        <f>SUM(B112:H112) - IF(C112 &gt; I106, ROUNDUP(MINUS(C112, I106)/2), 0)</f>
        <v>21</v>
      </c>
      <c r="J112" s="329"/>
      <c r="K112" s="346" t="str">
        <f>IFERROR(__xludf.DUMMYFUNCTION("REGEXREPLACE(O111, ""\D+"", """")"),"2")</f>
        <v>2</v>
      </c>
      <c r="L112" s="180" t="s">
        <v>751</v>
      </c>
      <c r="M112" s="181"/>
      <c r="N112" s="181"/>
      <c r="O112" s="183"/>
      <c r="P112" s="181"/>
      <c r="Q112" s="183"/>
      <c r="R112" s="349"/>
      <c r="S112" s="329"/>
      <c r="T112" s="329"/>
      <c r="U112" s="510" t="s">
        <v>1010</v>
      </c>
      <c r="V112" s="421" t="s">
        <v>1031</v>
      </c>
      <c r="W112" s="401" t="s">
        <v>1087</v>
      </c>
      <c r="X112" s="421" t="s">
        <v>3470</v>
      </c>
      <c r="Y112" s="458" t="s">
        <v>3471</v>
      </c>
      <c r="Z112" s="458" t="s">
        <v>3472</v>
      </c>
      <c r="AA112" s="329"/>
      <c r="AB112" s="388"/>
      <c r="AC112" s="279" t="s">
        <v>1862</v>
      </c>
      <c r="AD112" s="279" t="s">
        <v>1577</v>
      </c>
      <c r="AE112" s="170"/>
      <c r="AF112" s="170"/>
      <c r="AG112" s="275" t="s">
        <v>3473</v>
      </c>
      <c r="AH112" s="209" t="s">
        <v>1195</v>
      </c>
      <c r="AI112" s="222" t="s">
        <v>1196</v>
      </c>
      <c r="AJ112" s="329"/>
      <c r="AK112" s="329"/>
      <c r="AL112" s="329"/>
      <c r="AM112" s="37"/>
      <c r="AN112" s="37"/>
      <c r="AO112" s="37"/>
      <c r="AP112" s="37"/>
      <c r="AQ112" s="37"/>
      <c r="AR112" s="37"/>
      <c r="AS112" s="329"/>
      <c r="AT112" s="329"/>
    </row>
    <row r="113">
      <c r="B113" s="359">
        <f>SUM($F$1000)</f>
        <v>0</v>
      </c>
      <c r="C113" s="1058">
        <v>16.0</v>
      </c>
      <c r="D113" s="1058">
        <v>3.0</v>
      </c>
      <c r="E113" s="1058">
        <v>5.0</v>
      </c>
      <c r="F113" s="1058">
        <v>4.0</v>
      </c>
      <c r="G113" s="1058">
        <v>3.0</v>
      </c>
      <c r="H113" s="1058"/>
      <c r="I113" s="359">
        <f>SUM(B113:H113) - IF(C113 &gt; I106, ROUNDUP(MINUS(C113, I106)/2), 0)</f>
        <v>30</v>
      </c>
      <c r="J113" s="329"/>
      <c r="K113" s="329"/>
      <c r="L113" s="185" t="s">
        <v>2520</v>
      </c>
      <c r="M113" s="181"/>
      <c r="N113" s="181"/>
      <c r="O113" s="181"/>
      <c r="P113" s="181"/>
      <c r="Q113" s="318" t="s">
        <v>754</v>
      </c>
      <c r="R113" s="329"/>
      <c r="S113" s="329"/>
      <c r="T113" s="329"/>
      <c r="U113" s="510" t="s">
        <v>1018</v>
      </c>
      <c r="V113" s="401" t="s">
        <v>2688</v>
      </c>
      <c r="W113" s="421" t="s">
        <v>2049</v>
      </c>
      <c r="X113" s="421" t="s">
        <v>1865</v>
      </c>
      <c r="Y113" s="181"/>
      <c r="Z113" s="181"/>
      <c r="AA113" s="329"/>
      <c r="AB113" s="390">
        <f>(AC113 * (AC113 + 1)) / 2</f>
        <v>3</v>
      </c>
      <c r="AC113" s="391">
        <v>2.0</v>
      </c>
      <c r="AD113" s="298" t="s">
        <v>3474</v>
      </c>
      <c r="AE113" s="212"/>
      <c r="AF113" s="212"/>
      <c r="AG113" s="212"/>
      <c r="AH113" s="212"/>
      <c r="AI113" s="154"/>
      <c r="AJ113" s="329"/>
      <c r="AK113" s="329"/>
      <c r="AL113" s="329"/>
      <c r="AM113" s="464" t="s">
        <v>1966</v>
      </c>
      <c r="AN113" s="1087" t="s">
        <v>3475</v>
      </c>
      <c r="AO113" s="37"/>
      <c r="AP113" s="37"/>
      <c r="AQ113" s="37"/>
      <c r="AR113" s="37"/>
      <c r="AS113" s="329"/>
      <c r="AT113" s="329"/>
    </row>
    <row r="114">
      <c r="B114" s="359">
        <f>SUM($G$1000)</f>
        <v>0</v>
      </c>
      <c r="C114" s="1058">
        <v>12.0</v>
      </c>
      <c r="D114" s="38"/>
      <c r="E114" s="38"/>
      <c r="F114" s="1058">
        <v>2.0</v>
      </c>
      <c r="G114" s="38"/>
      <c r="H114" s="38"/>
      <c r="I114" s="359">
        <f>SUM(B114:H114) - IF(C114 &gt; I106, ROUNDUP(MINUS(C114, I106)/2), 0)</f>
        <v>14</v>
      </c>
      <c r="J114" s="329"/>
      <c r="K114" s="329"/>
      <c r="L114" s="329"/>
      <c r="M114" s="329"/>
      <c r="N114" s="329"/>
      <c r="O114" s="329"/>
      <c r="P114" s="329"/>
      <c r="Q114" s="329"/>
      <c r="R114" s="329"/>
      <c r="S114" s="329"/>
      <c r="T114" s="279" t="s">
        <v>1872</v>
      </c>
      <c r="U114" s="431" t="s">
        <v>3476</v>
      </c>
      <c r="V114" s="398"/>
      <c r="W114" s="432" t="s">
        <v>3477</v>
      </c>
      <c r="X114" s="342"/>
      <c r="Y114" s="342"/>
      <c r="Z114" s="342"/>
      <c r="AA114" s="329"/>
      <c r="AB114" s="388"/>
      <c r="AC114" s="400" t="str">
        <f>CONCATENATE("Cost: ", AB113, " KP")</f>
        <v>Cost: 3 KP</v>
      </c>
      <c r="AD114" s="242" t="s">
        <v>3478</v>
      </c>
      <c r="AE114" s="212"/>
      <c r="AF114" s="212"/>
      <c r="AG114" s="212"/>
      <c r="AH114" s="154"/>
      <c r="AI114" s="154"/>
      <c r="AJ114" s="349" t="s">
        <v>556</v>
      </c>
      <c r="AK114" s="329"/>
      <c r="AL114" s="329"/>
      <c r="AM114" s="329"/>
      <c r="AN114" s="329"/>
      <c r="AO114" s="329"/>
      <c r="AP114" s="329"/>
      <c r="AQ114" s="329"/>
      <c r="AR114" s="329"/>
      <c r="AS114" s="329"/>
      <c r="AT114" s="329"/>
    </row>
    <row r="115">
      <c r="B115" s="359">
        <f>SUM($H$1000)</f>
        <v>0</v>
      </c>
      <c r="C115" s="1058">
        <v>4.0</v>
      </c>
      <c r="D115" s="1058"/>
      <c r="E115" s="38"/>
      <c r="F115" s="1058"/>
      <c r="G115" s="1058"/>
      <c r="H115" s="38"/>
      <c r="I115" s="359">
        <f>SUM(B115:H115) - IF(C115 &gt; I106, ROUNDUP(MINUS(C115, I106)/2), 0)</f>
        <v>4</v>
      </c>
      <c r="J115" s="329"/>
      <c r="K115" s="274" t="s">
        <v>1815</v>
      </c>
      <c r="L115" s="169" t="s">
        <v>2216</v>
      </c>
      <c r="M115" s="170"/>
      <c r="N115" s="170"/>
      <c r="O115" s="171"/>
      <c r="P115" s="217"/>
      <c r="Q115" s="171"/>
      <c r="R115" s="329"/>
      <c r="S115" s="329"/>
      <c r="T115" s="329"/>
      <c r="U115" s="385" t="s">
        <v>1010</v>
      </c>
      <c r="V115" s="401" t="s">
        <v>1876</v>
      </c>
      <c r="W115" s="458" t="s">
        <v>3479</v>
      </c>
      <c r="X115" s="550" t="s">
        <v>3480</v>
      </c>
      <c r="Y115" s="183"/>
      <c r="Z115" s="181"/>
      <c r="AA115" s="329"/>
      <c r="AB115" s="388"/>
      <c r="AC115" s="279" t="s">
        <v>1862</v>
      </c>
      <c r="AD115" s="279" t="s">
        <v>1406</v>
      </c>
      <c r="AE115" s="170"/>
      <c r="AF115" s="170"/>
      <c r="AG115" s="222" t="s">
        <v>1214</v>
      </c>
      <c r="AH115" s="209" t="s">
        <v>1195</v>
      </c>
      <c r="AI115" s="284" t="s">
        <v>1196</v>
      </c>
      <c r="AJ115" s="329"/>
      <c r="AK115" s="329"/>
      <c r="AL115" s="329"/>
      <c r="AM115" s="279" t="s">
        <v>1879</v>
      </c>
      <c r="AN115" s="170"/>
      <c r="AO115" s="329"/>
      <c r="AP115" s="329"/>
      <c r="AQ115" s="329"/>
      <c r="AR115" s="329"/>
      <c r="AS115" s="329"/>
      <c r="AT115" s="329"/>
    </row>
    <row r="116">
      <c r="B116" s="359">
        <f>SUM($I$1000)</f>
        <v>0</v>
      </c>
      <c r="C116" s="1058">
        <v>5.0</v>
      </c>
      <c r="D116" s="1058"/>
      <c r="E116" s="1058">
        <v>3.0</v>
      </c>
      <c r="F116" s="1058"/>
      <c r="G116" s="38"/>
      <c r="H116" s="38"/>
      <c r="I116" s="359">
        <f>SUM(B116:H116) - IF(C116 &gt; I106, ROUNDUP(MINUS(C116, I106)/2), 0)</f>
        <v>8</v>
      </c>
      <c r="J116" s="329"/>
      <c r="K116" s="346" t="str">
        <f>IFERROR(__xludf.DUMMYFUNCTION("REGEXREPLACE(O115, ""\D+"", """")"),"")</f>
        <v/>
      </c>
      <c r="L116" s="154"/>
      <c r="M116" s="154"/>
      <c r="N116" s="154"/>
      <c r="O116" s="173"/>
      <c r="P116" s="154"/>
      <c r="Q116" s="173"/>
      <c r="R116" s="329"/>
      <c r="S116" s="329"/>
      <c r="T116" s="329"/>
      <c r="U116" s="385" t="s">
        <v>1018</v>
      </c>
      <c r="V116" s="401" t="s">
        <v>1919</v>
      </c>
      <c r="W116" s="183" t="s">
        <v>3481</v>
      </c>
      <c r="X116" s="421" t="s">
        <v>1864</v>
      </c>
      <c r="Y116" s="425" t="s">
        <v>1052</v>
      </c>
      <c r="Z116" s="403" t="s">
        <v>3482</v>
      </c>
      <c r="AA116" s="329"/>
      <c r="AB116" s="390">
        <f>(AC116 * (AC116 + 1)) / 2</f>
        <v>0</v>
      </c>
      <c r="AC116" s="391">
        <v>0.0</v>
      </c>
      <c r="AD116" s="211" t="s">
        <v>1408</v>
      </c>
      <c r="AE116" s="154"/>
      <c r="AF116" s="154"/>
      <c r="AG116" s="154"/>
      <c r="AH116" s="154"/>
      <c r="AI116" s="154"/>
      <c r="AJ116" s="329"/>
      <c r="AK116" s="329"/>
      <c r="AL116" s="329"/>
      <c r="AM116" s="404" t="s">
        <v>3483</v>
      </c>
      <c r="AN116" s="37"/>
      <c r="AO116" s="304" t="s">
        <v>3484</v>
      </c>
      <c r="AP116" s="37"/>
      <c r="AQ116" s="404" t="s">
        <v>1888</v>
      </c>
      <c r="AR116" s="37"/>
      <c r="AS116" s="329"/>
      <c r="AT116" s="329"/>
    </row>
    <row r="117">
      <c r="B117" s="359">
        <f>SUM($J$1000)</f>
        <v>0</v>
      </c>
      <c r="C117" s="1058">
        <v>14.0</v>
      </c>
      <c r="D117" s="1058"/>
      <c r="E117" s="38"/>
      <c r="F117" s="38"/>
      <c r="G117" s="1058"/>
      <c r="H117" s="1058"/>
      <c r="I117" s="359">
        <f>SUM(B117:H117) - IF(C117 &gt; I106, ROUNDUP(MINUS(C117, I106)/2), 0)</f>
        <v>14</v>
      </c>
      <c r="J117" s="329"/>
      <c r="K117" s="329"/>
      <c r="L117" s="154"/>
      <c r="M117" s="154"/>
      <c r="N117" s="154"/>
      <c r="O117" s="154"/>
      <c r="P117" s="154"/>
      <c r="Q117" s="154"/>
      <c r="R117" s="329"/>
      <c r="S117" s="329"/>
      <c r="T117" s="279" t="s">
        <v>1889</v>
      </c>
      <c r="U117" s="482" t="s">
        <v>3485</v>
      </c>
      <c r="V117" s="373"/>
      <c r="W117" s="432" t="s">
        <v>3486</v>
      </c>
      <c r="X117" s="342"/>
      <c r="Y117" s="342"/>
      <c r="Z117" s="342"/>
      <c r="AA117" s="329"/>
      <c r="AB117" s="388"/>
      <c r="AC117" s="400" t="str">
        <f>CONCATENATE("Cost: ", AB116, " KP")</f>
        <v>Cost: 0 KP</v>
      </c>
      <c r="AD117" s="153" t="s">
        <v>3487</v>
      </c>
      <c r="AE117" s="154"/>
      <c r="AF117" s="154"/>
      <c r="AG117" s="154"/>
      <c r="AH117" s="154"/>
      <c r="AI117" s="154"/>
      <c r="AJ117" s="329"/>
      <c r="AK117" s="329"/>
      <c r="AL117" s="329"/>
      <c r="AM117" s="304" t="s">
        <v>2394</v>
      </c>
      <c r="AN117" s="37"/>
      <c r="AO117" s="472" t="s">
        <v>2065</v>
      </c>
      <c r="AP117" s="37"/>
      <c r="AQ117" s="404" t="s">
        <v>1895</v>
      </c>
      <c r="AR117" s="37"/>
      <c r="AS117" s="329"/>
      <c r="AT117" s="329"/>
    </row>
    <row r="118">
      <c r="B118" s="359">
        <f>SUM($T$1000)</f>
        <v>4</v>
      </c>
      <c r="C118" s="1058">
        <v>6.0</v>
      </c>
      <c r="D118" s="38"/>
      <c r="E118" s="38"/>
      <c r="F118" s="38"/>
      <c r="G118" s="38"/>
      <c r="H118" s="38"/>
      <c r="I118" s="359">
        <f>SUM(B118,D118:H118, (MIN(ROUNDDOWN(C118/6), 1)), MIN(ROUNDDOWN(C118/15), 1))</f>
        <v>5</v>
      </c>
      <c r="J118" s="329"/>
      <c r="K118" s="329"/>
      <c r="L118" s="329"/>
      <c r="M118" s="329"/>
      <c r="N118" s="329"/>
      <c r="O118" s="329"/>
      <c r="P118" s="329"/>
      <c r="Q118" s="329"/>
      <c r="R118" s="329"/>
      <c r="S118" s="329"/>
      <c r="T118" s="329"/>
      <c r="U118" s="385" t="s">
        <v>1010</v>
      </c>
      <c r="V118" s="181" t="s">
        <v>1126</v>
      </c>
      <c r="W118" s="183" t="s">
        <v>2387</v>
      </c>
      <c r="X118" s="919" t="s">
        <v>3488</v>
      </c>
      <c r="Y118" s="183"/>
      <c r="Z118" s="181"/>
      <c r="AA118" s="329"/>
      <c r="AB118" s="388"/>
      <c r="AC118" s="279" t="s">
        <v>1862</v>
      </c>
      <c r="AD118" s="218" t="s">
        <v>1652</v>
      </c>
      <c r="AE118" s="170"/>
      <c r="AF118" s="170"/>
      <c r="AG118" s="209" t="s">
        <v>1302</v>
      </c>
      <c r="AH118" s="209" t="s">
        <v>1195</v>
      </c>
      <c r="AI118" s="209" t="s">
        <v>1196</v>
      </c>
      <c r="AJ118" s="329"/>
      <c r="AK118" s="329"/>
      <c r="AL118" s="329"/>
      <c r="AM118" s="304" t="s">
        <v>2181</v>
      </c>
      <c r="AN118" s="37"/>
      <c r="AO118" s="304" t="s">
        <v>2182</v>
      </c>
      <c r="AP118" s="37"/>
      <c r="AQ118" s="472" t="s">
        <v>3489</v>
      </c>
      <c r="AR118" s="37"/>
      <c r="AS118" s="329"/>
      <c r="AT118" s="329"/>
    </row>
    <row r="119">
      <c r="A119" s="329"/>
      <c r="B119" s="329"/>
      <c r="C119" s="329"/>
      <c r="D119" s="329"/>
      <c r="E119" s="329"/>
      <c r="F119" s="329"/>
      <c r="G119" s="329"/>
      <c r="H119" s="329"/>
      <c r="I119" s="329"/>
      <c r="J119" s="329"/>
      <c r="K119" s="411" t="s">
        <v>1904</v>
      </c>
      <c r="L119" s="412"/>
      <c r="M119" s="412"/>
      <c r="N119" s="412"/>
      <c r="O119" s="413"/>
      <c r="P119" s="413"/>
      <c r="Q119" s="413"/>
      <c r="R119" s="329"/>
      <c r="S119" s="329"/>
      <c r="T119" s="329"/>
      <c r="U119" s="385" t="s">
        <v>1018</v>
      </c>
      <c r="V119" s="226" t="s">
        <v>3490</v>
      </c>
      <c r="W119" s="414" t="s">
        <v>3173</v>
      </c>
      <c r="X119" s="183"/>
      <c r="Y119" s="181"/>
      <c r="Z119" s="181"/>
      <c r="AA119" s="329"/>
      <c r="AB119" s="390">
        <f>(AC119 * (AC119 + 1)) / 2</f>
        <v>0</v>
      </c>
      <c r="AC119" s="391">
        <v>0.0</v>
      </c>
      <c r="AD119" s="242" t="s">
        <v>3491</v>
      </c>
      <c r="AE119" s="212"/>
      <c r="AF119" s="212"/>
      <c r="AG119" s="212"/>
      <c r="AH119" s="212"/>
      <c r="AI119" s="154"/>
      <c r="AJ119" s="329"/>
      <c r="AK119" s="329"/>
      <c r="AL119" s="329"/>
      <c r="AM119" s="329"/>
      <c r="AN119" s="329"/>
      <c r="AO119" s="329"/>
      <c r="AP119" s="329"/>
      <c r="AQ119" s="329"/>
      <c r="AR119" s="329"/>
      <c r="AS119" s="329"/>
      <c r="AT119" s="329"/>
    </row>
    <row r="120">
      <c r="A120" s="329"/>
      <c r="B120" s="577" t="s">
        <v>1822</v>
      </c>
      <c r="C120" s="577" t="s">
        <v>1906</v>
      </c>
      <c r="D120" s="577" t="s">
        <v>1907</v>
      </c>
      <c r="E120" s="577" t="s">
        <v>1908</v>
      </c>
      <c r="F120" s="577" t="s">
        <v>1909</v>
      </c>
      <c r="G120" s="577" t="s">
        <v>1910</v>
      </c>
      <c r="H120" s="577" t="s">
        <v>800</v>
      </c>
      <c r="I120" s="345" t="s">
        <v>1826</v>
      </c>
      <c r="J120" s="329"/>
      <c r="K120" s="346" t="str">
        <f>IFERROR(__xludf.DUMMYFUNCTION("REGEXREPLACE(O119, ""\D+"", """")"),"")</f>
        <v/>
      </c>
      <c r="L120" s="170"/>
      <c r="M120" s="170"/>
      <c r="N120" s="170"/>
      <c r="O120" s="170"/>
      <c r="P120" s="170"/>
      <c r="Q120" s="170"/>
      <c r="R120" s="329"/>
      <c r="S120" s="329"/>
      <c r="T120" s="279" t="s">
        <v>1889</v>
      </c>
      <c r="U120" s="552" t="s">
        <v>3492</v>
      </c>
      <c r="V120" s="398"/>
      <c r="W120" s="432" t="s">
        <v>3493</v>
      </c>
      <c r="X120" s="342"/>
      <c r="Y120" s="342"/>
      <c r="Z120" s="342"/>
      <c r="AA120" s="329"/>
      <c r="AB120" s="329"/>
      <c r="AC120" s="400" t="str">
        <f>CONCATENATE("Cost: ", AB119, " KP")</f>
        <v>Cost: 0 KP</v>
      </c>
      <c r="AD120" s="242" t="s">
        <v>3494</v>
      </c>
      <c r="AE120" s="212"/>
      <c r="AF120" s="154"/>
      <c r="AG120" s="154"/>
      <c r="AH120" s="154"/>
      <c r="AI120" s="301" t="s">
        <v>1657</v>
      </c>
      <c r="AJ120" s="349" t="s">
        <v>556</v>
      </c>
      <c r="AK120" s="329"/>
      <c r="AL120" s="329"/>
      <c r="AM120" s="279" t="s">
        <v>1914</v>
      </c>
      <c r="AN120" s="279"/>
      <c r="AO120" s="329"/>
      <c r="AP120" s="329"/>
      <c r="AQ120" s="329"/>
      <c r="AR120" s="329"/>
      <c r="AS120" s="329"/>
      <c r="AT120" s="329"/>
    </row>
    <row r="121">
      <c r="A121" s="345" t="s">
        <v>51</v>
      </c>
      <c r="B121" s="359">
        <f>SUM($U$1000)</f>
        <v>5</v>
      </c>
      <c r="C121" s="412"/>
      <c r="D121" s="412"/>
      <c r="E121" s="419">
        <f>SUM(ROUNDDOWN(I114/5))</f>
        <v>2</v>
      </c>
      <c r="F121" s="418"/>
      <c r="G121" s="37"/>
      <c r="H121" s="37"/>
      <c r="I121" s="359">
        <f t="shared" ref="I121:I125" si="5">SUM(B121:H121)</f>
        <v>7</v>
      </c>
      <c r="J121" s="329"/>
      <c r="K121" s="329"/>
      <c r="L121" s="170"/>
      <c r="M121" s="170"/>
      <c r="N121" s="170"/>
      <c r="O121" s="170"/>
      <c r="P121" s="170"/>
      <c r="Q121" s="170"/>
      <c r="R121" s="329"/>
      <c r="S121" s="329"/>
      <c r="T121" s="329"/>
      <c r="U121" s="510" t="s">
        <v>1010</v>
      </c>
      <c r="V121" s="554" t="s">
        <v>3495</v>
      </c>
      <c r="W121" s="402" t="s">
        <v>3496</v>
      </c>
      <c r="X121" s="181"/>
      <c r="Y121" s="183"/>
      <c r="Z121" s="181"/>
      <c r="AA121" s="329"/>
      <c r="AB121" s="329"/>
      <c r="AC121" s="279" t="s">
        <v>1862</v>
      </c>
      <c r="AD121" s="279" t="s">
        <v>3497</v>
      </c>
      <c r="AE121" s="170"/>
      <c r="AF121" s="170"/>
      <c r="AG121" s="222" t="s">
        <v>1212</v>
      </c>
      <c r="AH121" s="209" t="s">
        <v>1195</v>
      </c>
      <c r="AI121" s="222" t="s">
        <v>1196</v>
      </c>
      <c r="AJ121" s="329"/>
      <c r="AK121" s="329"/>
      <c r="AL121" s="329"/>
      <c r="AM121" s="423" t="s">
        <v>3498</v>
      </c>
      <c r="AS121" s="329"/>
      <c r="AT121" s="329"/>
    </row>
    <row r="122">
      <c r="A122" s="345" t="s">
        <v>52</v>
      </c>
      <c r="B122" s="359">
        <f>SUM($V$1000)</f>
        <v>6</v>
      </c>
      <c r="C122" s="412"/>
      <c r="D122" s="419">
        <f>SUM(ROUNDDOWN(I113/3))</f>
        <v>10</v>
      </c>
      <c r="E122" s="38">
        <f>SUM(I114)</f>
        <v>14</v>
      </c>
      <c r="F122" s="418"/>
      <c r="G122" s="1058">
        <v>4.0</v>
      </c>
      <c r="H122" s="37"/>
      <c r="I122" s="359">
        <f t="shared" si="5"/>
        <v>34</v>
      </c>
      <c r="J122" s="329"/>
      <c r="K122" s="329"/>
      <c r="L122" s="329"/>
      <c r="M122" s="329"/>
      <c r="N122" s="329"/>
      <c r="O122" s="329"/>
      <c r="P122" s="329"/>
      <c r="Q122" s="329"/>
      <c r="R122" s="329"/>
      <c r="S122" s="329"/>
      <c r="T122" s="329"/>
      <c r="U122" s="510" t="s">
        <v>1018</v>
      </c>
      <c r="V122" s="183" t="s">
        <v>2184</v>
      </c>
      <c r="W122" s="421" t="s">
        <v>2339</v>
      </c>
      <c r="X122" s="421" t="s">
        <v>2521</v>
      </c>
      <c r="Y122" s="181"/>
      <c r="Z122" s="181"/>
      <c r="AA122" s="329"/>
      <c r="AB122" s="390">
        <f>(AC122 * (AC122 + 1)) / 2</f>
        <v>0</v>
      </c>
      <c r="AC122" s="391">
        <v>0.0</v>
      </c>
      <c r="AD122" s="242" t="s">
        <v>3499</v>
      </c>
      <c r="AE122" s="212"/>
      <c r="AF122" s="212"/>
      <c r="AG122" s="212"/>
      <c r="AH122" s="154"/>
      <c r="AI122" s="154"/>
      <c r="AJ122" s="329"/>
      <c r="AK122" s="329"/>
      <c r="AL122" s="329"/>
      <c r="AS122" s="329"/>
      <c r="AT122" s="329"/>
    </row>
    <row r="123">
      <c r="A123" s="345" t="s">
        <v>54</v>
      </c>
      <c r="B123" s="359">
        <f>SUM($W$1000)</f>
        <v>2</v>
      </c>
      <c r="C123" s="38">
        <f>SUM(I112)</f>
        <v>21</v>
      </c>
      <c r="D123" s="412"/>
      <c r="E123" s="412"/>
      <c r="F123" s="418"/>
      <c r="G123" s="37"/>
      <c r="H123" s="37"/>
      <c r="I123" s="359">
        <f t="shared" si="5"/>
        <v>23</v>
      </c>
      <c r="J123" s="329"/>
      <c r="K123" s="411" t="s">
        <v>1904</v>
      </c>
      <c r="L123" s="412"/>
      <c r="M123" s="412"/>
      <c r="N123" s="412"/>
      <c r="O123" s="413"/>
      <c r="P123" s="413"/>
      <c r="Q123" s="413"/>
      <c r="R123" s="329"/>
      <c r="S123" s="329"/>
      <c r="T123" s="329"/>
      <c r="U123" s="1088"/>
      <c r="V123" s="329"/>
      <c r="W123" s="329"/>
      <c r="X123" s="329"/>
      <c r="Y123" s="329"/>
      <c r="Z123" s="329"/>
      <c r="AA123" s="329"/>
      <c r="AB123" s="388"/>
      <c r="AC123" s="400" t="str">
        <f>CONCATENATE("Cost: ", AB122, " KP")</f>
        <v>Cost: 0 KP</v>
      </c>
      <c r="AD123" s="298" t="s">
        <v>3500</v>
      </c>
      <c r="AE123" s="212"/>
      <c r="AF123" s="212"/>
      <c r="AG123" s="154"/>
      <c r="AH123" s="154"/>
      <c r="AI123" s="154"/>
      <c r="AJ123" s="349" t="s">
        <v>556</v>
      </c>
      <c r="AK123" s="329"/>
      <c r="AL123" s="329"/>
      <c r="AS123" s="329"/>
      <c r="AT123" s="329"/>
    </row>
    <row r="124">
      <c r="A124" s="345" t="s">
        <v>53</v>
      </c>
      <c r="B124" s="359">
        <f>SUM($X$1000)</f>
        <v>0</v>
      </c>
      <c r="C124" s="38">
        <f>SUM(ROUNDDOWN(I112/2))</f>
        <v>10</v>
      </c>
      <c r="D124" s="412"/>
      <c r="E124" s="38">
        <f>SUM(I114)</f>
        <v>14</v>
      </c>
      <c r="F124" s="418"/>
      <c r="G124" s="1058">
        <v>2.0</v>
      </c>
      <c r="H124" s="37"/>
      <c r="I124" s="359">
        <f t="shared" si="5"/>
        <v>26</v>
      </c>
      <c r="J124" s="329"/>
      <c r="K124" s="346" t="str">
        <f>IFERROR(__xludf.DUMMYFUNCTION("REGEXREPLACE(O123, ""\D+"", """")"),"")</f>
        <v/>
      </c>
      <c r="L124" s="170"/>
      <c r="M124" s="170"/>
      <c r="N124" s="170"/>
      <c r="O124" s="170"/>
      <c r="P124" s="170"/>
      <c r="Q124" s="170"/>
      <c r="R124" s="329"/>
      <c r="S124" s="329"/>
      <c r="T124" s="279" t="s">
        <v>1922</v>
      </c>
      <c r="U124" s="1089" t="s">
        <v>3501</v>
      </c>
      <c r="V124" s="170"/>
      <c r="W124" s="170"/>
      <c r="X124" s="170"/>
      <c r="Y124" s="1090" t="s">
        <v>568</v>
      </c>
      <c r="Z124" s="345" t="s">
        <v>535</v>
      </c>
      <c r="AA124" s="329"/>
      <c r="AB124" s="329"/>
      <c r="AC124" s="279" t="s">
        <v>1862</v>
      </c>
      <c r="AD124" s="169" t="s">
        <v>3502</v>
      </c>
      <c r="AE124" s="170"/>
      <c r="AF124" s="170"/>
      <c r="AG124" s="171" t="s">
        <v>3503</v>
      </c>
      <c r="AH124" s="209" t="s">
        <v>1195</v>
      </c>
      <c r="AI124" s="171" t="s">
        <v>1196</v>
      </c>
      <c r="AJ124" s="329"/>
      <c r="AK124" s="329"/>
      <c r="AL124" s="329"/>
      <c r="AS124" s="329"/>
      <c r="AT124" s="329"/>
    </row>
    <row r="125">
      <c r="A125" s="345" t="s">
        <v>55</v>
      </c>
      <c r="B125" s="359">
        <f>SUM($Y$1000)</f>
        <v>14</v>
      </c>
      <c r="C125" s="38">
        <f>SUM(I112)</f>
        <v>21</v>
      </c>
      <c r="D125" s="412"/>
      <c r="E125" s="412"/>
      <c r="F125" s="419">
        <f>SUM(ROUNDDOWN(I117/3))</f>
        <v>4</v>
      </c>
      <c r="G125" s="37"/>
      <c r="H125" s="37"/>
      <c r="I125" s="359">
        <f t="shared" si="5"/>
        <v>39</v>
      </c>
      <c r="J125" s="329"/>
      <c r="K125" s="329"/>
      <c r="L125" s="170"/>
      <c r="M125" s="170"/>
      <c r="N125" s="170"/>
      <c r="O125" s="170"/>
      <c r="P125" s="170"/>
      <c r="Q125" s="170"/>
      <c r="R125" s="329"/>
      <c r="S125" s="329"/>
      <c r="T125" s="736" t="s">
        <v>2494</v>
      </c>
      <c r="U125" s="153" t="s">
        <v>3504</v>
      </c>
      <c r="V125" s="154"/>
      <c r="W125" s="154"/>
      <c r="X125" s="154"/>
      <c r="Y125" s="154"/>
      <c r="Z125" s="154"/>
      <c r="AA125" s="329"/>
      <c r="AB125" s="390">
        <f>(AC125 * (AC125 + 1)) / 2</f>
        <v>1</v>
      </c>
      <c r="AC125" s="391">
        <v>1.0</v>
      </c>
      <c r="AD125" s="242" t="s">
        <v>3505</v>
      </c>
      <c r="AE125" s="212"/>
      <c r="AF125" s="212"/>
      <c r="AG125" s="212"/>
      <c r="AH125" s="154"/>
      <c r="AI125" s="154"/>
      <c r="AJ125" s="329"/>
      <c r="AK125" s="329"/>
      <c r="AL125" s="329"/>
      <c r="AS125" s="329"/>
      <c r="AT125" s="329"/>
    </row>
    <row r="126">
      <c r="A126" s="329"/>
      <c r="B126" s="329"/>
      <c r="C126" s="329"/>
      <c r="D126" s="329"/>
      <c r="E126" s="329"/>
      <c r="F126" s="329"/>
      <c r="G126" s="329"/>
      <c r="H126" s="329"/>
      <c r="I126" s="329"/>
      <c r="J126" s="329"/>
      <c r="K126" s="329"/>
      <c r="L126" s="329"/>
      <c r="M126" s="329"/>
      <c r="N126" s="329"/>
      <c r="O126" s="329"/>
      <c r="P126" s="329"/>
      <c r="Q126" s="329"/>
      <c r="R126" s="329"/>
      <c r="S126" s="329"/>
      <c r="T126" s="329"/>
      <c r="U126" s="153" t="s">
        <v>3506</v>
      </c>
      <c r="V126" s="154"/>
      <c r="W126" s="154"/>
      <c r="X126" s="154"/>
      <c r="Y126" s="154"/>
      <c r="Z126" s="154"/>
      <c r="AA126" s="329"/>
      <c r="AB126" s="329"/>
      <c r="AC126" s="400" t="str">
        <f>CONCATENATE("Cost: ", AB125, " KP")</f>
        <v>Cost: 1 KP</v>
      </c>
      <c r="AD126" s="154" t="s">
        <v>1202</v>
      </c>
      <c r="AE126" s="154"/>
      <c r="AF126" s="154"/>
      <c r="AG126" s="154"/>
      <c r="AH126" s="154"/>
      <c r="AI126" s="154"/>
      <c r="AJ126" s="329"/>
      <c r="AK126" s="329"/>
      <c r="AL126" s="329"/>
      <c r="AM126" s="329"/>
      <c r="AN126" s="329"/>
      <c r="AO126" s="329"/>
      <c r="AP126" s="329"/>
      <c r="AQ126" s="329"/>
      <c r="AR126" s="329"/>
      <c r="AS126" s="329"/>
      <c r="AT126" s="329"/>
    </row>
    <row r="127">
      <c r="A127" s="37"/>
      <c r="B127" s="329"/>
      <c r="C127" s="329"/>
      <c r="D127" s="329"/>
      <c r="E127" s="329"/>
      <c r="F127" s="329"/>
      <c r="G127" s="329"/>
      <c r="H127" s="329"/>
      <c r="I127" s="329"/>
      <c r="J127" s="37"/>
      <c r="K127" s="329"/>
      <c r="L127" s="329"/>
      <c r="M127" s="329"/>
      <c r="N127" s="329"/>
      <c r="O127" s="329"/>
      <c r="P127" s="329"/>
      <c r="Q127" s="329"/>
      <c r="R127" s="329"/>
      <c r="S127" s="37"/>
      <c r="T127" s="329"/>
      <c r="U127" s="329"/>
      <c r="V127" s="329"/>
      <c r="W127" s="329"/>
      <c r="X127" s="329"/>
      <c r="Y127" s="329"/>
      <c r="Z127" s="329"/>
      <c r="AA127" s="329"/>
      <c r="AB127" s="37"/>
      <c r="AC127" s="329"/>
      <c r="AD127" s="329"/>
      <c r="AE127" s="329"/>
      <c r="AF127" s="329"/>
      <c r="AG127" s="329"/>
      <c r="AH127" s="329"/>
      <c r="AI127" s="329"/>
      <c r="AJ127" s="329"/>
      <c r="AK127" s="37"/>
      <c r="AL127" s="329"/>
      <c r="AM127" s="329"/>
      <c r="AN127" s="329"/>
      <c r="AO127" s="329"/>
      <c r="AP127" s="329"/>
      <c r="AQ127" s="329"/>
      <c r="AR127" s="329"/>
      <c r="AS127" s="775" t="s">
        <v>3507</v>
      </c>
      <c r="AT127" s="37"/>
    </row>
    <row r="128">
      <c r="K128" s="13"/>
      <c r="L128" s="13"/>
      <c r="M128" s="13"/>
      <c r="N128" s="13"/>
      <c r="O128" s="13"/>
      <c r="P128" s="13"/>
      <c r="Q128" s="13"/>
      <c r="R128" s="13"/>
    </row>
    <row r="131">
      <c r="A131" s="37"/>
      <c r="B131" s="329"/>
      <c r="C131" s="329"/>
      <c r="D131" s="329"/>
      <c r="E131" s="329"/>
      <c r="F131" s="329"/>
      <c r="G131" s="330" t="s">
        <v>1811</v>
      </c>
      <c r="H131" s="330" t="s">
        <v>1812</v>
      </c>
      <c r="I131" s="331" t="s">
        <v>1813</v>
      </c>
      <c r="J131" s="329"/>
      <c r="K131" s="329"/>
      <c r="L131" s="329"/>
      <c r="M131" s="329"/>
      <c r="N131" s="329"/>
      <c r="O131" s="329"/>
      <c r="P131" s="329"/>
      <c r="Q131" s="329"/>
      <c r="R131" s="329"/>
      <c r="S131" s="37"/>
      <c r="T131" s="329"/>
      <c r="U131" s="329"/>
      <c r="V131" s="329"/>
      <c r="W131" s="329"/>
      <c r="X131" s="329"/>
      <c r="Y131" s="329"/>
      <c r="Z131" s="329"/>
      <c r="AA131" s="329"/>
      <c r="AB131" s="37"/>
      <c r="AC131" s="329"/>
      <c r="AD131" s="329"/>
      <c r="AE131" s="329"/>
      <c r="AF131" s="329"/>
      <c r="AG131" s="329"/>
      <c r="AH131" s="329"/>
      <c r="AI131" s="329"/>
      <c r="AJ131" s="329"/>
      <c r="AK131" s="37"/>
      <c r="AL131" s="329"/>
      <c r="AM131" s="329"/>
      <c r="AN131" s="329"/>
      <c r="AO131" s="329"/>
      <c r="AP131" s="329"/>
      <c r="AQ131" s="329"/>
      <c r="AR131" s="329"/>
      <c r="AS131" s="329"/>
      <c r="AT131" s="37"/>
    </row>
    <row r="132">
      <c r="A132" s="329"/>
      <c r="B132" s="329"/>
      <c r="C132" s="332" t="s">
        <v>3508</v>
      </c>
      <c r="D132" s="333"/>
      <c r="E132" s="329"/>
      <c r="F132" s="334" t="s">
        <v>1814</v>
      </c>
      <c r="G132" s="334">
        <f>MINUS(H132,SUM(C135:C144) + SUM(K134+K138+K142+AB139+AB142+AB145+AB148+AB151))</f>
        <v>0</v>
      </c>
      <c r="H132" s="334">
        <f>SUM($A$1000)</f>
        <v>100</v>
      </c>
      <c r="I132" s="335">
        <f>$Z$1000</f>
        <v>14</v>
      </c>
      <c r="J132" s="329"/>
      <c r="K132" s="329"/>
      <c r="L132" s="329"/>
      <c r="M132" s="329"/>
      <c r="N132" s="329"/>
      <c r="O132" s="329"/>
      <c r="P132" s="329"/>
      <c r="Q132" s="329"/>
      <c r="R132" s="329"/>
      <c r="S132" s="329"/>
      <c r="T132" s="329"/>
      <c r="U132" s="329"/>
      <c r="V132" s="329"/>
      <c r="W132" s="329"/>
      <c r="X132" s="329"/>
      <c r="Y132" s="329"/>
      <c r="Z132" s="329"/>
      <c r="AA132" s="329"/>
      <c r="AB132" s="329"/>
      <c r="AC132" s="329"/>
      <c r="AD132" s="329"/>
      <c r="AE132" s="329"/>
      <c r="AF132" s="329"/>
      <c r="AG132" s="329"/>
      <c r="AH132" s="329"/>
      <c r="AI132" s="329"/>
      <c r="AJ132" s="329"/>
      <c r="AK132" s="329"/>
      <c r="AL132" s="329"/>
      <c r="AM132" s="329"/>
      <c r="AN132" s="329"/>
      <c r="AO132" s="329"/>
      <c r="AP132" s="329"/>
      <c r="AQ132" s="329"/>
      <c r="AR132" s="329"/>
      <c r="AS132" s="329"/>
      <c r="AT132" s="329"/>
    </row>
    <row r="133">
      <c r="A133" s="329"/>
      <c r="B133" s="329"/>
      <c r="C133" s="329"/>
      <c r="D133" s="329"/>
      <c r="E133" s="329"/>
      <c r="F133" s="329"/>
      <c r="G133" s="329"/>
      <c r="H133" s="329"/>
      <c r="I133" s="329"/>
      <c r="J133" s="329"/>
      <c r="K133" s="274" t="s">
        <v>1815</v>
      </c>
      <c r="L133" s="169" t="s">
        <v>3509</v>
      </c>
      <c r="M133" s="170"/>
      <c r="N133" s="170"/>
      <c r="O133" s="171" t="s">
        <v>582</v>
      </c>
      <c r="P133" s="204" t="s">
        <v>748</v>
      </c>
      <c r="Q133" s="171" t="s">
        <v>583</v>
      </c>
      <c r="R133" s="329"/>
      <c r="S133" s="329"/>
      <c r="T133" s="279" t="s">
        <v>1816</v>
      </c>
      <c r="U133" s="1091" t="s">
        <v>3510</v>
      </c>
      <c r="V133" s="373"/>
      <c r="W133" s="519" t="s">
        <v>3511</v>
      </c>
      <c r="X133" s="341"/>
      <c r="Y133" s="342"/>
      <c r="Z133" s="342"/>
      <c r="AA133" s="329"/>
      <c r="AB133" s="329"/>
      <c r="AC133" s="279" t="s">
        <v>294</v>
      </c>
      <c r="AD133" s="1092" t="s">
        <v>3512</v>
      </c>
      <c r="AE133" s="170"/>
      <c r="AF133" s="1047" t="s">
        <v>1764</v>
      </c>
      <c r="AG133" s="254"/>
      <c r="AH133" s="254"/>
      <c r="AI133" s="254"/>
      <c r="AJ133" s="329"/>
      <c r="AK133" s="329"/>
      <c r="AL133" s="329"/>
      <c r="AM133" s="227" t="s">
        <v>1821</v>
      </c>
      <c r="AN133" s="170"/>
      <c r="AO133" s="329"/>
      <c r="AP133" s="329"/>
      <c r="AQ133" s="329"/>
      <c r="AR133" s="329"/>
      <c r="AS133" s="329"/>
      <c r="AT133" s="329"/>
    </row>
    <row r="134">
      <c r="A134" s="329"/>
      <c r="B134" s="345" t="s">
        <v>1822</v>
      </c>
      <c r="C134" s="345" t="s">
        <v>1823</v>
      </c>
      <c r="D134" s="345" t="s">
        <v>1824</v>
      </c>
      <c r="E134" s="345" t="s">
        <v>1825</v>
      </c>
      <c r="F134" s="345" t="s">
        <v>1066</v>
      </c>
      <c r="G134" s="345" t="s">
        <v>1120</v>
      </c>
      <c r="H134" s="345" t="s">
        <v>800</v>
      </c>
      <c r="I134" s="345" t="s">
        <v>1826</v>
      </c>
      <c r="J134" s="329"/>
      <c r="K134" s="346" t="str">
        <f>IFERROR(__xludf.DUMMYFUNCTION("REGEXREPLACE(O133, ""\D+"", """")"),"2")</f>
        <v>2</v>
      </c>
      <c r="L134" s="153" t="s">
        <v>751</v>
      </c>
      <c r="M134" s="154"/>
      <c r="N134" s="154"/>
      <c r="O134" s="173"/>
      <c r="P134" s="154"/>
      <c r="Q134" s="173"/>
      <c r="R134" s="329"/>
      <c r="S134" s="329"/>
      <c r="T134" s="329"/>
      <c r="U134" s="286" t="s">
        <v>3513</v>
      </c>
      <c r="V134" s="181"/>
      <c r="W134" s="181"/>
      <c r="X134" s="181"/>
      <c r="Y134" s="181"/>
      <c r="Z134" s="348" t="s">
        <v>1501</v>
      </c>
      <c r="AA134" s="329"/>
      <c r="AB134" s="329"/>
      <c r="AC134" s="329"/>
      <c r="AD134" s="242" t="s">
        <v>3514</v>
      </c>
      <c r="AE134" s="212"/>
      <c r="AF134" s="212"/>
      <c r="AG134" s="212"/>
      <c r="AH134" s="212"/>
      <c r="AI134" s="154"/>
      <c r="AJ134" s="329"/>
      <c r="AK134" s="329"/>
      <c r="AL134" s="329"/>
      <c r="AM134" s="367" t="s">
        <v>1844</v>
      </c>
      <c r="AO134" s="37"/>
      <c r="AP134" s="37"/>
      <c r="AQ134" s="37"/>
      <c r="AR134" s="37"/>
      <c r="AS134" s="329"/>
      <c r="AT134" s="329"/>
    </row>
    <row r="135">
      <c r="A135" s="358"/>
      <c r="B135" s="359">
        <f>SUM($B$1000)</f>
        <v>35</v>
      </c>
      <c r="C135" s="360">
        <v>8.0</v>
      </c>
      <c r="D135" s="361"/>
      <c r="E135" s="361"/>
      <c r="F135" s="361"/>
      <c r="G135" s="361"/>
      <c r="H135" s="361"/>
      <c r="I135" s="359">
        <f>SUM(B135,C135*2,D135:H135) - IF(C135 &gt; I132, MINUS(C135, I132), 0)</f>
        <v>51</v>
      </c>
      <c r="J135" s="329"/>
      <c r="K135" s="329"/>
      <c r="L135" s="153" t="s">
        <v>3515</v>
      </c>
      <c r="M135" s="154"/>
      <c r="N135" s="154"/>
      <c r="O135" s="154"/>
      <c r="P135" s="154"/>
      <c r="Q135" s="205" t="s">
        <v>754</v>
      </c>
      <c r="R135" s="329"/>
      <c r="S135" s="329"/>
      <c r="T135" s="329"/>
      <c r="U135" s="362" t="s">
        <v>3516</v>
      </c>
      <c r="V135" s="345" t="s">
        <v>1839</v>
      </c>
      <c r="W135" s="345" t="s">
        <v>868</v>
      </c>
      <c r="X135" s="364" t="s">
        <v>886</v>
      </c>
      <c r="Y135" s="363" t="s">
        <v>3517</v>
      </c>
      <c r="Z135" s="345" t="s">
        <v>866</v>
      </c>
      <c r="AA135" s="329"/>
      <c r="AB135" s="329"/>
      <c r="AC135" s="329"/>
      <c r="AD135" s="242" t="s">
        <v>3518</v>
      </c>
      <c r="AE135" s="212"/>
      <c r="AF135" s="212"/>
      <c r="AG135" s="212"/>
      <c r="AH135" s="212"/>
      <c r="AI135" s="154"/>
      <c r="AJ135" s="329"/>
      <c r="AK135" s="329"/>
      <c r="AL135" s="329"/>
      <c r="AM135" s="37"/>
      <c r="AN135" s="455"/>
      <c r="AO135" s="455"/>
      <c r="AP135" s="37"/>
      <c r="AQ135" s="37"/>
      <c r="AR135" s="37"/>
      <c r="AS135" s="329"/>
      <c r="AT135" s="329"/>
    </row>
    <row r="136">
      <c r="B136" s="359">
        <f>SUM($C$1000)</f>
        <v>40</v>
      </c>
      <c r="C136" s="360">
        <v>13.0</v>
      </c>
      <c r="D136" s="360">
        <v>10.0</v>
      </c>
      <c r="E136" s="360">
        <v>6.0</v>
      </c>
      <c r="F136" s="360">
        <v>6.0</v>
      </c>
      <c r="G136" s="361"/>
      <c r="H136" s="361"/>
      <c r="I136" s="359">
        <f>SUM(B136,C136*2,D136:H136) - IF(C136 &gt; I132, MINUS(C136, I132), 0)</f>
        <v>88</v>
      </c>
      <c r="J136" s="329"/>
      <c r="K136" s="329"/>
      <c r="L136" s="329"/>
      <c r="M136" s="329"/>
      <c r="N136" s="329"/>
      <c r="O136" s="329"/>
      <c r="P136" s="329"/>
      <c r="Q136" s="329"/>
      <c r="R136" s="329"/>
      <c r="S136" s="329"/>
      <c r="T136" s="329"/>
      <c r="U136" s="329"/>
      <c r="V136" s="329"/>
      <c r="W136" s="329"/>
      <c r="X136" s="329"/>
      <c r="Y136" s="329"/>
      <c r="Z136" s="329"/>
      <c r="AA136" s="329"/>
      <c r="AB136" s="329"/>
      <c r="AC136" s="329"/>
      <c r="AD136" s="274" t="s">
        <v>2663</v>
      </c>
      <c r="AE136" s="170"/>
      <c r="AF136" s="170"/>
      <c r="AG136" s="170"/>
      <c r="AH136" s="170"/>
      <c r="AI136" s="345" t="s">
        <v>535</v>
      </c>
      <c r="AJ136" s="329"/>
      <c r="AK136" s="329"/>
      <c r="AL136" s="329"/>
      <c r="AM136" s="37"/>
      <c r="AO136" s="455"/>
      <c r="AP136" s="37"/>
      <c r="AQ136" s="37"/>
      <c r="AR136" s="37"/>
      <c r="AS136" s="329"/>
      <c r="AT136" s="329"/>
    </row>
    <row r="137">
      <c r="B137" s="359">
        <f>SUM($D$1000)</f>
        <v>0</v>
      </c>
      <c r="C137" s="360">
        <v>3.0</v>
      </c>
      <c r="D137" s="361"/>
      <c r="E137" s="361"/>
      <c r="F137" s="361"/>
      <c r="G137" s="360">
        <v>1.0</v>
      </c>
      <c r="H137" s="361"/>
      <c r="I137" s="359">
        <f>SUM(B137:H137) - IF(C137 &gt; I132, ROUNDUP(MINUS(C137, I132)/2), 0)</f>
        <v>4</v>
      </c>
      <c r="J137" s="329"/>
      <c r="K137" s="274" t="s">
        <v>1815</v>
      </c>
      <c r="L137" s="169" t="s">
        <v>3519</v>
      </c>
      <c r="M137" s="170"/>
      <c r="N137" s="170"/>
      <c r="O137" s="461" t="s">
        <v>582</v>
      </c>
      <c r="P137" s="1093" t="s">
        <v>640</v>
      </c>
      <c r="Q137" s="461" t="s">
        <v>583</v>
      </c>
      <c r="R137" s="329"/>
      <c r="S137" s="329"/>
      <c r="T137" s="279" t="s">
        <v>1855</v>
      </c>
      <c r="U137" s="634" t="s">
        <v>3520</v>
      </c>
      <c r="V137" s="629"/>
      <c r="W137" s="252" t="s">
        <v>3521</v>
      </c>
      <c r="X137" s="254"/>
      <c r="Y137" s="235"/>
      <c r="Z137" s="235"/>
      <c r="AA137" s="329"/>
      <c r="AB137" s="329"/>
      <c r="AC137" s="746" t="s">
        <v>2931</v>
      </c>
      <c r="AD137" s="329"/>
      <c r="AE137" s="329"/>
      <c r="AF137" s="329"/>
      <c r="AG137" s="329"/>
      <c r="AH137" s="329"/>
      <c r="AI137" s="329"/>
      <c r="AJ137" s="329"/>
      <c r="AK137" s="329"/>
      <c r="AL137" s="329"/>
      <c r="AM137" s="37"/>
      <c r="AN137" s="455"/>
      <c r="AO137" s="455"/>
      <c r="AP137" s="37"/>
      <c r="AQ137" s="37"/>
      <c r="AR137" s="37"/>
      <c r="AS137" s="329"/>
      <c r="AT137" s="329"/>
    </row>
    <row r="138">
      <c r="B138" s="359">
        <f>SUM($E$1000)</f>
        <v>0</v>
      </c>
      <c r="C138" s="360">
        <v>4.0</v>
      </c>
      <c r="D138" s="361"/>
      <c r="E138" s="361"/>
      <c r="F138" s="361"/>
      <c r="G138" s="361"/>
      <c r="H138" s="361"/>
      <c r="I138" s="359">
        <f>SUM(B138:H138) - IF(C138 &gt; I132, ROUNDUP(MINUS(C138, I132)/2), 0)</f>
        <v>4</v>
      </c>
      <c r="J138" s="329"/>
      <c r="K138" s="346" t="str">
        <f>IFERROR(__xludf.DUMMYFUNCTION("REGEXREPLACE(O137, ""\D+"", """")"),"2")</f>
        <v>2</v>
      </c>
      <c r="L138" s="211" t="s">
        <v>643</v>
      </c>
      <c r="M138" s="212"/>
      <c r="N138" s="212"/>
      <c r="O138" s="243"/>
      <c r="P138" s="212"/>
      <c r="Q138" s="173"/>
      <c r="R138" s="349"/>
      <c r="S138" s="329"/>
      <c r="T138" s="329"/>
      <c r="U138" s="635" t="s">
        <v>1010</v>
      </c>
      <c r="V138" s="153" t="s">
        <v>1060</v>
      </c>
      <c r="W138" s="153" t="s">
        <v>1046</v>
      </c>
      <c r="X138" s="153" t="s">
        <v>1103</v>
      </c>
      <c r="Y138" s="262" t="s">
        <v>3522</v>
      </c>
      <c r="Z138" s="262" t="s">
        <v>3523</v>
      </c>
      <c r="AA138" s="329"/>
      <c r="AB138" s="388"/>
      <c r="AC138" s="279" t="s">
        <v>1862</v>
      </c>
      <c r="AD138" s="279" t="s">
        <v>1591</v>
      </c>
      <c r="AE138" s="170"/>
      <c r="AF138" s="170"/>
      <c r="AG138" s="275" t="s">
        <v>3524</v>
      </c>
      <c r="AH138" s="209" t="s">
        <v>1195</v>
      </c>
      <c r="AI138" s="222" t="s">
        <v>1196</v>
      </c>
      <c r="AJ138" s="329"/>
      <c r="AK138" s="329"/>
      <c r="AL138" s="329"/>
      <c r="AM138" s="37"/>
      <c r="AN138" s="37"/>
      <c r="AO138" s="37"/>
      <c r="AP138" s="37"/>
      <c r="AQ138" s="37"/>
      <c r="AR138" s="37"/>
      <c r="AS138" s="329"/>
      <c r="AT138" s="329"/>
    </row>
    <row r="139">
      <c r="B139" s="359">
        <f>SUM($F$1000)</f>
        <v>0</v>
      </c>
      <c r="C139" s="360">
        <v>16.0</v>
      </c>
      <c r="D139" s="360"/>
      <c r="E139" s="360">
        <v>5.0</v>
      </c>
      <c r="F139" s="360">
        <v>5.0</v>
      </c>
      <c r="G139" s="360">
        <v>2.0</v>
      </c>
      <c r="H139" s="361"/>
      <c r="I139" s="359">
        <f>SUM(B139:H139) - IF(C139 &gt; I132, ROUNDUP(MINUS(C139, I132)/2), 0)</f>
        <v>27</v>
      </c>
      <c r="J139" s="329"/>
      <c r="K139" s="329"/>
      <c r="L139" s="242" t="s">
        <v>3525</v>
      </c>
      <c r="M139" s="212"/>
      <c r="N139" s="154"/>
      <c r="O139" s="154"/>
      <c r="P139" s="154"/>
      <c r="Q139" s="154"/>
      <c r="R139" s="329"/>
      <c r="S139" s="329"/>
      <c r="T139" s="329"/>
      <c r="U139" s="635" t="s">
        <v>1018</v>
      </c>
      <c r="V139" s="153" t="s">
        <v>1968</v>
      </c>
      <c r="W139" s="153" t="s">
        <v>1134</v>
      </c>
      <c r="X139" s="153" t="s">
        <v>2162</v>
      </c>
      <c r="Y139" s="260" t="s">
        <v>2137</v>
      </c>
      <c r="Z139" s="154"/>
      <c r="AA139" s="329"/>
      <c r="AB139" s="390">
        <f>(AC139 * (AC139 + 1)) / 2</f>
        <v>3</v>
      </c>
      <c r="AC139" s="391">
        <v>2.0</v>
      </c>
      <c r="AD139" s="242" t="s">
        <v>3526</v>
      </c>
      <c r="AE139" s="212"/>
      <c r="AF139" s="212"/>
      <c r="AG139" s="212"/>
      <c r="AH139" s="212"/>
      <c r="AI139" s="212"/>
      <c r="AJ139" s="329"/>
      <c r="AK139" s="329"/>
      <c r="AL139" s="329"/>
      <c r="AM139" s="462" t="s">
        <v>1964</v>
      </c>
      <c r="AN139" s="37"/>
      <c r="AO139" s="37"/>
      <c r="AP139" s="37"/>
      <c r="AQ139" s="37"/>
      <c r="AR139" s="37"/>
      <c r="AS139" s="329"/>
      <c r="AT139" s="329"/>
    </row>
    <row r="140">
      <c r="B140" s="359">
        <f>SUM($G$1000)</f>
        <v>0</v>
      </c>
      <c r="C140" s="360">
        <v>14.0</v>
      </c>
      <c r="D140" s="361"/>
      <c r="E140" s="361"/>
      <c r="F140" s="361"/>
      <c r="G140" s="361"/>
      <c r="H140" s="361"/>
      <c r="I140" s="359">
        <f>SUM(B140:H140) - IF(C140 &gt; I132, ROUNDUP(MINUS(C140, I132)/2), 0)</f>
        <v>14</v>
      </c>
      <c r="J140" s="329"/>
      <c r="K140" s="329"/>
      <c r="L140" s="329"/>
      <c r="M140" s="329"/>
      <c r="N140" s="329"/>
      <c r="O140" s="329"/>
      <c r="P140" s="329"/>
      <c r="Q140" s="329"/>
      <c r="R140" s="329"/>
      <c r="S140" s="329"/>
      <c r="T140" s="279" t="s">
        <v>1872</v>
      </c>
      <c r="U140" s="456" t="s">
        <v>3527</v>
      </c>
      <c r="V140" s="629"/>
      <c r="W140" s="595" t="s">
        <v>3528</v>
      </c>
      <c r="X140" s="254"/>
      <c r="Y140" s="254"/>
      <c r="Z140" s="235"/>
      <c r="AA140" s="329"/>
      <c r="AB140" s="388"/>
      <c r="AC140" s="400" t="str">
        <f>CONCATENATE("Cost: ", AB139, " KP")</f>
        <v>Cost: 3 KP</v>
      </c>
      <c r="AD140" s="242" t="s">
        <v>3529</v>
      </c>
      <c r="AE140" s="212"/>
      <c r="AF140" s="212"/>
      <c r="AG140" s="212"/>
      <c r="AH140" s="154"/>
      <c r="AI140" s="154"/>
      <c r="AJ140" s="329"/>
      <c r="AK140" s="329"/>
      <c r="AL140" s="329"/>
      <c r="AM140" s="329"/>
      <c r="AN140" s="329"/>
      <c r="AO140" s="329"/>
      <c r="AP140" s="329"/>
      <c r="AQ140" s="329"/>
      <c r="AR140" s="329"/>
      <c r="AS140" s="329"/>
      <c r="AT140" s="329"/>
    </row>
    <row r="141">
      <c r="B141" s="359">
        <f>SUM($H$1000)</f>
        <v>0</v>
      </c>
      <c r="C141" s="360">
        <v>2.0</v>
      </c>
      <c r="D141" s="361"/>
      <c r="E141" s="361"/>
      <c r="F141" s="360">
        <v>-2.0</v>
      </c>
      <c r="G141" s="361"/>
      <c r="H141" s="361"/>
      <c r="I141" s="359">
        <f>SUM(B141:H141) - IF(C141 &gt; I132, ROUNDUP(MINUS(C141, I132)/2), 0)</f>
        <v>0</v>
      </c>
      <c r="J141" s="329"/>
      <c r="K141" s="274" t="s">
        <v>1815</v>
      </c>
      <c r="L141" s="289" t="s">
        <v>779</v>
      </c>
      <c r="M141" s="192"/>
      <c r="N141" s="192"/>
      <c r="O141" s="337" t="s">
        <v>625</v>
      </c>
      <c r="P141" s="745" t="s">
        <v>748</v>
      </c>
      <c r="Q141" s="337" t="s">
        <v>593</v>
      </c>
      <c r="R141" s="329"/>
      <c r="S141" s="329"/>
      <c r="T141" s="329"/>
      <c r="U141" s="385" t="s">
        <v>1010</v>
      </c>
      <c r="V141" s="424" t="s">
        <v>1876</v>
      </c>
      <c r="W141" s="401"/>
      <c r="X141" s="401"/>
      <c r="Y141" s="401"/>
      <c r="Z141" s="401"/>
      <c r="AA141" s="329"/>
      <c r="AB141" s="388"/>
      <c r="AC141" s="279" t="s">
        <v>1862</v>
      </c>
      <c r="AD141" s="279" t="s">
        <v>1642</v>
      </c>
      <c r="AE141" s="170"/>
      <c r="AF141" s="170"/>
      <c r="AG141" s="275" t="s">
        <v>3530</v>
      </c>
      <c r="AH141" s="209" t="s">
        <v>1195</v>
      </c>
      <c r="AI141" s="222" t="s">
        <v>1196</v>
      </c>
      <c r="AJ141" s="329"/>
      <c r="AK141" s="329"/>
      <c r="AL141" s="329"/>
      <c r="AM141" s="279" t="s">
        <v>1879</v>
      </c>
      <c r="AN141" s="170"/>
      <c r="AO141" s="329"/>
      <c r="AP141" s="329"/>
      <c r="AQ141" s="329"/>
      <c r="AR141" s="329"/>
      <c r="AS141" s="329"/>
      <c r="AT141" s="329"/>
    </row>
    <row r="142">
      <c r="B142" s="359">
        <f>SUM($I$1000)</f>
        <v>0</v>
      </c>
      <c r="C142" s="360">
        <v>7.0</v>
      </c>
      <c r="D142" s="361"/>
      <c r="E142" s="360">
        <v>2.0</v>
      </c>
      <c r="F142" s="360">
        <v>4.0</v>
      </c>
      <c r="G142" s="361"/>
      <c r="H142" s="361"/>
      <c r="I142" s="359">
        <f>SUM(B142:H142) - IF(C142 &gt; I132, ROUNDUP(MINUS(C142, I132)/2), 0)</f>
        <v>13</v>
      </c>
      <c r="J142" s="329"/>
      <c r="K142" s="346" t="str">
        <f>IFERROR(__xludf.DUMMYFUNCTION("REGEXREPLACE(O141, ""\D+"", """")"),"5")</f>
        <v>5</v>
      </c>
      <c r="L142" s="180" t="s">
        <v>781</v>
      </c>
      <c r="M142" s="181"/>
      <c r="N142" s="181"/>
      <c r="O142" s="183"/>
      <c r="P142" s="181"/>
      <c r="Q142" s="183"/>
      <c r="R142" s="329"/>
      <c r="S142" s="329"/>
      <c r="T142" s="329"/>
      <c r="U142" s="385" t="s">
        <v>1018</v>
      </c>
      <c r="V142" s="154" t="s">
        <v>2184</v>
      </c>
      <c r="W142" s="153" t="s">
        <v>1109</v>
      </c>
      <c r="X142" s="153" t="s">
        <v>2109</v>
      </c>
      <c r="Y142" s="153" t="s">
        <v>2220</v>
      </c>
      <c r="Z142" s="610" t="s">
        <v>3142</v>
      </c>
      <c r="AA142" s="329"/>
      <c r="AB142" s="390">
        <f>(AC142 * (AC142 + 1)) / 2</f>
        <v>1</v>
      </c>
      <c r="AC142" s="391">
        <v>1.0</v>
      </c>
      <c r="AD142" s="298" t="s">
        <v>3531</v>
      </c>
      <c r="AE142" s="212"/>
      <c r="AF142" s="212"/>
      <c r="AG142" s="212"/>
      <c r="AH142" s="212"/>
      <c r="AI142" s="154"/>
      <c r="AJ142" s="329"/>
      <c r="AK142" s="329"/>
      <c r="AL142" s="329"/>
      <c r="AM142" s="304" t="s">
        <v>3532</v>
      </c>
      <c r="AN142" s="37"/>
      <c r="AO142" s="130" t="s">
        <v>3533</v>
      </c>
      <c r="AP142" s="37"/>
      <c r="AQ142" s="404" t="s">
        <v>1888</v>
      </c>
      <c r="AR142" s="37"/>
      <c r="AS142" s="329"/>
      <c r="AT142" s="329"/>
    </row>
    <row r="143">
      <c r="B143" s="359">
        <f>SUM($J$1000)</f>
        <v>0</v>
      </c>
      <c r="C143" s="360">
        <v>20.0</v>
      </c>
      <c r="D143" s="361"/>
      <c r="E143" s="360"/>
      <c r="F143" s="360">
        <v>3.0</v>
      </c>
      <c r="G143" s="361"/>
      <c r="H143" s="361"/>
      <c r="I143" s="359">
        <f>SUM(B143:H143) - IF(C143 &gt; I132, ROUNDUP(MINUS(C143, I132)/2), 0)</f>
        <v>20</v>
      </c>
      <c r="J143" s="329"/>
      <c r="K143" s="329"/>
      <c r="L143" s="181"/>
      <c r="M143" s="181"/>
      <c r="N143" s="181"/>
      <c r="O143" s="181"/>
      <c r="P143" s="181"/>
      <c r="Q143" s="181"/>
      <c r="R143" s="329"/>
      <c r="S143" s="329"/>
      <c r="T143" s="279" t="s">
        <v>1889</v>
      </c>
      <c r="U143" s="508" t="s">
        <v>3534</v>
      </c>
      <c r="V143" s="398"/>
      <c r="W143" s="1094" t="s">
        <v>3535</v>
      </c>
      <c r="X143" s="342"/>
      <c r="Y143" s="342"/>
      <c r="Z143" s="342"/>
      <c r="AA143" s="349" t="s">
        <v>556</v>
      </c>
      <c r="AB143" s="388"/>
      <c r="AC143" s="400" t="str">
        <f>CONCATENATE("Cost: ", AB142, " KP")</f>
        <v>Cost: 1 KP</v>
      </c>
      <c r="AD143" s="298" t="s">
        <v>3536</v>
      </c>
      <c r="AE143" s="212"/>
      <c r="AF143" s="212"/>
      <c r="AG143" s="154"/>
      <c r="AH143" s="154"/>
      <c r="AI143" s="154"/>
      <c r="AJ143" s="329"/>
      <c r="AK143" s="329"/>
      <c r="AL143" s="329"/>
      <c r="AM143" s="130" t="s">
        <v>1988</v>
      </c>
      <c r="AN143" s="37"/>
      <c r="AO143" s="472" t="s">
        <v>2065</v>
      </c>
      <c r="AP143" s="37"/>
      <c r="AQ143" s="406" t="s">
        <v>1895</v>
      </c>
      <c r="AR143" s="37"/>
      <c r="AS143" s="329"/>
      <c r="AT143" s="329"/>
    </row>
    <row r="144">
      <c r="B144" s="359">
        <f>SUM($T$1000)</f>
        <v>4</v>
      </c>
      <c r="C144" s="361"/>
      <c r="D144" s="361"/>
      <c r="E144" s="361"/>
      <c r="F144" s="361"/>
      <c r="G144" s="361"/>
      <c r="H144" s="361"/>
      <c r="I144" s="359">
        <f>SUM(B144,D144:H144, (MIN(ROUNDDOWN(C144/6), 1)), MIN(ROUNDDOWN(C144/15), 1))</f>
        <v>4</v>
      </c>
      <c r="J144" s="329"/>
      <c r="K144" s="329"/>
      <c r="L144" s="329"/>
      <c r="M144" s="329"/>
      <c r="N144" s="329"/>
      <c r="O144" s="329"/>
      <c r="P144" s="329"/>
      <c r="Q144" s="329"/>
      <c r="R144" s="329"/>
      <c r="S144" s="329"/>
      <c r="T144" s="329"/>
      <c r="U144" s="510" t="s">
        <v>1010</v>
      </c>
      <c r="V144" s="401" t="s">
        <v>2478</v>
      </c>
      <c r="W144" s="421" t="s">
        <v>1959</v>
      </c>
      <c r="X144" s="402" t="s">
        <v>3537</v>
      </c>
      <c r="Y144" s="573" t="s">
        <v>1171</v>
      </c>
      <c r="Z144" s="401"/>
      <c r="AA144" s="329"/>
      <c r="AB144" s="388"/>
      <c r="AC144" s="279" t="s">
        <v>1862</v>
      </c>
      <c r="AD144" s="279" t="s">
        <v>1414</v>
      </c>
      <c r="AE144" s="170"/>
      <c r="AF144" s="170"/>
      <c r="AG144" s="275" t="s">
        <v>3538</v>
      </c>
      <c r="AH144" s="209" t="s">
        <v>1195</v>
      </c>
      <c r="AI144" s="222" t="s">
        <v>1196</v>
      </c>
      <c r="AJ144" s="329"/>
      <c r="AK144" s="329"/>
      <c r="AL144" s="329"/>
      <c r="AM144" s="409" t="s">
        <v>2680</v>
      </c>
      <c r="AN144" s="37"/>
      <c r="AO144" s="130" t="s">
        <v>3539</v>
      </c>
      <c r="AP144" s="37"/>
      <c r="AQ144" s="109" t="s">
        <v>3540</v>
      </c>
      <c r="AR144" s="37"/>
      <c r="AS144" s="329"/>
      <c r="AT144" s="329"/>
    </row>
    <row r="145">
      <c r="A145" s="329"/>
      <c r="B145" s="329"/>
      <c r="C145" s="329"/>
      <c r="D145" s="329"/>
      <c r="E145" s="329"/>
      <c r="F145" s="329"/>
      <c r="G145" s="329"/>
      <c r="H145" s="329"/>
      <c r="I145" s="329"/>
      <c r="J145" s="329"/>
      <c r="K145" s="411" t="s">
        <v>1904</v>
      </c>
      <c r="L145" s="412"/>
      <c r="M145" s="412"/>
      <c r="N145" s="412"/>
      <c r="O145" s="413"/>
      <c r="P145" s="413"/>
      <c r="Q145" s="413"/>
      <c r="R145" s="329"/>
      <c r="S145" s="329"/>
      <c r="T145" s="329"/>
      <c r="U145" s="510" t="s">
        <v>1018</v>
      </c>
      <c r="V145" s="401" t="s">
        <v>1919</v>
      </c>
      <c r="W145" s="401" t="s">
        <v>1164</v>
      </c>
      <c r="X145" s="401" t="s">
        <v>2162</v>
      </c>
      <c r="Y145" s="403" t="s">
        <v>2079</v>
      </c>
      <c r="Z145" s="401"/>
      <c r="AA145" s="329"/>
      <c r="AB145" s="390">
        <f>(AC145 * (AC145 + 1)) / 2</f>
        <v>0</v>
      </c>
      <c r="AC145" s="391">
        <v>0.0</v>
      </c>
      <c r="AD145" s="242" t="s">
        <v>3541</v>
      </c>
      <c r="AE145" s="212"/>
      <c r="AF145" s="212"/>
      <c r="AG145" s="212"/>
      <c r="AH145" s="154"/>
      <c r="AI145" s="154"/>
      <c r="AJ145" s="329"/>
      <c r="AK145" s="329"/>
      <c r="AL145" s="329"/>
      <c r="AM145" s="329"/>
      <c r="AN145" s="329"/>
      <c r="AO145" s="329"/>
      <c r="AP145" s="329"/>
      <c r="AQ145" s="329"/>
      <c r="AR145" s="329"/>
      <c r="AS145" s="329"/>
      <c r="AT145" s="329"/>
    </row>
    <row r="146">
      <c r="A146" s="329"/>
      <c r="B146" s="577" t="s">
        <v>1822</v>
      </c>
      <c r="C146" s="345" t="s">
        <v>1906</v>
      </c>
      <c r="D146" s="345" t="s">
        <v>1907</v>
      </c>
      <c r="E146" s="345" t="s">
        <v>1908</v>
      </c>
      <c r="F146" s="345" t="s">
        <v>1909</v>
      </c>
      <c r="G146" s="345" t="s">
        <v>1910</v>
      </c>
      <c r="H146" s="345" t="s">
        <v>800</v>
      </c>
      <c r="I146" s="345" t="s">
        <v>1826</v>
      </c>
      <c r="J146" s="329"/>
      <c r="K146" s="346" t="str">
        <f>IFERROR(__xludf.DUMMYFUNCTION("REGEXREPLACE(O145, ""\D+"", """")"),"")</f>
        <v/>
      </c>
      <c r="L146" s="170"/>
      <c r="M146" s="170"/>
      <c r="N146" s="170"/>
      <c r="O146" s="170"/>
      <c r="P146" s="170"/>
      <c r="Q146" s="170"/>
      <c r="R146" s="329"/>
      <c r="S146" s="329"/>
      <c r="T146" s="279" t="s">
        <v>1889</v>
      </c>
      <c r="U146" s="634" t="s">
        <v>3542</v>
      </c>
      <c r="V146" s="629"/>
      <c r="W146" s="252" t="s">
        <v>3543</v>
      </c>
      <c r="X146" s="254"/>
      <c r="Y146" s="235"/>
      <c r="Z146" s="235"/>
      <c r="AA146" s="329"/>
      <c r="AB146" s="329"/>
      <c r="AC146" s="400" t="str">
        <f>CONCATENATE("Cost: ", AB145, " KP")</f>
        <v>Cost: 0 KP</v>
      </c>
      <c r="AD146" s="212"/>
      <c r="AE146" s="665" t="s">
        <v>1418</v>
      </c>
      <c r="AF146" s="154"/>
      <c r="AG146" s="154"/>
      <c r="AH146" s="154"/>
      <c r="AI146" s="154"/>
      <c r="AJ146" s="329"/>
      <c r="AK146" s="329"/>
      <c r="AL146" s="329"/>
      <c r="AM146" s="279" t="s">
        <v>1914</v>
      </c>
      <c r="AN146" s="170"/>
      <c r="AO146" s="329"/>
      <c r="AP146" s="329"/>
      <c r="AQ146" s="329"/>
      <c r="AR146" s="329"/>
      <c r="AS146" s="329"/>
      <c r="AT146" s="329"/>
    </row>
    <row r="147">
      <c r="A147" s="345" t="s">
        <v>51</v>
      </c>
      <c r="B147" s="359">
        <f>SUM($U$1000)</f>
        <v>5</v>
      </c>
      <c r="C147" s="418"/>
      <c r="D147" s="418"/>
      <c r="E147" s="419">
        <f>SUM(ROUNDDOWN(I140/5))</f>
        <v>2</v>
      </c>
      <c r="F147" s="418"/>
      <c r="G147" s="361"/>
      <c r="H147" s="361"/>
      <c r="I147" s="359">
        <f t="shared" ref="I147:I151" si="6">SUM(B147:H147)</f>
        <v>7</v>
      </c>
      <c r="J147" s="329"/>
      <c r="K147" s="329"/>
      <c r="L147" s="170"/>
      <c r="M147" s="170"/>
      <c r="N147" s="170"/>
      <c r="O147" s="170"/>
      <c r="P147" s="170"/>
      <c r="Q147" s="170"/>
      <c r="R147" s="329"/>
      <c r="S147" s="329"/>
      <c r="T147" s="329"/>
      <c r="U147" s="635" t="s">
        <v>1010</v>
      </c>
      <c r="V147" s="154" t="s">
        <v>1127</v>
      </c>
      <c r="W147" s="262" t="s">
        <v>1960</v>
      </c>
      <c r="X147" s="262" t="s">
        <v>3544</v>
      </c>
      <c r="Y147" s="154"/>
      <c r="Z147" s="154"/>
      <c r="AA147" s="329"/>
      <c r="AB147" s="329"/>
      <c r="AC147" s="279" t="s">
        <v>1862</v>
      </c>
      <c r="AD147" s="274" t="s">
        <v>1726</v>
      </c>
      <c r="AE147" s="170"/>
      <c r="AF147" s="170"/>
      <c r="AG147" s="275" t="s">
        <v>3545</v>
      </c>
      <c r="AH147" s="171" t="s">
        <v>1195</v>
      </c>
      <c r="AI147" s="275" t="s">
        <v>1196</v>
      </c>
      <c r="AJ147" s="329"/>
      <c r="AK147" s="329"/>
      <c r="AL147" s="329"/>
      <c r="AM147" s="423" t="s">
        <v>3546</v>
      </c>
      <c r="AS147" s="329"/>
      <c r="AT147" s="329"/>
    </row>
    <row r="148">
      <c r="A148" s="345" t="s">
        <v>52</v>
      </c>
      <c r="B148" s="359">
        <f>SUM($V$1000)</f>
        <v>6</v>
      </c>
      <c r="C148" s="418"/>
      <c r="D148" s="419">
        <f>SUM(ROUNDDOWN(I139/3))</f>
        <v>9</v>
      </c>
      <c r="E148" s="419">
        <f>SUM(I140)</f>
        <v>14</v>
      </c>
      <c r="F148" s="418"/>
      <c r="G148" s="360">
        <v>12.0</v>
      </c>
      <c r="H148" s="361"/>
      <c r="I148" s="359">
        <f t="shared" si="6"/>
        <v>41</v>
      </c>
      <c r="J148" s="329"/>
      <c r="K148" s="329"/>
      <c r="L148" s="329"/>
      <c r="M148" s="329"/>
      <c r="N148" s="329"/>
      <c r="O148" s="329"/>
      <c r="P148" s="329"/>
      <c r="Q148" s="329"/>
      <c r="R148" s="329"/>
      <c r="S148" s="329"/>
      <c r="T148" s="329"/>
      <c r="U148" s="635" t="s">
        <v>1018</v>
      </c>
      <c r="V148" s="154" t="s">
        <v>2004</v>
      </c>
      <c r="W148" s="154" t="s">
        <v>2339</v>
      </c>
      <c r="X148" s="154"/>
      <c r="Y148" s="154"/>
      <c r="Z148" s="154"/>
      <c r="AA148" s="329"/>
      <c r="AB148" s="390">
        <f>(AC148 * (AC148 + 1)) / 2</f>
        <v>0</v>
      </c>
      <c r="AC148" s="391">
        <v>0.0</v>
      </c>
      <c r="AD148" s="153" t="s">
        <v>1727</v>
      </c>
      <c r="AE148" s="154"/>
      <c r="AF148" s="154"/>
      <c r="AG148" s="154"/>
      <c r="AH148" s="153"/>
      <c r="AI148" s="173"/>
      <c r="AJ148" s="329"/>
      <c r="AK148" s="329"/>
      <c r="AL148" s="329"/>
      <c r="AS148" s="329"/>
      <c r="AT148" s="329"/>
    </row>
    <row r="149">
      <c r="A149" s="345" t="s">
        <v>54</v>
      </c>
      <c r="B149" s="359">
        <f>SUM($W$1000)</f>
        <v>2</v>
      </c>
      <c r="C149" s="419">
        <f>SUM(I138)</f>
        <v>4</v>
      </c>
      <c r="D149" s="418"/>
      <c r="E149" s="418"/>
      <c r="F149" s="418"/>
      <c r="G149" s="361"/>
      <c r="H149" s="361"/>
      <c r="I149" s="359">
        <f t="shared" si="6"/>
        <v>6</v>
      </c>
      <c r="J149" s="329"/>
      <c r="K149" s="411" t="s">
        <v>1904</v>
      </c>
      <c r="L149" s="412"/>
      <c r="M149" s="412"/>
      <c r="N149" s="412"/>
      <c r="O149" s="413"/>
      <c r="P149" s="413"/>
      <c r="Q149" s="413"/>
      <c r="R149" s="329"/>
      <c r="S149" s="329"/>
      <c r="T149" s="329"/>
      <c r="U149" s="329"/>
      <c r="V149" s="329"/>
      <c r="W149" s="329"/>
      <c r="X149" s="329"/>
      <c r="Y149" s="329"/>
      <c r="Z149" s="329"/>
      <c r="AA149" s="329"/>
      <c r="AB149" s="388"/>
      <c r="AC149" s="400" t="str">
        <f>CONCATENATE("Cost: ", AB148, " KP")</f>
        <v>Cost: 0 KP</v>
      </c>
      <c r="AD149" s="184" t="s">
        <v>1728</v>
      </c>
      <c r="AE149" s="154"/>
      <c r="AF149" s="154"/>
      <c r="AG149" s="205" t="s">
        <v>1583</v>
      </c>
      <c r="AH149" s="205" t="s">
        <v>1729</v>
      </c>
      <c r="AI149" s="205" t="s">
        <v>1730</v>
      </c>
      <c r="AJ149" s="329"/>
      <c r="AK149" s="329"/>
      <c r="AL149" s="329"/>
      <c r="AS149" s="329"/>
      <c r="AT149" s="329"/>
    </row>
    <row r="150">
      <c r="A150" s="345" t="s">
        <v>53</v>
      </c>
      <c r="B150" s="359">
        <f>SUM($X$1000)</f>
        <v>0</v>
      </c>
      <c r="C150" s="419">
        <f>SUM(ROUNDDOWN(I138/2))</f>
        <v>2</v>
      </c>
      <c r="D150" s="418"/>
      <c r="E150" s="419">
        <f>SUM(I140)</f>
        <v>14</v>
      </c>
      <c r="F150" s="418"/>
      <c r="G150" s="360">
        <v>1.0</v>
      </c>
      <c r="H150" s="361"/>
      <c r="I150" s="359">
        <f t="shared" si="6"/>
        <v>17</v>
      </c>
      <c r="J150" s="329"/>
      <c r="K150" s="346" t="str">
        <f>IFERROR(__xludf.DUMMYFUNCTION("REGEXREPLACE(O149, ""\D+"", """")"),"")</f>
        <v/>
      </c>
      <c r="L150" s="170"/>
      <c r="M150" s="170"/>
      <c r="N150" s="170"/>
      <c r="O150" s="170"/>
      <c r="P150" s="170"/>
      <c r="Q150" s="170"/>
      <c r="R150" s="329"/>
      <c r="S150" s="329"/>
      <c r="T150" s="279" t="s">
        <v>1922</v>
      </c>
      <c r="U150" s="1095" t="s">
        <v>3547</v>
      </c>
      <c r="V150" s="170"/>
      <c r="W150" s="170"/>
      <c r="X150" s="170"/>
      <c r="Y150" s="1096" t="s">
        <v>568</v>
      </c>
      <c r="Z150" s="345" t="s">
        <v>535</v>
      </c>
      <c r="AA150" s="329"/>
      <c r="AB150" s="329"/>
      <c r="AC150" s="411" t="s">
        <v>1904</v>
      </c>
      <c r="AD150" s="412"/>
      <c r="AE150" s="412"/>
      <c r="AF150" s="412"/>
      <c r="AG150" s="413"/>
      <c r="AH150" s="413"/>
      <c r="AI150" s="413"/>
      <c r="AJ150" s="329"/>
      <c r="AK150" s="329"/>
      <c r="AL150" s="329"/>
      <c r="AS150" s="329"/>
      <c r="AT150" s="329"/>
    </row>
    <row r="151">
      <c r="A151" s="345" t="s">
        <v>55</v>
      </c>
      <c r="B151" s="359">
        <f>SUM($Y$1000)</f>
        <v>14</v>
      </c>
      <c r="C151" s="419">
        <f>SUM(I138)</f>
        <v>4</v>
      </c>
      <c r="D151" s="418"/>
      <c r="E151" s="418"/>
      <c r="F151" s="419">
        <f>SUM(ROUNDDOWN(I143/3))</f>
        <v>6</v>
      </c>
      <c r="G151" s="361"/>
      <c r="H151" s="361"/>
      <c r="I151" s="359">
        <f t="shared" si="6"/>
        <v>24</v>
      </c>
      <c r="J151" s="329"/>
      <c r="K151" s="329"/>
      <c r="L151" s="170"/>
      <c r="M151" s="170"/>
      <c r="N151" s="170"/>
      <c r="O151" s="170"/>
      <c r="P151" s="170"/>
      <c r="Q151" s="170"/>
      <c r="R151" s="329"/>
      <c r="S151" s="329"/>
      <c r="T151" s="987" t="s">
        <v>3548</v>
      </c>
      <c r="U151" s="322" t="s">
        <v>3549</v>
      </c>
      <c r="V151" s="154"/>
      <c r="W151" s="154"/>
      <c r="X151" s="154"/>
      <c r="Y151" s="154"/>
      <c r="Z151" s="154"/>
      <c r="AA151" s="329"/>
      <c r="AB151" s="390">
        <f>(AC151 * (AC151 + 1)) / 2</f>
        <v>0</v>
      </c>
      <c r="AC151" s="391">
        <v>0.0</v>
      </c>
      <c r="AD151" s="170"/>
      <c r="AE151" s="170"/>
      <c r="AF151" s="170"/>
      <c r="AG151" s="170"/>
      <c r="AH151" s="170"/>
      <c r="AI151" s="170"/>
      <c r="AJ151" s="329"/>
      <c r="AK151" s="329"/>
      <c r="AL151" s="329"/>
      <c r="AS151" s="329"/>
      <c r="AT151" s="329"/>
    </row>
    <row r="152">
      <c r="A152" s="329"/>
      <c r="B152" s="329"/>
      <c r="C152" s="329"/>
      <c r="D152" s="329"/>
      <c r="E152" s="329"/>
      <c r="F152" s="329"/>
      <c r="G152" s="329"/>
      <c r="H152" s="329"/>
      <c r="I152" s="329"/>
      <c r="J152" s="329"/>
      <c r="K152" s="329"/>
      <c r="L152" s="329"/>
      <c r="M152" s="329"/>
      <c r="N152" s="329"/>
      <c r="O152" s="329"/>
      <c r="P152" s="329"/>
      <c r="Q152" s="329"/>
      <c r="R152" s="329"/>
      <c r="S152" s="329"/>
      <c r="T152" s="329"/>
      <c r="U152" s="322" t="s">
        <v>3550</v>
      </c>
      <c r="V152" s="154"/>
      <c r="W152" s="154"/>
      <c r="X152" s="154"/>
      <c r="Y152" s="154"/>
      <c r="Z152" s="300" t="s">
        <v>3551</v>
      </c>
      <c r="AA152" s="329"/>
      <c r="AB152" s="329"/>
      <c r="AC152" s="329"/>
      <c r="AD152" s="170"/>
      <c r="AE152" s="170"/>
      <c r="AF152" s="170"/>
      <c r="AG152" s="170"/>
      <c r="AH152" s="170"/>
      <c r="AI152" s="170"/>
      <c r="AJ152" s="329"/>
      <c r="AK152" s="329"/>
      <c r="AL152" s="329"/>
      <c r="AM152" s="329"/>
      <c r="AN152" s="329"/>
      <c r="AO152" s="329"/>
      <c r="AP152" s="329"/>
      <c r="AQ152" s="329"/>
      <c r="AR152" s="329"/>
      <c r="AS152" s="329"/>
      <c r="AT152" s="329"/>
    </row>
    <row r="153">
      <c r="A153" s="37"/>
      <c r="B153" s="329"/>
      <c r="C153" s="329"/>
      <c r="D153" s="329"/>
      <c r="E153" s="329"/>
      <c r="F153" s="329"/>
      <c r="G153" s="329"/>
      <c r="H153" s="329"/>
      <c r="I153" s="329"/>
      <c r="J153" s="37"/>
      <c r="K153" s="329"/>
      <c r="L153" s="329"/>
      <c r="M153" s="329"/>
      <c r="N153" s="329"/>
      <c r="O153" s="329"/>
      <c r="P153" s="329"/>
      <c r="Q153" s="329"/>
      <c r="R153" s="329"/>
      <c r="S153" s="37"/>
      <c r="T153" s="329"/>
      <c r="U153" s="329"/>
      <c r="V153" s="329"/>
      <c r="W153" s="329"/>
      <c r="X153" s="329"/>
      <c r="Y153" s="329"/>
      <c r="Z153" s="329"/>
      <c r="AA153" s="329"/>
      <c r="AB153" s="329"/>
      <c r="AC153" s="613" t="s">
        <v>2301</v>
      </c>
      <c r="AD153" s="1097" t="s">
        <v>1623</v>
      </c>
      <c r="AE153" s="991"/>
      <c r="AF153" s="991"/>
      <c r="AG153" s="196" t="s">
        <v>3552</v>
      </c>
      <c r="AH153" s="178" t="s">
        <v>1195</v>
      </c>
      <c r="AI153" s="178" t="s">
        <v>1196</v>
      </c>
      <c r="AJ153" s="329"/>
      <c r="AK153" s="37"/>
      <c r="AL153" s="329"/>
      <c r="AM153" s="329"/>
      <c r="AN153" s="329"/>
      <c r="AO153" s="329"/>
      <c r="AP153" s="329"/>
      <c r="AQ153" s="329"/>
      <c r="AR153" s="329"/>
      <c r="AS153" s="775" t="s">
        <v>3553</v>
      </c>
      <c r="AT153" s="37"/>
    </row>
    <row r="154">
      <c r="AB154" s="329"/>
      <c r="AC154" s="391">
        <v>0.0</v>
      </c>
      <c r="AD154" s="185" t="s">
        <v>3554</v>
      </c>
      <c r="AE154" s="181"/>
      <c r="AF154" s="181"/>
      <c r="AG154" s="181"/>
      <c r="AH154" s="181"/>
      <c r="AI154" s="181"/>
    </row>
    <row r="155">
      <c r="AC155" s="329"/>
      <c r="AD155" s="185" t="s">
        <v>3555</v>
      </c>
      <c r="AE155" s="181"/>
      <c r="AF155" s="181"/>
      <c r="AG155" s="181"/>
      <c r="AH155" s="181"/>
      <c r="AI155" s="181"/>
    </row>
    <row r="157">
      <c r="A157" s="37"/>
      <c r="B157" s="329"/>
      <c r="C157" s="329"/>
      <c r="D157" s="329"/>
      <c r="E157" s="329"/>
      <c r="F157" s="329"/>
      <c r="G157" s="330" t="s">
        <v>1811</v>
      </c>
      <c r="H157" s="330" t="s">
        <v>1812</v>
      </c>
      <c r="I157" s="331" t="s">
        <v>1813</v>
      </c>
      <c r="J157" s="329"/>
      <c r="K157" s="329"/>
      <c r="L157" s="329"/>
      <c r="M157" s="329"/>
      <c r="N157" s="329"/>
      <c r="O157" s="329"/>
      <c r="P157" s="329"/>
      <c r="Q157" s="329"/>
      <c r="R157" s="329"/>
      <c r="S157" s="37"/>
      <c r="T157" s="329"/>
      <c r="U157" s="329"/>
      <c r="V157" s="329"/>
      <c r="W157" s="329"/>
      <c r="X157" s="329"/>
      <c r="Y157" s="329"/>
      <c r="Z157" s="329"/>
      <c r="AA157" s="329"/>
      <c r="AB157" s="37"/>
      <c r="AC157" s="329"/>
      <c r="AD157" s="329"/>
      <c r="AE157" s="329"/>
      <c r="AF157" s="329"/>
      <c r="AG157" s="329"/>
      <c r="AH157" s="329"/>
      <c r="AI157" s="329"/>
      <c r="AJ157" s="329"/>
      <c r="AK157" s="37"/>
      <c r="AL157" s="329"/>
      <c r="AM157" s="329"/>
      <c r="AN157" s="329"/>
      <c r="AO157" s="329"/>
      <c r="AP157" s="329"/>
      <c r="AQ157" s="329"/>
      <c r="AR157" s="329"/>
      <c r="AS157" s="329"/>
      <c r="AT157" s="37"/>
    </row>
    <row r="158">
      <c r="A158" s="329"/>
      <c r="B158" s="329"/>
      <c r="C158" s="332" t="s">
        <v>3556</v>
      </c>
      <c r="D158" s="333"/>
      <c r="E158" s="329"/>
      <c r="F158" s="334" t="s">
        <v>1814</v>
      </c>
      <c r="G158" s="334">
        <f>MINUS(H158,SUM(C161:C170) + SUM(K160+K164+K168+AB165+AB168+AB171+AB174+AB177))</f>
        <v>0</v>
      </c>
      <c r="H158" s="334">
        <f>SUM($A$1000)</f>
        <v>100</v>
      </c>
      <c r="I158" s="335">
        <f>$Z$1000</f>
        <v>14</v>
      </c>
      <c r="J158" s="329"/>
      <c r="K158" s="329"/>
      <c r="L158" s="329"/>
      <c r="M158" s="329"/>
      <c r="N158" s="329"/>
      <c r="O158" s="329"/>
      <c r="P158" s="329"/>
      <c r="Q158" s="329"/>
      <c r="R158" s="329"/>
      <c r="S158" s="329"/>
      <c r="T158" s="329"/>
      <c r="U158" s="329"/>
      <c r="V158" s="329"/>
      <c r="W158" s="329"/>
      <c r="X158" s="329"/>
      <c r="Y158" s="329"/>
      <c r="Z158" s="329"/>
      <c r="AA158" s="329"/>
      <c r="AB158" s="329"/>
      <c r="AC158" s="329"/>
      <c r="AD158" s="1098" t="s">
        <v>3557</v>
      </c>
      <c r="AE158" s="559"/>
      <c r="AF158" s="559"/>
      <c r="AG158" s="559"/>
      <c r="AH158" s="559"/>
      <c r="AI158" s="559"/>
      <c r="AJ158" s="329"/>
      <c r="AK158" s="329"/>
      <c r="AL158" s="329"/>
      <c r="AM158" s="329"/>
      <c r="AN158" s="329"/>
      <c r="AO158" s="329"/>
      <c r="AP158" s="329"/>
      <c r="AQ158" s="329"/>
      <c r="AR158" s="329"/>
      <c r="AS158" s="329"/>
      <c r="AT158" s="329"/>
    </row>
    <row r="159">
      <c r="A159" s="329"/>
      <c r="B159" s="329"/>
      <c r="C159" s="329"/>
      <c r="D159" s="329"/>
      <c r="E159" s="329"/>
      <c r="F159" s="329"/>
      <c r="G159" s="329"/>
      <c r="H159" s="329"/>
      <c r="I159" s="329"/>
      <c r="J159" s="329"/>
      <c r="K159" s="274" t="s">
        <v>1815</v>
      </c>
      <c r="L159" s="731" t="s">
        <v>671</v>
      </c>
      <c r="M159" s="221"/>
      <c r="N159" s="221"/>
      <c r="O159" s="284" t="s">
        <v>625</v>
      </c>
      <c r="P159" s="1099" t="s">
        <v>640</v>
      </c>
      <c r="Q159" s="284" t="s">
        <v>593</v>
      </c>
      <c r="R159" s="329"/>
      <c r="S159" s="329"/>
      <c r="T159" s="279" t="s">
        <v>1816</v>
      </c>
      <c r="U159" s="850" t="s">
        <v>3558</v>
      </c>
      <c r="V159" s="398"/>
      <c r="W159" s="382" t="s">
        <v>3559</v>
      </c>
      <c r="X159" s="342"/>
      <c r="Y159" s="342"/>
      <c r="Z159" s="342"/>
      <c r="AA159" s="329"/>
      <c r="AB159" s="329"/>
      <c r="AC159" s="279" t="s">
        <v>294</v>
      </c>
      <c r="AD159" s="1100" t="s">
        <v>3560</v>
      </c>
      <c r="AE159" s="221"/>
      <c r="AF159" s="1047" t="s">
        <v>3561</v>
      </c>
      <c r="AG159" s="779"/>
      <c r="AH159" s="779"/>
      <c r="AI159" s="779"/>
      <c r="AJ159" s="329"/>
      <c r="AK159" s="329"/>
      <c r="AL159" s="329"/>
      <c r="AM159" s="227" t="s">
        <v>1821</v>
      </c>
      <c r="AN159" s="170"/>
      <c r="AO159" s="329"/>
      <c r="AP159" s="329"/>
      <c r="AQ159" s="329"/>
      <c r="AR159" s="329"/>
      <c r="AS159" s="329"/>
      <c r="AT159" s="329"/>
    </row>
    <row r="160">
      <c r="A160" s="329"/>
      <c r="B160" s="345" t="s">
        <v>1822</v>
      </c>
      <c r="C160" s="345" t="s">
        <v>1823</v>
      </c>
      <c r="D160" s="345" t="s">
        <v>1824</v>
      </c>
      <c r="E160" s="345" t="s">
        <v>1825</v>
      </c>
      <c r="F160" s="345" t="s">
        <v>1066</v>
      </c>
      <c r="G160" s="345" t="s">
        <v>1120</v>
      </c>
      <c r="H160" s="345" t="s">
        <v>800</v>
      </c>
      <c r="I160" s="345" t="s">
        <v>1826</v>
      </c>
      <c r="J160" s="329"/>
      <c r="K160" s="346" t="str">
        <f>IFERROR(__xludf.DUMMYFUNCTION("REGEXREPLACE(O159, ""\D+"", """")"),"5")</f>
        <v>5</v>
      </c>
      <c r="L160" s="224" t="s">
        <v>673</v>
      </c>
      <c r="M160" s="225"/>
      <c r="N160" s="225"/>
      <c r="O160" s="1101"/>
      <c r="P160" s="226"/>
      <c r="Q160" s="414"/>
      <c r="R160" s="329"/>
      <c r="S160" s="329"/>
      <c r="T160" s="329"/>
      <c r="U160" s="347" t="s">
        <v>3562</v>
      </c>
      <c r="V160" s="181"/>
      <c r="W160" s="181"/>
      <c r="X160" s="181"/>
      <c r="Y160" s="181"/>
      <c r="Z160" s="1102" t="s">
        <v>2974</v>
      </c>
      <c r="AA160" s="329"/>
      <c r="AB160" s="329"/>
      <c r="AC160" s="329"/>
      <c r="AD160" s="224" t="s">
        <v>3563</v>
      </c>
      <c r="AE160" s="225"/>
      <c r="AF160" s="225"/>
      <c r="AG160" s="225"/>
      <c r="AH160" s="225"/>
      <c r="AI160" s="226"/>
      <c r="AJ160" s="329"/>
      <c r="AK160" s="329"/>
      <c r="AL160" s="329"/>
      <c r="AM160" s="455"/>
      <c r="AO160" s="37"/>
      <c r="AP160" s="37"/>
      <c r="AQ160" s="37"/>
      <c r="AR160" s="37"/>
      <c r="AS160" s="329"/>
      <c r="AT160" s="329"/>
    </row>
    <row r="161">
      <c r="A161" s="358"/>
      <c r="B161" s="359">
        <f>SUM($B$1000)</f>
        <v>35</v>
      </c>
      <c r="C161" s="360">
        <v>14.0</v>
      </c>
      <c r="D161" s="361"/>
      <c r="E161" s="361"/>
      <c r="F161" s="360">
        <v>7.0</v>
      </c>
      <c r="G161" s="360">
        <v>2.0</v>
      </c>
      <c r="H161" s="361"/>
      <c r="I161" s="359">
        <f>SUM(B161,C161*2,D161:H161) - IF(C161 &gt; I158, MINUS(C161, I158), 0)</f>
        <v>72</v>
      </c>
      <c r="J161" s="329"/>
      <c r="K161" s="329"/>
      <c r="L161" s="224" t="s">
        <v>675</v>
      </c>
      <c r="M161" s="225"/>
      <c r="N161" s="225"/>
      <c r="O161" s="225"/>
      <c r="P161" s="226"/>
      <c r="Q161" s="226"/>
      <c r="R161" s="329"/>
      <c r="S161" s="329"/>
      <c r="T161" s="329"/>
      <c r="U161" s="362" t="s">
        <v>2976</v>
      </c>
      <c r="V161" s="345" t="s">
        <v>2977</v>
      </c>
      <c r="W161" s="345" t="s">
        <v>868</v>
      </c>
      <c r="X161" s="345" t="s">
        <v>940</v>
      </c>
      <c r="Y161" s="363" t="s">
        <v>988</v>
      </c>
      <c r="Z161" s="345" t="s">
        <v>866</v>
      </c>
      <c r="AA161" s="329"/>
      <c r="AB161" s="329"/>
      <c r="AC161" s="329"/>
      <c r="AD161" s="298" t="s">
        <v>3564</v>
      </c>
      <c r="AE161" s="225"/>
      <c r="AF161" s="225"/>
      <c r="AG161" s="225"/>
      <c r="AH161" s="226"/>
      <c r="AI161" s="310" t="s">
        <v>1933</v>
      </c>
      <c r="AJ161" s="329"/>
      <c r="AK161" s="329"/>
      <c r="AL161" s="329"/>
      <c r="AM161" s="37"/>
      <c r="AN161" s="455"/>
      <c r="AO161" s="455"/>
      <c r="AP161" s="37"/>
      <c r="AQ161" s="37"/>
      <c r="AR161" s="37"/>
      <c r="AS161" s="329"/>
      <c r="AT161" s="329"/>
    </row>
    <row r="162">
      <c r="B162" s="359">
        <f>SUM($C$1000)</f>
        <v>40</v>
      </c>
      <c r="C162" s="360">
        <v>5.0</v>
      </c>
      <c r="D162" s="361"/>
      <c r="E162" s="361"/>
      <c r="F162" s="361"/>
      <c r="G162" s="361"/>
      <c r="H162" s="361"/>
      <c r="I162" s="359">
        <f>SUM(B162,C162*2,D162:H162) - IF(C162 &gt; I158, MINUS(C162, I158), 0)</f>
        <v>50</v>
      </c>
      <c r="J162" s="329"/>
      <c r="K162" s="329"/>
      <c r="L162" s="559"/>
      <c r="M162" s="559"/>
      <c r="N162" s="559"/>
      <c r="O162" s="559"/>
      <c r="P162" s="559"/>
      <c r="Q162" s="559"/>
      <c r="R162" s="329"/>
      <c r="S162" s="329"/>
      <c r="T162" s="329"/>
      <c r="U162" s="329"/>
      <c r="V162" s="329"/>
      <c r="W162" s="329"/>
      <c r="X162" s="329"/>
      <c r="Y162" s="329"/>
      <c r="Z162" s="329"/>
      <c r="AA162" s="329"/>
      <c r="AB162" s="329"/>
      <c r="AC162" s="329"/>
      <c r="AD162" s="227" t="s">
        <v>3565</v>
      </c>
      <c r="AE162" s="221"/>
      <c r="AF162" s="221"/>
      <c r="AG162" s="221"/>
      <c r="AH162" s="221"/>
      <c r="AI162" s="345" t="s">
        <v>535</v>
      </c>
      <c r="AJ162" s="329"/>
      <c r="AK162" s="329"/>
      <c r="AL162" s="329"/>
      <c r="AM162" s="37"/>
      <c r="AN162" s="455"/>
      <c r="AO162" s="455"/>
      <c r="AP162" s="37"/>
      <c r="AQ162" s="37"/>
      <c r="AR162" s="37"/>
      <c r="AS162" s="329"/>
      <c r="AT162" s="329"/>
    </row>
    <row r="163">
      <c r="B163" s="359">
        <f>SUM($D$1000)</f>
        <v>0</v>
      </c>
      <c r="C163" s="360">
        <v>14.0</v>
      </c>
      <c r="D163" s="361"/>
      <c r="E163" s="360">
        <v>3.0</v>
      </c>
      <c r="F163" s="360">
        <v>3.0</v>
      </c>
      <c r="G163" s="361"/>
      <c r="H163" s="361"/>
      <c r="I163" s="359">
        <f>SUM(B163:H163) - IF(C163 &gt; I158, ROUNDUP(MINUS(C163, I158)/2), 0)</f>
        <v>20</v>
      </c>
      <c r="J163" s="329"/>
      <c r="K163" s="274" t="s">
        <v>1815</v>
      </c>
      <c r="L163" s="296" t="s">
        <v>663</v>
      </c>
      <c r="M163" s="221"/>
      <c r="N163" s="221"/>
      <c r="O163" s="284" t="s">
        <v>603</v>
      </c>
      <c r="P163" s="1099" t="s">
        <v>640</v>
      </c>
      <c r="Q163" s="284" t="s">
        <v>593</v>
      </c>
      <c r="R163" s="329"/>
      <c r="S163" s="329"/>
      <c r="T163" s="279" t="s">
        <v>1855</v>
      </c>
      <c r="U163" s="431" t="s">
        <v>3566</v>
      </c>
      <c r="V163" s="398"/>
      <c r="W163" s="432" t="s">
        <v>3567</v>
      </c>
      <c r="X163" s="342"/>
      <c r="Y163" s="342"/>
      <c r="Z163" s="342"/>
      <c r="AA163" s="329"/>
      <c r="AB163" s="329"/>
      <c r="AC163" s="329"/>
      <c r="AD163" s="329"/>
      <c r="AE163" s="329"/>
      <c r="AF163" s="329"/>
      <c r="AG163" s="329"/>
      <c r="AH163" s="329"/>
      <c r="AI163" s="329"/>
      <c r="AJ163" s="329"/>
      <c r="AK163" s="329"/>
      <c r="AL163" s="329"/>
      <c r="AM163" s="37"/>
      <c r="AN163" s="455"/>
      <c r="AO163" s="455"/>
      <c r="AP163" s="37"/>
      <c r="AQ163" s="37"/>
      <c r="AR163" s="37"/>
      <c r="AS163" s="329"/>
      <c r="AT163" s="329"/>
    </row>
    <row r="164">
      <c r="B164" s="359">
        <f>SUM($E$1000)</f>
        <v>0</v>
      </c>
      <c r="C164" s="360"/>
      <c r="D164" s="361"/>
      <c r="E164" s="361"/>
      <c r="F164" s="360"/>
      <c r="G164" s="361"/>
      <c r="H164" s="361"/>
      <c r="I164" s="359">
        <f>SUM(B164:H164) - IF(C164 &gt; I158, ROUNDUP(MINUS(C164, I158)/2), 0)</f>
        <v>0</v>
      </c>
      <c r="J164" s="329"/>
      <c r="K164" s="346" t="str">
        <f>IFERROR(__xludf.DUMMYFUNCTION("REGEXREPLACE(O163, ""\D+"", """")"),"4")</f>
        <v>4</v>
      </c>
      <c r="L164" s="153" t="s">
        <v>665</v>
      </c>
      <c r="M164" s="225"/>
      <c r="N164" s="225"/>
      <c r="O164" s="1101"/>
      <c r="P164" s="225"/>
      <c r="Q164" s="414"/>
      <c r="R164" s="349"/>
      <c r="S164" s="329"/>
      <c r="T164" s="329"/>
      <c r="U164" s="385" t="s">
        <v>1010</v>
      </c>
      <c r="V164" s="414" t="s">
        <v>3105</v>
      </c>
      <c r="W164" s="226" t="s">
        <v>1032</v>
      </c>
      <c r="X164" s="226" t="s">
        <v>1059</v>
      </c>
      <c r="Y164" s="518" t="s">
        <v>3568</v>
      </c>
      <c r="Z164" s="226"/>
      <c r="AA164" s="329"/>
      <c r="AB164" s="388"/>
      <c r="AC164" s="279" t="s">
        <v>1862</v>
      </c>
      <c r="AD164" s="220" t="s">
        <v>1312</v>
      </c>
      <c r="AE164" s="221"/>
      <c r="AF164" s="221"/>
      <c r="AG164" s="275" t="s">
        <v>3569</v>
      </c>
      <c r="AH164" s="222" t="s">
        <v>1195</v>
      </c>
      <c r="AI164" s="222" t="s">
        <v>1196</v>
      </c>
      <c r="AJ164" s="329"/>
      <c r="AK164" s="329"/>
      <c r="AL164" s="329"/>
      <c r="AM164" s="37"/>
      <c r="AN164" s="37"/>
      <c r="AO164" s="37"/>
      <c r="AP164" s="37"/>
      <c r="AQ164" s="37"/>
      <c r="AR164" s="37"/>
      <c r="AS164" s="329"/>
      <c r="AT164" s="329"/>
    </row>
    <row r="165">
      <c r="B165" s="359">
        <f>SUM($F$1000)</f>
        <v>0</v>
      </c>
      <c r="C165" s="361"/>
      <c r="D165" s="361"/>
      <c r="E165" s="361"/>
      <c r="F165" s="361"/>
      <c r="G165" s="361"/>
      <c r="H165" s="361"/>
      <c r="I165" s="359">
        <f>SUM(B165:H165) - IF(C165 &gt; I158, ROUNDUP(MINUS(C165, I158)/2), 0)</f>
        <v>0</v>
      </c>
      <c r="J165" s="329"/>
      <c r="K165" s="329"/>
      <c r="L165" s="153" t="s">
        <v>667</v>
      </c>
      <c r="M165" s="226"/>
      <c r="N165" s="226"/>
      <c r="O165" s="226"/>
      <c r="P165" s="226"/>
      <c r="Q165" s="226"/>
      <c r="R165" s="329"/>
      <c r="S165" s="329"/>
      <c r="T165" s="329"/>
      <c r="U165" s="385" t="s">
        <v>1018</v>
      </c>
      <c r="V165" s="226" t="s">
        <v>2184</v>
      </c>
      <c r="W165" s="226" t="s">
        <v>2338</v>
      </c>
      <c r="X165" s="226" t="s">
        <v>1063</v>
      </c>
      <c r="Y165" s="226"/>
      <c r="Z165" s="226"/>
      <c r="AA165" s="329"/>
      <c r="AB165" s="390">
        <f>(AC165 * (AC165 + 1)) / 2</f>
        <v>3</v>
      </c>
      <c r="AC165" s="391">
        <v>2.0</v>
      </c>
      <c r="AD165" s="298" t="s">
        <v>3570</v>
      </c>
      <c r="AE165" s="225"/>
      <c r="AF165" s="225"/>
      <c r="AG165" s="225"/>
      <c r="AH165" s="225"/>
      <c r="AI165" s="226"/>
      <c r="AJ165" s="329"/>
      <c r="AK165" s="329"/>
      <c r="AL165" s="329"/>
      <c r="AM165" s="37"/>
      <c r="AN165" s="37"/>
      <c r="AO165" s="37"/>
      <c r="AP165" s="37"/>
      <c r="AQ165" s="37"/>
      <c r="AR165" s="37"/>
      <c r="AS165" s="329"/>
      <c r="AT165" s="329"/>
    </row>
    <row r="166">
      <c r="B166" s="359">
        <f>SUM($G$1000)</f>
        <v>0</v>
      </c>
      <c r="C166" s="360">
        <v>14.0</v>
      </c>
      <c r="D166" s="361"/>
      <c r="E166" s="360">
        <v>4.0</v>
      </c>
      <c r="F166" s="360"/>
      <c r="G166" s="361"/>
      <c r="H166" s="361"/>
      <c r="I166" s="359">
        <f>SUM(B166:H166) - IF(C166 &gt; I158, ROUNDUP(MINUS(C166, I158)/2), 0)</f>
        <v>18</v>
      </c>
      <c r="J166" s="329"/>
      <c r="K166" s="329"/>
      <c r="L166" s="329"/>
      <c r="M166" s="329"/>
      <c r="N166" s="329"/>
      <c r="O166" s="329"/>
      <c r="P166" s="329"/>
      <c r="Q166" s="329"/>
      <c r="R166" s="329"/>
      <c r="S166" s="329"/>
      <c r="T166" s="279" t="s">
        <v>1872</v>
      </c>
      <c r="U166" s="431" t="s">
        <v>3571</v>
      </c>
      <c r="V166" s="398"/>
      <c r="W166" s="432" t="s">
        <v>3572</v>
      </c>
      <c r="X166" s="342"/>
      <c r="Y166" s="342"/>
      <c r="Z166" s="342"/>
      <c r="AA166" s="329"/>
      <c r="AB166" s="388"/>
      <c r="AC166" s="400" t="str">
        <f>CONCATENATE("Cost: ", AB165, " KP")</f>
        <v>Cost: 3 KP</v>
      </c>
      <c r="AD166" s="298" t="s">
        <v>3573</v>
      </c>
      <c r="AE166" s="225"/>
      <c r="AF166" s="225"/>
      <c r="AG166" s="226"/>
      <c r="AH166" s="226"/>
      <c r="AI166" s="226"/>
      <c r="AJ166" s="329"/>
      <c r="AK166" s="329"/>
      <c r="AL166" s="329"/>
      <c r="AM166" s="329"/>
      <c r="AN166" s="329"/>
      <c r="AO166" s="329"/>
      <c r="AP166" s="329"/>
      <c r="AQ166" s="329"/>
      <c r="AR166" s="329"/>
      <c r="AS166" s="329"/>
      <c r="AT166" s="329"/>
    </row>
    <row r="167">
      <c r="B167" s="359">
        <f>SUM($H$1000)</f>
        <v>0</v>
      </c>
      <c r="C167" s="360">
        <v>10.0</v>
      </c>
      <c r="D167" s="361"/>
      <c r="E167" s="361"/>
      <c r="F167" s="360">
        <v>8.0</v>
      </c>
      <c r="G167" s="361"/>
      <c r="H167" s="361"/>
      <c r="I167" s="359">
        <f>SUM(B167:H167) - IF(C167 &gt; I158, ROUNDUP(MINUS(C167, I158)/2), 0)</f>
        <v>18</v>
      </c>
      <c r="J167" s="329"/>
      <c r="K167" s="274" t="s">
        <v>1815</v>
      </c>
      <c r="L167" s="378" t="s">
        <v>734</v>
      </c>
      <c r="M167" s="192"/>
      <c r="N167" s="192"/>
      <c r="O167" s="379" t="s">
        <v>603</v>
      </c>
      <c r="P167" s="783" t="s">
        <v>694</v>
      </c>
      <c r="Q167" s="337" t="s">
        <v>583</v>
      </c>
      <c r="R167" s="329"/>
      <c r="S167" s="329"/>
      <c r="T167" s="329"/>
      <c r="U167" s="385" t="s">
        <v>1010</v>
      </c>
      <c r="V167" s="414" t="s">
        <v>1042</v>
      </c>
      <c r="W167" s="226" t="s">
        <v>3105</v>
      </c>
      <c r="X167" s="414" t="s">
        <v>1101</v>
      </c>
      <c r="Y167" s="589" t="s">
        <v>2838</v>
      </c>
      <c r="Z167" s="589" t="s">
        <v>3574</v>
      </c>
      <c r="AA167" s="329"/>
      <c r="AB167" s="388"/>
      <c r="AC167" s="279" t="s">
        <v>1862</v>
      </c>
      <c r="AD167" s="279" t="s">
        <v>1413</v>
      </c>
      <c r="AE167" s="221"/>
      <c r="AF167" s="221"/>
      <c r="AG167" s="222" t="s">
        <v>1222</v>
      </c>
      <c r="AH167" s="222" t="s">
        <v>1195</v>
      </c>
      <c r="AI167" s="222" t="s">
        <v>1196</v>
      </c>
      <c r="AJ167" s="329"/>
      <c r="AK167" s="329"/>
      <c r="AL167" s="329"/>
      <c r="AM167" s="279" t="s">
        <v>1879</v>
      </c>
      <c r="AN167" s="170"/>
      <c r="AO167" s="329"/>
      <c r="AP167" s="329"/>
      <c r="AQ167" s="329"/>
      <c r="AR167" s="329"/>
      <c r="AS167" s="329"/>
      <c r="AT167" s="329"/>
    </row>
    <row r="168">
      <c r="B168" s="359">
        <f>SUM($I$1000)</f>
        <v>0</v>
      </c>
      <c r="C168" s="360">
        <v>10.0</v>
      </c>
      <c r="D168" s="361"/>
      <c r="E168" s="361"/>
      <c r="F168" s="361"/>
      <c r="G168" s="361"/>
      <c r="H168" s="361"/>
      <c r="I168" s="359">
        <f>SUM(B168:H168) - IF(C168 &gt; I158, ROUNDUP(MINUS(C168, I158)/2), 0)</f>
        <v>10</v>
      </c>
      <c r="J168" s="329"/>
      <c r="K168" s="346" t="str">
        <f>IFERROR(__xludf.DUMMYFUNCTION("REGEXREPLACE(O167, ""\D+"", """")"),"4")</f>
        <v>4</v>
      </c>
      <c r="L168" s="287" t="s">
        <v>736</v>
      </c>
      <c r="M168" s="181"/>
      <c r="N168" s="181"/>
      <c r="O168" s="183"/>
      <c r="P168" s="181"/>
      <c r="Q168" s="183"/>
      <c r="R168" s="329"/>
      <c r="S168" s="329"/>
      <c r="T168" s="329"/>
      <c r="U168" s="385" t="s">
        <v>1018</v>
      </c>
      <c r="V168" s="414" t="s">
        <v>2184</v>
      </c>
      <c r="W168" s="244" t="s">
        <v>1880</v>
      </c>
      <c r="X168" s="244" t="s">
        <v>2122</v>
      </c>
      <c r="Y168" s="264" t="s">
        <v>3575</v>
      </c>
      <c r="Z168" s="226"/>
      <c r="AA168" s="329"/>
      <c r="AB168" s="390">
        <f>(AC168 * (AC168 + 1)) / 2</f>
        <v>0</v>
      </c>
      <c r="AC168" s="391">
        <v>0.0</v>
      </c>
      <c r="AD168" s="224" t="s">
        <v>3576</v>
      </c>
      <c r="AE168" s="225"/>
      <c r="AF168" s="225"/>
      <c r="AG168" s="225"/>
      <c r="AH168" s="225"/>
      <c r="AI168" s="226"/>
      <c r="AJ168" s="329"/>
      <c r="AK168" s="329"/>
      <c r="AL168" s="329"/>
      <c r="AM168" s="304" t="s">
        <v>3577</v>
      </c>
      <c r="AN168" s="37"/>
      <c r="AO168" s="130" t="s">
        <v>3578</v>
      </c>
      <c r="AP168" s="37"/>
      <c r="AQ168" s="304" t="s">
        <v>2947</v>
      </c>
      <c r="AR168" s="37"/>
      <c r="AS168" s="329"/>
      <c r="AT168" s="329"/>
    </row>
    <row r="169">
      <c r="B169" s="359">
        <f>SUM($J$1000)</f>
        <v>0</v>
      </c>
      <c r="C169" s="360">
        <v>11.0</v>
      </c>
      <c r="D169" s="360">
        <v>4.0</v>
      </c>
      <c r="E169" s="360">
        <v>3.0</v>
      </c>
      <c r="F169" s="361"/>
      <c r="G169" s="360">
        <v>2.0</v>
      </c>
      <c r="H169" s="361"/>
      <c r="I169" s="359">
        <f>SUM(B169:H169) - IF(C169 &gt; I158, ROUNDUP(MINUS(C169, I158)/2), 0)</f>
        <v>20</v>
      </c>
      <c r="J169" s="329"/>
      <c r="K169" s="329"/>
      <c r="L169" s="287" t="s">
        <v>738</v>
      </c>
      <c r="M169" s="181"/>
      <c r="N169" s="181"/>
      <c r="O169" s="181"/>
      <c r="P169" s="181"/>
      <c r="Q169" s="181"/>
      <c r="R169" s="329"/>
      <c r="S169" s="329"/>
      <c r="T169" s="279" t="s">
        <v>1889</v>
      </c>
      <c r="U169" s="456" t="s">
        <v>3579</v>
      </c>
      <c r="V169" s="767"/>
      <c r="W169" s="1103" t="s">
        <v>3580</v>
      </c>
      <c r="X169" s="779"/>
      <c r="Y169" s="779"/>
      <c r="Z169" s="562"/>
      <c r="AA169" s="329"/>
      <c r="AB169" s="388"/>
      <c r="AC169" s="400" t="str">
        <f>CONCATENATE("Cost: ", AB168, " KP")</f>
        <v>Cost: 0 KP</v>
      </c>
      <c r="AD169" s="298" t="s">
        <v>3581</v>
      </c>
      <c r="AE169" s="225"/>
      <c r="AF169" s="225"/>
      <c r="AG169" s="226"/>
      <c r="AH169" s="226"/>
      <c r="AI169" s="226"/>
      <c r="AJ169" s="329"/>
      <c r="AK169" s="329"/>
      <c r="AL169" s="329"/>
      <c r="AM169" s="130" t="s">
        <v>3582</v>
      </c>
      <c r="AN169" s="37"/>
      <c r="AO169" s="472" t="s">
        <v>2065</v>
      </c>
      <c r="AP169" s="37"/>
      <c r="AQ169" s="406" t="s">
        <v>1895</v>
      </c>
      <c r="AR169" s="37"/>
      <c r="AS169" s="329"/>
      <c r="AT169" s="329"/>
    </row>
    <row r="170">
      <c r="B170" s="359">
        <f>SUM($T$1000)</f>
        <v>4</v>
      </c>
      <c r="C170" s="360">
        <v>6.0</v>
      </c>
      <c r="D170" s="361"/>
      <c r="E170" s="361"/>
      <c r="F170" s="361"/>
      <c r="G170" s="361"/>
      <c r="H170" s="361"/>
      <c r="I170" s="359">
        <f>SUM(B170,D170:H170, (MIN(ROUNDDOWN(C170/6), 1)), MIN(ROUNDDOWN(C170/15), 1))</f>
        <v>5</v>
      </c>
      <c r="J170" s="329"/>
      <c r="K170" s="329"/>
      <c r="L170" s="329"/>
      <c r="M170" s="329"/>
      <c r="N170" s="329"/>
      <c r="O170" s="329"/>
      <c r="P170" s="329"/>
      <c r="Q170" s="329"/>
      <c r="R170" s="329"/>
      <c r="S170" s="329"/>
      <c r="T170" s="329"/>
      <c r="U170" s="385" t="s">
        <v>1010</v>
      </c>
      <c r="V170" s="244" t="s">
        <v>2404</v>
      </c>
      <c r="W170" s="226" t="s">
        <v>1076</v>
      </c>
      <c r="X170" s="589" t="s">
        <v>3583</v>
      </c>
      <c r="Y170" s="749" t="s">
        <v>3584</v>
      </c>
      <c r="Z170" s="573" t="s">
        <v>1132</v>
      </c>
      <c r="AA170" s="329"/>
      <c r="AB170" s="388"/>
      <c r="AC170" s="279" t="s">
        <v>1862</v>
      </c>
      <c r="AD170" s="220" t="s">
        <v>1378</v>
      </c>
      <c r="AE170" s="221"/>
      <c r="AF170" s="221"/>
      <c r="AG170" s="222" t="s">
        <v>1304</v>
      </c>
      <c r="AH170" s="222" t="s">
        <v>1195</v>
      </c>
      <c r="AI170" s="222" t="s">
        <v>1196</v>
      </c>
      <c r="AJ170" s="329"/>
      <c r="AK170" s="329"/>
      <c r="AL170" s="329"/>
      <c r="AM170" s="304" t="s">
        <v>3585</v>
      </c>
      <c r="AN170" s="37"/>
      <c r="AO170" s="130" t="s">
        <v>2724</v>
      </c>
      <c r="AP170" s="37"/>
      <c r="AQ170" s="258" t="s">
        <v>2682</v>
      </c>
      <c r="AR170" s="37"/>
      <c r="AS170" s="329"/>
      <c r="AT170" s="329"/>
    </row>
    <row r="171">
      <c r="A171" s="329"/>
      <c r="B171" s="329"/>
      <c r="C171" s="329"/>
      <c r="D171" s="329"/>
      <c r="E171" s="329"/>
      <c r="F171" s="329"/>
      <c r="G171" s="329"/>
      <c r="H171" s="329"/>
      <c r="I171" s="329"/>
      <c r="J171" s="329"/>
      <c r="K171" s="411" t="s">
        <v>1904</v>
      </c>
      <c r="L171" s="412"/>
      <c r="M171" s="412"/>
      <c r="N171" s="412"/>
      <c r="O171" s="413"/>
      <c r="P171" s="413"/>
      <c r="Q171" s="413"/>
      <c r="R171" s="329"/>
      <c r="S171" s="329"/>
      <c r="T171" s="329"/>
      <c r="U171" s="385" t="s">
        <v>1018</v>
      </c>
      <c r="V171" s="226" t="s">
        <v>1143</v>
      </c>
      <c r="W171" s="244" t="s">
        <v>1109</v>
      </c>
      <c r="X171" s="573" t="s">
        <v>1064</v>
      </c>
      <c r="Y171" s="226"/>
      <c r="Z171" s="226"/>
      <c r="AA171" s="329"/>
      <c r="AB171" s="390">
        <f>(AC171 * (AC171 + 1)) / 2</f>
        <v>0</v>
      </c>
      <c r="AC171" s="391">
        <v>0.0</v>
      </c>
      <c r="AD171" s="224" t="s">
        <v>1380</v>
      </c>
      <c r="AE171" s="225"/>
      <c r="AF171" s="225"/>
      <c r="AG171" s="225"/>
      <c r="AH171" s="225"/>
      <c r="AI171" s="226"/>
      <c r="AJ171" s="329"/>
      <c r="AK171" s="329"/>
      <c r="AL171" s="329"/>
      <c r="AM171" s="329"/>
      <c r="AN171" s="329"/>
      <c r="AO171" s="329"/>
      <c r="AP171" s="329"/>
      <c r="AQ171" s="329"/>
      <c r="AR171" s="329"/>
      <c r="AS171" s="329"/>
      <c r="AT171" s="329"/>
    </row>
    <row r="172">
      <c r="A172" s="329"/>
      <c r="B172" s="345" t="s">
        <v>1822</v>
      </c>
      <c r="C172" s="345" t="s">
        <v>1906</v>
      </c>
      <c r="D172" s="345" t="s">
        <v>1907</v>
      </c>
      <c r="E172" s="345" t="s">
        <v>1908</v>
      </c>
      <c r="F172" s="345" t="s">
        <v>1909</v>
      </c>
      <c r="G172" s="345" t="s">
        <v>1910</v>
      </c>
      <c r="H172" s="345" t="s">
        <v>800</v>
      </c>
      <c r="I172" s="345" t="s">
        <v>1826</v>
      </c>
      <c r="J172" s="329"/>
      <c r="K172" s="346" t="str">
        <f>IFERROR(__xludf.DUMMYFUNCTION("REGEXREPLACE(O171, ""\D+"", """")"),"")</f>
        <v/>
      </c>
      <c r="L172" s="170"/>
      <c r="M172" s="170"/>
      <c r="N172" s="170"/>
      <c r="O172" s="170"/>
      <c r="P172" s="170"/>
      <c r="Q172" s="170"/>
      <c r="R172" s="329"/>
      <c r="S172" s="329"/>
      <c r="T172" s="279" t="s">
        <v>1889</v>
      </c>
      <c r="U172" s="279" t="s">
        <v>2186</v>
      </c>
      <c r="V172" s="170"/>
      <c r="W172" s="595" t="s">
        <v>3586</v>
      </c>
      <c r="X172" s="235"/>
      <c r="Y172" s="235"/>
      <c r="Z172" s="235"/>
      <c r="AA172" s="329"/>
      <c r="AB172" s="329"/>
      <c r="AC172" s="400" t="str">
        <f>CONCATENATE("Cost: ", AB171, " KP")</f>
        <v>Cost: 0 KP</v>
      </c>
      <c r="AD172" s="224" t="s">
        <v>3587</v>
      </c>
      <c r="AE172" s="225"/>
      <c r="AF172" s="225"/>
      <c r="AG172" s="226"/>
      <c r="AH172" s="226"/>
      <c r="AI172" s="226"/>
      <c r="AJ172" s="329"/>
      <c r="AK172" s="329"/>
      <c r="AL172" s="329"/>
      <c r="AM172" s="279" t="s">
        <v>1914</v>
      </c>
      <c r="AN172" s="170"/>
      <c r="AO172" s="329"/>
      <c r="AP172" s="329"/>
      <c r="AQ172" s="329"/>
      <c r="AR172" s="329"/>
      <c r="AS172" s="329"/>
      <c r="AT172" s="329"/>
    </row>
    <row r="173">
      <c r="A173" s="345" t="s">
        <v>51</v>
      </c>
      <c r="B173" s="359">
        <f>SUM($U$1000)</f>
        <v>5</v>
      </c>
      <c r="C173" s="418"/>
      <c r="D173" s="418"/>
      <c r="E173" s="419">
        <f>SUM(ROUNDDOWN(I166/5))</f>
        <v>3</v>
      </c>
      <c r="F173" s="418"/>
      <c r="G173" s="361"/>
      <c r="H173" s="361"/>
      <c r="I173" s="359">
        <f t="shared" ref="I173:I177" si="7">SUM(B173:H173)</f>
        <v>8</v>
      </c>
      <c r="J173" s="329"/>
      <c r="K173" s="329"/>
      <c r="L173" s="170"/>
      <c r="M173" s="170"/>
      <c r="N173" s="170"/>
      <c r="O173" s="170"/>
      <c r="P173" s="170"/>
      <c r="Q173" s="170"/>
      <c r="R173" s="329"/>
      <c r="S173" s="329"/>
      <c r="T173" s="329"/>
      <c r="U173" s="385" t="s">
        <v>1010</v>
      </c>
      <c r="V173" s="154"/>
      <c r="W173" s="154"/>
      <c r="X173" s="154"/>
      <c r="Y173" s="154"/>
      <c r="Z173" s="154"/>
      <c r="AA173" s="329"/>
      <c r="AB173" s="329"/>
      <c r="AC173" s="274" t="s">
        <v>3588</v>
      </c>
      <c r="AD173" s="279" t="s">
        <v>1701</v>
      </c>
      <c r="AE173" s="221"/>
      <c r="AF173" s="221"/>
      <c r="AG173" s="222" t="s">
        <v>1254</v>
      </c>
      <c r="AH173" s="222" t="s">
        <v>1195</v>
      </c>
      <c r="AI173" s="222" t="s">
        <v>1196</v>
      </c>
      <c r="AJ173" s="329"/>
      <c r="AK173" s="329"/>
      <c r="AL173" s="329"/>
      <c r="AM173" s="423" t="s">
        <v>3589</v>
      </c>
      <c r="AS173" s="329"/>
      <c r="AT173" s="329"/>
    </row>
    <row r="174">
      <c r="A174" s="345" t="s">
        <v>52</v>
      </c>
      <c r="B174" s="359">
        <f>SUM($V$1000)</f>
        <v>6</v>
      </c>
      <c r="C174" s="418"/>
      <c r="D174" s="419">
        <f>SUM(ROUNDDOWN(I165/3))</f>
        <v>0</v>
      </c>
      <c r="E174" s="419">
        <f>SUM(I166)</f>
        <v>18</v>
      </c>
      <c r="F174" s="418"/>
      <c r="G174" s="360">
        <v>8.0</v>
      </c>
      <c r="H174" s="361"/>
      <c r="I174" s="359">
        <f t="shared" si="7"/>
        <v>32</v>
      </c>
      <c r="J174" s="329"/>
      <c r="K174" s="329"/>
      <c r="L174" s="329"/>
      <c r="M174" s="329"/>
      <c r="N174" s="329"/>
      <c r="O174" s="329"/>
      <c r="P174" s="329"/>
      <c r="Q174" s="329"/>
      <c r="R174" s="329"/>
      <c r="S174" s="329"/>
      <c r="T174" s="329"/>
      <c r="U174" s="385" t="s">
        <v>1018</v>
      </c>
      <c r="V174" s="154"/>
      <c r="W174" s="154"/>
      <c r="X174" s="154"/>
      <c r="Y174" s="154"/>
      <c r="Z174" s="154"/>
      <c r="AA174" s="329"/>
      <c r="AB174" s="390">
        <f>(AC174 * (AC174 + 1)) / 2</f>
        <v>0</v>
      </c>
      <c r="AC174" s="391">
        <v>0.0</v>
      </c>
      <c r="AD174" s="298" t="s">
        <v>3590</v>
      </c>
      <c r="AE174" s="225"/>
      <c r="AF174" s="225"/>
      <c r="AG174" s="226"/>
      <c r="AH174" s="226"/>
      <c r="AI174" s="226"/>
      <c r="AJ174" s="329"/>
      <c r="AK174" s="329"/>
      <c r="AL174" s="329"/>
      <c r="AS174" s="329"/>
      <c r="AT174" s="329"/>
    </row>
    <row r="175">
      <c r="A175" s="345" t="s">
        <v>54</v>
      </c>
      <c r="B175" s="359">
        <f>SUM($W$1000)</f>
        <v>2</v>
      </c>
      <c r="C175" s="419">
        <f>SUM(I164)</f>
        <v>0</v>
      </c>
      <c r="D175" s="418"/>
      <c r="E175" s="418"/>
      <c r="F175" s="418"/>
      <c r="G175" s="361"/>
      <c r="H175" s="361"/>
      <c r="I175" s="359">
        <f t="shared" si="7"/>
        <v>2</v>
      </c>
      <c r="J175" s="329"/>
      <c r="K175" s="411" t="s">
        <v>1904</v>
      </c>
      <c r="L175" s="412"/>
      <c r="M175" s="412"/>
      <c r="N175" s="412"/>
      <c r="O175" s="413"/>
      <c r="P175" s="413"/>
      <c r="Q175" s="413"/>
      <c r="R175" s="329"/>
      <c r="S175" s="329"/>
      <c r="T175" s="329"/>
      <c r="U175" s="329"/>
      <c r="V175" s="329"/>
      <c r="W175" s="329"/>
      <c r="X175" s="329"/>
      <c r="Y175" s="329"/>
      <c r="Z175" s="329"/>
      <c r="AA175" s="329"/>
      <c r="AB175" s="388"/>
      <c r="AC175" s="400" t="str">
        <f>CONCATENATE("Cost: ", AB174, " KP")</f>
        <v>Cost: 0 KP</v>
      </c>
      <c r="AD175" s="225"/>
      <c r="AE175" s="225"/>
      <c r="AF175" s="226"/>
      <c r="AG175" s="226"/>
      <c r="AH175" s="226"/>
      <c r="AI175" s="226"/>
      <c r="AJ175" s="329"/>
      <c r="AK175" s="329"/>
      <c r="AL175" s="329"/>
      <c r="AS175" s="329"/>
      <c r="AT175" s="329"/>
    </row>
    <row r="176">
      <c r="A176" s="345" t="s">
        <v>53</v>
      </c>
      <c r="B176" s="359">
        <f>SUM($X$1000)</f>
        <v>0</v>
      </c>
      <c r="C176" s="419">
        <f>SUM(ROUNDDOWN(I164/2))</f>
        <v>0</v>
      </c>
      <c r="D176" s="418"/>
      <c r="E176" s="419">
        <f>SUM(I166)</f>
        <v>18</v>
      </c>
      <c r="F176" s="418"/>
      <c r="G176" s="360">
        <v>3.0</v>
      </c>
      <c r="H176" s="361"/>
      <c r="I176" s="359">
        <f t="shared" si="7"/>
        <v>21</v>
      </c>
      <c r="J176" s="329"/>
      <c r="K176" s="346" t="str">
        <f>IFERROR(__xludf.DUMMYFUNCTION("REGEXREPLACE(O175, ""\D+"", """")"),"")</f>
        <v/>
      </c>
      <c r="L176" s="170"/>
      <c r="M176" s="170"/>
      <c r="N176" s="170"/>
      <c r="O176" s="170"/>
      <c r="P176" s="170"/>
      <c r="Q176" s="170"/>
      <c r="R176" s="329"/>
      <c r="S176" s="329"/>
      <c r="T176" s="279" t="s">
        <v>1922</v>
      </c>
      <c r="U176" s="1104" t="s">
        <v>3591</v>
      </c>
      <c r="V176" s="221"/>
      <c r="W176" s="221"/>
      <c r="X176" s="221"/>
      <c r="Y176" s="1105" t="s">
        <v>568</v>
      </c>
      <c r="Z176" s="345" t="s">
        <v>535</v>
      </c>
      <c r="AA176" s="329"/>
      <c r="AB176" s="329"/>
      <c r="AC176" s="411" t="s">
        <v>1904</v>
      </c>
      <c r="AD176" s="412"/>
      <c r="AE176" s="412"/>
      <c r="AF176" s="412"/>
      <c r="AG176" s="412"/>
      <c r="AH176" s="413"/>
      <c r="AI176" s="413"/>
      <c r="AJ176" s="329"/>
      <c r="AK176" s="329"/>
      <c r="AL176" s="329"/>
      <c r="AS176" s="329"/>
      <c r="AT176" s="329"/>
    </row>
    <row r="177">
      <c r="A177" s="345" t="s">
        <v>55</v>
      </c>
      <c r="B177" s="359">
        <f>SUM($Y$1000)</f>
        <v>14</v>
      </c>
      <c r="C177" s="419">
        <f>SUM(I164)</f>
        <v>0</v>
      </c>
      <c r="D177" s="418"/>
      <c r="E177" s="418"/>
      <c r="F177" s="419">
        <f>SUM(ROUNDDOWN(I169/3))</f>
        <v>6</v>
      </c>
      <c r="G177" s="361"/>
      <c r="H177" s="361"/>
      <c r="I177" s="359">
        <f t="shared" si="7"/>
        <v>20</v>
      </c>
      <c r="J177" s="329"/>
      <c r="K177" s="329"/>
      <c r="L177" s="170"/>
      <c r="M177" s="170"/>
      <c r="N177" s="170"/>
      <c r="O177" s="170"/>
      <c r="P177" s="170"/>
      <c r="Q177" s="170"/>
      <c r="R177" s="329"/>
      <c r="S177" s="329"/>
      <c r="T177" s="329"/>
      <c r="U177" s="298" t="s">
        <v>3592</v>
      </c>
      <c r="V177" s="225"/>
      <c r="W177" s="225"/>
      <c r="X177" s="225"/>
      <c r="Y177" s="225"/>
      <c r="Z177" s="226"/>
      <c r="AA177" s="329"/>
      <c r="AB177" s="390">
        <f>(AC177 * (AC177 + 1)) / 2</f>
        <v>0</v>
      </c>
      <c r="AC177" s="391">
        <v>0.0</v>
      </c>
      <c r="AD177" s="170"/>
      <c r="AE177" s="170"/>
      <c r="AF177" s="170"/>
      <c r="AG177" s="170"/>
      <c r="AH177" s="170"/>
      <c r="AI177" s="170"/>
      <c r="AJ177" s="329"/>
      <c r="AK177" s="329"/>
      <c r="AL177" s="329"/>
      <c r="AS177" s="329"/>
      <c r="AT177" s="329"/>
    </row>
    <row r="178">
      <c r="A178" s="329"/>
      <c r="B178" s="329"/>
      <c r="C178" s="329"/>
      <c r="D178" s="329"/>
      <c r="E178" s="329"/>
      <c r="F178" s="329"/>
      <c r="G178" s="329"/>
      <c r="H178" s="329"/>
      <c r="I178" s="329"/>
      <c r="J178" s="329"/>
      <c r="K178" s="329"/>
      <c r="L178" s="329"/>
      <c r="M178" s="329"/>
      <c r="N178" s="329"/>
      <c r="O178" s="329"/>
      <c r="P178" s="329"/>
      <c r="Q178" s="329"/>
      <c r="R178" s="329"/>
      <c r="S178" s="329"/>
      <c r="T178" s="329"/>
      <c r="U178" s="298" t="s">
        <v>3593</v>
      </c>
      <c r="V178" s="225"/>
      <c r="W178" s="225"/>
      <c r="X178" s="225"/>
      <c r="Y178" s="226"/>
      <c r="Z178" s="310" t="s">
        <v>3594</v>
      </c>
      <c r="AA178" s="329"/>
      <c r="AB178" s="329"/>
      <c r="AC178" s="400" t="str">
        <f>CONCATENATE("Cost: ", AB177, " KP")</f>
        <v>Cost: 0 KP</v>
      </c>
      <c r="AD178" s="170"/>
      <c r="AE178" s="170"/>
      <c r="AF178" s="170"/>
      <c r="AG178" s="170"/>
      <c r="AH178" s="170"/>
      <c r="AI178" s="170"/>
      <c r="AJ178" s="329"/>
      <c r="AK178" s="329"/>
      <c r="AL178" s="329"/>
      <c r="AM178" s="329"/>
      <c r="AN178" s="329"/>
      <c r="AO178" s="329"/>
      <c r="AP178" s="329"/>
      <c r="AQ178" s="329"/>
      <c r="AR178" s="329"/>
      <c r="AS178" s="329"/>
      <c r="AT178" s="329"/>
    </row>
    <row r="179" ht="15.0" customHeight="1">
      <c r="A179" s="37"/>
      <c r="B179" s="329"/>
      <c r="C179" s="329"/>
      <c r="D179" s="329"/>
      <c r="E179" s="329"/>
      <c r="F179" s="329"/>
      <c r="G179" s="329"/>
      <c r="H179" s="329"/>
      <c r="I179" s="329"/>
      <c r="J179" s="37"/>
      <c r="K179" s="329"/>
      <c r="L179" s="329"/>
      <c r="M179" s="329"/>
      <c r="N179" s="329"/>
      <c r="O179" s="329"/>
      <c r="P179" s="329"/>
      <c r="Q179" s="329"/>
      <c r="R179" s="329"/>
      <c r="S179" s="37"/>
      <c r="T179" s="329"/>
      <c r="U179" s="329"/>
      <c r="V179" s="329"/>
      <c r="W179" s="329"/>
      <c r="X179" s="329"/>
      <c r="Y179" s="329"/>
      <c r="Z179" s="329"/>
      <c r="AA179" s="329"/>
      <c r="AB179" s="37"/>
      <c r="AC179" s="329"/>
      <c r="AD179" s="329"/>
      <c r="AE179" s="329"/>
      <c r="AF179" s="329"/>
      <c r="AG179" s="329"/>
      <c r="AH179" s="329"/>
      <c r="AI179" s="329"/>
      <c r="AJ179" s="329"/>
      <c r="AK179" s="37"/>
      <c r="AL179" s="329"/>
      <c r="AM179" s="329"/>
      <c r="AN179" s="329"/>
      <c r="AO179" s="329"/>
      <c r="AP179" s="329"/>
      <c r="AQ179" s="329"/>
      <c r="AR179" s="329"/>
      <c r="AS179" s="775" t="s">
        <v>3595</v>
      </c>
      <c r="AT179" s="37"/>
    </row>
    <row r="183">
      <c r="A183" s="37"/>
      <c r="B183" s="329"/>
      <c r="C183" s="329"/>
      <c r="D183" s="329"/>
      <c r="E183" s="329"/>
      <c r="F183" s="329"/>
      <c r="G183" s="330" t="s">
        <v>1811</v>
      </c>
      <c r="H183" s="330" t="s">
        <v>1812</v>
      </c>
      <c r="I183" s="331" t="s">
        <v>1813</v>
      </c>
      <c r="J183" s="329"/>
      <c r="K183" s="329"/>
      <c r="L183" s="329"/>
      <c r="M183" s="329"/>
      <c r="N183" s="329"/>
      <c r="O183" s="329"/>
      <c r="P183" s="329"/>
      <c r="Q183" s="329"/>
      <c r="R183" s="329"/>
      <c r="S183" s="37"/>
      <c r="T183" s="329"/>
      <c r="U183" s="329"/>
      <c r="V183" s="329"/>
      <c r="W183" s="329"/>
      <c r="X183" s="329"/>
      <c r="Y183" s="329"/>
      <c r="Z183" s="329"/>
      <c r="AA183" s="329"/>
      <c r="AB183" s="37"/>
      <c r="AC183" s="329"/>
      <c r="AD183" s="329"/>
      <c r="AE183" s="329"/>
      <c r="AF183" s="329"/>
      <c r="AG183" s="329"/>
      <c r="AH183" s="329"/>
      <c r="AI183" s="329"/>
      <c r="AJ183" s="329"/>
      <c r="AK183" s="37"/>
      <c r="AL183" s="329"/>
      <c r="AM183" s="329"/>
      <c r="AN183" s="329"/>
      <c r="AO183" s="329"/>
      <c r="AP183" s="329"/>
      <c r="AQ183" s="329"/>
      <c r="AR183" s="329"/>
      <c r="AS183" s="329"/>
      <c r="AT183" s="37"/>
    </row>
    <row r="184">
      <c r="A184" s="329"/>
      <c r="B184" s="329"/>
      <c r="C184" s="332" t="s">
        <v>3596</v>
      </c>
      <c r="D184" s="333"/>
      <c r="E184" s="329"/>
      <c r="F184" s="334" t="s">
        <v>1814</v>
      </c>
      <c r="G184" s="334">
        <f>MINUS(H184,SUM(C187:C196) + SUM(K186+K190+K194+AB191+AB194+AB197+AB200+AB203))</f>
        <v>0</v>
      </c>
      <c r="H184" s="334">
        <f>SUM($A$1000)</f>
        <v>100</v>
      </c>
      <c r="I184" s="335">
        <f>$Z$1000</f>
        <v>14</v>
      </c>
      <c r="J184" s="329"/>
      <c r="K184" s="329"/>
      <c r="L184" s="329"/>
      <c r="M184" s="329"/>
      <c r="N184" s="329"/>
      <c r="O184" s="329"/>
      <c r="P184" s="329"/>
      <c r="Q184" s="329"/>
      <c r="R184" s="329"/>
      <c r="S184" s="329"/>
      <c r="T184" s="329"/>
      <c r="U184" s="329"/>
      <c r="V184" s="329"/>
      <c r="W184" s="329"/>
      <c r="X184" s="329"/>
      <c r="Y184" s="329"/>
      <c r="Z184" s="329"/>
      <c r="AA184" s="329"/>
      <c r="AB184" s="329"/>
      <c r="AC184" s="329"/>
      <c r="AD184" s="329"/>
      <c r="AE184" s="559"/>
      <c r="AF184" s="559"/>
      <c r="AG184" s="559"/>
      <c r="AH184" s="559"/>
      <c r="AI184" s="559"/>
      <c r="AJ184" s="329"/>
      <c r="AK184" s="329"/>
      <c r="AL184" s="329"/>
      <c r="AM184" s="329"/>
      <c r="AN184" s="329"/>
      <c r="AO184" s="329"/>
      <c r="AP184" s="329"/>
      <c r="AQ184" s="329"/>
      <c r="AR184" s="329"/>
      <c r="AS184" s="329"/>
      <c r="AT184" s="329"/>
    </row>
    <row r="185">
      <c r="A185" s="329"/>
      <c r="B185" s="329"/>
      <c r="C185" s="329"/>
      <c r="D185" s="329"/>
      <c r="E185" s="329"/>
      <c r="F185" s="329"/>
      <c r="G185" s="329"/>
      <c r="H185" s="329"/>
      <c r="I185" s="329"/>
      <c r="J185" s="329"/>
      <c r="K185" s="274" t="s">
        <v>1815</v>
      </c>
      <c r="L185" s="169" t="s">
        <v>592</v>
      </c>
      <c r="M185" s="170"/>
      <c r="N185" s="170"/>
      <c r="O185" s="171" t="s">
        <v>585</v>
      </c>
      <c r="P185" s="172" t="s">
        <v>580</v>
      </c>
      <c r="Q185" s="171" t="s">
        <v>593</v>
      </c>
      <c r="R185" s="329"/>
      <c r="S185" s="329"/>
      <c r="T185" s="279" t="s">
        <v>1816</v>
      </c>
      <c r="U185" s="397" t="s">
        <v>3597</v>
      </c>
      <c r="V185" s="767"/>
      <c r="W185" s="1106" t="s">
        <v>3598</v>
      </c>
      <c r="X185" s="562"/>
      <c r="Y185" s="562"/>
      <c r="Z185" s="562"/>
      <c r="AA185" s="329"/>
      <c r="AB185" s="329"/>
      <c r="AC185" s="279" t="s">
        <v>294</v>
      </c>
      <c r="AD185" s="1107" t="s">
        <v>3599</v>
      </c>
      <c r="AE185" s="192"/>
      <c r="AF185" s="814" t="s">
        <v>3600</v>
      </c>
      <c r="AG185" s="342"/>
      <c r="AH185" s="342"/>
      <c r="AI185" s="342"/>
      <c r="AJ185" s="329"/>
      <c r="AK185" s="329"/>
      <c r="AL185" s="329"/>
      <c r="AM185" s="227" t="s">
        <v>1821</v>
      </c>
      <c r="AN185" s="170"/>
      <c r="AO185" s="329"/>
      <c r="AP185" s="329"/>
      <c r="AQ185" s="329"/>
      <c r="AR185" s="329"/>
      <c r="AS185" s="329"/>
      <c r="AT185" s="329"/>
    </row>
    <row r="186">
      <c r="A186" s="329"/>
      <c r="B186" s="345" t="s">
        <v>1822</v>
      </c>
      <c r="C186" s="345" t="s">
        <v>1823</v>
      </c>
      <c r="D186" s="345" t="s">
        <v>1824</v>
      </c>
      <c r="E186" s="345" t="s">
        <v>1825</v>
      </c>
      <c r="F186" s="345" t="s">
        <v>1066</v>
      </c>
      <c r="G186" s="345" t="s">
        <v>1120</v>
      </c>
      <c r="H186" s="345" t="s">
        <v>800</v>
      </c>
      <c r="I186" s="345" t="s">
        <v>1826</v>
      </c>
      <c r="J186" s="329"/>
      <c r="K186" s="346" t="str">
        <f>IFERROR(__xludf.DUMMYFUNCTION("REGEXREPLACE(O185, ""\D+"", """")"),"3")</f>
        <v>3</v>
      </c>
      <c r="L186" s="153" t="s">
        <v>596</v>
      </c>
      <c r="M186" s="154"/>
      <c r="N186" s="154"/>
      <c r="O186" s="173"/>
      <c r="P186" s="154"/>
      <c r="Q186" s="173"/>
      <c r="R186" s="329"/>
      <c r="S186" s="329"/>
      <c r="T186" s="329"/>
      <c r="U186" s="229" t="s">
        <v>3601</v>
      </c>
      <c r="V186" s="226"/>
      <c r="W186" s="226"/>
      <c r="X186" s="226"/>
      <c r="Y186" s="226"/>
      <c r="Z186" s="226"/>
      <c r="AA186" s="329"/>
      <c r="AB186" s="329"/>
      <c r="AC186" s="329"/>
      <c r="AD186" s="286" t="s">
        <v>3602</v>
      </c>
      <c r="AE186" s="181"/>
      <c r="AF186" s="181"/>
      <c r="AG186" s="181"/>
      <c r="AH186" s="181"/>
      <c r="AI186" s="181"/>
      <c r="AJ186" s="329"/>
      <c r="AK186" s="329"/>
      <c r="AL186" s="329"/>
      <c r="AM186" s="1108" t="s">
        <v>3603</v>
      </c>
      <c r="AO186" s="37"/>
      <c r="AP186" s="37"/>
      <c r="AQ186" s="37"/>
      <c r="AR186" s="37"/>
      <c r="AS186" s="329"/>
      <c r="AT186" s="329"/>
    </row>
    <row r="187">
      <c r="A187" s="358"/>
      <c r="B187" s="359">
        <f>SUM($B$1000)</f>
        <v>35</v>
      </c>
      <c r="C187" s="360">
        <v>5.0</v>
      </c>
      <c r="D187" s="361"/>
      <c r="E187" s="361"/>
      <c r="F187" s="360">
        <v>-4.0</v>
      </c>
      <c r="G187" s="360"/>
      <c r="H187" s="361"/>
      <c r="I187" s="359">
        <f>SUM(B187,C187*2,D187:H187) - IF(C187 &gt; I184, MINUS(C187, I184), 0)</f>
        <v>41</v>
      </c>
      <c r="J187" s="329"/>
      <c r="K187" s="329"/>
      <c r="L187" s="153" t="s">
        <v>598</v>
      </c>
      <c r="M187" s="154"/>
      <c r="N187" s="154"/>
      <c r="O187" s="154"/>
      <c r="P187" s="154"/>
      <c r="Q187" s="154"/>
      <c r="R187" s="329"/>
      <c r="S187" s="329"/>
      <c r="T187" s="329"/>
      <c r="U187" s="566" t="s">
        <v>3604</v>
      </c>
      <c r="V187" s="345" t="s">
        <v>3605</v>
      </c>
      <c r="W187" s="345" t="s">
        <v>925</v>
      </c>
      <c r="X187" s="907" t="s">
        <v>926</v>
      </c>
      <c r="Y187" s="345" t="s">
        <v>988</v>
      </c>
      <c r="Z187" s="345" t="s">
        <v>866</v>
      </c>
      <c r="AA187" s="329"/>
      <c r="AB187" s="329"/>
      <c r="AC187" s="329"/>
      <c r="AD187" s="287" t="s">
        <v>3606</v>
      </c>
      <c r="AE187" s="181"/>
      <c r="AF187" s="181"/>
      <c r="AG187" s="181"/>
      <c r="AH187" s="181"/>
      <c r="AI187" s="181"/>
      <c r="AJ187" s="329"/>
      <c r="AK187" s="329"/>
      <c r="AL187" s="329"/>
      <c r="AM187" s="37"/>
      <c r="AN187" s="455"/>
      <c r="AO187" s="455"/>
      <c r="AP187" s="37"/>
      <c r="AQ187" s="37"/>
      <c r="AR187" s="37"/>
      <c r="AS187" s="329"/>
      <c r="AT187" s="329"/>
    </row>
    <row r="188">
      <c r="B188" s="359">
        <f>SUM($C$1000)</f>
        <v>40</v>
      </c>
      <c r="C188" s="360">
        <v>8.0</v>
      </c>
      <c r="D188" s="360">
        <v>4.0</v>
      </c>
      <c r="E188" s="361"/>
      <c r="F188" s="360">
        <v>6.0</v>
      </c>
      <c r="G188" s="361"/>
      <c r="H188" s="361"/>
      <c r="I188" s="359">
        <f>SUM(B188,C188*2,D188:H188) - IF(C188 &gt; I184, MINUS(C188, I184), 0)</f>
        <v>66</v>
      </c>
      <c r="J188" s="329"/>
      <c r="K188" s="329"/>
      <c r="L188" s="559"/>
      <c r="M188" s="559"/>
      <c r="N188" s="559"/>
      <c r="O188" s="559"/>
      <c r="P188" s="559"/>
      <c r="Q188" s="559"/>
      <c r="R188" s="329"/>
      <c r="S188" s="329"/>
      <c r="T188" s="329"/>
      <c r="U188" s="373"/>
      <c r="V188" s="373"/>
      <c r="W188" s="373"/>
      <c r="X188" s="373"/>
      <c r="Y188" s="373"/>
      <c r="Z188" s="373"/>
      <c r="AA188" s="329"/>
      <c r="AB188" s="329"/>
      <c r="AC188" s="329"/>
      <c r="AD188" s="474" t="s">
        <v>3607</v>
      </c>
      <c r="AE188" s="192"/>
      <c r="AF188" s="192"/>
      <c r="AG188" s="192"/>
      <c r="AH188" s="192"/>
      <c r="AI188" s="345" t="s">
        <v>535</v>
      </c>
      <c r="AJ188" s="329"/>
      <c r="AK188" s="329"/>
      <c r="AL188" s="329"/>
      <c r="AM188" s="37"/>
      <c r="AN188" s="455"/>
      <c r="AO188" s="455"/>
      <c r="AP188" s="37"/>
      <c r="AQ188" s="37"/>
      <c r="AR188" s="37"/>
      <c r="AS188" s="329"/>
      <c r="AT188" s="329"/>
    </row>
    <row r="189">
      <c r="B189" s="359">
        <f>SUM($D$1000)</f>
        <v>0</v>
      </c>
      <c r="C189" s="360">
        <v>11.0</v>
      </c>
      <c r="D189" s="361"/>
      <c r="E189" s="360"/>
      <c r="F189" s="360"/>
      <c r="G189" s="361"/>
      <c r="H189" s="361"/>
      <c r="I189" s="359">
        <f>SUM(B189:H189) - IF(C189 &gt; I184, ROUNDUP(MINUS(C189, I184)/2), 0)</f>
        <v>11</v>
      </c>
      <c r="J189" s="329"/>
      <c r="K189" s="274" t="s">
        <v>1815</v>
      </c>
      <c r="L189" s="289" t="s">
        <v>602</v>
      </c>
      <c r="M189" s="192"/>
      <c r="N189" s="192"/>
      <c r="O189" s="337" t="s">
        <v>603</v>
      </c>
      <c r="P189" s="632" t="s">
        <v>580</v>
      </c>
      <c r="Q189" s="337" t="s">
        <v>583</v>
      </c>
      <c r="R189" s="329"/>
      <c r="S189" s="329"/>
      <c r="T189" s="279" t="s">
        <v>1855</v>
      </c>
      <c r="U189" s="536" t="s">
        <v>3608</v>
      </c>
      <c r="V189" s="398"/>
      <c r="W189" s="432" t="s">
        <v>3609</v>
      </c>
      <c r="X189" s="342"/>
      <c r="Y189" s="342"/>
      <c r="Z189" s="342"/>
      <c r="AA189" s="329"/>
      <c r="AB189" s="329"/>
      <c r="AC189" s="329"/>
      <c r="AD189" s="383" t="s">
        <v>3610</v>
      </c>
      <c r="AE189" s="329"/>
      <c r="AF189" s="329"/>
      <c r="AG189" s="329"/>
      <c r="AH189" s="329"/>
      <c r="AI189" s="329"/>
      <c r="AJ189" s="383" t="s">
        <v>556</v>
      </c>
      <c r="AK189" s="329"/>
      <c r="AL189" s="329"/>
      <c r="AM189" s="37"/>
      <c r="AN189" s="455"/>
      <c r="AO189" s="455"/>
      <c r="AP189" s="37"/>
      <c r="AQ189" s="37"/>
      <c r="AR189" s="37"/>
      <c r="AS189" s="329"/>
      <c r="AT189" s="329"/>
    </row>
    <row r="190">
      <c r="B190" s="359">
        <f>SUM($E$1000)</f>
        <v>0</v>
      </c>
      <c r="C190" s="360">
        <v>6.0</v>
      </c>
      <c r="D190" s="361"/>
      <c r="E190" s="360">
        <v>3.0</v>
      </c>
      <c r="F190" s="360"/>
      <c r="G190" s="361"/>
      <c r="H190" s="361"/>
      <c r="I190" s="359">
        <f>SUM(B190:H190) - IF(C190 &gt; I184, ROUNDUP(MINUS(C190, I184)/2), 0)</f>
        <v>9</v>
      </c>
      <c r="J190" s="329"/>
      <c r="K190" s="346" t="str">
        <f>IFERROR(__xludf.DUMMYFUNCTION("REGEXREPLACE(O189, ""\D+"", """")"),"4")</f>
        <v>4</v>
      </c>
      <c r="L190" s="180" t="s">
        <v>605</v>
      </c>
      <c r="M190" s="181"/>
      <c r="N190" s="181"/>
      <c r="O190" s="183"/>
      <c r="P190" s="181"/>
      <c r="Q190" s="183"/>
      <c r="R190" s="349"/>
      <c r="S190" s="329"/>
      <c r="T190" s="329"/>
      <c r="U190" s="385" t="s">
        <v>1010</v>
      </c>
      <c r="V190" s="226" t="s">
        <v>1031</v>
      </c>
      <c r="W190" s="226" t="s">
        <v>1046</v>
      </c>
      <c r="X190" s="226" t="s">
        <v>1075</v>
      </c>
      <c r="Y190" s="589" t="s">
        <v>3611</v>
      </c>
      <c r="Z190" s="408" t="s">
        <v>3612</v>
      </c>
      <c r="AA190" s="349" t="s">
        <v>556</v>
      </c>
      <c r="AB190" s="388"/>
      <c r="AC190" s="279" t="s">
        <v>1862</v>
      </c>
      <c r="AD190" s="279" t="s">
        <v>1320</v>
      </c>
      <c r="AE190" s="192"/>
      <c r="AF190" s="192"/>
      <c r="AG190" s="275" t="s">
        <v>3613</v>
      </c>
      <c r="AH190" s="285" t="s">
        <v>1195</v>
      </c>
      <c r="AI190" s="222" t="s">
        <v>1196</v>
      </c>
      <c r="AJ190" s="329"/>
      <c r="AK190" s="329"/>
      <c r="AL190" s="329"/>
      <c r="AM190" s="37"/>
      <c r="AN190" s="37"/>
      <c r="AO190" s="37"/>
      <c r="AP190" s="37"/>
      <c r="AQ190" s="37"/>
      <c r="AR190" s="37"/>
      <c r="AS190" s="329"/>
      <c r="AT190" s="329"/>
    </row>
    <row r="191">
      <c r="B191" s="359">
        <f>SUM($F$1000)</f>
        <v>0</v>
      </c>
      <c r="C191" s="360">
        <v>13.0</v>
      </c>
      <c r="D191" s="360">
        <v>2.0</v>
      </c>
      <c r="E191" s="360">
        <v>6.0</v>
      </c>
      <c r="F191" s="361"/>
      <c r="G191" s="360"/>
      <c r="H191" s="361"/>
      <c r="I191" s="359">
        <f>SUM(B191:H191) - IF(C191 &gt; I184, ROUNDUP(MINUS(C191, I184)/2), 0)</f>
        <v>21</v>
      </c>
      <c r="J191" s="329"/>
      <c r="K191" s="329"/>
      <c r="L191" s="180" t="s">
        <v>607</v>
      </c>
      <c r="M191" s="181"/>
      <c r="N191" s="181"/>
      <c r="O191" s="181"/>
      <c r="P191" s="181"/>
      <c r="Q191" s="181"/>
      <c r="R191" s="329"/>
      <c r="S191" s="329"/>
      <c r="T191" s="329"/>
      <c r="U191" s="385" t="s">
        <v>1018</v>
      </c>
      <c r="V191" s="226" t="s">
        <v>2184</v>
      </c>
      <c r="W191" s="226" t="s">
        <v>3098</v>
      </c>
      <c r="X191" s="226" t="s">
        <v>2162</v>
      </c>
      <c r="Y191" s="573" t="s">
        <v>2840</v>
      </c>
      <c r="Z191" s="226"/>
      <c r="AA191" s="329"/>
      <c r="AB191" s="390">
        <f>(AC191 * (AC191 + 1)) / 2</f>
        <v>6</v>
      </c>
      <c r="AC191" s="391">
        <v>3.0</v>
      </c>
      <c r="AD191" s="286" t="s">
        <v>3614</v>
      </c>
      <c r="AE191" s="181"/>
      <c r="AF191" s="181"/>
      <c r="AG191" s="181"/>
      <c r="AH191" s="181"/>
      <c r="AI191" s="181"/>
      <c r="AJ191" s="329"/>
      <c r="AK191" s="329"/>
      <c r="AL191" s="329"/>
      <c r="AM191" s="37"/>
      <c r="AN191" s="37"/>
      <c r="AO191" s="37"/>
      <c r="AP191" s="37"/>
      <c r="AQ191" s="37"/>
      <c r="AR191" s="37"/>
      <c r="AS191" s="329"/>
      <c r="AT191" s="329"/>
    </row>
    <row r="192">
      <c r="B192" s="359">
        <f>SUM($G$1000)</f>
        <v>0</v>
      </c>
      <c r="C192" s="360">
        <v>14.0</v>
      </c>
      <c r="D192" s="361"/>
      <c r="E192" s="360"/>
      <c r="F192" s="360">
        <v>2.0</v>
      </c>
      <c r="G192" s="361"/>
      <c r="H192" s="361"/>
      <c r="I192" s="359">
        <f>SUM(B192:H192) - IF(C192 &gt; I184, ROUNDUP(MINUS(C192, I184)/2), 0)</f>
        <v>16</v>
      </c>
      <c r="J192" s="329"/>
      <c r="K192" s="329"/>
      <c r="L192" s="329"/>
      <c r="M192" s="329"/>
      <c r="N192" s="329"/>
      <c r="O192" s="329"/>
      <c r="P192" s="329"/>
      <c r="Q192" s="329"/>
      <c r="R192" s="329"/>
      <c r="S192" s="329"/>
      <c r="T192" s="279" t="s">
        <v>1872</v>
      </c>
      <c r="U192" s="521" t="s">
        <v>3615</v>
      </c>
      <c r="V192" s="398"/>
      <c r="W192" s="432" t="s">
        <v>3616</v>
      </c>
      <c r="X192" s="342"/>
      <c r="Y192" s="342"/>
      <c r="Z192" s="342"/>
      <c r="AA192" s="329"/>
      <c r="AB192" s="388"/>
      <c r="AC192" s="400" t="str">
        <f>CONCATENATE("Cost: ", AB191, " KP")</f>
        <v>Cost: 6 KP</v>
      </c>
      <c r="AD192" s="574" t="s">
        <v>3617</v>
      </c>
      <c r="AE192" s="181"/>
      <c r="AF192" s="181"/>
      <c r="AG192" s="181"/>
      <c r="AH192" s="181"/>
      <c r="AI192" s="181"/>
      <c r="AJ192" s="329"/>
      <c r="AK192" s="329"/>
      <c r="AL192" s="329"/>
      <c r="AM192" s="329"/>
      <c r="AN192" s="329"/>
      <c r="AO192" s="329"/>
      <c r="AP192" s="329"/>
      <c r="AQ192" s="329"/>
      <c r="AR192" s="329"/>
      <c r="AS192" s="329"/>
      <c r="AT192" s="329"/>
    </row>
    <row r="193">
      <c r="B193" s="359">
        <f>SUM($H$1000)</f>
        <v>0</v>
      </c>
      <c r="C193" s="360">
        <v>1.0</v>
      </c>
      <c r="D193" s="360">
        <v>-1.0</v>
      </c>
      <c r="E193" s="360">
        <v>2.0</v>
      </c>
      <c r="F193" s="360"/>
      <c r="G193" s="361"/>
      <c r="H193" s="361"/>
      <c r="I193" s="359">
        <f>SUM(B193:H193) - IF(C193 &gt; I184, ROUNDUP(MINUS(C193, I184)/2), 0)</f>
        <v>2</v>
      </c>
      <c r="J193" s="329"/>
      <c r="K193" s="274" t="s">
        <v>1815</v>
      </c>
      <c r="L193" s="169" t="s">
        <v>2216</v>
      </c>
      <c r="M193" s="170"/>
      <c r="N193" s="170"/>
      <c r="O193" s="171"/>
      <c r="P193" s="217"/>
      <c r="Q193" s="171"/>
      <c r="R193" s="329"/>
      <c r="S193" s="329"/>
      <c r="T193" s="329"/>
      <c r="U193" s="385" t="s">
        <v>1010</v>
      </c>
      <c r="V193" s="421" t="s">
        <v>1876</v>
      </c>
      <c r="W193" s="402" t="s">
        <v>3618</v>
      </c>
      <c r="X193" s="458" t="s">
        <v>3619</v>
      </c>
      <c r="Y193" s="183"/>
      <c r="Z193" s="183"/>
      <c r="AA193" s="329"/>
      <c r="AB193" s="388"/>
      <c r="AC193" s="279" t="s">
        <v>1862</v>
      </c>
      <c r="AD193" s="506" t="s">
        <v>1293</v>
      </c>
      <c r="AE193" s="192"/>
      <c r="AF193" s="192"/>
      <c r="AG193" s="285" t="s">
        <v>1278</v>
      </c>
      <c r="AH193" s="285" t="s">
        <v>1195</v>
      </c>
      <c r="AI193" s="285" t="s">
        <v>1196</v>
      </c>
      <c r="AJ193" s="329"/>
      <c r="AK193" s="329"/>
      <c r="AL193" s="329"/>
      <c r="AM193" s="279" t="s">
        <v>1879</v>
      </c>
      <c r="AN193" s="170"/>
      <c r="AO193" s="329"/>
      <c r="AP193" s="329"/>
      <c r="AQ193" s="329"/>
      <c r="AR193" s="329"/>
      <c r="AS193" s="329"/>
      <c r="AT193" s="329"/>
    </row>
    <row r="194">
      <c r="B194" s="359">
        <f>SUM($I$1000)</f>
        <v>0</v>
      </c>
      <c r="C194" s="360">
        <v>14.0</v>
      </c>
      <c r="D194" s="361"/>
      <c r="E194" s="361"/>
      <c r="F194" s="360">
        <v>8.0</v>
      </c>
      <c r="G194" s="361"/>
      <c r="H194" s="361"/>
      <c r="I194" s="359">
        <f>SUM(B194:H194) - IF(C194 &gt; I184, ROUNDUP(MINUS(C194, I184)/2), 0)</f>
        <v>22</v>
      </c>
      <c r="J194" s="329"/>
      <c r="K194" s="346" t="str">
        <f>IFERROR(__xludf.DUMMYFUNCTION("REGEXREPLACE(O193, ""\D+"", """")"),"")</f>
        <v/>
      </c>
      <c r="L194" s="154"/>
      <c r="M194" s="154"/>
      <c r="N194" s="154"/>
      <c r="O194" s="173"/>
      <c r="P194" s="154"/>
      <c r="Q194" s="173"/>
      <c r="R194" s="329"/>
      <c r="S194" s="329"/>
      <c r="T194" s="329"/>
      <c r="U194" s="385" t="s">
        <v>1018</v>
      </c>
      <c r="V194" s="401" t="s">
        <v>2712</v>
      </c>
      <c r="W194" s="421" t="s">
        <v>1919</v>
      </c>
      <c r="X194" s="421" t="s">
        <v>1063</v>
      </c>
      <c r="Y194" s="425" t="s">
        <v>2707</v>
      </c>
      <c r="Z194" s="181"/>
      <c r="AA194" s="329"/>
      <c r="AB194" s="390">
        <f>(AC194 * (AC194 + 1)) / 2</f>
        <v>0</v>
      </c>
      <c r="AC194" s="391">
        <v>0.0</v>
      </c>
      <c r="AD194" s="286" t="s">
        <v>3620</v>
      </c>
      <c r="AE194" s="181"/>
      <c r="AF194" s="181"/>
      <c r="AG194" s="181"/>
      <c r="AH194" s="181"/>
      <c r="AI194" s="181"/>
      <c r="AJ194" s="329"/>
      <c r="AK194" s="329"/>
      <c r="AL194" s="329"/>
      <c r="AM194" s="304" t="s">
        <v>3621</v>
      </c>
      <c r="AN194" s="37"/>
      <c r="AO194" s="130" t="s">
        <v>3622</v>
      </c>
      <c r="AP194" s="37"/>
      <c r="AQ194" s="404" t="s">
        <v>1888</v>
      </c>
      <c r="AR194" s="37"/>
      <c r="AS194" s="329"/>
      <c r="AT194" s="329"/>
    </row>
    <row r="195">
      <c r="B195" s="359">
        <f>SUM($J$1000)</f>
        <v>0</v>
      </c>
      <c r="C195" s="360">
        <v>12.0</v>
      </c>
      <c r="D195" s="360"/>
      <c r="E195" s="360"/>
      <c r="F195" s="361"/>
      <c r="G195" s="360">
        <v>2.0</v>
      </c>
      <c r="H195" s="361"/>
      <c r="I195" s="359">
        <f>SUM(B195:H195) - IF(C195 &gt; I184, ROUNDUP(MINUS(C195, I184)/2), 0)</f>
        <v>14</v>
      </c>
      <c r="J195" s="329"/>
      <c r="K195" s="329"/>
      <c r="L195" s="154"/>
      <c r="M195" s="154"/>
      <c r="N195" s="154"/>
      <c r="O195" s="154"/>
      <c r="P195" s="154"/>
      <c r="Q195" s="154"/>
      <c r="R195" s="329"/>
      <c r="S195" s="329"/>
      <c r="T195" s="279" t="s">
        <v>1889</v>
      </c>
      <c r="U195" s="381" t="s">
        <v>3623</v>
      </c>
      <c r="V195" s="373"/>
      <c r="W195" s="432" t="s">
        <v>3624</v>
      </c>
      <c r="X195" s="342"/>
      <c r="Y195" s="342"/>
      <c r="Z195" s="342"/>
      <c r="AA195" s="329"/>
      <c r="AB195" s="388"/>
      <c r="AC195" s="400" t="str">
        <f>CONCATENATE("Cost: ", AB194, " KP")</f>
        <v>Cost: 0 KP</v>
      </c>
      <c r="AD195" s="384" t="s">
        <v>3625</v>
      </c>
      <c r="AE195" s="181"/>
      <c r="AF195" s="181"/>
      <c r="AG195" s="181"/>
      <c r="AH195" s="181"/>
      <c r="AI195" s="181"/>
      <c r="AJ195" s="329"/>
      <c r="AK195" s="329"/>
      <c r="AL195" s="329"/>
      <c r="AM195" s="130" t="s">
        <v>2394</v>
      </c>
      <c r="AN195" s="37"/>
      <c r="AO195" s="405" t="s">
        <v>1894</v>
      </c>
      <c r="AP195" s="37"/>
      <c r="AQ195" s="406" t="s">
        <v>1895</v>
      </c>
      <c r="AR195" s="37"/>
      <c r="AS195" s="329"/>
      <c r="AT195" s="329"/>
    </row>
    <row r="196">
      <c r="B196" s="359">
        <f>SUM($T$1000)</f>
        <v>4</v>
      </c>
      <c r="C196" s="360"/>
      <c r="D196" s="361"/>
      <c r="E196" s="361"/>
      <c r="F196" s="361"/>
      <c r="G196" s="361"/>
      <c r="H196" s="361"/>
      <c r="I196" s="359">
        <f>SUM(B196,D196:H196, (MIN(ROUNDDOWN(C196/6), 1)), MIN(ROUNDDOWN(C196/15), 1))</f>
        <v>4</v>
      </c>
      <c r="J196" s="329"/>
      <c r="K196" s="329"/>
      <c r="L196" s="329"/>
      <c r="M196" s="329"/>
      <c r="N196" s="329"/>
      <c r="O196" s="329"/>
      <c r="P196" s="329"/>
      <c r="Q196" s="329"/>
      <c r="R196" s="329"/>
      <c r="S196" s="329"/>
      <c r="T196" s="329"/>
      <c r="U196" s="385" t="s">
        <v>1010</v>
      </c>
      <c r="V196" s="181" t="s">
        <v>1076</v>
      </c>
      <c r="W196" s="408" t="s">
        <v>3626</v>
      </c>
      <c r="X196" s="181"/>
      <c r="Y196" s="181"/>
      <c r="Z196" s="181"/>
      <c r="AA196" s="329"/>
      <c r="AB196" s="388"/>
      <c r="AC196" s="279" t="s">
        <v>1862</v>
      </c>
      <c r="AD196" s="279" t="s">
        <v>1683</v>
      </c>
      <c r="AE196" s="192"/>
      <c r="AF196" s="192"/>
      <c r="AG196" s="275" t="s">
        <v>3627</v>
      </c>
      <c r="AH196" s="285" t="s">
        <v>1195</v>
      </c>
      <c r="AI196" s="222" t="s">
        <v>1196</v>
      </c>
      <c r="AJ196" s="329"/>
      <c r="AK196" s="329"/>
      <c r="AL196" s="329"/>
      <c r="AM196" s="409" t="s">
        <v>2723</v>
      </c>
      <c r="AN196" s="37"/>
      <c r="AO196" s="130" t="s">
        <v>2182</v>
      </c>
      <c r="AP196" s="37"/>
      <c r="AQ196" s="258" t="s">
        <v>2682</v>
      </c>
      <c r="AR196" s="37"/>
      <c r="AS196" s="329"/>
      <c r="AT196" s="329"/>
    </row>
    <row r="197">
      <c r="A197" s="329"/>
      <c r="B197" s="329"/>
      <c r="C197" s="329"/>
      <c r="D197" s="329"/>
      <c r="E197" s="329"/>
      <c r="F197" s="329"/>
      <c r="G197" s="329"/>
      <c r="H197" s="329"/>
      <c r="I197" s="329"/>
      <c r="J197" s="329"/>
      <c r="K197" s="411" t="s">
        <v>1904</v>
      </c>
      <c r="L197" s="412"/>
      <c r="M197" s="412"/>
      <c r="N197" s="412"/>
      <c r="O197" s="413"/>
      <c r="P197" s="413"/>
      <c r="Q197" s="413"/>
      <c r="R197" s="329"/>
      <c r="S197" s="329"/>
      <c r="T197" s="329"/>
      <c r="U197" s="385" t="s">
        <v>1018</v>
      </c>
      <c r="V197" s="226" t="s">
        <v>1035</v>
      </c>
      <c r="W197" s="226" t="s">
        <v>2050</v>
      </c>
      <c r="X197" s="181"/>
      <c r="Y197" s="181"/>
      <c r="Z197" s="181"/>
      <c r="AA197" s="329"/>
      <c r="AB197" s="390">
        <f>(AC197 * (AC197 + 1)) / 2</f>
        <v>3</v>
      </c>
      <c r="AC197" s="391">
        <v>2.0</v>
      </c>
      <c r="AD197" s="286" t="s">
        <v>3628</v>
      </c>
      <c r="AE197" s="181"/>
      <c r="AF197" s="181"/>
      <c r="AG197" s="181"/>
      <c r="AH197" s="181"/>
      <c r="AI197" s="181"/>
      <c r="AJ197" s="329"/>
      <c r="AK197" s="329"/>
      <c r="AL197" s="329"/>
      <c r="AM197" s="329"/>
      <c r="AN197" s="329"/>
      <c r="AO197" s="329"/>
      <c r="AP197" s="329"/>
      <c r="AQ197" s="329"/>
      <c r="AR197" s="329"/>
      <c r="AS197" s="329"/>
      <c r="AT197" s="329"/>
    </row>
    <row r="198">
      <c r="A198" s="329"/>
      <c r="B198" s="345" t="s">
        <v>1822</v>
      </c>
      <c r="C198" s="345" t="s">
        <v>1906</v>
      </c>
      <c r="D198" s="345" t="s">
        <v>1907</v>
      </c>
      <c r="E198" s="345" t="s">
        <v>1908</v>
      </c>
      <c r="F198" s="345" t="s">
        <v>1909</v>
      </c>
      <c r="G198" s="345" t="s">
        <v>1910</v>
      </c>
      <c r="H198" s="345" t="s">
        <v>800</v>
      </c>
      <c r="I198" s="345" t="s">
        <v>1826</v>
      </c>
      <c r="J198" s="329"/>
      <c r="K198" s="346" t="str">
        <f>IFERROR(__xludf.DUMMYFUNCTION("REGEXREPLACE(O197, ""\D+"", """")"),"")</f>
        <v/>
      </c>
      <c r="L198" s="170"/>
      <c r="M198" s="170"/>
      <c r="N198" s="170"/>
      <c r="O198" s="170"/>
      <c r="P198" s="170"/>
      <c r="Q198" s="170"/>
      <c r="R198" s="329"/>
      <c r="S198" s="329"/>
      <c r="T198" s="279" t="s">
        <v>1889</v>
      </c>
      <c r="U198" s="456" t="s">
        <v>3629</v>
      </c>
      <c r="V198" s="398"/>
      <c r="W198" s="257" t="s">
        <v>3630</v>
      </c>
      <c r="X198" s="342"/>
      <c r="Y198" s="342"/>
      <c r="Z198" s="342"/>
      <c r="AA198" s="329"/>
      <c r="AB198" s="329"/>
      <c r="AC198" s="400" t="str">
        <f>CONCATENATE("Cost: ", AB197, " KP")</f>
        <v>Cost: 3 KP</v>
      </c>
      <c r="AD198" s="287" t="s">
        <v>3631</v>
      </c>
      <c r="AE198" s="181"/>
      <c r="AF198" s="181"/>
      <c r="AG198" s="181"/>
      <c r="AH198" s="181"/>
      <c r="AI198" s="181"/>
      <c r="AJ198" s="349" t="s">
        <v>556</v>
      </c>
      <c r="AK198" s="329"/>
      <c r="AL198" s="329"/>
      <c r="AM198" s="279" t="s">
        <v>1914</v>
      </c>
      <c r="AN198" s="170"/>
      <c r="AO198" s="329"/>
      <c r="AP198" s="329"/>
      <c r="AQ198" s="329"/>
      <c r="AR198" s="329"/>
      <c r="AS198" s="329"/>
      <c r="AT198" s="329"/>
    </row>
    <row r="199">
      <c r="A199" s="345" t="s">
        <v>51</v>
      </c>
      <c r="B199" s="359">
        <f>SUM($U$1000)</f>
        <v>5</v>
      </c>
      <c r="C199" s="418"/>
      <c r="D199" s="418"/>
      <c r="E199" s="419">
        <f>SUM(ROUNDDOWN(I192/5))</f>
        <v>3</v>
      </c>
      <c r="F199" s="418"/>
      <c r="G199" s="360">
        <v>4.0</v>
      </c>
      <c r="H199" s="361"/>
      <c r="I199" s="359">
        <f t="shared" ref="I199:I203" si="8">SUM(B199:H199)</f>
        <v>12</v>
      </c>
      <c r="J199" s="329"/>
      <c r="K199" s="329"/>
      <c r="L199" s="170"/>
      <c r="M199" s="170"/>
      <c r="N199" s="170"/>
      <c r="O199" s="170"/>
      <c r="P199" s="170"/>
      <c r="Q199" s="170"/>
      <c r="R199" s="329"/>
      <c r="S199" s="329"/>
      <c r="T199" s="329"/>
      <c r="U199" s="385" t="s">
        <v>1010</v>
      </c>
      <c r="V199" s="424" t="s">
        <v>1012</v>
      </c>
      <c r="W199" s="424" t="s">
        <v>1141</v>
      </c>
      <c r="X199" s="422" t="s">
        <v>3632</v>
      </c>
      <c r="Y199" s="181"/>
      <c r="Z199" s="181"/>
      <c r="AA199" s="329"/>
      <c r="AB199" s="329"/>
      <c r="AC199" s="279" t="s">
        <v>1862</v>
      </c>
      <c r="AD199" s="506" t="s">
        <v>1421</v>
      </c>
      <c r="AE199" s="192"/>
      <c r="AF199" s="192"/>
      <c r="AG199" s="285" t="s">
        <v>3633</v>
      </c>
      <c r="AH199" s="285" t="s">
        <v>1195</v>
      </c>
      <c r="AI199" s="285" t="s">
        <v>1196</v>
      </c>
      <c r="AJ199" s="329"/>
      <c r="AK199" s="329"/>
      <c r="AL199" s="329"/>
      <c r="AM199" s="1109" t="s">
        <v>3634</v>
      </c>
      <c r="AS199" s="329"/>
      <c r="AT199" s="329"/>
    </row>
    <row r="200">
      <c r="A200" s="345" t="s">
        <v>52</v>
      </c>
      <c r="B200" s="359">
        <f>SUM($V$1000)</f>
        <v>6</v>
      </c>
      <c r="C200" s="418"/>
      <c r="D200" s="419">
        <f>SUM(ROUNDDOWN(I191/3))</f>
        <v>7</v>
      </c>
      <c r="E200" s="419">
        <f>SUM(I192)</f>
        <v>16</v>
      </c>
      <c r="F200" s="418"/>
      <c r="G200" s="360">
        <v>14.0</v>
      </c>
      <c r="H200" s="361"/>
      <c r="I200" s="359">
        <f t="shared" si="8"/>
        <v>43</v>
      </c>
      <c r="J200" s="329"/>
      <c r="K200" s="329"/>
      <c r="L200" s="329"/>
      <c r="M200" s="329"/>
      <c r="N200" s="329"/>
      <c r="O200" s="329"/>
      <c r="P200" s="329"/>
      <c r="Q200" s="329"/>
      <c r="R200" s="329"/>
      <c r="S200" s="329"/>
      <c r="T200" s="329"/>
      <c r="U200" s="385" t="s">
        <v>1018</v>
      </c>
      <c r="V200" s="424" t="s">
        <v>1035</v>
      </c>
      <c r="W200" s="424" t="s">
        <v>1093</v>
      </c>
      <c r="X200" s="403" t="s">
        <v>1143</v>
      </c>
      <c r="Y200" s="181"/>
      <c r="Z200" s="181"/>
      <c r="AA200" s="329"/>
      <c r="AB200" s="390">
        <f>(AC200 * (AC200 + 1)) / 2</f>
        <v>0</v>
      </c>
      <c r="AC200" s="391">
        <v>0.0</v>
      </c>
      <c r="AD200" s="384" t="s">
        <v>3635</v>
      </c>
      <c r="AE200" s="181"/>
      <c r="AF200" s="181"/>
      <c r="AG200" s="181"/>
      <c r="AH200" s="181"/>
      <c r="AI200" s="181"/>
      <c r="AJ200" s="329"/>
      <c r="AK200" s="329"/>
      <c r="AL200" s="329"/>
      <c r="AS200" s="329"/>
      <c r="AT200" s="329"/>
    </row>
    <row r="201">
      <c r="A201" s="345" t="s">
        <v>54</v>
      </c>
      <c r="B201" s="359">
        <f>SUM($W$1000)</f>
        <v>2</v>
      </c>
      <c r="C201" s="419">
        <f>SUM(I190)</f>
        <v>9</v>
      </c>
      <c r="D201" s="418"/>
      <c r="E201" s="418"/>
      <c r="F201" s="418"/>
      <c r="G201" s="361"/>
      <c r="H201" s="361"/>
      <c r="I201" s="359">
        <f t="shared" si="8"/>
        <v>11</v>
      </c>
      <c r="J201" s="329"/>
      <c r="K201" s="411" t="s">
        <v>1904</v>
      </c>
      <c r="L201" s="412"/>
      <c r="M201" s="412"/>
      <c r="N201" s="412"/>
      <c r="O201" s="413"/>
      <c r="P201" s="413"/>
      <c r="Q201" s="413"/>
      <c r="R201" s="329"/>
      <c r="S201" s="329"/>
      <c r="T201" s="329"/>
      <c r="U201" s="373"/>
      <c r="V201" s="373"/>
      <c r="W201" s="373"/>
      <c r="X201" s="373"/>
      <c r="Y201" s="373"/>
      <c r="Z201" s="373"/>
      <c r="AA201" s="329"/>
      <c r="AB201" s="388"/>
      <c r="AC201" s="400" t="str">
        <f>CONCATENATE("Cost: ", AB200, " KP")</f>
        <v>Cost: 0 KP</v>
      </c>
      <c r="AD201" s="286" t="s">
        <v>3636</v>
      </c>
      <c r="AE201" s="181"/>
      <c r="AF201" s="181"/>
      <c r="AG201" s="181"/>
      <c r="AH201" s="181"/>
      <c r="AI201" s="348" t="s">
        <v>1426</v>
      </c>
      <c r="AJ201" s="329"/>
      <c r="AK201" s="329"/>
      <c r="AL201" s="329"/>
      <c r="AS201" s="329"/>
      <c r="AT201" s="329"/>
    </row>
    <row r="202">
      <c r="A202" s="345" t="s">
        <v>53</v>
      </c>
      <c r="B202" s="359">
        <f>SUM($X$1000)</f>
        <v>0</v>
      </c>
      <c r="C202" s="419">
        <f>SUM(ROUNDDOWN(I190/2))</f>
        <v>4</v>
      </c>
      <c r="D202" s="418"/>
      <c r="E202" s="419">
        <f>SUM(I192)</f>
        <v>16</v>
      </c>
      <c r="F202" s="418"/>
      <c r="G202" s="360"/>
      <c r="H202" s="361"/>
      <c r="I202" s="359">
        <f t="shared" si="8"/>
        <v>20</v>
      </c>
      <c r="J202" s="329"/>
      <c r="K202" s="346" t="str">
        <f>IFERROR(__xludf.DUMMYFUNCTION("REGEXREPLACE(O201, ""\D+"", """")"),"")</f>
        <v/>
      </c>
      <c r="L202" s="170"/>
      <c r="M202" s="170"/>
      <c r="N202" s="170"/>
      <c r="O202" s="170"/>
      <c r="P202" s="170"/>
      <c r="Q202" s="170"/>
      <c r="R202" s="329"/>
      <c r="S202" s="329"/>
      <c r="T202" s="279" t="s">
        <v>1922</v>
      </c>
      <c r="U202" s="1110" t="s">
        <v>3637</v>
      </c>
      <c r="V202" s="342"/>
      <c r="W202" s="192"/>
      <c r="X202" s="192"/>
      <c r="Y202" s="1111" t="s">
        <v>568</v>
      </c>
      <c r="Z202" s="345" t="s">
        <v>535</v>
      </c>
      <c r="AA202" s="329"/>
      <c r="AB202" s="329"/>
      <c r="AC202" s="411" t="s">
        <v>1904</v>
      </c>
      <c r="AD202" s="412"/>
      <c r="AE202" s="412"/>
      <c r="AF202" s="412"/>
      <c r="AG202" s="412"/>
      <c r="AH202" s="413"/>
      <c r="AI202" s="413"/>
      <c r="AJ202" s="329"/>
      <c r="AK202" s="329"/>
      <c r="AL202" s="329"/>
      <c r="AS202" s="329"/>
      <c r="AT202" s="329"/>
    </row>
    <row r="203">
      <c r="A203" s="345" t="s">
        <v>55</v>
      </c>
      <c r="B203" s="359">
        <f>SUM($Y$1000)</f>
        <v>14</v>
      </c>
      <c r="C203" s="419">
        <f>SUM(I190)</f>
        <v>9</v>
      </c>
      <c r="D203" s="418"/>
      <c r="E203" s="418"/>
      <c r="F203" s="419">
        <f>SUM(ROUNDDOWN(I195/3))</f>
        <v>4</v>
      </c>
      <c r="G203" s="361"/>
      <c r="H203" s="361"/>
      <c r="I203" s="359">
        <f t="shared" si="8"/>
        <v>27</v>
      </c>
      <c r="J203" s="329"/>
      <c r="K203" s="329"/>
      <c r="L203" s="170"/>
      <c r="M203" s="170"/>
      <c r="N203" s="170"/>
      <c r="O203" s="170"/>
      <c r="P203" s="170"/>
      <c r="Q203" s="170"/>
      <c r="R203" s="329"/>
      <c r="S203" s="329"/>
      <c r="T203" s="1112" t="s">
        <v>3638</v>
      </c>
      <c r="U203" s="286" t="s">
        <v>3639</v>
      </c>
      <c r="V203" s="181"/>
      <c r="W203" s="181"/>
      <c r="X203" s="181"/>
      <c r="Y203" s="181"/>
      <c r="Z203" s="181"/>
      <c r="AA203" s="329"/>
      <c r="AB203" s="390">
        <f>(AC203 * (AC203 + 1)) / 2</f>
        <v>0</v>
      </c>
      <c r="AC203" s="391">
        <v>0.0</v>
      </c>
      <c r="AD203" s="170"/>
      <c r="AE203" s="170"/>
      <c r="AF203" s="170"/>
      <c r="AG203" s="170"/>
      <c r="AH203" s="170"/>
      <c r="AI203" s="170"/>
      <c r="AJ203" s="329"/>
      <c r="AK203" s="329"/>
      <c r="AL203" s="329"/>
      <c r="AS203" s="329"/>
      <c r="AT203" s="329"/>
    </row>
    <row r="204">
      <c r="A204" s="329"/>
      <c r="B204" s="329"/>
      <c r="C204" s="329"/>
      <c r="D204" s="329"/>
      <c r="E204" s="329"/>
      <c r="F204" s="329"/>
      <c r="G204" s="329"/>
      <c r="H204" s="329"/>
      <c r="I204" s="329"/>
      <c r="J204" s="329"/>
      <c r="K204" s="329"/>
      <c r="L204" s="329"/>
      <c r="M204" s="329"/>
      <c r="N204" s="329"/>
      <c r="O204" s="329"/>
      <c r="P204" s="329"/>
      <c r="Q204" s="329"/>
      <c r="R204" s="329"/>
      <c r="S204" s="329"/>
      <c r="T204" s="329"/>
      <c r="U204" s="190" t="s">
        <v>3640</v>
      </c>
      <c r="V204" s="181"/>
      <c r="W204" s="181"/>
      <c r="X204" s="181"/>
      <c r="Y204" s="181"/>
      <c r="Z204" s="181"/>
      <c r="AA204" s="329"/>
      <c r="AB204" s="329"/>
      <c r="AC204" s="400" t="str">
        <f>CONCATENATE("Cost: ", AB203, " KP")</f>
        <v>Cost: 0 KP</v>
      </c>
      <c r="AD204" s="170"/>
      <c r="AE204" s="170"/>
      <c r="AF204" s="170"/>
      <c r="AG204" s="170"/>
      <c r="AH204" s="170"/>
      <c r="AI204" s="170"/>
      <c r="AJ204" s="329"/>
      <c r="AK204" s="329"/>
      <c r="AL204" s="329"/>
      <c r="AM204" s="329"/>
      <c r="AN204" s="329"/>
      <c r="AO204" s="329"/>
      <c r="AP204" s="329"/>
      <c r="AQ204" s="329"/>
      <c r="AR204" s="329"/>
      <c r="AS204" s="329"/>
      <c r="AT204" s="329"/>
    </row>
    <row r="205">
      <c r="A205" s="37"/>
      <c r="B205" s="329"/>
      <c r="C205" s="329"/>
      <c r="D205" s="329"/>
      <c r="E205" s="329"/>
      <c r="F205" s="329"/>
      <c r="G205" s="329"/>
      <c r="H205" s="329"/>
      <c r="I205" s="329"/>
      <c r="J205" s="37"/>
      <c r="K205" s="329"/>
      <c r="L205" s="329"/>
      <c r="M205" s="329"/>
      <c r="N205" s="329"/>
      <c r="O205" s="329"/>
      <c r="P205" s="329"/>
      <c r="Q205" s="329"/>
      <c r="R205" s="329"/>
      <c r="S205" s="37"/>
      <c r="T205" s="329"/>
      <c r="U205" s="329"/>
      <c r="V205" s="329"/>
      <c r="W205" s="329"/>
      <c r="X205" s="329"/>
      <c r="Y205" s="329"/>
      <c r="Z205" s="329"/>
      <c r="AA205" s="329"/>
      <c r="AB205" s="37"/>
      <c r="AC205" s="329"/>
      <c r="AD205" s="329"/>
      <c r="AE205" s="329"/>
      <c r="AF205" s="329"/>
      <c r="AG205" s="329"/>
      <c r="AH205" s="329"/>
      <c r="AI205" s="329"/>
      <c r="AJ205" s="329"/>
      <c r="AK205" s="37"/>
      <c r="AL205" s="329"/>
      <c r="AM205" s="329"/>
      <c r="AN205" s="329"/>
      <c r="AO205" s="329"/>
      <c r="AP205" s="329"/>
      <c r="AQ205" s="329"/>
      <c r="AR205" s="329"/>
      <c r="AS205" s="775" t="s">
        <v>3641</v>
      </c>
      <c r="AT205" s="37"/>
    </row>
    <row r="209">
      <c r="A209" s="37"/>
      <c r="B209" s="329"/>
      <c r="C209" s="329"/>
      <c r="D209" s="329"/>
      <c r="E209" s="329"/>
      <c r="F209" s="329"/>
      <c r="G209" s="330" t="s">
        <v>1811</v>
      </c>
      <c r="H209" s="330" t="s">
        <v>1812</v>
      </c>
      <c r="I209" s="331" t="s">
        <v>1813</v>
      </c>
      <c r="J209" s="329"/>
      <c r="K209" s="329"/>
      <c r="L209" s="329"/>
      <c r="M209" s="329"/>
      <c r="N209" s="329"/>
      <c r="O209" s="329"/>
      <c r="P209" s="329"/>
      <c r="Q209" s="329"/>
      <c r="R209" s="329"/>
      <c r="S209" s="37"/>
      <c r="T209" s="329"/>
      <c r="U209" s="329"/>
      <c r="V209" s="329"/>
      <c r="W209" s="329"/>
      <c r="X209" s="329"/>
      <c r="Y209" s="329"/>
      <c r="Z209" s="329"/>
      <c r="AA209" s="329"/>
      <c r="AB209" s="37"/>
      <c r="AC209" s="329"/>
      <c r="AD209" s="329"/>
      <c r="AE209" s="329"/>
      <c r="AF209" s="329"/>
      <c r="AG209" s="329"/>
      <c r="AH209" s="329"/>
      <c r="AI209" s="329"/>
      <c r="AJ209" s="329"/>
      <c r="AK209" s="37"/>
      <c r="AL209" s="329"/>
      <c r="AM209" s="329"/>
      <c r="AN209" s="329"/>
      <c r="AO209" s="329"/>
      <c r="AP209" s="329"/>
      <c r="AQ209" s="329"/>
      <c r="AR209" s="329"/>
      <c r="AS209" s="329"/>
      <c r="AT209" s="37"/>
    </row>
    <row r="210">
      <c r="A210" s="329"/>
      <c r="B210" s="329"/>
      <c r="C210" s="332" t="s">
        <v>3642</v>
      </c>
      <c r="D210" s="333"/>
      <c r="E210" s="329"/>
      <c r="F210" s="334" t="s">
        <v>1814</v>
      </c>
      <c r="G210" s="334">
        <f>MINUS(H210,SUM(C213:C222) + SUM(K212+K216+K220+AB217+AB220+AB223+AB226+AB229))</f>
        <v>0</v>
      </c>
      <c r="H210" s="334">
        <f>SUM($A$1000)</f>
        <v>100</v>
      </c>
      <c r="I210" s="335">
        <f>$Z$1000</f>
        <v>14</v>
      </c>
      <c r="J210" s="329"/>
      <c r="K210" s="329"/>
      <c r="L210" s="329"/>
      <c r="M210" s="329"/>
      <c r="N210" s="329"/>
      <c r="O210" s="329"/>
      <c r="P210" s="329"/>
      <c r="Q210" s="329"/>
      <c r="R210" s="329"/>
      <c r="S210" s="329"/>
      <c r="T210" s="329"/>
      <c r="U210" s="329"/>
      <c r="V210" s="329"/>
      <c r="W210" s="329"/>
      <c r="X210" s="329"/>
      <c r="Y210" s="329"/>
      <c r="Z210" s="329"/>
      <c r="AA210" s="329"/>
      <c r="AB210" s="329"/>
      <c r="AC210" s="329"/>
      <c r="AD210" s="329"/>
      <c r="AE210" s="329"/>
      <c r="AF210" s="329"/>
      <c r="AG210" s="329"/>
      <c r="AH210" s="329"/>
      <c r="AI210" s="329"/>
      <c r="AJ210" s="329"/>
      <c r="AK210" s="329"/>
      <c r="AL210" s="329"/>
      <c r="AM210" s="329"/>
      <c r="AN210" s="329"/>
      <c r="AO210" s="329"/>
      <c r="AP210" s="329"/>
      <c r="AQ210" s="329"/>
      <c r="AR210" s="329"/>
      <c r="AS210" s="329"/>
      <c r="AT210" s="329"/>
    </row>
    <row r="211">
      <c r="A211" s="329"/>
      <c r="B211" s="329"/>
      <c r="C211" s="329"/>
      <c r="D211" s="329"/>
      <c r="E211" s="329"/>
      <c r="F211" s="329"/>
      <c r="G211" s="329"/>
      <c r="H211" s="329"/>
      <c r="I211" s="329"/>
      <c r="J211" s="329"/>
      <c r="K211" s="274" t="s">
        <v>1815</v>
      </c>
      <c r="L211" s="571" t="s">
        <v>624</v>
      </c>
      <c r="M211" s="192"/>
      <c r="N211" s="192"/>
      <c r="O211" s="379" t="s">
        <v>625</v>
      </c>
      <c r="P211" s="380" t="s">
        <v>580</v>
      </c>
      <c r="Q211" s="379" t="s">
        <v>593</v>
      </c>
      <c r="R211" s="329"/>
      <c r="S211" s="329"/>
      <c r="T211" s="279" t="s">
        <v>1816</v>
      </c>
      <c r="U211" s="381" t="s">
        <v>3643</v>
      </c>
      <c r="V211" s="373"/>
      <c r="W211" s="382" t="s">
        <v>3644</v>
      </c>
      <c r="X211" s="342"/>
      <c r="Y211" s="342"/>
      <c r="Z211" s="342"/>
      <c r="AA211" s="329"/>
      <c r="AB211" s="329"/>
      <c r="AC211" s="279" t="s">
        <v>294</v>
      </c>
      <c r="AD211" s="1113" t="s">
        <v>3645</v>
      </c>
      <c r="AE211" s="192"/>
      <c r="AF211" s="814" t="s">
        <v>3646</v>
      </c>
      <c r="AG211" s="342"/>
      <c r="AH211" s="342"/>
      <c r="AI211" s="342"/>
      <c r="AJ211" s="329"/>
      <c r="AK211" s="329"/>
      <c r="AL211" s="329"/>
      <c r="AM211" s="227" t="s">
        <v>1821</v>
      </c>
      <c r="AN211" s="170"/>
      <c r="AO211" s="329"/>
      <c r="AP211" s="329"/>
      <c r="AQ211" s="329"/>
      <c r="AR211" s="329"/>
      <c r="AS211" s="329"/>
      <c r="AT211" s="329"/>
    </row>
    <row r="212">
      <c r="A212" s="329"/>
      <c r="B212" s="345" t="s">
        <v>1822</v>
      </c>
      <c r="C212" s="345" t="s">
        <v>1823</v>
      </c>
      <c r="D212" s="345" t="s">
        <v>1824</v>
      </c>
      <c r="E212" s="345" t="s">
        <v>1825</v>
      </c>
      <c r="F212" s="345" t="s">
        <v>1066</v>
      </c>
      <c r="G212" s="345" t="s">
        <v>1120</v>
      </c>
      <c r="H212" s="345" t="s">
        <v>800</v>
      </c>
      <c r="I212" s="345" t="s">
        <v>1826</v>
      </c>
      <c r="J212" s="329"/>
      <c r="K212" s="346" t="str">
        <f>IFERROR(__xludf.DUMMYFUNCTION("REGEXREPLACE(O211, ""\D+"", """")"),"5")</f>
        <v>5</v>
      </c>
      <c r="L212" s="287" t="s">
        <v>627</v>
      </c>
      <c r="M212" s="181"/>
      <c r="N212" s="181"/>
      <c r="O212" s="183"/>
      <c r="P212" s="181"/>
      <c r="Q212" s="183"/>
      <c r="R212" s="329"/>
      <c r="S212" s="329"/>
      <c r="T212" s="329"/>
      <c r="U212" s="228" t="s">
        <v>3647</v>
      </c>
      <c r="V212" s="181"/>
      <c r="W212" s="181"/>
      <c r="X212" s="181"/>
      <c r="Y212" s="181"/>
      <c r="Z212" s="181"/>
      <c r="AA212" s="349" t="s">
        <v>556</v>
      </c>
      <c r="AB212" s="329"/>
      <c r="AC212" s="329"/>
      <c r="AD212" s="287" t="s">
        <v>3648</v>
      </c>
      <c r="AE212" s="181"/>
      <c r="AF212" s="181"/>
      <c r="AG212" s="181"/>
      <c r="AH212" s="181"/>
      <c r="AI212" s="181"/>
      <c r="AJ212" s="329"/>
      <c r="AK212" s="329"/>
      <c r="AL212" s="329"/>
      <c r="AM212" s="1114" t="s">
        <v>3649</v>
      </c>
      <c r="AN212" s="1115" t="s">
        <v>3650</v>
      </c>
      <c r="AO212" s="1116" t="s">
        <v>3651</v>
      </c>
      <c r="AP212" s="37"/>
      <c r="AQ212" s="37"/>
      <c r="AR212" s="37"/>
      <c r="AS212" s="329"/>
      <c r="AT212" s="329"/>
    </row>
    <row r="213">
      <c r="A213" s="358"/>
      <c r="B213" s="359">
        <f>SUM($B$1000)</f>
        <v>35</v>
      </c>
      <c r="C213" s="360">
        <v>4.0</v>
      </c>
      <c r="D213" s="360">
        <v>-2.0</v>
      </c>
      <c r="E213" s="361"/>
      <c r="F213" s="360">
        <v>4.0</v>
      </c>
      <c r="G213" s="360">
        <v>10.0</v>
      </c>
      <c r="H213" s="361"/>
      <c r="I213" s="359">
        <f>SUM(B213,C213*2,D213:H213) - IF(C213 &gt; I210, MINUS(C213, I210), 0)</f>
        <v>55</v>
      </c>
      <c r="J213" s="329"/>
      <c r="K213" s="329"/>
      <c r="L213" s="287" t="s">
        <v>629</v>
      </c>
      <c r="M213" s="181"/>
      <c r="N213" s="181"/>
      <c r="O213" s="181"/>
      <c r="P213" s="181"/>
      <c r="Q213" s="181"/>
      <c r="R213" s="329"/>
      <c r="S213" s="329"/>
      <c r="T213" s="329"/>
      <c r="U213" s="362" t="s">
        <v>3652</v>
      </c>
      <c r="V213" s="345" t="s">
        <v>2255</v>
      </c>
      <c r="W213" s="345" t="s">
        <v>868</v>
      </c>
      <c r="X213" s="345" t="s">
        <v>869</v>
      </c>
      <c r="Y213" s="363" t="s">
        <v>884</v>
      </c>
      <c r="Z213" s="345" t="s">
        <v>866</v>
      </c>
      <c r="AA213" s="329"/>
      <c r="AB213" s="329"/>
      <c r="AC213" s="329"/>
      <c r="AD213" s="287" t="s">
        <v>3653</v>
      </c>
      <c r="AE213" s="181"/>
      <c r="AF213" s="181"/>
      <c r="AG213" s="181"/>
      <c r="AH213" s="181"/>
      <c r="AI213" s="1048" t="s">
        <v>3654</v>
      </c>
      <c r="AJ213" s="329"/>
      <c r="AK213" s="329"/>
      <c r="AL213" s="329"/>
      <c r="AM213" s="37"/>
      <c r="AN213" s="455"/>
      <c r="AO213" s="455"/>
      <c r="AP213" s="37"/>
      <c r="AQ213" s="37"/>
      <c r="AR213" s="37"/>
      <c r="AS213" s="329"/>
      <c r="AT213" s="329"/>
    </row>
    <row r="214">
      <c r="B214" s="359">
        <f>SUM($C$1000)</f>
        <v>40</v>
      </c>
      <c r="C214" s="360">
        <v>14.0</v>
      </c>
      <c r="D214" s="360">
        <v>5.0</v>
      </c>
      <c r="E214" s="360">
        <v>7.0</v>
      </c>
      <c r="F214" s="360">
        <v>4.0</v>
      </c>
      <c r="G214" s="361"/>
      <c r="H214" s="361"/>
      <c r="I214" s="359">
        <f>SUM(B214,C214*2,D214:H214) - IF(C214 &gt; I210, MINUS(C214, I210), 0)</f>
        <v>84</v>
      </c>
      <c r="J214" s="329"/>
      <c r="K214" s="329"/>
      <c r="L214" s="329"/>
      <c r="M214" s="329"/>
      <c r="N214" s="329"/>
      <c r="O214" s="329"/>
      <c r="P214" s="329"/>
      <c r="Q214" s="329"/>
      <c r="R214" s="329"/>
      <c r="S214" s="329"/>
      <c r="T214" s="329"/>
      <c r="U214" s="373"/>
      <c r="V214" s="373"/>
      <c r="W214" s="373"/>
      <c r="X214" s="373"/>
      <c r="Y214" s="373"/>
      <c r="Z214" s="373"/>
      <c r="AA214" s="329"/>
      <c r="AB214" s="329"/>
      <c r="AC214" s="329"/>
      <c r="AD214" s="283" t="s">
        <v>3655</v>
      </c>
      <c r="AE214" s="192"/>
      <c r="AF214" s="192"/>
      <c r="AG214" s="192"/>
      <c r="AH214" s="192"/>
      <c r="AI214" s="345" t="s">
        <v>535</v>
      </c>
      <c r="AJ214" s="329"/>
      <c r="AK214" s="329"/>
      <c r="AL214" s="329"/>
      <c r="AM214" s="37"/>
      <c r="AN214" s="455"/>
      <c r="AO214" s="455"/>
      <c r="AP214" s="37"/>
      <c r="AQ214" s="37"/>
      <c r="AR214" s="37"/>
      <c r="AS214" s="329"/>
      <c r="AT214" s="329"/>
    </row>
    <row r="215">
      <c r="B215" s="359">
        <f>SUM($D$1000)</f>
        <v>0</v>
      </c>
      <c r="C215" s="360">
        <v>1.0</v>
      </c>
      <c r="D215" s="361"/>
      <c r="E215" s="361"/>
      <c r="F215" s="360">
        <v>-3.0</v>
      </c>
      <c r="G215" s="360">
        <v>2.0</v>
      </c>
      <c r="H215" s="361"/>
      <c r="I215" s="359">
        <f>SUM(B215:H215) - IF(C215 &gt; I210, ROUNDUP(MINUS(C215, I210)/2), 0)</f>
        <v>0</v>
      </c>
      <c r="J215" s="329"/>
      <c r="K215" s="274" t="s">
        <v>1815</v>
      </c>
      <c r="L215" s="214" t="s">
        <v>793</v>
      </c>
      <c r="M215" s="170"/>
      <c r="N215" s="208"/>
      <c r="O215" s="171" t="s">
        <v>633</v>
      </c>
      <c r="P215" s="210" t="s">
        <v>748</v>
      </c>
      <c r="Q215" s="171" t="s">
        <v>583</v>
      </c>
      <c r="R215" s="329"/>
      <c r="S215" s="329"/>
      <c r="T215" s="279" t="s">
        <v>1855</v>
      </c>
      <c r="U215" s="536" t="s">
        <v>3656</v>
      </c>
      <c r="V215" s="398"/>
      <c r="W215" s="382" t="s">
        <v>3657</v>
      </c>
      <c r="X215" s="342"/>
      <c r="Y215" s="342"/>
      <c r="Z215" s="342"/>
      <c r="AA215" s="329"/>
      <c r="AB215" s="329"/>
      <c r="AC215" s="746" t="s">
        <v>3658</v>
      </c>
      <c r="AD215" s="383" t="s">
        <v>3659</v>
      </c>
      <c r="AE215" s="329"/>
      <c r="AF215" s="329"/>
      <c r="AG215" s="329"/>
      <c r="AH215" s="329"/>
      <c r="AI215" s="329"/>
      <c r="AJ215" s="329"/>
      <c r="AK215" s="329"/>
      <c r="AL215" s="329"/>
      <c r="AM215" s="37"/>
      <c r="AN215" s="455"/>
      <c r="AO215" s="455"/>
      <c r="AP215" s="37"/>
      <c r="AQ215" s="37"/>
      <c r="AR215" s="37"/>
      <c r="AS215" s="329"/>
      <c r="AT215" s="329"/>
    </row>
    <row r="216">
      <c r="B216" s="359">
        <f>SUM($E$1000)</f>
        <v>0</v>
      </c>
      <c r="C216" s="361"/>
      <c r="D216" s="361"/>
      <c r="E216" s="361"/>
      <c r="F216" s="361"/>
      <c r="G216" s="361"/>
      <c r="H216" s="361"/>
      <c r="I216" s="359">
        <f>SUM(B216:H216) - IF(C216 &gt; I210, ROUNDUP(MINUS(C216, I210)/2), 0)</f>
        <v>0</v>
      </c>
      <c r="J216" s="329"/>
      <c r="K216" s="346" t="str">
        <f>IFERROR(__xludf.DUMMYFUNCTION("REGEXREPLACE(O215, ""\D+"", """")"),"6")</f>
        <v>6</v>
      </c>
      <c r="L216" s="153" t="s">
        <v>795</v>
      </c>
      <c r="M216" s="154"/>
      <c r="N216" s="154"/>
      <c r="O216" s="154"/>
      <c r="P216" s="154"/>
      <c r="Q216" s="154"/>
      <c r="R216" s="349"/>
      <c r="S216" s="329"/>
      <c r="T216" s="329"/>
      <c r="U216" s="385" t="s">
        <v>1010</v>
      </c>
      <c r="V216" s="226" t="s">
        <v>1029</v>
      </c>
      <c r="W216" s="226" t="s">
        <v>1087</v>
      </c>
      <c r="X216" s="226" t="s">
        <v>2226</v>
      </c>
      <c r="Y216" s="589" t="s">
        <v>3660</v>
      </c>
      <c r="Z216" s="589" t="s">
        <v>3661</v>
      </c>
      <c r="AA216" s="329"/>
      <c r="AB216" s="388"/>
      <c r="AC216" s="279" t="s">
        <v>1862</v>
      </c>
      <c r="AD216" s="279" t="s">
        <v>1602</v>
      </c>
      <c r="AE216" s="192"/>
      <c r="AF216" s="192"/>
      <c r="AG216" s="275" t="s">
        <v>3662</v>
      </c>
      <c r="AH216" s="285" t="s">
        <v>1195</v>
      </c>
      <c r="AI216" s="222" t="s">
        <v>1196</v>
      </c>
      <c r="AJ216" s="329"/>
      <c r="AK216" s="329"/>
      <c r="AL216" s="329"/>
      <c r="AM216" s="37"/>
      <c r="AN216" s="37"/>
      <c r="AO216" s="37"/>
      <c r="AP216" s="37"/>
      <c r="AQ216" s="37"/>
      <c r="AR216" s="37"/>
      <c r="AS216" s="329"/>
      <c r="AT216" s="329"/>
    </row>
    <row r="217">
      <c r="B217" s="359">
        <f>SUM($F$1000)</f>
        <v>0</v>
      </c>
      <c r="C217" s="360">
        <v>34.0</v>
      </c>
      <c r="D217" s="360">
        <v>3.0</v>
      </c>
      <c r="E217" s="360">
        <v>5.0</v>
      </c>
      <c r="F217" s="360">
        <v>8.0</v>
      </c>
      <c r="G217" s="361"/>
      <c r="H217" s="361"/>
      <c r="I217" s="359">
        <f>SUM(B217:H217) - IF(C217 &gt; I210, ROUNDUP(MINUS(C217, I210)/2), 0)</f>
        <v>40</v>
      </c>
      <c r="J217" s="329"/>
      <c r="K217" s="329"/>
      <c r="L217" s="153" t="s">
        <v>797</v>
      </c>
      <c r="M217" s="154"/>
      <c r="N217" s="154"/>
      <c r="O217" s="154"/>
      <c r="P217" s="154"/>
      <c r="Q217" s="154"/>
      <c r="R217" s="329"/>
      <c r="S217" s="329"/>
      <c r="T217" s="329"/>
      <c r="U217" s="385" t="s">
        <v>1018</v>
      </c>
      <c r="V217" s="226" t="s">
        <v>2049</v>
      </c>
      <c r="W217" s="226" t="s">
        <v>2339</v>
      </c>
      <c r="X217" s="226" t="s">
        <v>2521</v>
      </c>
      <c r="Y217" s="573" t="s">
        <v>2471</v>
      </c>
      <c r="Z217" s="226"/>
      <c r="AA217" s="329"/>
      <c r="AB217" s="390">
        <f>(AC217 * (AC217 + 1)) / 2</f>
        <v>6</v>
      </c>
      <c r="AC217" s="391">
        <v>3.0</v>
      </c>
      <c r="AD217" s="229" t="s">
        <v>3663</v>
      </c>
      <c r="AE217" s="181"/>
      <c r="AF217" s="181"/>
      <c r="AG217" s="181"/>
      <c r="AH217" s="181"/>
      <c r="AI217" s="181"/>
      <c r="AJ217" s="329"/>
      <c r="AK217" s="329"/>
      <c r="AL217" s="329"/>
      <c r="AM217" s="37"/>
      <c r="AN217" s="37"/>
      <c r="AO217" s="37"/>
      <c r="AP217" s="37"/>
      <c r="AQ217" s="37"/>
      <c r="AR217" s="37"/>
      <c r="AS217" s="329"/>
      <c r="AT217" s="329"/>
    </row>
    <row r="218">
      <c r="B218" s="359">
        <f>SUM($G$1000)</f>
        <v>0</v>
      </c>
      <c r="C218" s="360">
        <v>8.0</v>
      </c>
      <c r="D218" s="361"/>
      <c r="E218" s="360">
        <v>2.0</v>
      </c>
      <c r="F218" s="361"/>
      <c r="G218" s="360"/>
      <c r="H218" s="361"/>
      <c r="I218" s="359">
        <f>SUM(B218:H218) - IF(C218 &gt; I210, ROUNDUP(MINUS(C218, I210)/2), 0)</f>
        <v>10</v>
      </c>
      <c r="J218" s="329"/>
      <c r="K218" s="329"/>
      <c r="L218" s="329"/>
      <c r="M218" s="329"/>
      <c r="N218" s="329"/>
      <c r="O218" s="329"/>
      <c r="P218" s="329"/>
      <c r="Q218" s="329"/>
      <c r="R218" s="329"/>
      <c r="S218" s="329"/>
      <c r="T218" s="279" t="s">
        <v>1872</v>
      </c>
      <c r="U218" s="397" t="s">
        <v>3664</v>
      </c>
      <c r="V218" s="398"/>
      <c r="W218" s="382" t="s">
        <v>3665</v>
      </c>
      <c r="X218" s="342"/>
      <c r="Y218" s="342"/>
      <c r="Z218" s="342"/>
      <c r="AA218" s="329"/>
      <c r="AB218" s="388"/>
      <c r="AC218" s="400" t="str">
        <f>CONCATENATE("Cost: ", AB217, " KP")</f>
        <v>Cost: 6 KP</v>
      </c>
      <c r="AD218" s="286" t="s">
        <v>3666</v>
      </c>
      <c r="AE218" s="181"/>
      <c r="AF218" s="181"/>
      <c r="AG218" s="181"/>
      <c r="AH218" s="181"/>
      <c r="AI218" s="181"/>
      <c r="AJ218" s="349" t="s">
        <v>556</v>
      </c>
      <c r="AK218" s="329"/>
      <c r="AL218" s="329"/>
      <c r="AM218" s="329"/>
      <c r="AN218" s="329"/>
      <c r="AO218" s="329"/>
      <c r="AP218" s="329"/>
      <c r="AQ218" s="329"/>
      <c r="AR218" s="329"/>
      <c r="AS218" s="329"/>
      <c r="AT218" s="329"/>
    </row>
    <row r="219">
      <c r="B219" s="359">
        <f>SUM($H$1000)</f>
        <v>0</v>
      </c>
      <c r="C219" s="361"/>
      <c r="D219" s="361"/>
      <c r="E219" s="361"/>
      <c r="F219" s="361"/>
      <c r="G219" s="360">
        <v>2.0</v>
      </c>
      <c r="H219" s="361"/>
      <c r="I219" s="359">
        <f>SUM(B219:H219) - IF(C219 &gt; I210, ROUNDUP(MINUS(C219, I210)/2), 0)</f>
        <v>2</v>
      </c>
      <c r="J219" s="329"/>
      <c r="K219" s="274" t="s">
        <v>1815</v>
      </c>
      <c r="L219" s="169" t="s">
        <v>2216</v>
      </c>
      <c r="M219" s="170"/>
      <c r="N219" s="170"/>
      <c r="O219" s="171"/>
      <c r="P219" s="217"/>
      <c r="Q219" s="171"/>
      <c r="R219" s="329"/>
      <c r="S219" s="329"/>
      <c r="T219" s="329"/>
      <c r="U219" s="385" t="s">
        <v>1010</v>
      </c>
      <c r="V219" s="226" t="s">
        <v>1876</v>
      </c>
      <c r="W219" s="589" t="s">
        <v>3667</v>
      </c>
      <c r="X219" s="408" t="s">
        <v>2337</v>
      </c>
      <c r="Y219" s="181"/>
      <c r="Z219" s="181"/>
      <c r="AA219" s="329"/>
      <c r="AB219" s="388"/>
      <c r="AC219" s="279" t="s">
        <v>1862</v>
      </c>
      <c r="AD219" s="515" t="s">
        <v>3668</v>
      </c>
      <c r="AE219" s="192"/>
      <c r="AF219" s="192"/>
      <c r="AG219" s="285" t="s">
        <v>1194</v>
      </c>
      <c r="AH219" s="285" t="s">
        <v>1195</v>
      </c>
      <c r="AI219" s="285" t="s">
        <v>1196</v>
      </c>
      <c r="AJ219" s="329"/>
      <c r="AK219" s="329"/>
      <c r="AL219" s="329"/>
      <c r="AM219" s="279" t="s">
        <v>1879</v>
      </c>
      <c r="AN219" s="170"/>
      <c r="AO219" s="329"/>
      <c r="AP219" s="329"/>
      <c r="AQ219" s="329"/>
      <c r="AR219" s="329"/>
      <c r="AS219" s="329"/>
      <c r="AT219" s="329"/>
    </row>
    <row r="220">
      <c r="B220" s="359">
        <f>SUM($I$1000)</f>
        <v>0</v>
      </c>
      <c r="C220" s="360">
        <v>6.0</v>
      </c>
      <c r="D220" s="361"/>
      <c r="E220" s="361"/>
      <c r="F220" s="361"/>
      <c r="G220" s="361"/>
      <c r="H220" s="361"/>
      <c r="I220" s="359">
        <f>SUM(B220:H220) - IF(C220 &gt; I210, ROUNDUP(MINUS(C220, I210)/2), 0)</f>
        <v>6</v>
      </c>
      <c r="J220" s="329"/>
      <c r="K220" s="346" t="str">
        <f>IFERROR(__xludf.DUMMYFUNCTION("REGEXREPLACE(O219, ""\D+"", """")"),"")</f>
        <v/>
      </c>
      <c r="L220" s="154"/>
      <c r="M220" s="154"/>
      <c r="N220" s="154"/>
      <c r="O220" s="173"/>
      <c r="P220" s="154"/>
      <c r="Q220" s="173"/>
      <c r="R220" s="329"/>
      <c r="S220" s="329"/>
      <c r="T220" s="329"/>
      <c r="U220" s="385" t="s">
        <v>1018</v>
      </c>
      <c r="V220" s="226" t="s">
        <v>1109</v>
      </c>
      <c r="W220" s="226" t="s">
        <v>2049</v>
      </c>
      <c r="X220" s="226" t="s">
        <v>1021</v>
      </c>
      <c r="Y220" s="226" t="s">
        <v>2492</v>
      </c>
      <c r="Z220" s="573" t="s">
        <v>3142</v>
      </c>
      <c r="AA220" s="329"/>
      <c r="AB220" s="390">
        <f>(AC220 * (AC220 + 1)) / 2</f>
        <v>0</v>
      </c>
      <c r="AC220" s="391">
        <v>0.0</v>
      </c>
      <c r="AD220" s="286" t="s">
        <v>3669</v>
      </c>
      <c r="AE220" s="181"/>
      <c r="AF220" s="181"/>
      <c r="AG220" s="181"/>
      <c r="AH220" s="181"/>
      <c r="AI220" s="181"/>
      <c r="AJ220" s="329"/>
      <c r="AK220" s="329"/>
      <c r="AL220" s="329"/>
      <c r="AM220" s="304" t="s">
        <v>3670</v>
      </c>
      <c r="AN220" s="37"/>
      <c r="AO220" s="130" t="s">
        <v>3671</v>
      </c>
      <c r="AP220" s="37"/>
      <c r="AQ220" s="404" t="s">
        <v>1888</v>
      </c>
      <c r="AR220" s="37"/>
      <c r="AS220" s="329"/>
      <c r="AT220" s="329"/>
    </row>
    <row r="221">
      <c r="B221" s="359">
        <f>SUM($J$1000)</f>
        <v>0</v>
      </c>
      <c r="C221" s="360">
        <v>10.0</v>
      </c>
      <c r="D221" s="361"/>
      <c r="E221" s="361"/>
      <c r="F221" s="360">
        <v>3.0</v>
      </c>
      <c r="G221" s="361"/>
      <c r="H221" s="361"/>
      <c r="I221" s="359">
        <f>SUM(B221:H221) - IF(C221 &gt; I210, ROUNDUP(MINUS(C221, I210)/2), 0)</f>
        <v>13</v>
      </c>
      <c r="J221" s="329"/>
      <c r="K221" s="329"/>
      <c r="L221" s="154"/>
      <c r="M221" s="154"/>
      <c r="N221" s="154"/>
      <c r="O221" s="154"/>
      <c r="P221" s="154"/>
      <c r="Q221" s="154"/>
      <c r="R221" s="329"/>
      <c r="S221" s="329"/>
      <c r="T221" s="279" t="s">
        <v>1889</v>
      </c>
      <c r="U221" s="850" t="s">
        <v>3672</v>
      </c>
      <c r="V221" s="398"/>
      <c r="W221" s="342"/>
      <c r="X221" s="342"/>
      <c r="Y221" s="342"/>
      <c r="Z221" s="342"/>
      <c r="AA221" s="329"/>
      <c r="AB221" s="388"/>
      <c r="AC221" s="400" t="str">
        <f>CONCATENATE("Cost: ", AB220, " KP")</f>
        <v>Cost: 0 KP</v>
      </c>
      <c r="AD221" s="181" t="s">
        <v>1202</v>
      </c>
      <c r="AE221" s="181"/>
      <c r="AF221" s="181"/>
      <c r="AG221" s="181"/>
      <c r="AH221" s="181"/>
      <c r="AI221" s="181"/>
      <c r="AJ221" s="329"/>
      <c r="AK221" s="329"/>
      <c r="AL221" s="329"/>
      <c r="AM221" s="130" t="s">
        <v>2394</v>
      </c>
      <c r="AN221" s="37"/>
      <c r="AO221" s="472" t="s">
        <v>2065</v>
      </c>
      <c r="AP221" s="37"/>
      <c r="AQ221" s="406" t="s">
        <v>1895</v>
      </c>
      <c r="AR221" s="37"/>
      <c r="AS221" s="329"/>
      <c r="AT221" s="329"/>
    </row>
    <row r="222">
      <c r="B222" s="359">
        <f>SUM($T$1000)</f>
        <v>4</v>
      </c>
      <c r="C222" s="360">
        <v>6.0</v>
      </c>
      <c r="D222" s="361"/>
      <c r="E222" s="361"/>
      <c r="F222" s="361"/>
      <c r="G222" s="361"/>
      <c r="H222" s="361"/>
      <c r="I222" s="359">
        <f>SUM(B222,D222:H222, (MIN(ROUNDDOWN(C222/6), 1)), MIN(ROUNDDOWN(C222/15), 1))</f>
        <v>5</v>
      </c>
      <c r="J222" s="329"/>
      <c r="K222" s="329"/>
      <c r="L222" s="329"/>
      <c r="M222" s="329"/>
      <c r="N222" s="329"/>
      <c r="O222" s="329"/>
      <c r="P222" s="329"/>
      <c r="Q222" s="329"/>
      <c r="R222" s="329"/>
      <c r="S222" s="329"/>
      <c r="T222" s="329"/>
      <c r="U222" s="385" t="s">
        <v>1010</v>
      </c>
      <c r="V222" s="589" t="s">
        <v>3673</v>
      </c>
      <c r="W222" s="589" t="s">
        <v>3674</v>
      </c>
      <c r="X222" s="181"/>
      <c r="Y222" s="181"/>
      <c r="Z222" s="181"/>
      <c r="AA222" s="329"/>
      <c r="AB222" s="388"/>
      <c r="AC222" s="279" t="s">
        <v>1862</v>
      </c>
      <c r="AD222" s="506" t="s">
        <v>3675</v>
      </c>
      <c r="AE222" s="192"/>
      <c r="AF222" s="192"/>
      <c r="AG222" s="285" t="s">
        <v>1278</v>
      </c>
      <c r="AH222" s="285" t="s">
        <v>1195</v>
      </c>
      <c r="AI222" s="285" t="s">
        <v>1196</v>
      </c>
      <c r="AJ222" s="329"/>
      <c r="AK222" s="329"/>
      <c r="AL222" s="329"/>
      <c r="AM222" s="304" t="s">
        <v>3676</v>
      </c>
      <c r="AN222" s="37"/>
      <c r="AO222" s="130" t="s">
        <v>2724</v>
      </c>
      <c r="AP222" s="37"/>
      <c r="AQ222" s="109" t="s">
        <v>3677</v>
      </c>
      <c r="AR222" s="37"/>
      <c r="AS222" s="329"/>
      <c r="AT222" s="329"/>
    </row>
    <row r="223">
      <c r="A223" s="329"/>
      <c r="B223" s="329"/>
      <c r="C223" s="329"/>
      <c r="D223" s="329"/>
      <c r="E223" s="329"/>
      <c r="F223" s="329"/>
      <c r="G223" s="329"/>
      <c r="H223" s="329"/>
      <c r="I223" s="329"/>
      <c r="J223" s="329"/>
      <c r="K223" s="411" t="s">
        <v>1904</v>
      </c>
      <c r="L223" s="412"/>
      <c r="M223" s="412"/>
      <c r="N223" s="412"/>
      <c r="O223" s="413"/>
      <c r="P223" s="413"/>
      <c r="Q223" s="413"/>
      <c r="R223" s="329"/>
      <c r="S223" s="329"/>
      <c r="T223" s="329"/>
      <c r="U223" s="385" t="s">
        <v>1018</v>
      </c>
      <c r="V223" s="401" t="s">
        <v>3678</v>
      </c>
      <c r="W223" s="401" t="s">
        <v>1920</v>
      </c>
      <c r="X223" s="573" t="s">
        <v>2772</v>
      </c>
      <c r="Y223" s="181"/>
      <c r="Z223" s="181"/>
      <c r="AA223" s="329"/>
      <c r="AB223" s="390">
        <f>(AC223 * (AC223 + 1)) / 2</f>
        <v>0</v>
      </c>
      <c r="AC223" s="391">
        <v>0.0</v>
      </c>
      <c r="AD223" s="287" t="s">
        <v>3679</v>
      </c>
      <c r="AE223" s="181"/>
      <c r="AF223" s="181"/>
      <c r="AG223" s="181"/>
      <c r="AH223" s="181"/>
      <c r="AI223" s="181"/>
      <c r="AJ223" s="329"/>
      <c r="AK223" s="329"/>
      <c r="AL223" s="329"/>
      <c r="AM223" s="329"/>
      <c r="AN223" s="329"/>
      <c r="AO223" s="329"/>
      <c r="AP223" s="329"/>
      <c r="AQ223" s="329"/>
      <c r="AR223" s="329"/>
      <c r="AS223" s="329"/>
      <c r="AT223" s="329"/>
    </row>
    <row r="224">
      <c r="A224" s="329"/>
      <c r="B224" s="345" t="s">
        <v>1822</v>
      </c>
      <c r="C224" s="345" t="s">
        <v>1906</v>
      </c>
      <c r="D224" s="345" t="s">
        <v>1907</v>
      </c>
      <c r="E224" s="345" t="s">
        <v>1908</v>
      </c>
      <c r="F224" s="345" t="s">
        <v>1909</v>
      </c>
      <c r="G224" s="345" t="s">
        <v>1910</v>
      </c>
      <c r="H224" s="345" t="s">
        <v>800</v>
      </c>
      <c r="I224" s="345" t="s">
        <v>1826</v>
      </c>
      <c r="J224" s="329"/>
      <c r="K224" s="346" t="str">
        <f>IFERROR(__xludf.DUMMYFUNCTION("REGEXREPLACE(O223, ""\D+"", """")"),"")</f>
        <v/>
      </c>
      <c r="L224" s="170"/>
      <c r="M224" s="170"/>
      <c r="N224" s="170"/>
      <c r="O224" s="170"/>
      <c r="P224" s="170"/>
      <c r="Q224" s="170"/>
      <c r="R224" s="329"/>
      <c r="S224" s="329"/>
      <c r="T224" s="279" t="s">
        <v>1889</v>
      </c>
      <c r="U224" s="508" t="s">
        <v>3680</v>
      </c>
      <c r="V224" s="398"/>
      <c r="W224" s="509" t="s">
        <v>3681</v>
      </c>
      <c r="X224" s="342"/>
      <c r="Y224" s="342"/>
      <c r="Z224" s="342"/>
      <c r="AA224" s="329"/>
      <c r="AB224" s="329"/>
      <c r="AC224" s="400" t="str">
        <f>CONCATENATE("Cost: ", AB223, " KP")</f>
        <v>Cost: 0 KP</v>
      </c>
      <c r="AD224" s="287" t="s">
        <v>3682</v>
      </c>
      <c r="AE224" s="181"/>
      <c r="AF224" s="181"/>
      <c r="AG224" s="181"/>
      <c r="AH224" s="181"/>
      <c r="AI224" s="181"/>
      <c r="AJ224" s="329"/>
      <c r="AK224" s="329"/>
      <c r="AL224" s="329"/>
      <c r="AM224" s="279" t="s">
        <v>1914</v>
      </c>
      <c r="AN224" s="170"/>
      <c r="AO224" s="329"/>
      <c r="AP224" s="329"/>
      <c r="AQ224" s="329"/>
      <c r="AR224" s="329"/>
      <c r="AS224" s="329"/>
      <c r="AT224" s="329"/>
    </row>
    <row r="225">
      <c r="A225" s="345" t="s">
        <v>51</v>
      </c>
      <c r="B225" s="359">
        <f>SUM($U$1000)</f>
        <v>5</v>
      </c>
      <c r="C225" s="418"/>
      <c r="D225" s="418"/>
      <c r="E225" s="419">
        <f>SUM(ROUNDDOWN(I218/5))</f>
        <v>2</v>
      </c>
      <c r="F225" s="418"/>
      <c r="G225" s="361"/>
      <c r="H225" s="361"/>
      <c r="I225" s="359">
        <f t="shared" ref="I225:I229" si="9">SUM(B225:H225)</f>
        <v>7</v>
      </c>
      <c r="J225" s="329"/>
      <c r="K225" s="329"/>
      <c r="L225" s="170"/>
      <c r="M225" s="170"/>
      <c r="N225" s="170"/>
      <c r="O225" s="170"/>
      <c r="P225" s="170"/>
      <c r="Q225" s="170"/>
      <c r="R225" s="329"/>
      <c r="S225" s="329"/>
      <c r="T225" s="329"/>
      <c r="U225" s="510" t="s">
        <v>1010</v>
      </c>
      <c r="V225" s="401" t="s">
        <v>2830</v>
      </c>
      <c r="W225" s="401" t="s">
        <v>1073</v>
      </c>
      <c r="X225" s="401" t="s">
        <v>1075</v>
      </c>
      <c r="Y225" s="402" t="s">
        <v>3683</v>
      </c>
      <c r="Z225" s="403" t="s">
        <v>3684</v>
      </c>
      <c r="AA225" s="329"/>
      <c r="AB225" s="329"/>
      <c r="AC225" s="279" t="s">
        <v>1862</v>
      </c>
      <c r="AD225" s="506" t="s">
        <v>1277</v>
      </c>
      <c r="AE225" s="192"/>
      <c r="AF225" s="192"/>
      <c r="AG225" s="285" t="s">
        <v>1278</v>
      </c>
      <c r="AH225" s="285" t="s">
        <v>1195</v>
      </c>
      <c r="AI225" s="285" t="s">
        <v>1196</v>
      </c>
      <c r="AJ225" s="329"/>
      <c r="AK225" s="329"/>
      <c r="AL225" s="329"/>
      <c r="AM225" s="1109" t="s">
        <v>3685</v>
      </c>
      <c r="AS225" s="329"/>
      <c r="AT225" s="329"/>
    </row>
    <row r="226">
      <c r="A226" s="345" t="s">
        <v>52</v>
      </c>
      <c r="B226" s="359">
        <f>SUM($V$1000)</f>
        <v>6</v>
      </c>
      <c r="C226" s="418"/>
      <c r="D226" s="419">
        <f>SUM(ROUNDDOWN(I217/3))</f>
        <v>13</v>
      </c>
      <c r="E226" s="419">
        <f>SUM(I218)</f>
        <v>10</v>
      </c>
      <c r="F226" s="418"/>
      <c r="G226" s="361"/>
      <c r="H226" s="361"/>
      <c r="I226" s="359">
        <f t="shared" si="9"/>
        <v>29</v>
      </c>
      <c r="J226" s="329"/>
      <c r="K226" s="329"/>
      <c r="L226" s="329"/>
      <c r="M226" s="329"/>
      <c r="N226" s="329"/>
      <c r="O226" s="329"/>
      <c r="P226" s="329"/>
      <c r="Q226" s="329"/>
      <c r="R226" s="329"/>
      <c r="S226" s="329"/>
      <c r="T226" s="329"/>
      <c r="U226" s="510" t="s">
        <v>1018</v>
      </c>
      <c r="V226" s="401" t="s">
        <v>2231</v>
      </c>
      <c r="W226" s="401" t="s">
        <v>1143</v>
      </c>
      <c r="X226" s="401" t="s">
        <v>2338</v>
      </c>
      <c r="Y226" s="401" t="s">
        <v>2521</v>
      </c>
      <c r="Z226" s="401"/>
      <c r="AA226" s="329"/>
      <c r="AB226" s="390">
        <f>(AC226 * (AC226 + 1)) / 2</f>
        <v>0</v>
      </c>
      <c r="AC226" s="391">
        <v>0.0</v>
      </c>
      <c r="AD226" s="287" t="s">
        <v>3686</v>
      </c>
      <c r="AE226" s="181"/>
      <c r="AF226" s="181"/>
      <c r="AG226" s="181"/>
      <c r="AH226" s="181"/>
      <c r="AI226" s="181"/>
      <c r="AJ226" s="329"/>
      <c r="AK226" s="329"/>
      <c r="AL226" s="329"/>
      <c r="AS226" s="329"/>
      <c r="AT226" s="329"/>
    </row>
    <row r="227">
      <c r="A227" s="345" t="s">
        <v>54</v>
      </c>
      <c r="B227" s="359">
        <f>SUM($W$1000)</f>
        <v>2</v>
      </c>
      <c r="C227" s="419">
        <f>SUM(I216)</f>
        <v>0</v>
      </c>
      <c r="D227" s="418"/>
      <c r="E227" s="418"/>
      <c r="F227" s="418"/>
      <c r="G227" s="361"/>
      <c r="H227" s="361"/>
      <c r="I227" s="359">
        <f t="shared" si="9"/>
        <v>2</v>
      </c>
      <c r="J227" s="329"/>
      <c r="K227" s="411" t="s">
        <v>1904</v>
      </c>
      <c r="L227" s="412"/>
      <c r="M227" s="412"/>
      <c r="N227" s="412"/>
      <c r="O227" s="413"/>
      <c r="P227" s="413"/>
      <c r="Q227" s="413"/>
      <c r="R227" s="329"/>
      <c r="S227" s="329"/>
      <c r="T227" s="329"/>
      <c r="U227" s="373"/>
      <c r="V227" s="373"/>
      <c r="W227" s="373"/>
      <c r="X227" s="373"/>
      <c r="Y227" s="373"/>
      <c r="Z227" s="373"/>
      <c r="AA227" s="329"/>
      <c r="AB227" s="388"/>
      <c r="AC227" s="400" t="str">
        <f>CONCATENATE("Cost: ", AB226, " KP")</f>
        <v>Cost: 0 KP</v>
      </c>
      <c r="AD227" s="287" t="s">
        <v>3687</v>
      </c>
      <c r="AE227" s="181"/>
      <c r="AF227" s="181"/>
      <c r="AG227" s="181"/>
      <c r="AH227" s="181"/>
      <c r="AI227" s="181"/>
      <c r="AJ227" s="329"/>
      <c r="AK227" s="329"/>
      <c r="AL227" s="329"/>
      <c r="AS227" s="329"/>
      <c r="AT227" s="329"/>
    </row>
    <row r="228">
      <c r="A228" s="345" t="s">
        <v>53</v>
      </c>
      <c r="B228" s="359">
        <f>SUM($X$1000)</f>
        <v>0</v>
      </c>
      <c r="C228" s="419">
        <f>SUM(ROUNDDOWN(I216/2))</f>
        <v>0</v>
      </c>
      <c r="D228" s="418"/>
      <c r="E228" s="419">
        <f>SUM(I218)</f>
        <v>10</v>
      </c>
      <c r="F228" s="418"/>
      <c r="G228" s="361"/>
      <c r="H228" s="361"/>
      <c r="I228" s="359">
        <f t="shared" si="9"/>
        <v>10</v>
      </c>
      <c r="J228" s="329"/>
      <c r="K228" s="346" t="str">
        <f>IFERROR(__xludf.DUMMYFUNCTION("REGEXREPLACE(O227, ""\D+"", """")"),"")</f>
        <v/>
      </c>
      <c r="L228" s="170"/>
      <c r="M228" s="170"/>
      <c r="N228" s="170"/>
      <c r="O228" s="170"/>
      <c r="P228" s="170"/>
      <c r="Q228" s="170"/>
      <c r="R228" s="329"/>
      <c r="S228" s="329"/>
      <c r="T228" s="279" t="s">
        <v>1922</v>
      </c>
      <c r="U228" s="1117" t="s">
        <v>3688</v>
      </c>
      <c r="V228" s="192"/>
      <c r="W228" s="192"/>
      <c r="X228" s="192"/>
      <c r="Y228" s="1118" t="s">
        <v>568</v>
      </c>
      <c r="Z228" s="345" t="s">
        <v>535</v>
      </c>
      <c r="AA228" s="329"/>
      <c r="AB228" s="329"/>
      <c r="AC228" s="411" t="s">
        <v>1904</v>
      </c>
      <c r="AD228" s="412"/>
      <c r="AE228" s="412"/>
      <c r="AF228" s="412"/>
      <c r="AG228" s="412"/>
      <c r="AH228" s="413"/>
      <c r="AI228" s="413"/>
      <c r="AJ228" s="329"/>
      <c r="AK228" s="329"/>
      <c r="AL228" s="329"/>
      <c r="AS228" s="329"/>
      <c r="AT228" s="329"/>
    </row>
    <row r="229">
      <c r="A229" s="345" t="s">
        <v>55</v>
      </c>
      <c r="B229" s="359">
        <f>SUM($Y$1000)</f>
        <v>14</v>
      </c>
      <c r="C229" s="419">
        <f>SUM(I216)</f>
        <v>0</v>
      </c>
      <c r="D229" s="418"/>
      <c r="E229" s="418"/>
      <c r="F229" s="419">
        <f>SUM(ROUNDDOWN(I221/3))</f>
        <v>4</v>
      </c>
      <c r="G229" s="361"/>
      <c r="H229" s="361"/>
      <c r="I229" s="359">
        <f t="shared" si="9"/>
        <v>18</v>
      </c>
      <c r="J229" s="329"/>
      <c r="K229" s="329"/>
      <c r="L229" s="170"/>
      <c r="M229" s="170"/>
      <c r="N229" s="170"/>
      <c r="O229" s="170"/>
      <c r="P229" s="170"/>
      <c r="Q229" s="170"/>
      <c r="R229" s="329"/>
      <c r="S229" s="329"/>
      <c r="T229" s="1044" t="s">
        <v>3449</v>
      </c>
      <c r="U229" s="287" t="s">
        <v>3689</v>
      </c>
      <c r="V229" s="181"/>
      <c r="W229" s="181"/>
      <c r="X229" s="181"/>
      <c r="Y229" s="181"/>
      <c r="Z229" s="181"/>
      <c r="AA229" s="329"/>
      <c r="AB229" s="390">
        <f>(AC229 * (AC229 + 1)) / 2</f>
        <v>0</v>
      </c>
      <c r="AC229" s="391">
        <v>0.0</v>
      </c>
      <c r="AD229" s="170"/>
      <c r="AE229" s="170"/>
      <c r="AF229" s="170"/>
      <c r="AG229" s="170"/>
      <c r="AH229" s="170"/>
      <c r="AI229" s="170"/>
      <c r="AJ229" s="329"/>
      <c r="AK229" s="329"/>
      <c r="AL229" s="329"/>
      <c r="AS229" s="329"/>
      <c r="AT229" s="329"/>
    </row>
    <row r="230">
      <c r="A230" s="329"/>
      <c r="B230" s="329"/>
      <c r="C230" s="329"/>
      <c r="D230" s="329"/>
      <c r="E230" s="329"/>
      <c r="F230" s="329"/>
      <c r="G230" s="329"/>
      <c r="H230" s="329"/>
      <c r="I230" s="329"/>
      <c r="J230" s="329"/>
      <c r="K230" s="329"/>
      <c r="L230" s="329"/>
      <c r="M230" s="329"/>
      <c r="N230" s="329"/>
      <c r="O230" s="329"/>
      <c r="P230" s="329"/>
      <c r="Q230" s="329"/>
      <c r="R230" s="329"/>
      <c r="S230" s="329"/>
      <c r="T230" s="329"/>
      <c r="U230" s="286" t="s">
        <v>3690</v>
      </c>
      <c r="V230" s="181"/>
      <c r="W230" s="181"/>
      <c r="X230" s="181"/>
      <c r="Y230" s="181"/>
      <c r="Z230" s="181"/>
      <c r="AA230" s="329"/>
      <c r="AB230" s="329"/>
      <c r="AC230" s="400" t="str">
        <f>CONCATENATE("Cost: ", AB229, " KP")</f>
        <v>Cost: 0 KP</v>
      </c>
      <c r="AD230" s="170"/>
      <c r="AE230" s="170"/>
      <c r="AF230" s="170"/>
      <c r="AG230" s="170"/>
      <c r="AH230" s="170"/>
      <c r="AI230" s="170"/>
      <c r="AJ230" s="329"/>
      <c r="AK230" s="329"/>
      <c r="AL230" s="329"/>
      <c r="AM230" s="329"/>
      <c r="AN230" s="329"/>
      <c r="AO230" s="329"/>
      <c r="AP230" s="329"/>
      <c r="AQ230" s="329"/>
      <c r="AR230" s="329"/>
      <c r="AS230" s="329"/>
      <c r="AT230" s="329"/>
    </row>
    <row r="231">
      <c r="A231" s="37"/>
      <c r="B231" s="329"/>
      <c r="C231" s="329"/>
      <c r="D231" s="329"/>
      <c r="E231" s="329"/>
      <c r="F231" s="329"/>
      <c r="G231" s="329"/>
      <c r="H231" s="329"/>
      <c r="I231" s="329"/>
      <c r="J231" s="37"/>
      <c r="K231" s="329"/>
      <c r="L231" s="329"/>
      <c r="M231" s="329"/>
      <c r="N231" s="329"/>
      <c r="O231" s="329"/>
      <c r="P231" s="329"/>
      <c r="Q231" s="329"/>
      <c r="R231" s="329"/>
      <c r="S231" s="37"/>
      <c r="T231" s="329"/>
      <c r="U231" s="329"/>
      <c r="V231" s="329"/>
      <c r="W231" s="329"/>
      <c r="X231" s="329"/>
      <c r="Y231" s="329"/>
      <c r="Z231" s="329"/>
      <c r="AA231" s="329"/>
      <c r="AB231" s="37"/>
      <c r="AC231" s="329"/>
      <c r="AD231" s="329"/>
      <c r="AE231" s="329"/>
      <c r="AF231" s="329"/>
      <c r="AG231" s="329"/>
      <c r="AH231" s="329"/>
      <c r="AI231" s="329"/>
      <c r="AJ231" s="329"/>
      <c r="AK231" s="37"/>
      <c r="AL231" s="329"/>
      <c r="AM231" s="329"/>
      <c r="AN231" s="329"/>
      <c r="AO231" s="329"/>
      <c r="AP231" s="329"/>
      <c r="AQ231" s="329"/>
      <c r="AR231" s="329"/>
      <c r="AS231" s="329"/>
      <c r="AT231" s="37"/>
    </row>
    <row r="999">
      <c r="A999" s="1021" t="s">
        <v>1823</v>
      </c>
      <c r="B999" s="1021" t="s">
        <v>3255</v>
      </c>
      <c r="C999" s="1021" t="s">
        <v>3256</v>
      </c>
      <c r="D999" s="1021" t="s">
        <v>3257</v>
      </c>
      <c r="E999" s="1021" t="s">
        <v>3258</v>
      </c>
      <c r="F999" s="1021" t="s">
        <v>3259</v>
      </c>
      <c r="G999" s="1021" t="s">
        <v>3260</v>
      </c>
      <c r="H999" s="1021" t="s">
        <v>3261</v>
      </c>
      <c r="I999" s="1021" t="s">
        <v>3262</v>
      </c>
      <c r="J999" s="1021" t="s">
        <v>3263</v>
      </c>
      <c r="S999" s="1021"/>
      <c r="T999" s="1021" t="s">
        <v>50</v>
      </c>
      <c r="U999" s="1021" t="s">
        <v>51</v>
      </c>
      <c r="V999" s="1021" t="s">
        <v>52</v>
      </c>
      <c r="W999" s="1021" t="s">
        <v>54</v>
      </c>
      <c r="X999" s="1021" t="s">
        <v>53</v>
      </c>
      <c r="Y999" s="1021" t="s">
        <v>55</v>
      </c>
      <c r="Z999" s="1022" t="s">
        <v>1813</v>
      </c>
    </row>
    <row r="1000">
      <c r="A1000" s="1022">
        <f>'Character Sheets'!A940</f>
        <v>100</v>
      </c>
      <c r="B1000" s="1022">
        <v>35.0</v>
      </c>
      <c r="C1000" s="1022">
        <v>40.0</v>
      </c>
      <c r="D1000" s="1021">
        <v>0.0</v>
      </c>
      <c r="E1000" s="1021">
        <v>0.0</v>
      </c>
      <c r="F1000" s="1021">
        <v>0.0</v>
      </c>
      <c r="G1000" s="1021">
        <v>0.0</v>
      </c>
      <c r="H1000" s="1021">
        <v>0.0</v>
      </c>
      <c r="I1000" s="1021">
        <v>0.0</v>
      </c>
      <c r="J1000" s="1021">
        <v>0.0</v>
      </c>
      <c r="S1000" s="1021"/>
      <c r="T1000" s="1021">
        <v>4.0</v>
      </c>
      <c r="U1000" s="1022">
        <v>5.0</v>
      </c>
      <c r="V1000" s="1023">
        <v>6.0</v>
      </c>
      <c r="W1000" s="1022">
        <v>2.0</v>
      </c>
      <c r="X1000" s="1021">
        <v>0.0</v>
      </c>
      <c r="Y1000" s="1022">
        <v>14.0</v>
      </c>
      <c r="Z1000" s="1022">
        <v>14.0</v>
      </c>
    </row>
  </sheetData>
  <mergeCells count="18">
    <mergeCell ref="A83:A92"/>
    <mergeCell ref="A109:A118"/>
    <mergeCell ref="A135:A144"/>
    <mergeCell ref="A161:A170"/>
    <mergeCell ref="A187:A196"/>
    <mergeCell ref="A213:A222"/>
    <mergeCell ref="AM121:AR125"/>
    <mergeCell ref="AM147:AR151"/>
    <mergeCell ref="AM173:AR177"/>
    <mergeCell ref="AM199:AR203"/>
    <mergeCell ref="AM225:AR229"/>
    <mergeCell ref="A5:A14"/>
    <mergeCell ref="AM17:AR21"/>
    <mergeCell ref="A31:A40"/>
    <mergeCell ref="AM43:AR47"/>
    <mergeCell ref="A57:A66"/>
    <mergeCell ref="AM69:AR73"/>
    <mergeCell ref="AM95:AR99"/>
  </mergeCells>
  <conditionalFormatting sqref="C5:H14 C31:H40 C43:H47 C57:H66 C69:H73 C83:H92 C95:H99 C109:H118 C121:H125 C135:H144 C147:H151 C161:H170 C173:H177 C187:H196 C199:H203 C213:H222 C225:H229">
    <cfRule type="colorScale" priority="1">
      <colorScale>
        <cfvo type="formula" val="-10"/>
        <cfvo type="formula" val="0"/>
        <cfvo type="formula" val="10"/>
        <color rgb="FFFF9999"/>
        <color rgb="FFFFFFFF"/>
        <color rgb="FF99FF99"/>
      </colorScale>
    </cfRule>
  </conditionalFormatting>
  <conditionalFormatting sqref="C5:H14 C17:H21">
    <cfRule type="colorScale" priority="2">
      <colorScale>
        <cfvo type="formula" val="-10"/>
        <cfvo type="formula" val="0"/>
        <cfvo type="formula" val="10"/>
        <color rgb="FFFF9999"/>
        <color rgb="FFFFFFFF"/>
        <color rgb="FF99FF99"/>
      </colorScale>
    </cfRule>
  </conditionalFormatting>
  <conditionalFormatting sqref="AC9 AC12 AC15 AC18 AC21 AC35 AC38 AC41 AC44 AC47 AC61 AC64 AC67 AC70 AC73 AC87 AC90 AC93 AC96 AC99 AC113 AC116 AC119 AC122 AC125 AC139 AC142 AC145 AC148 AC151 AC154 AC165 AC168 AC171 AC174 AC177 AC191 AC194 AC197 AC200 AC203 AC217 AC220 AC223 AC226 AC229">
    <cfRule type="colorScale" priority="3">
      <colorScale>
        <cfvo type="formula" val="0"/>
        <cfvo type="formula" val="3"/>
        <color rgb="FF113377"/>
        <color rgb="FF3377DD"/>
      </colorScale>
    </cfRule>
  </conditionalFormatting>
  <conditionalFormatting sqref="AC10 AC13 AC16 AC19 AC22 AC36 AC39 AC42 AC45 AC62 AC65 AC68 AC71 AC88 AC91 AC94 AC97 AC114 AC117 AC120 AC123 AC126 AC140 AC143 AC146 AC149 AC166 AC169 AC172 AC175 AC178 AC192 AC195 AC198 AC201 AC204 AC218 AC221 AC224 AC227 AC230">
    <cfRule type="notContainsText" dxfId="0" priority="4" operator="notContains" text="Cost: 0 KP">
      <formula>ISERROR(SEARCH(("Cost: 0 KP"),(AC10)))</formula>
    </cfRule>
  </conditionalFormatting>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cols>
    <col customWidth="1" min="1" max="1" width="9.5"/>
    <col customWidth="1" min="2" max="5" width="18.88"/>
    <col customWidth="1" min="6" max="11" width="3.88"/>
    <col customWidth="1" min="12" max="12" width="15.13"/>
    <col customWidth="1" min="13" max="13" width="9.5"/>
    <col customWidth="1" min="14" max="14" width="12.63"/>
  </cols>
  <sheetData>
    <row r="1">
      <c r="A1" s="12"/>
    </row>
    <row r="2">
      <c r="A2" s="28"/>
      <c r="B2" s="28"/>
      <c r="C2" s="28"/>
      <c r="D2" s="28"/>
      <c r="E2" s="28"/>
      <c r="F2" s="28"/>
      <c r="G2" s="28"/>
      <c r="H2" s="28"/>
      <c r="I2" s="28"/>
      <c r="J2" s="28"/>
      <c r="K2" s="28"/>
      <c r="L2" s="28"/>
      <c r="M2" s="28"/>
      <c r="N2" s="28"/>
    </row>
    <row r="3">
      <c r="A3" s="12"/>
      <c r="F3" s="63"/>
      <c r="G3" s="1119"/>
      <c r="H3" s="63"/>
      <c r="I3" s="1119"/>
      <c r="J3" s="63"/>
      <c r="K3" s="1119"/>
    </row>
    <row r="4" ht="15.0" customHeight="1">
      <c r="A4" s="1120" t="s">
        <v>3691</v>
      </c>
      <c r="B4" s="33"/>
      <c r="C4" s="33"/>
      <c r="D4" s="33"/>
      <c r="E4" s="33"/>
      <c r="F4" s="1121" t="s">
        <v>50</v>
      </c>
      <c r="G4" s="1121" t="s">
        <v>51</v>
      </c>
      <c r="H4" s="1121" t="s">
        <v>52</v>
      </c>
      <c r="I4" s="1121" t="s">
        <v>54</v>
      </c>
      <c r="J4" s="1121" t="s">
        <v>53</v>
      </c>
      <c r="K4" s="1121" t="s">
        <v>55</v>
      </c>
      <c r="L4" s="33"/>
      <c r="M4" s="33"/>
      <c r="N4" s="33"/>
    </row>
    <row r="5" ht="45.0" customHeight="1">
      <c r="A5" s="1122" t="s">
        <v>3692</v>
      </c>
      <c r="B5" s="1123" t="s">
        <v>3693</v>
      </c>
      <c r="C5" s="1123" t="s">
        <v>3694</v>
      </c>
      <c r="D5" s="1123" t="s">
        <v>3695</v>
      </c>
      <c r="E5" s="1123" t="s">
        <v>3696</v>
      </c>
      <c r="F5" s="1124">
        <v>4.0</v>
      </c>
      <c r="G5" s="1125">
        <v>8.0</v>
      </c>
      <c r="H5" s="1124">
        <v>39.0</v>
      </c>
      <c r="I5" s="1125">
        <v>4.0</v>
      </c>
      <c r="J5" s="1126">
        <v>19.0</v>
      </c>
      <c r="K5" s="1125">
        <v>22.0</v>
      </c>
      <c r="L5" s="1127" t="s">
        <v>3697</v>
      </c>
      <c r="M5" s="1128" t="s">
        <v>3698</v>
      </c>
      <c r="N5" s="1129" t="s">
        <v>3699</v>
      </c>
    </row>
    <row r="6" ht="45.0" customHeight="1">
      <c r="A6" s="1130" t="s">
        <v>1785</v>
      </c>
      <c r="B6" s="1131" t="s">
        <v>3700</v>
      </c>
      <c r="C6" s="1132" t="s">
        <v>3701</v>
      </c>
      <c r="D6" s="1131" t="s">
        <v>3702</v>
      </c>
      <c r="E6" s="1131" t="s">
        <v>3703</v>
      </c>
      <c r="F6" s="1133">
        <v>6.0</v>
      </c>
      <c r="G6" s="1134">
        <v>11.0</v>
      </c>
      <c r="H6" s="1135">
        <v>34.0</v>
      </c>
      <c r="I6" s="1134">
        <v>2.0</v>
      </c>
      <c r="J6" s="1136">
        <v>16.0</v>
      </c>
      <c r="K6" s="1134">
        <v>19.0</v>
      </c>
      <c r="L6" s="1137" t="s">
        <v>3704</v>
      </c>
      <c r="M6" s="1138" t="s">
        <v>3705</v>
      </c>
      <c r="N6" s="1139" t="s">
        <v>3699</v>
      </c>
    </row>
    <row r="7" ht="45.0" customHeight="1">
      <c r="A7" s="1140" t="s">
        <v>3706</v>
      </c>
      <c r="B7" s="1123" t="s">
        <v>3707</v>
      </c>
      <c r="C7" s="1141"/>
      <c r="D7" s="1123" t="s">
        <v>3708</v>
      </c>
      <c r="E7" s="1123" t="s">
        <v>3709</v>
      </c>
      <c r="F7" s="1142">
        <v>5.0</v>
      </c>
      <c r="G7" s="1143">
        <v>8.0</v>
      </c>
      <c r="H7" s="1144">
        <v>32.0</v>
      </c>
      <c r="I7" s="1143">
        <v>16.0</v>
      </c>
      <c r="J7" s="1142">
        <v>28.0</v>
      </c>
      <c r="K7" s="1145">
        <v>34.0</v>
      </c>
      <c r="L7" s="1146" t="s">
        <v>3710</v>
      </c>
      <c r="M7" s="1147" t="s">
        <v>3711</v>
      </c>
      <c r="N7" s="1148" t="s">
        <v>3699</v>
      </c>
    </row>
    <row r="8" ht="45.0" customHeight="1">
      <c r="A8" s="1122" t="s">
        <v>3712</v>
      </c>
      <c r="B8" s="1123" t="s">
        <v>3713</v>
      </c>
      <c r="C8" s="1123" t="s">
        <v>3714</v>
      </c>
      <c r="D8" s="1123" t="s">
        <v>3715</v>
      </c>
      <c r="E8" s="1149" t="s">
        <v>3716</v>
      </c>
      <c r="F8" s="1150">
        <v>5.0</v>
      </c>
      <c r="G8" s="1125">
        <v>8.0</v>
      </c>
      <c r="H8" s="1124">
        <v>35.0</v>
      </c>
      <c r="I8" s="1125">
        <v>2.0</v>
      </c>
      <c r="J8" s="1124">
        <v>17.0</v>
      </c>
      <c r="K8" s="1125">
        <v>19.0</v>
      </c>
      <c r="L8" s="1151" t="s">
        <v>3717</v>
      </c>
      <c r="M8" s="1152" t="s">
        <v>3718</v>
      </c>
      <c r="N8" s="1153" t="s">
        <v>3699</v>
      </c>
    </row>
    <row r="9" ht="45.0" customHeight="1">
      <c r="A9" s="1122" t="s">
        <v>1788</v>
      </c>
      <c r="B9" s="1123" t="s">
        <v>3719</v>
      </c>
      <c r="C9" s="1123" t="s">
        <v>3720</v>
      </c>
      <c r="D9" s="1123" t="s">
        <v>3721</v>
      </c>
      <c r="E9" s="1123" t="s">
        <v>3722</v>
      </c>
      <c r="F9" s="1124">
        <v>5.0</v>
      </c>
      <c r="G9" s="1125">
        <v>15.0</v>
      </c>
      <c r="H9" s="1124">
        <v>39.0</v>
      </c>
      <c r="I9" s="1150">
        <v>26.0</v>
      </c>
      <c r="J9" s="1150">
        <v>43.0</v>
      </c>
      <c r="K9" s="1125">
        <v>44.0</v>
      </c>
      <c r="L9" s="1154" t="s">
        <v>3723</v>
      </c>
      <c r="M9" s="1155" t="s">
        <v>3724</v>
      </c>
      <c r="N9" s="1129" t="s">
        <v>3699</v>
      </c>
    </row>
    <row r="10" ht="45.0" customHeight="1">
      <c r="A10" s="1156" t="s">
        <v>1789</v>
      </c>
      <c r="B10" s="1149" t="s">
        <v>3725</v>
      </c>
      <c r="C10" s="1149"/>
      <c r="D10" s="1123" t="s">
        <v>3726</v>
      </c>
      <c r="E10" s="1149" t="s">
        <v>3727</v>
      </c>
      <c r="F10" s="1157">
        <v>5.0</v>
      </c>
      <c r="G10" s="1158">
        <v>22.0</v>
      </c>
      <c r="H10" s="1159">
        <v>40.0</v>
      </c>
      <c r="I10" s="1158">
        <v>32.0</v>
      </c>
      <c r="J10" s="1158">
        <v>42.0</v>
      </c>
      <c r="K10" s="1160">
        <v>44.0</v>
      </c>
      <c r="L10" s="1161" t="s">
        <v>3728</v>
      </c>
      <c r="M10" s="1155" t="s">
        <v>3729</v>
      </c>
      <c r="N10" s="1162" t="s">
        <v>3699</v>
      </c>
    </row>
    <row r="11" ht="45.0" customHeight="1">
      <c r="A11" s="1122" t="s">
        <v>3730</v>
      </c>
      <c r="B11" s="1123" t="s">
        <v>3731</v>
      </c>
      <c r="C11" s="1123" t="s">
        <v>3732</v>
      </c>
      <c r="D11" s="1123" t="s">
        <v>3733</v>
      </c>
      <c r="E11" s="1123" t="s">
        <v>3734</v>
      </c>
      <c r="F11" s="1124">
        <v>5.0</v>
      </c>
      <c r="G11" s="1125">
        <v>7.0</v>
      </c>
      <c r="H11" s="1124">
        <v>31.0</v>
      </c>
      <c r="I11" s="1125">
        <v>8.0</v>
      </c>
      <c r="J11" s="1124">
        <v>17.0</v>
      </c>
      <c r="K11" s="1125">
        <v>23.0</v>
      </c>
      <c r="L11" s="1163" t="s">
        <v>3735</v>
      </c>
      <c r="M11" s="1129" t="s">
        <v>3736</v>
      </c>
      <c r="N11" s="1129" t="s">
        <v>3699</v>
      </c>
    </row>
    <row r="12" ht="45.0" customHeight="1">
      <c r="A12" s="1122" t="s">
        <v>1791</v>
      </c>
      <c r="B12" s="1123" t="s">
        <v>3737</v>
      </c>
      <c r="C12" s="1164"/>
      <c r="D12" s="1123" t="s">
        <v>3738</v>
      </c>
      <c r="E12" s="1123" t="s">
        <v>3739</v>
      </c>
      <c r="F12" s="1157">
        <v>6.0</v>
      </c>
      <c r="G12" s="1150">
        <v>17.0</v>
      </c>
      <c r="H12" s="1124">
        <v>31.0</v>
      </c>
      <c r="I12" s="1125">
        <v>10.0</v>
      </c>
      <c r="J12" s="1150">
        <v>21.0</v>
      </c>
      <c r="K12" s="1125">
        <v>28.0</v>
      </c>
      <c r="L12" s="1165" t="s">
        <v>3740</v>
      </c>
      <c r="M12" s="1128" t="s">
        <v>3741</v>
      </c>
      <c r="N12" s="1129" t="s">
        <v>3699</v>
      </c>
    </row>
    <row r="13" ht="45.0" customHeight="1">
      <c r="A13" s="1122" t="s">
        <v>1792</v>
      </c>
      <c r="B13" s="1123" t="s">
        <v>3742</v>
      </c>
      <c r="C13" s="1123" t="s">
        <v>3743</v>
      </c>
      <c r="D13" s="1123" t="s">
        <v>3744</v>
      </c>
      <c r="E13" s="1123" t="s">
        <v>3745</v>
      </c>
      <c r="F13" s="1166">
        <v>4.0</v>
      </c>
      <c r="G13" s="1125">
        <v>6.0</v>
      </c>
      <c r="H13" s="1124">
        <v>25.0</v>
      </c>
      <c r="I13" s="1125">
        <v>8.0</v>
      </c>
      <c r="J13" s="1124">
        <v>13.0</v>
      </c>
      <c r="K13" s="1125">
        <v>26.0</v>
      </c>
      <c r="L13" s="1167" t="s">
        <v>3746</v>
      </c>
      <c r="M13" s="1168" t="s">
        <v>3747</v>
      </c>
      <c r="N13" s="1129" t="s">
        <v>3699</v>
      </c>
    </row>
    <row r="14">
      <c r="A14" s="1169" t="s">
        <v>3748</v>
      </c>
      <c r="B14" s="1164"/>
      <c r="C14" s="1164"/>
      <c r="D14" s="1164"/>
      <c r="E14" s="1164"/>
      <c r="F14" s="1164"/>
      <c r="G14" s="1170"/>
      <c r="H14" s="1171"/>
      <c r="I14" s="1170"/>
      <c r="J14" s="1171"/>
      <c r="K14" s="1170"/>
      <c r="L14" s="1172"/>
      <c r="M14" s="1164"/>
      <c r="N14" s="1164"/>
    </row>
    <row r="15" ht="45.0" customHeight="1">
      <c r="A15" s="1122" t="s">
        <v>1793</v>
      </c>
      <c r="B15" s="1123" t="s">
        <v>3749</v>
      </c>
      <c r="C15" s="1149"/>
      <c r="D15" s="1123" t="s">
        <v>3750</v>
      </c>
      <c r="E15" s="1123" t="s">
        <v>3751</v>
      </c>
      <c r="F15" s="1124">
        <v>5.0</v>
      </c>
      <c r="G15" s="1125">
        <v>7.0</v>
      </c>
      <c r="H15" s="1124">
        <v>34.0</v>
      </c>
      <c r="I15" s="1125">
        <v>17.0</v>
      </c>
      <c r="J15" s="1150">
        <v>26.0</v>
      </c>
      <c r="K15" s="1125">
        <v>37.0</v>
      </c>
      <c r="L15" s="1173" t="s">
        <v>3752</v>
      </c>
      <c r="M15" s="1174" t="s">
        <v>3753</v>
      </c>
      <c r="N15" s="1175" t="s">
        <v>3699</v>
      </c>
    </row>
    <row r="16" ht="45.0" customHeight="1">
      <c r="A16" s="1176" t="s">
        <v>1794</v>
      </c>
      <c r="B16" s="1123" t="s">
        <v>3754</v>
      </c>
      <c r="C16" s="1123" t="s">
        <v>3755</v>
      </c>
      <c r="D16" s="1123" t="s">
        <v>3756</v>
      </c>
      <c r="E16" s="1123" t="s">
        <v>3757</v>
      </c>
      <c r="F16" s="1124">
        <v>4.0</v>
      </c>
      <c r="G16" s="1125">
        <v>7.0</v>
      </c>
      <c r="H16" s="1124">
        <v>39.0</v>
      </c>
      <c r="I16" s="1125">
        <v>2.0</v>
      </c>
      <c r="J16" s="1124">
        <v>15.0</v>
      </c>
      <c r="K16" s="1125">
        <v>21.0</v>
      </c>
      <c r="L16" s="1177" t="s">
        <v>3758</v>
      </c>
      <c r="M16" s="1155" t="s">
        <v>3759</v>
      </c>
      <c r="N16" s="1129" t="s">
        <v>3699</v>
      </c>
    </row>
    <row r="17" ht="45.0" customHeight="1">
      <c r="A17" s="1156" t="s">
        <v>1795</v>
      </c>
      <c r="B17" s="1149" t="s">
        <v>3760</v>
      </c>
      <c r="C17" s="1149" t="s">
        <v>3761</v>
      </c>
      <c r="D17" s="1149" t="s">
        <v>3726</v>
      </c>
      <c r="E17" s="1123" t="s">
        <v>3762</v>
      </c>
      <c r="F17" s="1178">
        <v>6.0</v>
      </c>
      <c r="G17" s="1158">
        <v>8.0</v>
      </c>
      <c r="H17" s="1124">
        <v>30.0</v>
      </c>
      <c r="I17" s="1160">
        <v>14.0</v>
      </c>
      <c r="J17" s="1159">
        <v>27.0</v>
      </c>
      <c r="K17" s="1160">
        <v>40.0</v>
      </c>
      <c r="L17" s="1179" t="s">
        <v>3763</v>
      </c>
      <c r="M17" s="1180" t="s">
        <v>3764</v>
      </c>
      <c r="N17" s="1162" t="s">
        <v>3699</v>
      </c>
    </row>
    <row r="18" ht="45.0" customHeight="1">
      <c r="A18" s="1122" t="s">
        <v>1796</v>
      </c>
      <c r="B18" s="1123" t="s">
        <v>3765</v>
      </c>
      <c r="C18" s="1123" t="s">
        <v>3766</v>
      </c>
      <c r="D18" s="1123" t="s">
        <v>3767</v>
      </c>
      <c r="E18" s="1123" t="s">
        <v>3768</v>
      </c>
      <c r="F18" s="1124">
        <v>5.0</v>
      </c>
      <c r="G18" s="1150">
        <v>25.0</v>
      </c>
      <c r="H18" s="1124">
        <v>32.0</v>
      </c>
      <c r="I18" s="1125">
        <v>15.0</v>
      </c>
      <c r="J18" s="1124">
        <v>18.0</v>
      </c>
      <c r="K18" s="1125">
        <v>35.0</v>
      </c>
      <c r="L18" s="1181" t="s">
        <v>3769</v>
      </c>
      <c r="M18" s="1129" t="s">
        <v>3770</v>
      </c>
      <c r="N18" s="1129" t="s">
        <v>3699</v>
      </c>
    </row>
    <row r="19" ht="45.0" customHeight="1">
      <c r="A19" s="1122" t="s">
        <v>1797</v>
      </c>
      <c r="B19" s="1123" t="s">
        <v>3771</v>
      </c>
      <c r="C19" s="1123"/>
      <c r="D19" s="1123" t="s">
        <v>3772</v>
      </c>
      <c r="E19" s="1123" t="s">
        <v>3773</v>
      </c>
      <c r="F19" s="1182">
        <v>7.0</v>
      </c>
      <c r="G19" s="1125">
        <v>10.0</v>
      </c>
      <c r="H19" s="1124">
        <v>43.0</v>
      </c>
      <c r="I19" s="1125">
        <v>30.0</v>
      </c>
      <c r="J19" s="1150">
        <v>42.0</v>
      </c>
      <c r="K19" s="1125">
        <v>47.0</v>
      </c>
      <c r="L19" s="1183" t="s">
        <v>3774</v>
      </c>
      <c r="M19" s="1184" t="s">
        <v>3775</v>
      </c>
      <c r="N19" s="1148" t="s">
        <v>3699</v>
      </c>
    </row>
    <row r="20" ht="45.0" customHeight="1">
      <c r="A20" s="1156" t="s">
        <v>3776</v>
      </c>
      <c r="B20" s="1149" t="s">
        <v>3777</v>
      </c>
      <c r="C20" s="1149" t="s">
        <v>3778</v>
      </c>
      <c r="D20" s="1149" t="s">
        <v>3779</v>
      </c>
      <c r="E20" s="1149" t="s">
        <v>3780</v>
      </c>
      <c r="F20" s="1185">
        <v>5.0</v>
      </c>
      <c r="G20" s="1160">
        <v>7.0</v>
      </c>
      <c r="H20" s="1159">
        <v>29.0</v>
      </c>
      <c r="I20" s="1160">
        <v>8.0</v>
      </c>
      <c r="J20" s="1159">
        <v>17.0</v>
      </c>
      <c r="K20" s="1160">
        <v>24.0</v>
      </c>
      <c r="L20" s="1186" t="s">
        <v>3781</v>
      </c>
      <c r="M20" s="1187" t="s">
        <v>3782</v>
      </c>
      <c r="N20" s="1162" t="s">
        <v>3699</v>
      </c>
    </row>
    <row r="21" ht="45.0" customHeight="1">
      <c r="A21" s="1188" t="s">
        <v>1799</v>
      </c>
      <c r="B21" s="1149" t="s">
        <v>3783</v>
      </c>
      <c r="C21" s="1149"/>
      <c r="D21" s="1149" t="s">
        <v>3772</v>
      </c>
      <c r="E21" s="1149" t="s">
        <v>3784</v>
      </c>
      <c r="F21" s="1189">
        <v>4.0</v>
      </c>
      <c r="G21" s="1190">
        <v>9.0</v>
      </c>
      <c r="H21" s="1159">
        <v>38.0</v>
      </c>
      <c r="I21" s="1191">
        <v>17.0</v>
      </c>
      <c r="J21" s="1192">
        <v>32.0</v>
      </c>
      <c r="K21" s="1191">
        <v>35.0</v>
      </c>
      <c r="L21" s="1193" t="s">
        <v>3785</v>
      </c>
      <c r="M21" s="1194" t="s">
        <v>3786</v>
      </c>
      <c r="N21" s="1195" t="s">
        <v>3699</v>
      </c>
    </row>
    <row r="22" ht="45.0" customHeight="1">
      <c r="A22" s="1156" t="s">
        <v>1800</v>
      </c>
      <c r="B22" s="1149" t="s">
        <v>3787</v>
      </c>
      <c r="C22" s="1196" t="s">
        <v>3788</v>
      </c>
      <c r="D22" s="1149" t="s">
        <v>3789</v>
      </c>
      <c r="E22" s="1149" t="s">
        <v>3790</v>
      </c>
      <c r="F22" s="1159">
        <v>4.0</v>
      </c>
      <c r="G22" s="1158">
        <v>16.0</v>
      </c>
      <c r="H22" s="1159">
        <v>41.0</v>
      </c>
      <c r="I22" s="1160">
        <v>8.0</v>
      </c>
      <c r="J22" s="1159">
        <v>28.0</v>
      </c>
      <c r="K22" s="1160">
        <v>23.0</v>
      </c>
      <c r="L22" s="1197" t="s">
        <v>3791</v>
      </c>
      <c r="M22" s="1128" t="s">
        <v>3792</v>
      </c>
      <c r="N22" s="1162" t="s">
        <v>3699</v>
      </c>
    </row>
    <row r="23">
      <c r="A23" s="1169" t="s">
        <v>3793</v>
      </c>
      <c r="B23" s="1164"/>
      <c r="C23" s="1164"/>
      <c r="D23" s="1164"/>
      <c r="E23" s="1164"/>
      <c r="F23" s="1164"/>
      <c r="G23" s="1170"/>
      <c r="H23" s="1171"/>
      <c r="I23" s="1170"/>
      <c r="J23" s="1171"/>
      <c r="K23" s="1170"/>
      <c r="L23" s="1172"/>
      <c r="M23" s="1164"/>
      <c r="N23" s="1164"/>
    </row>
    <row r="24" ht="45.0" customHeight="1">
      <c r="A24" s="1156" t="s">
        <v>3794</v>
      </c>
      <c r="B24" s="1149" t="s">
        <v>3795</v>
      </c>
      <c r="C24" s="1149" t="s">
        <v>3796</v>
      </c>
      <c r="D24" s="1149" t="s">
        <v>3797</v>
      </c>
      <c r="E24" s="1149" t="s">
        <v>3798</v>
      </c>
      <c r="F24" s="1189">
        <v>4.0</v>
      </c>
      <c r="G24" s="1160">
        <v>12.0</v>
      </c>
      <c r="H24" s="1159">
        <v>29.0</v>
      </c>
      <c r="I24" s="1160">
        <v>14.0</v>
      </c>
      <c r="J24" s="1159">
        <v>26.0</v>
      </c>
      <c r="K24" s="1160">
        <v>32.0</v>
      </c>
      <c r="L24" s="1198" t="s">
        <v>3799</v>
      </c>
      <c r="M24" s="1187" t="s">
        <v>3800</v>
      </c>
      <c r="N24" s="1162" t="s">
        <v>3699</v>
      </c>
    </row>
    <row r="25" ht="45.0" customHeight="1">
      <c r="A25" s="1156" t="s">
        <v>1802</v>
      </c>
      <c r="B25" s="1149" t="s">
        <v>3801</v>
      </c>
      <c r="C25" s="1149"/>
      <c r="D25" s="1149" t="s">
        <v>3802</v>
      </c>
      <c r="E25" s="1149" t="s">
        <v>3803</v>
      </c>
      <c r="F25" s="1199">
        <v>5.0</v>
      </c>
      <c r="G25" s="1150">
        <v>15.0</v>
      </c>
      <c r="H25" s="1158">
        <v>47.0</v>
      </c>
      <c r="I25" s="1160">
        <v>18.0</v>
      </c>
      <c r="J25" s="1158">
        <v>47.0</v>
      </c>
      <c r="K25" s="1160">
        <v>31.0</v>
      </c>
      <c r="L25" s="1200" t="s">
        <v>3804</v>
      </c>
      <c r="M25" s="1187" t="s">
        <v>3805</v>
      </c>
      <c r="N25" s="1162" t="s">
        <v>3699</v>
      </c>
    </row>
    <row r="26" ht="45.0" customHeight="1">
      <c r="A26" s="1156" t="s">
        <v>1803</v>
      </c>
      <c r="B26" s="1149" t="s">
        <v>3806</v>
      </c>
      <c r="C26" s="1149"/>
      <c r="D26" s="1149" t="s">
        <v>3807</v>
      </c>
      <c r="E26" s="1149" t="s">
        <v>3808</v>
      </c>
      <c r="F26" s="1201">
        <v>5.0</v>
      </c>
      <c r="G26" s="1160">
        <v>7.0</v>
      </c>
      <c r="H26" s="1159">
        <v>33.0</v>
      </c>
      <c r="I26" s="1160">
        <v>1.0</v>
      </c>
      <c r="J26" s="1158">
        <v>20.0</v>
      </c>
      <c r="K26" s="1160">
        <v>17.0</v>
      </c>
      <c r="L26" s="1200" t="s">
        <v>3809</v>
      </c>
      <c r="M26" s="1187" t="s">
        <v>3805</v>
      </c>
      <c r="N26" s="1202" t="s">
        <v>3699</v>
      </c>
    </row>
    <row r="27" ht="45.0" customHeight="1">
      <c r="A27" s="1156" t="s">
        <v>1804</v>
      </c>
      <c r="B27" s="1149" t="s">
        <v>3810</v>
      </c>
      <c r="C27" s="1149" t="s">
        <v>3811</v>
      </c>
      <c r="D27" s="1149" t="s">
        <v>3772</v>
      </c>
      <c r="E27" s="1149" t="s">
        <v>3812</v>
      </c>
      <c r="F27" s="1159">
        <v>5.0</v>
      </c>
      <c r="G27" s="1160">
        <v>7.0</v>
      </c>
      <c r="H27" s="1159">
        <v>33.0</v>
      </c>
      <c r="I27" s="1160">
        <v>10.0</v>
      </c>
      <c r="J27" s="1159">
        <v>21.0</v>
      </c>
      <c r="K27" s="1160">
        <v>27.0</v>
      </c>
      <c r="L27" s="1200" t="s">
        <v>3813</v>
      </c>
      <c r="M27" s="1187" t="s">
        <v>3805</v>
      </c>
      <c r="N27" s="1162" t="s">
        <v>3699</v>
      </c>
    </row>
    <row r="28" ht="45.0" customHeight="1">
      <c r="A28" s="1156" t="s">
        <v>3814</v>
      </c>
      <c r="B28" s="1149" t="s">
        <v>3815</v>
      </c>
      <c r="C28" s="1149"/>
      <c r="D28" s="1149" t="s">
        <v>3738</v>
      </c>
      <c r="E28" s="1149" t="s">
        <v>3816</v>
      </c>
      <c r="F28" s="1189">
        <v>4.0</v>
      </c>
      <c r="G28" s="1203">
        <v>37.0</v>
      </c>
      <c r="H28" s="1159">
        <v>50.0</v>
      </c>
      <c r="I28" s="1160">
        <v>24.0</v>
      </c>
      <c r="J28" s="1159">
        <v>45.0</v>
      </c>
      <c r="K28" s="1160">
        <v>42.0</v>
      </c>
      <c r="L28" s="1204" t="s">
        <v>3817</v>
      </c>
      <c r="M28" s="1152" t="s">
        <v>3818</v>
      </c>
      <c r="N28" s="1162" t="s">
        <v>3699</v>
      </c>
    </row>
    <row r="29" ht="45.0" customHeight="1">
      <c r="A29" s="1122" t="s">
        <v>1806</v>
      </c>
      <c r="B29" s="1123" t="s">
        <v>3819</v>
      </c>
      <c r="C29" s="1123" t="s">
        <v>3820</v>
      </c>
      <c r="D29" s="1123" t="s">
        <v>3821</v>
      </c>
      <c r="E29" s="1123" t="s">
        <v>3822</v>
      </c>
      <c r="F29" s="1124">
        <v>4.0</v>
      </c>
      <c r="G29" s="1160">
        <v>8.0</v>
      </c>
      <c r="H29" s="1159">
        <v>34.0</v>
      </c>
      <c r="I29" s="1125">
        <v>3.0</v>
      </c>
      <c r="J29" s="1150">
        <v>19.0</v>
      </c>
      <c r="K29" s="1125">
        <v>19.0</v>
      </c>
      <c r="L29" s="1205" t="s">
        <v>3823</v>
      </c>
      <c r="M29" s="1128" t="s">
        <v>3824</v>
      </c>
      <c r="N29" s="1129" t="s">
        <v>3699</v>
      </c>
    </row>
    <row r="30">
      <c r="A30" s="1169" t="s">
        <v>3825</v>
      </c>
      <c r="B30" s="1164"/>
      <c r="C30" s="1164"/>
      <c r="D30" s="1164"/>
      <c r="E30" s="1164"/>
      <c r="F30" s="1164"/>
      <c r="G30" s="1170"/>
      <c r="H30" s="1171"/>
      <c r="I30" s="1170"/>
      <c r="J30" s="1171"/>
      <c r="K30" s="1170"/>
      <c r="L30" s="1172"/>
      <c r="M30" s="1164"/>
      <c r="N30" s="1164"/>
    </row>
    <row r="31" ht="45.0" customHeight="1">
      <c r="A31" s="1156" t="s">
        <v>1807</v>
      </c>
      <c r="B31" s="1149" t="s">
        <v>3826</v>
      </c>
      <c r="C31" s="1149"/>
      <c r="D31" s="1149" t="s">
        <v>3827</v>
      </c>
      <c r="E31" s="1149" t="s">
        <v>3828</v>
      </c>
      <c r="F31" s="1182">
        <v>6.0</v>
      </c>
      <c r="G31" s="1160">
        <v>9.0</v>
      </c>
      <c r="H31" s="1159">
        <v>38.0</v>
      </c>
      <c r="I31" s="1160">
        <v>18.0</v>
      </c>
      <c r="J31" s="1159">
        <v>33.0</v>
      </c>
      <c r="K31" s="1160">
        <v>36.0</v>
      </c>
      <c r="L31" s="1206" t="s">
        <v>3829</v>
      </c>
      <c r="M31" s="1207" t="s">
        <v>3830</v>
      </c>
      <c r="N31" s="1162" t="s">
        <v>3699</v>
      </c>
    </row>
    <row r="32">
      <c r="A32" s="1169" t="s">
        <v>3831</v>
      </c>
      <c r="B32" s="1164"/>
      <c r="C32" s="1164"/>
      <c r="D32" s="1164"/>
      <c r="E32" s="1164"/>
      <c r="F32" s="1164"/>
      <c r="G32" s="1170"/>
      <c r="H32" s="1171"/>
      <c r="I32" s="1170"/>
      <c r="J32" s="1171"/>
      <c r="K32" s="1170"/>
      <c r="L32" s="1172"/>
      <c r="M32" s="1164"/>
      <c r="N32" s="1164"/>
    </row>
    <row r="33" ht="45.0" customHeight="1">
      <c r="A33" s="1156" t="s">
        <v>1808</v>
      </c>
      <c r="B33" s="1149" t="s">
        <v>3832</v>
      </c>
      <c r="C33" s="1149" t="s">
        <v>3833</v>
      </c>
      <c r="D33" s="1149" t="s">
        <v>3834</v>
      </c>
      <c r="E33" s="1149" t="s">
        <v>3835</v>
      </c>
      <c r="F33" s="1189">
        <v>4.0</v>
      </c>
      <c r="G33" s="246">
        <v>6.0</v>
      </c>
      <c r="H33" s="1058">
        <v>29.0</v>
      </c>
      <c r="I33" s="1160">
        <v>7.0</v>
      </c>
      <c r="J33" s="1159">
        <v>10.0</v>
      </c>
      <c r="K33" s="1160">
        <v>25.0</v>
      </c>
      <c r="L33" s="1208" t="s">
        <v>3836</v>
      </c>
      <c r="M33" s="1162" t="s">
        <v>3792</v>
      </c>
      <c r="N33" s="1162" t="s">
        <v>3699</v>
      </c>
    </row>
    <row r="34" ht="45.0" customHeight="1">
      <c r="A34" s="1156" t="s">
        <v>3837</v>
      </c>
      <c r="B34" s="1149" t="s">
        <v>3838</v>
      </c>
      <c r="C34" s="1149" t="s">
        <v>3839</v>
      </c>
      <c r="D34" s="1149" t="s">
        <v>3726</v>
      </c>
      <c r="E34" s="1149" t="s">
        <v>3840</v>
      </c>
      <c r="F34" s="1209">
        <v>5.0</v>
      </c>
      <c r="G34" s="1210">
        <v>15.0</v>
      </c>
      <c r="H34" s="1211">
        <v>29.0</v>
      </c>
      <c r="I34" s="1160">
        <v>19.0</v>
      </c>
      <c r="J34" s="1159">
        <v>27.0</v>
      </c>
      <c r="K34" s="1160">
        <v>37.0</v>
      </c>
      <c r="L34" s="1212" t="s">
        <v>3841</v>
      </c>
      <c r="M34" s="1187" t="s">
        <v>3711</v>
      </c>
      <c r="N34" s="1162" t="s">
        <v>3699</v>
      </c>
    </row>
    <row r="35" ht="45.0" customHeight="1">
      <c r="A35" s="1156" t="s">
        <v>1810</v>
      </c>
      <c r="B35" s="1149" t="s">
        <v>3842</v>
      </c>
      <c r="C35" s="1149"/>
      <c r="D35" s="1149" t="s">
        <v>3843</v>
      </c>
      <c r="E35" s="1149" t="s">
        <v>3844</v>
      </c>
      <c r="F35" s="1209">
        <v>5.0</v>
      </c>
      <c r="G35" s="1158">
        <v>13.0</v>
      </c>
      <c r="H35" s="1159">
        <v>38.0</v>
      </c>
      <c r="I35" s="1160">
        <v>10.0</v>
      </c>
      <c r="J35" s="1158">
        <v>27.0</v>
      </c>
      <c r="K35" s="1160">
        <v>31.0</v>
      </c>
      <c r="L35" s="1204" t="s">
        <v>3845</v>
      </c>
      <c r="M35" s="1162" t="s">
        <v>3764</v>
      </c>
      <c r="N35" s="1162" t="s">
        <v>3699</v>
      </c>
    </row>
    <row r="36" ht="45.0" customHeight="1">
      <c r="G36" s="1119"/>
      <c r="H36" s="63"/>
      <c r="I36" s="1119"/>
      <c r="J36" s="63"/>
      <c r="K36" s="1119"/>
      <c r="L36" s="1213"/>
    </row>
    <row r="37">
      <c r="A37" s="1120" t="s">
        <v>3846</v>
      </c>
      <c r="B37" s="33"/>
      <c r="C37" s="33"/>
      <c r="D37" s="33"/>
      <c r="E37" s="33"/>
      <c r="F37" s="1121"/>
      <c r="G37" s="1121"/>
      <c r="H37" s="1121"/>
      <c r="I37" s="1121"/>
      <c r="J37" s="1121"/>
      <c r="K37" s="1121"/>
      <c r="L37" s="33"/>
      <c r="M37" s="33"/>
      <c r="N37" s="33"/>
    </row>
    <row r="38" ht="45.0" customHeight="1">
      <c r="A38" s="1214" t="s">
        <v>3847</v>
      </c>
      <c r="B38" s="1123" t="s">
        <v>3848</v>
      </c>
      <c r="C38" s="1123"/>
      <c r="D38" s="1123" t="s">
        <v>3849</v>
      </c>
      <c r="E38" s="1123" t="s">
        <v>3850</v>
      </c>
      <c r="F38" s="1215">
        <v>6.0</v>
      </c>
      <c r="G38" s="1150">
        <v>14.0</v>
      </c>
      <c r="H38" s="1124">
        <v>44.0</v>
      </c>
      <c r="I38" s="1125">
        <v>26.0</v>
      </c>
      <c r="J38" s="1150">
        <v>44.0</v>
      </c>
      <c r="K38" s="1125">
        <v>35.0</v>
      </c>
      <c r="L38" s="1216" t="s">
        <v>3851</v>
      </c>
      <c r="M38" s="1129" t="s">
        <v>3792</v>
      </c>
      <c r="N38" s="1217" t="s">
        <v>3699</v>
      </c>
    </row>
    <row r="39" ht="45.0" customHeight="1">
      <c r="A39" s="1214" t="s">
        <v>3852</v>
      </c>
      <c r="B39" s="1123" t="s">
        <v>3853</v>
      </c>
      <c r="C39" s="1218"/>
      <c r="D39" s="1123" t="s">
        <v>3802</v>
      </c>
      <c r="E39" s="1123" t="s">
        <v>3854</v>
      </c>
      <c r="F39" s="1182">
        <v>5.0</v>
      </c>
      <c r="G39" s="1150">
        <v>19.0</v>
      </c>
      <c r="H39" s="1124">
        <v>37.0</v>
      </c>
      <c r="I39" s="1125">
        <v>29.0</v>
      </c>
      <c r="J39" s="1124">
        <v>37.0</v>
      </c>
      <c r="K39" s="1125">
        <v>46.0</v>
      </c>
      <c r="L39" s="1219" t="s">
        <v>3855</v>
      </c>
      <c r="M39" s="1168" t="s">
        <v>3856</v>
      </c>
      <c r="N39" s="1175" t="s">
        <v>3699</v>
      </c>
    </row>
    <row r="40" ht="45.0" customHeight="1">
      <c r="A40" s="1214" t="s">
        <v>3857</v>
      </c>
      <c r="B40" s="1123" t="s">
        <v>3858</v>
      </c>
      <c r="C40" s="1123" t="s">
        <v>3859</v>
      </c>
      <c r="D40" s="1123" t="s">
        <v>3821</v>
      </c>
      <c r="E40" s="1123" t="s">
        <v>3860</v>
      </c>
      <c r="F40" s="1124">
        <v>5.0</v>
      </c>
      <c r="G40" s="1125">
        <v>6.0</v>
      </c>
      <c r="H40" s="1124">
        <v>25.0</v>
      </c>
      <c r="I40" s="1125">
        <v>2.0</v>
      </c>
      <c r="J40" s="1150">
        <v>11.0</v>
      </c>
      <c r="K40" s="1125">
        <v>20.0</v>
      </c>
      <c r="L40" s="1220" t="s">
        <v>3861</v>
      </c>
      <c r="M40" s="1168" t="s">
        <v>3862</v>
      </c>
      <c r="N40" s="1175" t="s">
        <v>3699</v>
      </c>
    </row>
    <row r="41" ht="45.0" customHeight="1">
      <c r="A41" s="1122" t="s">
        <v>3863</v>
      </c>
      <c r="B41" s="1123" t="s">
        <v>3864</v>
      </c>
      <c r="C41" s="1123" t="s">
        <v>3714</v>
      </c>
      <c r="D41" s="1123" t="s">
        <v>3865</v>
      </c>
      <c r="E41" s="1123" t="s">
        <v>3866</v>
      </c>
      <c r="F41" s="1150">
        <v>5.0</v>
      </c>
      <c r="G41" s="1125">
        <v>6.0</v>
      </c>
      <c r="H41" s="1124">
        <v>29.0</v>
      </c>
      <c r="I41" s="1125">
        <v>2.0</v>
      </c>
      <c r="J41" s="1150">
        <v>8.0</v>
      </c>
      <c r="K41" s="1125">
        <v>19.0</v>
      </c>
      <c r="L41" s="1221" t="s">
        <v>3867</v>
      </c>
      <c r="M41" s="1155" t="s">
        <v>3868</v>
      </c>
      <c r="N41" s="1175" t="s">
        <v>3699</v>
      </c>
    </row>
    <row r="42">
      <c r="A42" s="1222" t="s">
        <v>3869</v>
      </c>
      <c r="B42" s="1164"/>
      <c r="C42" s="1164"/>
      <c r="D42" s="1164"/>
      <c r="E42" s="1164"/>
      <c r="F42" s="1164"/>
      <c r="G42" s="1170"/>
      <c r="H42" s="1171"/>
      <c r="I42" s="1170"/>
      <c r="J42" s="1171"/>
      <c r="K42" s="1170"/>
      <c r="L42" s="1172"/>
      <c r="M42" s="1164"/>
      <c r="N42" s="1164"/>
    </row>
    <row r="43" ht="45.0" customHeight="1">
      <c r="A43" s="1122" t="s">
        <v>3870</v>
      </c>
      <c r="B43" s="1123" t="s">
        <v>3871</v>
      </c>
      <c r="C43" s="1123" t="s">
        <v>3872</v>
      </c>
      <c r="D43" s="1123" t="s">
        <v>3873</v>
      </c>
      <c r="E43" s="1123" t="s">
        <v>3874</v>
      </c>
      <c r="F43" s="1182">
        <v>5.0</v>
      </c>
      <c r="G43" s="1125">
        <v>7.0</v>
      </c>
      <c r="H43" s="1124">
        <v>31.0</v>
      </c>
      <c r="I43" s="1125">
        <v>23.0</v>
      </c>
      <c r="J43" s="1124">
        <v>24.0</v>
      </c>
      <c r="K43" s="1125">
        <v>34.0</v>
      </c>
      <c r="L43" s="1223" t="s">
        <v>3875</v>
      </c>
      <c r="M43" s="1168" t="s">
        <v>3876</v>
      </c>
      <c r="N43" s="1129" t="s">
        <v>3699</v>
      </c>
    </row>
    <row r="44">
      <c r="A44" s="1222" t="s">
        <v>3877</v>
      </c>
      <c r="B44" s="1164"/>
      <c r="C44" s="1164"/>
      <c r="D44" s="1164"/>
      <c r="E44" s="1164"/>
      <c r="F44" s="1164"/>
      <c r="G44" s="1170"/>
      <c r="H44" s="1171"/>
      <c r="I44" s="1170"/>
      <c r="J44" s="1171"/>
      <c r="K44" s="1170"/>
      <c r="L44" s="1172"/>
      <c r="M44" s="1164"/>
      <c r="N44" s="1164"/>
    </row>
    <row r="45" ht="45.0" customHeight="1">
      <c r="A45" s="1156" t="s">
        <v>3878</v>
      </c>
      <c r="B45" s="1149" t="s">
        <v>3879</v>
      </c>
      <c r="C45" s="1149" t="s">
        <v>3880</v>
      </c>
      <c r="D45" s="1123" t="s">
        <v>3881</v>
      </c>
      <c r="E45" s="1149" t="s">
        <v>3882</v>
      </c>
      <c r="F45" s="1189">
        <v>4.0</v>
      </c>
      <c r="G45" s="1160">
        <v>7.0</v>
      </c>
      <c r="H45" s="1159">
        <v>41.0</v>
      </c>
      <c r="I45" s="1160">
        <v>6.0</v>
      </c>
      <c r="J45" s="1158">
        <v>17.0</v>
      </c>
      <c r="K45" s="1160">
        <v>24.0</v>
      </c>
      <c r="L45" s="1224" t="s">
        <v>3883</v>
      </c>
      <c r="M45" s="1225" t="s">
        <v>3884</v>
      </c>
      <c r="N45" s="1162" t="s">
        <v>3699</v>
      </c>
    </row>
    <row r="46" ht="45.0" customHeight="1">
      <c r="A46" s="1156" t="s">
        <v>3556</v>
      </c>
      <c r="B46" s="1149" t="s">
        <v>3885</v>
      </c>
      <c r="C46" s="1149" t="s">
        <v>3886</v>
      </c>
      <c r="D46" s="1149" t="s">
        <v>3726</v>
      </c>
      <c r="E46" s="1149" t="s">
        <v>3887</v>
      </c>
      <c r="F46" s="1159">
        <v>5.0</v>
      </c>
      <c r="G46" s="1160">
        <v>8.0</v>
      </c>
      <c r="H46" s="1159">
        <v>31.0</v>
      </c>
      <c r="I46" s="1160">
        <v>2.0</v>
      </c>
      <c r="J46" s="1159">
        <v>20.0</v>
      </c>
      <c r="K46" s="1160">
        <v>19.0</v>
      </c>
      <c r="L46" s="1226" t="s">
        <v>3888</v>
      </c>
      <c r="M46" s="1184" t="s">
        <v>3889</v>
      </c>
      <c r="N46" s="1187" t="s">
        <v>3699</v>
      </c>
    </row>
    <row r="47" ht="45.0" customHeight="1">
      <c r="A47" s="1227" t="s">
        <v>3596</v>
      </c>
      <c r="B47" s="1149" t="s">
        <v>3890</v>
      </c>
      <c r="C47" s="1149" t="s">
        <v>3880</v>
      </c>
      <c r="D47" s="1149" t="s">
        <v>3821</v>
      </c>
      <c r="E47" s="1149" t="s">
        <v>3891</v>
      </c>
      <c r="F47" s="1228">
        <v>4.0</v>
      </c>
      <c r="G47" s="1229">
        <v>12.0</v>
      </c>
      <c r="H47" s="1229">
        <v>43.0</v>
      </c>
      <c r="I47" s="1230">
        <v>11.0</v>
      </c>
      <c r="J47" s="1229">
        <v>20.0</v>
      </c>
      <c r="K47" s="1230">
        <v>27.0</v>
      </c>
      <c r="L47" s="1231" t="s">
        <v>3892</v>
      </c>
      <c r="M47" s="1232" t="s">
        <v>3893</v>
      </c>
      <c r="N47" s="1233" t="s">
        <v>3699</v>
      </c>
    </row>
    <row r="48" ht="45.0" customHeight="1">
      <c r="A48" s="1156" t="s">
        <v>3642</v>
      </c>
      <c r="B48" s="1149" t="s">
        <v>3894</v>
      </c>
      <c r="C48" s="1149" t="s">
        <v>3895</v>
      </c>
      <c r="D48" s="1149" t="s">
        <v>3896</v>
      </c>
      <c r="E48" s="1149" t="s">
        <v>3897</v>
      </c>
      <c r="F48" s="1234">
        <v>5.0</v>
      </c>
      <c r="G48" s="1160">
        <v>7.0</v>
      </c>
      <c r="H48" s="1159">
        <v>29.0</v>
      </c>
      <c r="I48" s="1160">
        <v>2.0</v>
      </c>
      <c r="J48" s="1159">
        <v>10.0</v>
      </c>
      <c r="K48" s="1160">
        <v>18.0</v>
      </c>
      <c r="L48" s="1235" t="s">
        <v>3898</v>
      </c>
      <c r="M48" s="1180" t="s">
        <v>3805</v>
      </c>
      <c r="N48" s="1162" t="s">
        <v>3699</v>
      </c>
    </row>
    <row r="49" ht="45.0" customHeight="1">
      <c r="G49" s="1119"/>
      <c r="H49" s="63"/>
      <c r="I49" s="1119"/>
      <c r="J49" s="63"/>
      <c r="K49" s="1119"/>
    </row>
    <row r="50">
      <c r="A50" s="1120" t="s">
        <v>3899</v>
      </c>
      <c r="B50" s="1236" t="s">
        <v>3900</v>
      </c>
      <c r="C50" s="33"/>
      <c r="D50" s="33"/>
      <c r="E50" s="33"/>
      <c r="F50" s="33"/>
      <c r="G50" s="33"/>
      <c r="H50" s="33"/>
      <c r="I50" s="33"/>
      <c r="J50" s="33"/>
      <c r="K50" s="33"/>
      <c r="L50" s="33"/>
      <c r="M50" s="33"/>
      <c r="N50" s="33"/>
    </row>
    <row r="51" ht="45.0" customHeight="1">
      <c r="A51" s="1237" t="s">
        <v>3901</v>
      </c>
      <c r="B51" s="1149" t="s">
        <v>3902</v>
      </c>
      <c r="C51" s="1149" t="s">
        <v>3903</v>
      </c>
      <c r="D51" s="1149" t="s">
        <v>3904</v>
      </c>
      <c r="E51" s="1149" t="s">
        <v>3905</v>
      </c>
      <c r="F51" s="1189">
        <v>4.0</v>
      </c>
      <c r="G51" s="1160">
        <v>8.0</v>
      </c>
      <c r="H51" s="1159">
        <v>29.0</v>
      </c>
      <c r="I51" s="1160">
        <v>2.0</v>
      </c>
      <c r="J51" s="1159">
        <v>4.0</v>
      </c>
      <c r="K51" s="1160">
        <v>28.0</v>
      </c>
      <c r="L51" s="1238" t="s">
        <v>3906</v>
      </c>
      <c r="M51" s="1232" t="s">
        <v>3907</v>
      </c>
      <c r="N51" s="1239" t="s">
        <v>3699</v>
      </c>
    </row>
    <row r="52">
      <c r="A52" s="12" t="s">
        <v>3908</v>
      </c>
      <c r="G52" s="1119"/>
      <c r="H52" s="63"/>
      <c r="I52" s="1119"/>
      <c r="J52" s="63"/>
      <c r="K52" s="1119"/>
    </row>
    <row r="53">
      <c r="A53" s="12" t="s">
        <v>3909</v>
      </c>
      <c r="B53" s="76" t="s">
        <v>3910</v>
      </c>
      <c r="C53" s="76" t="s">
        <v>3911</v>
      </c>
      <c r="D53" s="76" t="s">
        <v>3912</v>
      </c>
      <c r="E53" s="76" t="s">
        <v>3913</v>
      </c>
      <c r="F53" s="12" t="s">
        <v>3914</v>
      </c>
      <c r="G53" s="1119"/>
      <c r="H53" s="63"/>
      <c r="I53" s="1119"/>
      <c r="J53" s="63"/>
      <c r="K53" s="1119"/>
    </row>
    <row r="54" ht="45.0" customHeight="1">
      <c r="G54" s="1119"/>
      <c r="H54" s="63"/>
      <c r="I54" s="1119"/>
      <c r="J54" s="63"/>
      <c r="K54" s="1119"/>
    </row>
    <row r="55" ht="45.0" customHeight="1">
      <c r="A55" s="1156" t="s">
        <v>3915</v>
      </c>
      <c r="B55" s="1149" t="s">
        <v>3916</v>
      </c>
      <c r="C55" s="1149"/>
      <c r="D55" s="1149" t="s">
        <v>3917</v>
      </c>
      <c r="E55" s="1149" t="s">
        <v>3918</v>
      </c>
      <c r="F55" s="1189">
        <v>4.0</v>
      </c>
      <c r="G55" s="1160">
        <v>8.0</v>
      </c>
      <c r="H55" s="1159">
        <v>25.0</v>
      </c>
      <c r="I55" s="1160">
        <v>9.0</v>
      </c>
      <c r="J55" s="1159">
        <v>10.0</v>
      </c>
      <c r="K55" s="1160">
        <v>31.0</v>
      </c>
      <c r="L55" s="1240" t="s">
        <v>3919</v>
      </c>
      <c r="M55" s="1187" t="s">
        <v>3920</v>
      </c>
      <c r="N55" s="1239" t="s">
        <v>3699</v>
      </c>
    </row>
    <row r="56">
      <c r="A56" s="12" t="s">
        <v>3921</v>
      </c>
      <c r="G56" s="1119"/>
      <c r="H56" s="63"/>
      <c r="I56" s="1119"/>
      <c r="J56" s="63"/>
      <c r="K56" s="1119"/>
    </row>
    <row r="57">
      <c r="A57" s="12" t="s">
        <v>3909</v>
      </c>
      <c r="B57" s="76" t="s">
        <v>3922</v>
      </c>
      <c r="C57" s="76" t="s">
        <v>3923</v>
      </c>
      <c r="D57" s="76" t="s">
        <v>3924</v>
      </c>
      <c r="E57" s="76" t="s">
        <v>3925</v>
      </c>
      <c r="F57" s="12" t="s">
        <v>3926</v>
      </c>
      <c r="G57" s="1119"/>
      <c r="H57" s="63"/>
      <c r="I57" s="1119"/>
      <c r="J57" s="63"/>
      <c r="K57" s="1119"/>
    </row>
    <row r="58" ht="45.0" customHeight="1">
      <c r="G58" s="1119"/>
      <c r="H58" s="63"/>
      <c r="I58" s="1119"/>
      <c r="J58" s="63"/>
      <c r="K58" s="1119"/>
    </row>
    <row r="59" ht="45.0" customHeight="1">
      <c r="A59" s="1237" t="s">
        <v>3927</v>
      </c>
      <c r="B59" s="1149" t="s">
        <v>3928</v>
      </c>
      <c r="C59" s="1241"/>
      <c r="D59" s="1149" t="s">
        <v>3929</v>
      </c>
      <c r="E59" s="1149" t="s">
        <v>3930</v>
      </c>
      <c r="F59" s="1159">
        <v>5.0</v>
      </c>
      <c r="G59" s="1160">
        <v>10.0</v>
      </c>
      <c r="H59" s="1159">
        <v>40.0</v>
      </c>
      <c r="I59" s="1160">
        <v>22.0</v>
      </c>
      <c r="J59" s="1158">
        <v>29.0</v>
      </c>
      <c r="K59" s="1160">
        <v>42.0</v>
      </c>
      <c r="L59" s="1242" t="s">
        <v>3931</v>
      </c>
      <c r="M59" s="1187" t="s">
        <v>3932</v>
      </c>
      <c r="N59" s="1239" t="s">
        <v>3699</v>
      </c>
    </row>
    <row r="60">
      <c r="A60" s="855" t="s">
        <v>3933</v>
      </c>
      <c r="B60" s="37"/>
      <c r="C60" s="37"/>
      <c r="D60" s="37"/>
      <c r="E60" s="37"/>
      <c r="G60" s="1119"/>
      <c r="H60" s="63"/>
      <c r="I60" s="1119"/>
      <c r="J60" s="63"/>
      <c r="K60" s="1119"/>
      <c r="L60" s="37"/>
      <c r="M60" s="37"/>
      <c r="N60" s="37"/>
    </row>
    <row r="61">
      <c r="A61" s="258" t="s">
        <v>3909</v>
      </c>
      <c r="B61" s="1243" t="s">
        <v>3934</v>
      </c>
      <c r="C61" s="1244" t="s">
        <v>3935</v>
      </c>
      <c r="D61" s="1245" t="s">
        <v>3936</v>
      </c>
      <c r="E61" s="1246" t="s">
        <v>3937</v>
      </c>
      <c r="F61" s="12" t="s">
        <v>3938</v>
      </c>
      <c r="G61" s="1119"/>
      <c r="H61" s="63"/>
      <c r="I61" s="1119"/>
      <c r="J61" s="63"/>
      <c r="K61" s="1119"/>
      <c r="L61" s="37"/>
      <c r="M61" s="37"/>
      <c r="N61" s="37"/>
    </row>
    <row r="62" ht="45.0" customHeight="1">
      <c r="G62" s="1119"/>
      <c r="H62" s="63"/>
      <c r="I62" s="1119"/>
      <c r="J62" s="63"/>
      <c r="K62" s="1119"/>
    </row>
    <row r="63" ht="45.0" customHeight="1">
      <c r="A63" s="1237" t="s">
        <v>3939</v>
      </c>
      <c r="B63" s="1149" t="s">
        <v>3940</v>
      </c>
      <c r="C63" s="1149" t="s">
        <v>3872</v>
      </c>
      <c r="D63" s="1149" t="s">
        <v>3941</v>
      </c>
      <c r="E63" s="1149" t="s">
        <v>3942</v>
      </c>
      <c r="F63" s="1189">
        <v>4.0</v>
      </c>
      <c r="G63" s="1247">
        <v>5.0</v>
      </c>
      <c r="H63" s="1159">
        <v>28.0</v>
      </c>
      <c r="I63" s="1160">
        <v>5.0</v>
      </c>
      <c r="J63" s="1158">
        <v>5.0</v>
      </c>
      <c r="K63" s="1160">
        <v>34.0</v>
      </c>
      <c r="L63" s="1248" t="s">
        <v>3943</v>
      </c>
      <c r="M63" s="1162" t="s">
        <v>3884</v>
      </c>
      <c r="N63" s="1249" t="s">
        <v>3699</v>
      </c>
    </row>
    <row r="64">
      <c r="A64" s="855" t="s">
        <v>3944</v>
      </c>
      <c r="B64" s="37"/>
      <c r="C64" s="37"/>
      <c r="D64" s="37"/>
      <c r="E64" s="37"/>
      <c r="G64" s="1119"/>
      <c r="H64" s="63"/>
      <c r="I64" s="1119"/>
      <c r="J64" s="63"/>
      <c r="K64" s="1119"/>
      <c r="L64" s="37"/>
      <c r="M64" s="37"/>
      <c r="N64" s="37"/>
    </row>
    <row r="65">
      <c r="A65" s="258" t="s">
        <v>3909</v>
      </c>
      <c r="B65" s="1243" t="s">
        <v>3945</v>
      </c>
      <c r="C65" s="1244" t="s">
        <v>3946</v>
      </c>
      <c r="D65" s="1245" t="s">
        <v>3947</v>
      </c>
      <c r="E65" s="1246" t="s">
        <v>3948</v>
      </c>
      <c r="F65" s="12" t="s">
        <v>3949</v>
      </c>
      <c r="G65" s="1119"/>
      <c r="H65" s="63"/>
      <c r="I65" s="1119"/>
      <c r="J65" s="63"/>
      <c r="K65" s="1119"/>
      <c r="L65" s="37"/>
      <c r="M65" s="37"/>
      <c r="N65" s="37"/>
    </row>
    <row r="66" ht="45.0" customHeight="1">
      <c r="B66" s="37"/>
      <c r="C66" s="37"/>
      <c r="D66" s="37"/>
      <c r="E66" s="37"/>
      <c r="F66" s="37"/>
      <c r="G66" s="1119"/>
      <c r="H66" s="63"/>
      <c r="I66" s="1119"/>
      <c r="J66" s="63"/>
      <c r="K66" s="1119"/>
      <c r="L66" s="37"/>
      <c r="M66" s="37"/>
      <c r="N66" s="37"/>
    </row>
    <row r="67" ht="45.0" customHeight="1">
      <c r="A67" s="1250" t="s">
        <v>3950</v>
      </c>
      <c r="B67" s="1251" t="s">
        <v>3951</v>
      </c>
      <c r="C67" s="1149" t="s">
        <v>3839</v>
      </c>
      <c r="D67" s="1149" t="s">
        <v>3952</v>
      </c>
      <c r="E67" s="1149" t="s">
        <v>3953</v>
      </c>
      <c r="F67" s="1252">
        <v>5.0</v>
      </c>
      <c r="G67" s="1191">
        <v>9.0</v>
      </c>
      <c r="H67" s="1253">
        <v>39.0</v>
      </c>
      <c r="I67" s="1191">
        <v>23.0</v>
      </c>
      <c r="J67" s="1192">
        <v>30.0</v>
      </c>
      <c r="K67" s="1191">
        <v>45.0</v>
      </c>
      <c r="L67" s="1254" t="s">
        <v>3954</v>
      </c>
      <c r="M67" s="1187" t="s">
        <v>3955</v>
      </c>
      <c r="N67" s="1255" t="s">
        <v>3699</v>
      </c>
    </row>
    <row r="68">
      <c r="A68" s="855" t="s">
        <v>3956</v>
      </c>
      <c r="B68" s="1256"/>
      <c r="C68" s="1257"/>
      <c r="D68" s="1258"/>
      <c r="E68" s="1259"/>
      <c r="G68" s="1119"/>
      <c r="H68" s="63"/>
      <c r="I68" s="1119"/>
      <c r="J68" s="63"/>
      <c r="K68" s="1119"/>
      <c r="L68" s="37"/>
      <c r="M68" s="37"/>
      <c r="N68" s="37"/>
    </row>
    <row r="69">
      <c r="A69" s="258" t="s">
        <v>3909</v>
      </c>
      <c r="B69" s="1243" t="s">
        <v>3957</v>
      </c>
      <c r="C69" s="1244" t="s">
        <v>3958</v>
      </c>
      <c r="D69" s="1245" t="s">
        <v>3959</v>
      </c>
      <c r="E69" s="1246" t="s">
        <v>3960</v>
      </c>
      <c r="F69" s="12" t="s">
        <v>3961</v>
      </c>
      <c r="G69" s="1119"/>
      <c r="H69" s="63"/>
      <c r="I69" s="1119"/>
      <c r="J69" s="63"/>
      <c r="K69" s="1119"/>
      <c r="L69" s="37"/>
      <c r="M69" s="37"/>
      <c r="N69" s="37"/>
    </row>
    <row r="70" ht="45.0" customHeight="1">
      <c r="A70" s="37"/>
      <c r="B70" s="37"/>
      <c r="C70" s="37"/>
      <c r="D70" s="37"/>
      <c r="E70" s="37"/>
      <c r="F70" s="37"/>
      <c r="G70" s="1119"/>
      <c r="H70" s="63"/>
      <c r="I70" s="1119"/>
      <c r="J70" s="63"/>
      <c r="K70" s="1119"/>
      <c r="L70" s="37"/>
      <c r="M70" s="37"/>
      <c r="N70" s="37"/>
    </row>
    <row r="71" ht="45.0" customHeight="1">
      <c r="A71" s="1156" t="s">
        <v>3962</v>
      </c>
      <c r="B71" s="1149" t="s">
        <v>3963</v>
      </c>
      <c r="C71" s="1241"/>
      <c r="D71" s="1149" t="s">
        <v>3964</v>
      </c>
      <c r="E71" s="1149" t="s">
        <v>3965</v>
      </c>
      <c r="F71" s="1159">
        <v>3.0</v>
      </c>
      <c r="G71" s="1160">
        <v>15.0</v>
      </c>
      <c r="H71" s="1159">
        <v>38.0</v>
      </c>
      <c r="I71" s="1160">
        <v>0.0</v>
      </c>
      <c r="J71" s="1158">
        <v>28.0</v>
      </c>
      <c r="K71" s="1160">
        <v>39.0</v>
      </c>
      <c r="L71" s="1260" t="s">
        <v>3966</v>
      </c>
      <c r="M71" s="1187" t="s">
        <v>3967</v>
      </c>
      <c r="N71" s="1239" t="s">
        <v>3699</v>
      </c>
    </row>
    <row r="72">
      <c r="A72" s="855" t="s">
        <v>3968</v>
      </c>
      <c r="B72" s="1256"/>
      <c r="C72" s="1257"/>
      <c r="D72" s="1258"/>
      <c r="E72" s="1259"/>
      <c r="G72" s="1119"/>
      <c r="H72" s="63"/>
      <c r="I72" s="1119"/>
      <c r="J72" s="63"/>
      <c r="K72" s="1119"/>
      <c r="L72" s="37"/>
      <c r="M72" s="37"/>
      <c r="N72" s="37"/>
    </row>
    <row r="73">
      <c r="A73" s="258" t="s">
        <v>3909</v>
      </c>
      <c r="B73" s="1243" t="s">
        <v>3969</v>
      </c>
      <c r="C73" s="1244" t="s">
        <v>3970</v>
      </c>
      <c r="D73" s="1245" t="s">
        <v>3971</v>
      </c>
      <c r="E73" s="1246" t="s">
        <v>3972</v>
      </c>
      <c r="F73" s="12" t="s">
        <v>3973</v>
      </c>
      <c r="G73" s="1119"/>
      <c r="H73" s="63"/>
      <c r="I73" s="1119"/>
      <c r="J73" s="63"/>
      <c r="K73" s="1119"/>
      <c r="L73" s="37"/>
      <c r="M73" s="37"/>
      <c r="N73" s="37"/>
    </row>
    <row r="74" ht="45.0" customHeight="1">
      <c r="A74" s="37"/>
      <c r="B74" s="37"/>
      <c r="C74" s="37"/>
      <c r="D74" s="37"/>
      <c r="E74" s="37"/>
      <c r="F74" s="37"/>
      <c r="G74" s="1119"/>
      <c r="H74" s="63"/>
      <c r="I74" s="1119"/>
      <c r="J74" s="63"/>
      <c r="K74" s="1119"/>
      <c r="L74" s="37"/>
      <c r="M74" s="37"/>
      <c r="N74" s="37"/>
    </row>
    <row r="75" ht="45.0" customHeight="1">
      <c r="A75" s="1227" t="s">
        <v>3974</v>
      </c>
      <c r="B75" s="1149" t="s">
        <v>3975</v>
      </c>
      <c r="C75" s="1261"/>
      <c r="D75" s="1149" t="s">
        <v>3976</v>
      </c>
      <c r="E75" s="1149" t="s">
        <v>3977</v>
      </c>
      <c r="F75" s="1228">
        <v>4.0</v>
      </c>
      <c r="G75" s="1262">
        <v>5.0</v>
      </c>
      <c r="H75" s="1263">
        <v>48.0</v>
      </c>
      <c r="I75" s="1230">
        <v>9.0</v>
      </c>
      <c r="J75" s="1263">
        <v>5.0</v>
      </c>
      <c r="K75" s="1230">
        <v>50.0</v>
      </c>
      <c r="L75" s="1264" t="s">
        <v>3978</v>
      </c>
      <c r="M75" s="1232" t="s">
        <v>3920</v>
      </c>
      <c r="N75" s="1265" t="s">
        <v>3699</v>
      </c>
    </row>
    <row r="76">
      <c r="A76" s="855" t="s">
        <v>3979</v>
      </c>
      <c r="B76" s="1256"/>
      <c r="C76" s="1257"/>
      <c r="D76" s="1258"/>
      <c r="E76" s="1259"/>
      <c r="G76" s="1119"/>
      <c r="H76" s="63"/>
      <c r="I76" s="1119"/>
      <c r="J76" s="63"/>
      <c r="K76" s="1119"/>
      <c r="L76" s="37"/>
      <c r="M76" s="37"/>
      <c r="N76" s="37"/>
    </row>
    <row r="77">
      <c r="A77" s="258" t="s">
        <v>3909</v>
      </c>
      <c r="B77" s="1243" t="s">
        <v>3980</v>
      </c>
      <c r="C77" s="1244" t="s">
        <v>3981</v>
      </c>
      <c r="D77" s="1245" t="s">
        <v>3982</v>
      </c>
      <c r="E77" s="1246" t="s">
        <v>3983</v>
      </c>
      <c r="F77" s="12" t="s">
        <v>3984</v>
      </c>
      <c r="G77" s="1119"/>
      <c r="H77" s="63"/>
      <c r="I77" s="1119"/>
      <c r="J77" s="63"/>
      <c r="K77" s="1119"/>
      <c r="L77" s="37"/>
      <c r="M77" s="37"/>
      <c r="N77" s="37"/>
    </row>
    <row r="78" ht="45.0" customHeight="1">
      <c r="A78" s="37"/>
      <c r="B78" s="37"/>
      <c r="C78" s="37"/>
      <c r="D78" s="37"/>
      <c r="E78" s="37"/>
      <c r="F78" s="37"/>
      <c r="G78" s="1119"/>
      <c r="H78" s="63"/>
      <c r="I78" s="1119"/>
      <c r="J78" s="63"/>
      <c r="K78" s="1119"/>
      <c r="L78" s="37"/>
      <c r="M78" s="37"/>
      <c r="N78" s="37"/>
    </row>
    <row r="79" ht="45.0" customHeight="1">
      <c r="A79" s="1266" t="s">
        <v>3985</v>
      </c>
      <c r="B79" s="1149" t="s">
        <v>3986</v>
      </c>
      <c r="C79" s="1232" t="s">
        <v>3694</v>
      </c>
      <c r="D79" s="1149" t="s">
        <v>3987</v>
      </c>
      <c r="E79" s="1149" t="s">
        <v>3988</v>
      </c>
      <c r="F79" s="1267">
        <v>4.0</v>
      </c>
      <c r="G79" s="1230">
        <v>4.0</v>
      </c>
      <c r="H79" s="1263">
        <v>40.0</v>
      </c>
      <c r="I79" s="1230">
        <v>11.0</v>
      </c>
      <c r="J79" s="1263">
        <v>3.0</v>
      </c>
      <c r="K79" s="1230">
        <v>45.0</v>
      </c>
      <c r="L79" s="1268" t="s">
        <v>3989</v>
      </c>
      <c r="M79" s="1269" t="s">
        <v>3805</v>
      </c>
      <c r="N79" s="1261"/>
    </row>
    <row r="80" ht="15.75" customHeight="1">
      <c r="A80" s="855" t="s">
        <v>3990</v>
      </c>
      <c r="B80" s="37"/>
      <c r="D80" s="37"/>
      <c r="E80" s="37"/>
      <c r="F80" s="37"/>
      <c r="G80" s="1119"/>
      <c r="H80" s="63"/>
      <c r="I80" s="1119"/>
      <c r="J80" s="63"/>
      <c r="K80" s="1119"/>
      <c r="L80" s="37"/>
      <c r="M80" s="37"/>
      <c r="N80" s="37"/>
    </row>
    <row r="81" ht="15.75" customHeight="1">
      <c r="A81" s="258" t="s">
        <v>3909</v>
      </c>
      <c r="B81" s="1243" t="s">
        <v>3991</v>
      </c>
      <c r="C81" s="1244" t="s">
        <v>3992</v>
      </c>
      <c r="D81" s="1245" t="s">
        <v>3993</v>
      </c>
      <c r="E81" s="1246" t="s">
        <v>3994</v>
      </c>
      <c r="F81" s="12" t="s">
        <v>3995</v>
      </c>
      <c r="G81" s="1119"/>
      <c r="H81" s="63"/>
      <c r="I81" s="1119"/>
      <c r="J81" s="63"/>
      <c r="K81" s="1119"/>
      <c r="L81" s="37"/>
      <c r="M81" s="37"/>
      <c r="N81" s="37"/>
    </row>
    <row r="82" ht="45.0" customHeight="1">
      <c r="A82" s="37"/>
      <c r="B82" s="37"/>
      <c r="C82" s="37"/>
      <c r="D82" s="37"/>
      <c r="E82" s="37"/>
      <c r="F82" s="37"/>
      <c r="G82" s="1119"/>
      <c r="H82" s="63"/>
      <c r="I82" s="1119"/>
      <c r="J82" s="63"/>
      <c r="K82" s="1119"/>
      <c r="L82" s="37"/>
      <c r="M82" s="37"/>
      <c r="N82" s="37"/>
    </row>
    <row r="83" ht="45.0" customHeight="1">
      <c r="A83" s="1266" t="s">
        <v>3996</v>
      </c>
      <c r="B83" s="1149" t="s">
        <v>3997</v>
      </c>
      <c r="C83" s="1241"/>
      <c r="D83" s="1149" t="s">
        <v>3998</v>
      </c>
      <c r="E83" s="1270" t="s">
        <v>3999</v>
      </c>
      <c r="F83" s="1252">
        <v>5.0</v>
      </c>
      <c r="G83" s="1230">
        <v>7.0</v>
      </c>
      <c r="H83" s="1229">
        <v>35.0</v>
      </c>
      <c r="I83" s="1230">
        <v>5.0</v>
      </c>
      <c r="J83" s="1263">
        <v>4.0</v>
      </c>
      <c r="K83" s="1230">
        <v>38.0</v>
      </c>
      <c r="L83" s="1271" t="s">
        <v>4000</v>
      </c>
      <c r="M83" s="1232" t="s">
        <v>3889</v>
      </c>
      <c r="N83" s="1241"/>
    </row>
    <row r="84" ht="15.75" customHeight="1">
      <c r="A84" s="304" t="s">
        <v>4001</v>
      </c>
      <c r="B84" s="37"/>
      <c r="C84" s="37"/>
      <c r="D84" s="37"/>
      <c r="E84" s="37"/>
      <c r="F84" s="37"/>
      <c r="G84" s="1119"/>
      <c r="H84" s="63"/>
      <c r="I84" s="1119"/>
      <c r="J84" s="63"/>
      <c r="K84" s="1119"/>
      <c r="L84" s="37"/>
      <c r="M84" s="37"/>
      <c r="N84" s="37"/>
    </row>
    <row r="85" ht="15.75" customHeight="1">
      <c r="A85" s="258" t="s">
        <v>3909</v>
      </c>
      <c r="B85" s="1243" t="s">
        <v>4002</v>
      </c>
      <c r="C85" s="1244" t="s">
        <v>4003</v>
      </c>
      <c r="D85" s="1245" t="s">
        <v>4004</v>
      </c>
      <c r="E85" s="1246" t="s">
        <v>4005</v>
      </c>
      <c r="F85" s="12" t="s">
        <v>4006</v>
      </c>
      <c r="G85" s="1119"/>
      <c r="H85" s="63"/>
      <c r="I85" s="1119"/>
      <c r="J85" s="63"/>
      <c r="K85" s="1119"/>
      <c r="L85" s="37"/>
      <c r="M85" s="37"/>
      <c r="N85" s="37"/>
    </row>
    <row r="86" ht="45.0" customHeight="1">
      <c r="A86" s="37"/>
      <c r="B86" s="37"/>
      <c r="C86" s="37"/>
      <c r="D86" s="37"/>
      <c r="E86" s="37"/>
      <c r="F86" s="37"/>
      <c r="G86" s="1119"/>
      <c r="H86" s="63"/>
      <c r="I86" s="1119"/>
      <c r="J86" s="63"/>
      <c r="K86" s="1119"/>
      <c r="L86" s="37"/>
      <c r="M86" s="37"/>
      <c r="N86" s="37"/>
    </row>
    <row r="87" ht="45.0" customHeight="1">
      <c r="A87" s="1266" t="s">
        <v>4007</v>
      </c>
      <c r="B87" s="1149" t="s">
        <v>4008</v>
      </c>
      <c r="C87" s="1232"/>
      <c r="D87" s="1149" t="s">
        <v>4009</v>
      </c>
      <c r="E87" s="1149" t="s">
        <v>4010</v>
      </c>
      <c r="F87" s="1263">
        <v>5.0</v>
      </c>
      <c r="G87" s="1229">
        <v>8.0</v>
      </c>
      <c r="H87" s="1263">
        <v>42.0</v>
      </c>
      <c r="I87" s="1230">
        <v>12.0</v>
      </c>
      <c r="J87" s="1158">
        <v>12.0</v>
      </c>
      <c r="K87" s="1230">
        <v>37.0</v>
      </c>
      <c r="L87" s="1272" t="s">
        <v>4011</v>
      </c>
      <c r="M87" s="1269" t="s">
        <v>4012</v>
      </c>
      <c r="N87" s="1261"/>
    </row>
    <row r="88" ht="15.75" customHeight="1">
      <c r="A88" s="304" t="s">
        <v>4013</v>
      </c>
      <c r="B88" s="37"/>
      <c r="C88" s="37"/>
      <c r="D88" s="37"/>
      <c r="E88" s="37"/>
      <c r="F88" s="37"/>
      <c r="G88" s="1119"/>
      <c r="H88" s="63"/>
      <c r="I88" s="1119"/>
      <c r="J88" s="63"/>
      <c r="K88" s="1119"/>
      <c r="L88" s="37"/>
      <c r="M88" s="37"/>
      <c r="N88" s="37"/>
    </row>
    <row r="89" ht="15.75" customHeight="1">
      <c r="A89" s="258" t="s">
        <v>3909</v>
      </c>
      <c r="B89" s="1243" t="s">
        <v>4014</v>
      </c>
      <c r="C89" s="1244" t="s">
        <v>4015</v>
      </c>
      <c r="D89" s="1245" t="s">
        <v>4016</v>
      </c>
      <c r="E89" s="1246" t="s">
        <v>4017</v>
      </c>
      <c r="F89" s="37"/>
      <c r="G89" s="1119"/>
      <c r="H89" s="63"/>
      <c r="I89" s="1119"/>
      <c r="J89" s="63"/>
      <c r="K89" s="1119"/>
      <c r="L89" s="37"/>
      <c r="M89" s="37"/>
      <c r="N89" s="37"/>
    </row>
    <row r="90" ht="45.0" customHeight="1">
      <c r="A90" s="37"/>
      <c r="C90" s="37"/>
      <c r="D90" s="37"/>
      <c r="E90" s="37"/>
      <c r="F90" s="37"/>
      <c r="G90" s="1119"/>
      <c r="H90" s="63"/>
      <c r="I90" s="1119"/>
      <c r="J90" s="63"/>
      <c r="K90" s="1119"/>
      <c r="L90" s="37"/>
      <c r="M90" s="37"/>
      <c r="N90" s="37"/>
    </row>
    <row r="91">
      <c r="A91" s="1120" t="s">
        <v>4018</v>
      </c>
      <c r="B91" s="33"/>
      <c r="C91" s="33"/>
      <c r="D91" s="33"/>
      <c r="E91" s="33"/>
      <c r="F91" s="33"/>
      <c r="G91" s="33"/>
      <c r="H91" s="33"/>
      <c r="I91" s="33"/>
      <c r="J91" s="33"/>
      <c r="K91" s="33"/>
      <c r="L91" s="33"/>
      <c r="M91" s="33"/>
      <c r="N91" s="33"/>
    </row>
    <row r="92" ht="45.0" customHeight="1">
      <c r="A92" s="1122" t="s">
        <v>4019</v>
      </c>
      <c r="B92" s="1123" t="s">
        <v>4020</v>
      </c>
      <c r="C92" s="1123" t="s">
        <v>4021</v>
      </c>
      <c r="D92" s="1123" t="s">
        <v>4022</v>
      </c>
      <c r="E92" s="1123" t="s">
        <v>4023</v>
      </c>
      <c r="F92" s="1166">
        <v>4.0</v>
      </c>
      <c r="G92" s="1125">
        <v>3.0</v>
      </c>
      <c r="H92" s="1124">
        <v>15.0</v>
      </c>
      <c r="I92" s="1125">
        <v>6.0</v>
      </c>
      <c r="J92" s="1124">
        <v>7.0</v>
      </c>
      <c r="K92" s="1125">
        <v>15.0</v>
      </c>
      <c r="L92" s="1273" t="s">
        <v>4024</v>
      </c>
      <c r="M92" s="1168" t="s">
        <v>4025</v>
      </c>
      <c r="N92" s="1168" t="s">
        <v>3699</v>
      </c>
    </row>
    <row r="93" ht="45.0" customHeight="1">
      <c r="A93" s="1122" t="s">
        <v>4026</v>
      </c>
      <c r="B93" s="1123" t="s">
        <v>4027</v>
      </c>
      <c r="C93" s="1123" t="s">
        <v>3732</v>
      </c>
      <c r="D93" s="1123" t="s">
        <v>4028</v>
      </c>
      <c r="E93" s="1123" t="s">
        <v>4029</v>
      </c>
      <c r="F93" s="1124">
        <v>5.0</v>
      </c>
      <c r="G93" s="1125">
        <v>7.0</v>
      </c>
      <c r="H93" s="1124">
        <v>17.0</v>
      </c>
      <c r="I93" s="1125">
        <v>16.0</v>
      </c>
      <c r="J93" s="1124">
        <v>16.0</v>
      </c>
      <c r="K93" s="1125">
        <v>24.0</v>
      </c>
      <c r="L93" s="1274" t="s">
        <v>4030</v>
      </c>
      <c r="M93" s="1129" t="s">
        <v>4031</v>
      </c>
      <c r="N93" s="1168" t="s">
        <v>3699</v>
      </c>
    </row>
    <row r="94" ht="45.0" customHeight="1">
      <c r="A94" s="1122" t="s">
        <v>4032</v>
      </c>
      <c r="B94" s="1123" t="s">
        <v>4033</v>
      </c>
      <c r="C94" s="1275"/>
      <c r="D94" s="1123" t="s">
        <v>4034</v>
      </c>
      <c r="E94" s="1123" t="s">
        <v>4035</v>
      </c>
      <c r="F94" s="1166">
        <v>4.0</v>
      </c>
      <c r="G94" s="1125">
        <v>5.0</v>
      </c>
      <c r="H94" s="1124">
        <v>17.0</v>
      </c>
      <c r="I94" s="1125">
        <v>1.0</v>
      </c>
      <c r="J94" s="1124">
        <v>1.0</v>
      </c>
      <c r="K94" s="1276">
        <v>10.0</v>
      </c>
      <c r="L94" s="1277" t="s">
        <v>4036</v>
      </c>
      <c r="M94" s="1168" t="s">
        <v>4037</v>
      </c>
      <c r="N94" s="1129" t="s">
        <v>3699</v>
      </c>
    </row>
    <row r="95" ht="45.0" customHeight="1">
      <c r="A95" s="1122" t="s">
        <v>4038</v>
      </c>
      <c r="B95" s="1123" t="s">
        <v>4039</v>
      </c>
      <c r="C95" s="1123" t="s">
        <v>4021</v>
      </c>
      <c r="D95" s="1123" t="s">
        <v>4028</v>
      </c>
      <c r="E95" s="1123" t="s">
        <v>4040</v>
      </c>
      <c r="F95" s="1166">
        <v>4.0</v>
      </c>
      <c r="G95" s="1125">
        <v>12.0</v>
      </c>
      <c r="H95" s="1124">
        <v>21.0</v>
      </c>
      <c r="I95" s="1125">
        <v>8.0</v>
      </c>
      <c r="J95" s="1124">
        <v>12.0</v>
      </c>
      <c r="K95" s="1125">
        <v>20.0</v>
      </c>
      <c r="L95" s="1278" t="s">
        <v>4041</v>
      </c>
      <c r="M95" s="1168" t="s">
        <v>4042</v>
      </c>
      <c r="N95" s="1168" t="s">
        <v>3699</v>
      </c>
    </row>
    <row r="96" ht="45.0" customHeight="1">
      <c r="A96" s="1122" t="s">
        <v>4043</v>
      </c>
      <c r="B96" s="1123" t="s">
        <v>4044</v>
      </c>
      <c r="C96" s="1123"/>
      <c r="D96" s="1123" t="s">
        <v>4045</v>
      </c>
      <c r="E96" s="1123" t="s">
        <v>4046</v>
      </c>
      <c r="F96" s="1166">
        <v>4.0</v>
      </c>
      <c r="G96" s="1125">
        <v>4.0</v>
      </c>
      <c r="H96" s="1124">
        <v>17.0</v>
      </c>
      <c r="I96" s="1125">
        <v>1.0</v>
      </c>
      <c r="J96" s="1124">
        <v>3.0</v>
      </c>
      <c r="K96" s="1125">
        <v>10.0</v>
      </c>
      <c r="L96" s="1279" t="s">
        <v>4047</v>
      </c>
      <c r="M96" s="1168" t="s">
        <v>4048</v>
      </c>
      <c r="N96" s="1129" t="s">
        <v>3699</v>
      </c>
    </row>
    <row r="97" ht="45.0" customHeight="1">
      <c r="A97" s="1122" t="s">
        <v>4049</v>
      </c>
      <c r="B97" s="1123" t="s">
        <v>4050</v>
      </c>
      <c r="C97" s="1164"/>
      <c r="D97" s="1123" t="s">
        <v>4051</v>
      </c>
      <c r="E97" s="1123" t="s">
        <v>4052</v>
      </c>
      <c r="F97" s="1166">
        <v>4.0</v>
      </c>
      <c r="G97" s="1125">
        <v>14.0</v>
      </c>
      <c r="H97" s="1124">
        <v>22.0</v>
      </c>
      <c r="I97" s="1125">
        <v>3.0</v>
      </c>
      <c r="J97" s="1150">
        <v>4.0</v>
      </c>
      <c r="K97" s="1125">
        <v>13.0</v>
      </c>
      <c r="L97" s="1280" t="s">
        <v>4053</v>
      </c>
      <c r="M97" s="1168" t="s">
        <v>4054</v>
      </c>
      <c r="N97" s="1129" t="s">
        <v>3699</v>
      </c>
    </row>
    <row r="98" ht="45.0" customHeight="1">
      <c r="A98" s="1122" t="s">
        <v>1810</v>
      </c>
      <c r="B98" s="1123" t="s">
        <v>4055</v>
      </c>
      <c r="C98" s="1123" t="s">
        <v>4021</v>
      </c>
      <c r="D98" s="1123" t="s">
        <v>4056</v>
      </c>
      <c r="E98" s="1123" t="s">
        <v>4057</v>
      </c>
      <c r="F98" s="1166">
        <v>4.0</v>
      </c>
      <c r="G98" s="1150">
        <v>20.0</v>
      </c>
      <c r="H98" s="1124">
        <v>23.0</v>
      </c>
      <c r="I98" s="1125">
        <v>4.0</v>
      </c>
      <c r="J98" s="1150">
        <v>16.0</v>
      </c>
      <c r="K98" s="1125">
        <v>15.0</v>
      </c>
      <c r="L98" s="1273" t="s">
        <v>4058</v>
      </c>
      <c r="M98" s="1129" t="s">
        <v>4059</v>
      </c>
      <c r="N98" s="1129" t="s">
        <v>3699</v>
      </c>
    </row>
    <row r="99" ht="45.0" customHeight="1">
      <c r="A99" s="1122" t="s">
        <v>4060</v>
      </c>
      <c r="B99" s="1123" t="s">
        <v>4061</v>
      </c>
      <c r="C99" s="1123" t="s">
        <v>3732</v>
      </c>
      <c r="D99" s="1123" t="s">
        <v>4062</v>
      </c>
      <c r="E99" s="1123" t="s">
        <v>4063</v>
      </c>
      <c r="F99" s="1281">
        <v>4.0</v>
      </c>
      <c r="G99" s="1125">
        <v>9.0</v>
      </c>
      <c r="H99" s="1124">
        <v>17.0</v>
      </c>
      <c r="I99" s="1125">
        <v>12.0</v>
      </c>
      <c r="J99" s="1124">
        <v>11.0</v>
      </c>
      <c r="K99" s="1125">
        <v>21.0</v>
      </c>
      <c r="L99" s="1282" t="s">
        <v>4064</v>
      </c>
      <c r="M99" s="1168" t="s">
        <v>4065</v>
      </c>
      <c r="N99" s="1283" t="s">
        <v>3699</v>
      </c>
    </row>
    <row r="100" ht="45.0" customHeight="1">
      <c r="A100" s="1122" t="s">
        <v>4066</v>
      </c>
      <c r="B100" s="1123" t="s">
        <v>4067</v>
      </c>
      <c r="C100" s="1123"/>
      <c r="D100" s="1123" t="s">
        <v>4068</v>
      </c>
      <c r="E100" s="1123" t="s">
        <v>4069</v>
      </c>
      <c r="F100" s="1166">
        <v>4.0</v>
      </c>
      <c r="G100" s="1125">
        <v>4.0</v>
      </c>
      <c r="H100" s="1124">
        <v>21.0</v>
      </c>
      <c r="I100" s="1125">
        <v>5.0</v>
      </c>
      <c r="J100" s="1124">
        <v>7.0</v>
      </c>
      <c r="K100" s="1125">
        <v>14.0</v>
      </c>
      <c r="L100" s="1284"/>
      <c r="M100" s="1168" t="s">
        <v>4070</v>
      </c>
      <c r="N100" s="1168" t="s">
        <v>3699</v>
      </c>
    </row>
    <row r="101" ht="45.0" customHeight="1">
      <c r="A101" s="1122" t="s">
        <v>4071</v>
      </c>
      <c r="B101" s="1123" t="s">
        <v>4072</v>
      </c>
      <c r="C101" s="1164"/>
      <c r="D101" s="1123" t="s">
        <v>4073</v>
      </c>
      <c r="E101" s="1123" t="s">
        <v>4074</v>
      </c>
      <c r="F101" s="1281">
        <v>4.0</v>
      </c>
      <c r="G101" s="1125">
        <v>11.0</v>
      </c>
      <c r="H101" s="1124">
        <v>33.0</v>
      </c>
      <c r="I101" s="1150">
        <v>10.0</v>
      </c>
      <c r="J101" s="1150">
        <v>23.0</v>
      </c>
      <c r="K101" s="1125">
        <v>21.0</v>
      </c>
      <c r="L101" s="1279" t="s">
        <v>4075</v>
      </c>
      <c r="M101" s="1168" t="s">
        <v>4076</v>
      </c>
      <c r="N101" s="1168" t="s">
        <v>3699</v>
      </c>
    </row>
    <row r="102" ht="45.0" customHeight="1">
      <c r="A102" s="1122" t="s">
        <v>4077</v>
      </c>
      <c r="B102" s="1123" t="s">
        <v>4078</v>
      </c>
      <c r="C102" s="1123" t="s">
        <v>3880</v>
      </c>
      <c r="D102" s="1123" t="s">
        <v>4079</v>
      </c>
      <c r="E102" s="1123" t="s">
        <v>4080</v>
      </c>
      <c r="F102" s="1166">
        <v>4.0</v>
      </c>
      <c r="G102" s="1125">
        <v>5.0</v>
      </c>
      <c r="H102" s="1150">
        <v>21.0</v>
      </c>
      <c r="I102" s="1125">
        <v>4.0</v>
      </c>
      <c r="J102" s="1150">
        <v>7.0</v>
      </c>
      <c r="K102" s="1125">
        <v>16.0</v>
      </c>
      <c r="L102" s="1285" t="s">
        <v>4081</v>
      </c>
      <c r="M102" s="1168" t="s">
        <v>4082</v>
      </c>
      <c r="N102" s="1168" t="s">
        <v>3699</v>
      </c>
    </row>
    <row r="103" ht="45.0" customHeight="1">
      <c r="A103" s="1156" t="s">
        <v>4083</v>
      </c>
      <c r="B103" s="1149" t="s">
        <v>4084</v>
      </c>
      <c r="C103" s="1149" t="s">
        <v>3761</v>
      </c>
      <c r="D103" s="1149" t="s">
        <v>3744</v>
      </c>
      <c r="E103" s="1149" t="s">
        <v>4085</v>
      </c>
      <c r="F103" s="1189">
        <v>4.0</v>
      </c>
      <c r="G103" s="1160">
        <v>6.0</v>
      </c>
      <c r="H103" s="1159">
        <v>22.0</v>
      </c>
      <c r="I103" s="1160">
        <v>2.0</v>
      </c>
      <c r="J103" s="1159">
        <v>8.0</v>
      </c>
      <c r="K103" s="1160">
        <v>14.0</v>
      </c>
      <c r="L103" s="1208" t="s">
        <v>4086</v>
      </c>
      <c r="M103" s="1187" t="s">
        <v>4087</v>
      </c>
      <c r="N103" s="1162" t="s">
        <v>3699</v>
      </c>
    </row>
    <row r="104">
      <c r="A104" s="1169" t="s">
        <v>4088</v>
      </c>
      <c r="B104" s="1164"/>
      <c r="C104" s="1286" t="s">
        <v>4089</v>
      </c>
      <c r="D104" s="1164"/>
      <c r="E104" s="1164"/>
      <c r="F104" s="1164"/>
      <c r="G104" s="1170"/>
      <c r="H104" s="1171"/>
      <c r="I104" s="1170"/>
      <c r="J104" s="1171"/>
      <c r="K104" s="1170"/>
      <c r="L104" s="1172"/>
      <c r="M104" s="1164"/>
      <c r="N104" s="1164"/>
    </row>
    <row r="105" ht="45.0" customHeight="1">
      <c r="A105" s="1122" t="s">
        <v>4090</v>
      </c>
      <c r="B105" s="1123" t="s">
        <v>4091</v>
      </c>
      <c r="C105" s="1123" t="s">
        <v>4021</v>
      </c>
      <c r="D105" s="1123" t="s">
        <v>4073</v>
      </c>
      <c r="E105" s="1123" t="s">
        <v>4092</v>
      </c>
      <c r="F105" s="1124">
        <v>4.0</v>
      </c>
      <c r="G105" s="1125">
        <v>10.0</v>
      </c>
      <c r="H105" s="1124">
        <v>26.0</v>
      </c>
      <c r="I105" s="1125">
        <v>18.0</v>
      </c>
      <c r="J105" s="1150">
        <v>25.0</v>
      </c>
      <c r="K105" s="1125">
        <v>34.0</v>
      </c>
      <c r="L105" s="1287" t="s">
        <v>4093</v>
      </c>
      <c r="M105" s="1168" t="s">
        <v>4094</v>
      </c>
      <c r="N105" s="1129" t="s">
        <v>3699</v>
      </c>
    </row>
    <row r="106" ht="45.0" customHeight="1">
      <c r="A106" s="1122" t="s">
        <v>4095</v>
      </c>
      <c r="B106" s="1123" t="s">
        <v>4096</v>
      </c>
      <c r="C106" s="1123" t="s">
        <v>3694</v>
      </c>
      <c r="D106" s="1123" t="s">
        <v>4097</v>
      </c>
      <c r="E106" s="1123" t="s">
        <v>4098</v>
      </c>
      <c r="F106" s="1166">
        <v>4.0</v>
      </c>
      <c r="G106" s="1125">
        <v>7.0</v>
      </c>
      <c r="H106" s="1124">
        <v>24.0</v>
      </c>
      <c r="I106" s="1125">
        <v>2.0</v>
      </c>
      <c r="J106" s="1124">
        <v>12.0</v>
      </c>
      <c r="K106" s="1125">
        <v>18.0</v>
      </c>
      <c r="L106" s="1288" t="s">
        <v>4099</v>
      </c>
      <c r="M106" s="1129" t="s">
        <v>4100</v>
      </c>
      <c r="N106" s="1129" t="s">
        <v>3699</v>
      </c>
    </row>
    <row r="107" ht="45.0" customHeight="1">
      <c r="A107" s="1122" t="s">
        <v>4101</v>
      </c>
      <c r="B107" s="1123" t="s">
        <v>4102</v>
      </c>
      <c r="C107" s="1123" t="s">
        <v>3872</v>
      </c>
      <c r="D107" s="1123" t="s">
        <v>4103</v>
      </c>
      <c r="E107" s="1123" t="s">
        <v>4104</v>
      </c>
      <c r="F107" s="1166">
        <v>4.0</v>
      </c>
      <c r="G107" s="1125">
        <v>10.0</v>
      </c>
      <c r="H107" s="1124">
        <v>25.0</v>
      </c>
      <c r="I107" s="1125">
        <v>13.0</v>
      </c>
      <c r="J107" s="1124">
        <v>19.0</v>
      </c>
      <c r="K107" s="1125">
        <v>28.0</v>
      </c>
      <c r="L107" s="1289" t="s">
        <v>4105</v>
      </c>
      <c r="M107" s="1168" t="s">
        <v>4106</v>
      </c>
      <c r="N107" s="1290" t="s">
        <v>3699</v>
      </c>
    </row>
    <row r="108" ht="45.0" customHeight="1">
      <c r="A108" s="1156" t="s">
        <v>4107</v>
      </c>
      <c r="B108" s="1149" t="s">
        <v>4108</v>
      </c>
      <c r="C108" s="1149"/>
      <c r="D108" s="1149" t="s">
        <v>3708</v>
      </c>
      <c r="E108" s="1149" t="s">
        <v>4109</v>
      </c>
      <c r="F108" s="1291">
        <v>5.0</v>
      </c>
      <c r="G108" s="1160">
        <v>12.0</v>
      </c>
      <c r="H108" s="1159">
        <v>25.0</v>
      </c>
      <c r="I108" s="1160">
        <v>22.0</v>
      </c>
      <c r="J108" s="1159">
        <v>30.0</v>
      </c>
      <c r="K108" s="1160">
        <v>37.0</v>
      </c>
      <c r="L108" s="1292" t="s">
        <v>4110</v>
      </c>
      <c r="M108" s="1187" t="s">
        <v>4111</v>
      </c>
      <c r="N108" s="1162" t="s">
        <v>3699</v>
      </c>
    </row>
    <row r="109" ht="45.0" customHeight="1">
      <c r="A109" s="1156" t="s">
        <v>4112</v>
      </c>
      <c r="B109" s="1149" t="s">
        <v>4113</v>
      </c>
      <c r="C109" s="1149" t="s">
        <v>4114</v>
      </c>
      <c r="D109" s="1149" t="s">
        <v>4115</v>
      </c>
      <c r="E109" s="1149" t="s">
        <v>4116</v>
      </c>
      <c r="F109" s="1159">
        <v>5.0</v>
      </c>
      <c r="G109" s="1160">
        <v>7.0</v>
      </c>
      <c r="H109" s="1159">
        <v>30.0</v>
      </c>
      <c r="I109" s="1160">
        <v>2.0</v>
      </c>
      <c r="J109" s="1159">
        <v>10.0</v>
      </c>
      <c r="K109" s="1160">
        <v>18.0</v>
      </c>
      <c r="L109" s="1293" t="s">
        <v>4117</v>
      </c>
      <c r="M109" s="1187" t="s">
        <v>4118</v>
      </c>
      <c r="N109" s="1162" t="s">
        <v>3699</v>
      </c>
    </row>
    <row r="110" ht="45.0" customHeight="1">
      <c r="A110" s="1122" t="s">
        <v>4119</v>
      </c>
      <c r="B110" s="1123" t="s">
        <v>4120</v>
      </c>
      <c r="C110" s="1123" t="s">
        <v>3732</v>
      </c>
      <c r="D110" s="1123" t="s">
        <v>4121</v>
      </c>
      <c r="E110" s="1123" t="s">
        <v>4122</v>
      </c>
      <c r="F110" s="1166">
        <v>4.0</v>
      </c>
      <c r="G110" s="1125">
        <v>9.0</v>
      </c>
      <c r="H110" s="1124">
        <v>31.0</v>
      </c>
      <c r="I110" s="1125">
        <v>2.0</v>
      </c>
      <c r="J110" s="1124">
        <v>24.0</v>
      </c>
      <c r="K110" s="1125">
        <v>19.0</v>
      </c>
      <c r="L110" s="1294" t="s">
        <v>4123</v>
      </c>
      <c r="M110" s="1129" t="s">
        <v>4124</v>
      </c>
      <c r="N110" s="1129" t="s">
        <v>3699</v>
      </c>
    </row>
    <row r="111" ht="45.0" customHeight="1">
      <c r="A111" s="1122" t="s">
        <v>4125</v>
      </c>
      <c r="B111" s="1123" t="s">
        <v>4126</v>
      </c>
      <c r="C111" s="1123"/>
      <c r="D111" s="1123" t="s">
        <v>4121</v>
      </c>
      <c r="E111" s="1123" t="s">
        <v>4127</v>
      </c>
      <c r="F111" s="1124">
        <v>4.0</v>
      </c>
      <c r="G111" s="1125">
        <v>9.0</v>
      </c>
      <c r="H111" s="1124">
        <v>32.0</v>
      </c>
      <c r="I111" s="1125">
        <v>8.0</v>
      </c>
      <c r="J111" s="1199">
        <v>23.0</v>
      </c>
      <c r="K111" s="1125">
        <v>26.0</v>
      </c>
      <c r="L111" s="1295" t="s">
        <v>4128</v>
      </c>
      <c r="M111" s="1168" t="s">
        <v>4129</v>
      </c>
      <c r="N111" s="1129" t="s">
        <v>3699</v>
      </c>
    </row>
    <row r="112" ht="45.0" customHeight="1">
      <c r="A112" s="1156" t="s">
        <v>1807</v>
      </c>
      <c r="B112" s="1149" t="s">
        <v>4130</v>
      </c>
      <c r="C112" s="1149"/>
      <c r="D112" s="1149" t="s">
        <v>3721</v>
      </c>
      <c r="E112" s="1149" t="s">
        <v>4131</v>
      </c>
      <c r="F112" s="1296">
        <v>7.0</v>
      </c>
      <c r="G112" s="1160">
        <v>6.0</v>
      </c>
      <c r="H112" s="1159">
        <v>22.0</v>
      </c>
      <c r="I112" s="1160">
        <v>12.0</v>
      </c>
      <c r="J112" s="1150">
        <v>19.0</v>
      </c>
      <c r="K112" s="1160">
        <v>25.0</v>
      </c>
      <c r="L112" s="1297" t="s">
        <v>4132</v>
      </c>
      <c r="M112" s="1162" t="s">
        <v>4133</v>
      </c>
      <c r="N112" s="1162" t="s">
        <v>3699</v>
      </c>
    </row>
    <row r="113" ht="45.0" customHeight="1">
      <c r="A113" s="1122" t="s">
        <v>4134</v>
      </c>
      <c r="B113" s="1123" t="s">
        <v>4135</v>
      </c>
      <c r="C113" s="1298"/>
      <c r="D113" s="1123" t="s">
        <v>4136</v>
      </c>
      <c r="E113" s="1123" t="s">
        <v>4137</v>
      </c>
      <c r="F113" s="1159">
        <v>5.0</v>
      </c>
      <c r="G113" s="1150">
        <v>14.0</v>
      </c>
      <c r="H113" s="1192">
        <v>29.0</v>
      </c>
      <c r="I113" s="1125">
        <v>13.0</v>
      </c>
      <c r="J113" s="1124">
        <v>27.0</v>
      </c>
      <c r="K113" s="1125">
        <v>26.0</v>
      </c>
      <c r="L113" s="1299" t="s">
        <v>4138</v>
      </c>
      <c r="M113" s="1129" t="s">
        <v>4139</v>
      </c>
      <c r="N113" s="1129" t="s">
        <v>3699</v>
      </c>
    </row>
    <row r="114" ht="45.0" customHeight="1">
      <c r="G114" s="1119"/>
      <c r="H114" s="63"/>
      <c r="I114" s="1119"/>
      <c r="J114" s="63"/>
      <c r="K114" s="1119"/>
    </row>
    <row r="115" ht="45.0" customHeight="1">
      <c r="G115" s="1119"/>
      <c r="H115" s="63"/>
      <c r="I115" s="1119"/>
      <c r="J115" s="63"/>
      <c r="K115" s="1119"/>
    </row>
    <row r="116" ht="45.0" customHeight="1">
      <c r="G116" s="1119"/>
      <c r="H116" s="63"/>
      <c r="I116" s="1119"/>
      <c r="J116" s="63"/>
      <c r="K116" s="1119"/>
    </row>
    <row r="117" ht="45.0" customHeight="1">
      <c r="G117" s="1119"/>
      <c r="H117" s="63"/>
      <c r="I117" s="1119"/>
      <c r="J117" s="63"/>
      <c r="K117" s="1119"/>
    </row>
    <row r="118" ht="45.0" customHeight="1">
      <c r="G118" s="1119"/>
      <c r="H118" s="63"/>
      <c r="I118" s="1119"/>
      <c r="J118" s="63"/>
      <c r="K118" s="1119"/>
    </row>
    <row r="119" ht="45.0" customHeight="1">
      <c r="G119" s="1119"/>
      <c r="H119" s="63"/>
      <c r="I119" s="1119"/>
      <c r="J119" s="63"/>
      <c r="K119" s="1119"/>
    </row>
    <row r="120" ht="45.0" customHeight="1">
      <c r="G120" s="1119"/>
      <c r="H120" s="63"/>
      <c r="I120" s="1119"/>
      <c r="J120" s="63"/>
      <c r="K120" s="1119"/>
    </row>
    <row r="121" ht="45.0" customHeight="1">
      <c r="G121" s="1119"/>
      <c r="H121" s="63"/>
      <c r="I121" s="1119"/>
      <c r="J121" s="63"/>
      <c r="K121" s="1119"/>
    </row>
    <row r="122" ht="45.0" customHeight="1">
      <c r="G122" s="1119"/>
      <c r="H122" s="63"/>
      <c r="I122" s="1119"/>
      <c r="J122" s="63"/>
      <c r="K122" s="1119"/>
    </row>
    <row r="123" ht="45.0" customHeight="1">
      <c r="G123" s="1119"/>
      <c r="H123" s="63"/>
      <c r="I123" s="1119"/>
      <c r="J123" s="63"/>
      <c r="K123" s="1119"/>
    </row>
    <row r="124" ht="45.0" customHeight="1">
      <c r="A124" s="1237" t="s">
        <v>1822</v>
      </c>
      <c r="B124" s="1149" t="s">
        <v>4033</v>
      </c>
      <c r="C124" s="1149" t="s">
        <v>4140</v>
      </c>
      <c r="D124" s="1149" t="s">
        <v>4028</v>
      </c>
      <c r="E124" s="1149" t="s">
        <v>4141</v>
      </c>
      <c r="F124" s="1189">
        <v>4.0</v>
      </c>
      <c r="G124" s="1300">
        <v>0.0</v>
      </c>
      <c r="H124" s="1189">
        <v>10.0</v>
      </c>
      <c r="I124" s="1300">
        <v>0.0</v>
      </c>
      <c r="J124" s="1189">
        <v>0.0</v>
      </c>
      <c r="K124" s="1300">
        <v>10.0</v>
      </c>
      <c r="L124" s="1301" t="s">
        <v>4142</v>
      </c>
      <c r="M124" s="1187" t="s">
        <v>4025</v>
      </c>
      <c r="N124" s="1187" t="s">
        <v>3699</v>
      </c>
    </row>
    <row r="125" ht="45.0" customHeight="1">
      <c r="G125" s="1119"/>
      <c r="H125" s="63"/>
      <c r="I125" s="1119"/>
      <c r="J125" s="63"/>
      <c r="K125" s="1119"/>
    </row>
    <row r="126" ht="45.0" customHeight="1">
      <c r="G126" s="1119"/>
      <c r="H126" s="63"/>
      <c r="I126" s="1119"/>
      <c r="J126" s="63"/>
      <c r="K126" s="1119"/>
    </row>
    <row r="127" ht="45.0" customHeight="1">
      <c r="G127" s="1119"/>
      <c r="H127" s="63"/>
      <c r="I127" s="1119"/>
      <c r="J127" s="63"/>
      <c r="K127" s="1119"/>
    </row>
    <row r="128" ht="45.0" customHeight="1">
      <c r="G128" s="1119"/>
      <c r="H128" s="63"/>
      <c r="I128" s="1119"/>
      <c r="J128" s="63"/>
      <c r="K128" s="1119"/>
    </row>
    <row r="129" ht="45.0" customHeight="1">
      <c r="G129" s="1119"/>
      <c r="H129" s="63"/>
      <c r="I129" s="1119"/>
      <c r="J129" s="63"/>
      <c r="K129" s="1119"/>
    </row>
    <row r="130" ht="45.0" customHeight="1">
      <c r="G130" s="1119"/>
      <c r="H130" s="63"/>
      <c r="I130" s="1119"/>
      <c r="J130" s="63"/>
      <c r="K130" s="1119"/>
    </row>
    <row r="131" ht="45.0" customHeight="1">
      <c r="G131" s="1119"/>
      <c r="H131" s="63"/>
      <c r="I131" s="1119"/>
      <c r="J131" s="63"/>
      <c r="K131" s="1119"/>
    </row>
    <row r="132" ht="45.0" customHeight="1">
      <c r="G132" s="1119"/>
      <c r="H132" s="63"/>
      <c r="I132" s="1119"/>
      <c r="J132" s="63"/>
      <c r="K132" s="1119"/>
    </row>
    <row r="133" ht="45.0" customHeight="1">
      <c r="G133" s="1119"/>
      <c r="H133" s="63"/>
      <c r="I133" s="1119"/>
      <c r="J133" s="63"/>
      <c r="K133" s="1119"/>
    </row>
    <row r="134" ht="45.0" customHeight="1">
      <c r="G134" s="1119"/>
      <c r="H134" s="63"/>
      <c r="I134" s="1119"/>
      <c r="J134" s="63"/>
      <c r="K134" s="1119"/>
    </row>
    <row r="135" ht="45.0" customHeight="1">
      <c r="G135" s="1119"/>
      <c r="H135" s="63"/>
      <c r="I135" s="1119"/>
      <c r="J135" s="63"/>
      <c r="K135" s="1119"/>
    </row>
    <row r="136" ht="45.0" customHeight="1">
      <c r="G136" s="1119"/>
      <c r="H136" s="63"/>
      <c r="I136" s="1119"/>
      <c r="J136" s="63"/>
      <c r="K136" s="1119"/>
    </row>
    <row r="137" ht="45.0" customHeight="1">
      <c r="G137" s="1119"/>
      <c r="H137" s="63"/>
      <c r="I137" s="1119"/>
      <c r="J137" s="63"/>
      <c r="K137" s="1119"/>
    </row>
    <row r="138" ht="45.0" customHeight="1">
      <c r="G138" s="1119"/>
      <c r="H138" s="63"/>
      <c r="I138" s="1119"/>
      <c r="J138" s="63"/>
      <c r="K138" s="1119"/>
    </row>
    <row r="139" ht="45.0" customHeight="1">
      <c r="G139" s="1119"/>
      <c r="H139" s="63"/>
      <c r="I139" s="1119"/>
      <c r="J139" s="63"/>
      <c r="K139" s="1119"/>
    </row>
    <row r="140" ht="45.0" customHeight="1">
      <c r="G140" s="1119"/>
      <c r="H140" s="63"/>
      <c r="I140" s="1119"/>
      <c r="J140" s="63"/>
      <c r="K140" s="1119"/>
    </row>
    <row r="141" ht="45.0" customHeight="1">
      <c r="G141" s="1119"/>
      <c r="H141" s="63"/>
      <c r="I141" s="1119"/>
      <c r="J141" s="63"/>
      <c r="K141" s="1119"/>
    </row>
    <row r="142" ht="45.0" customHeight="1">
      <c r="G142" s="1119"/>
      <c r="H142" s="63"/>
      <c r="I142" s="1119"/>
      <c r="J142" s="63"/>
      <c r="K142" s="1119"/>
    </row>
    <row r="143" ht="45.0" customHeight="1">
      <c r="G143" s="1119"/>
      <c r="H143" s="63"/>
      <c r="I143" s="1119"/>
      <c r="J143" s="63"/>
      <c r="K143" s="1119"/>
    </row>
    <row r="144" ht="45.0" customHeight="1">
      <c r="G144" s="1119"/>
      <c r="H144" s="63"/>
      <c r="I144" s="1119"/>
      <c r="J144" s="63"/>
      <c r="K144" s="1119"/>
    </row>
    <row r="145" ht="45.0" customHeight="1">
      <c r="G145" s="1119"/>
      <c r="H145" s="63"/>
      <c r="I145" s="1119"/>
      <c r="J145" s="63"/>
      <c r="K145" s="1119"/>
    </row>
    <row r="146" ht="45.0" customHeight="1">
      <c r="G146" s="1119"/>
      <c r="H146" s="63"/>
      <c r="I146" s="1119"/>
      <c r="J146" s="63"/>
      <c r="K146" s="1119"/>
    </row>
    <row r="147" ht="45.0" customHeight="1">
      <c r="G147" s="1119"/>
      <c r="H147" s="63"/>
      <c r="I147" s="1119"/>
      <c r="J147" s="63"/>
      <c r="K147" s="1119"/>
    </row>
    <row r="148" ht="45.0" customHeight="1">
      <c r="G148" s="1119"/>
      <c r="H148" s="63"/>
      <c r="I148" s="1119"/>
      <c r="J148" s="63"/>
      <c r="K148" s="1119"/>
    </row>
    <row r="149" ht="45.0" customHeight="1">
      <c r="G149" s="1119"/>
      <c r="H149" s="63"/>
      <c r="I149" s="1119"/>
      <c r="J149" s="63"/>
      <c r="K149" s="1119"/>
    </row>
    <row r="150" ht="45.0" customHeight="1">
      <c r="G150" s="1119"/>
      <c r="H150" s="63"/>
      <c r="I150" s="1119"/>
      <c r="J150" s="63"/>
      <c r="K150" s="1119"/>
    </row>
    <row r="151" ht="45.0" customHeight="1">
      <c r="G151" s="1119"/>
      <c r="H151" s="63"/>
      <c r="I151" s="1119"/>
      <c r="J151" s="63"/>
      <c r="K151" s="1119"/>
    </row>
    <row r="152" ht="45.0" customHeight="1">
      <c r="G152" s="1119"/>
      <c r="H152" s="63"/>
      <c r="I152" s="1119"/>
      <c r="J152" s="63"/>
      <c r="K152" s="1119"/>
    </row>
    <row r="153" ht="45.0" customHeight="1">
      <c r="G153" s="1119"/>
      <c r="H153" s="63"/>
      <c r="I153" s="1119"/>
      <c r="J153" s="63"/>
      <c r="K153" s="1119"/>
    </row>
    <row r="154" ht="45.0" customHeight="1">
      <c r="G154" s="1119"/>
      <c r="H154" s="63"/>
      <c r="I154" s="1119"/>
      <c r="J154" s="63"/>
      <c r="K154" s="1119"/>
    </row>
    <row r="155" ht="45.0" customHeight="1">
      <c r="G155" s="1119"/>
      <c r="H155" s="63"/>
      <c r="I155" s="1119"/>
      <c r="J155" s="63"/>
      <c r="K155" s="1119"/>
    </row>
    <row r="156" ht="45.0" customHeight="1">
      <c r="G156" s="1119"/>
      <c r="H156" s="63"/>
      <c r="I156" s="1119"/>
      <c r="J156" s="63"/>
      <c r="K156" s="1119"/>
    </row>
    <row r="157" ht="45.0" customHeight="1">
      <c r="G157" s="1119"/>
      <c r="H157" s="63"/>
      <c r="I157" s="1119"/>
      <c r="J157" s="63"/>
      <c r="K157" s="1119"/>
    </row>
    <row r="158" ht="45.0" customHeight="1">
      <c r="G158" s="1119"/>
      <c r="H158" s="63"/>
      <c r="I158" s="1119"/>
      <c r="J158" s="63"/>
      <c r="K158" s="1119"/>
    </row>
    <row r="159" ht="45.0" customHeight="1">
      <c r="G159" s="1119"/>
      <c r="H159" s="63"/>
      <c r="I159" s="1119"/>
      <c r="J159" s="63"/>
      <c r="K159" s="1119"/>
    </row>
    <row r="160" ht="45.0" customHeight="1">
      <c r="G160" s="1119"/>
      <c r="H160" s="63"/>
      <c r="I160" s="1119"/>
      <c r="J160" s="63"/>
      <c r="K160" s="1119"/>
    </row>
    <row r="161" ht="45.0" customHeight="1">
      <c r="G161" s="1119"/>
      <c r="H161" s="63"/>
      <c r="I161" s="1119"/>
      <c r="J161" s="63"/>
      <c r="K161" s="1119"/>
    </row>
    <row r="162" ht="45.0" customHeight="1">
      <c r="G162" s="1119"/>
      <c r="H162" s="63"/>
      <c r="I162" s="1119"/>
      <c r="J162" s="63"/>
      <c r="K162" s="1119"/>
    </row>
    <row r="163" ht="45.0" customHeight="1">
      <c r="G163" s="1119"/>
      <c r="H163" s="63"/>
      <c r="I163" s="1119"/>
      <c r="J163" s="63"/>
      <c r="K163" s="1119"/>
    </row>
    <row r="164" ht="45.0" customHeight="1">
      <c r="G164" s="1119"/>
      <c r="H164" s="63"/>
      <c r="I164" s="1119"/>
      <c r="J164" s="63"/>
      <c r="K164" s="1119"/>
    </row>
    <row r="165" ht="45.0" customHeight="1">
      <c r="G165" s="1119"/>
      <c r="H165" s="63"/>
      <c r="I165" s="1119"/>
      <c r="J165" s="63"/>
      <c r="K165" s="1119"/>
    </row>
    <row r="166" ht="45.0" customHeight="1">
      <c r="G166" s="1119"/>
      <c r="H166" s="63"/>
      <c r="I166" s="1119"/>
      <c r="J166" s="63"/>
      <c r="K166" s="1119"/>
    </row>
    <row r="167" ht="45.0" customHeight="1">
      <c r="G167" s="1119"/>
      <c r="H167" s="63"/>
      <c r="I167" s="1119"/>
      <c r="J167" s="63"/>
      <c r="K167" s="1119"/>
    </row>
    <row r="168" ht="45.0" customHeight="1">
      <c r="G168" s="1119"/>
      <c r="H168" s="63"/>
      <c r="I168" s="1119"/>
      <c r="J168" s="63"/>
      <c r="K168" s="1119"/>
    </row>
    <row r="169" ht="45.0" customHeight="1">
      <c r="G169" s="1119"/>
      <c r="H169" s="63"/>
      <c r="I169" s="1119"/>
      <c r="J169" s="63"/>
      <c r="K169" s="1119"/>
    </row>
    <row r="170" ht="45.0" customHeight="1">
      <c r="G170" s="1119"/>
      <c r="H170" s="63"/>
      <c r="I170" s="1119"/>
      <c r="J170" s="63"/>
      <c r="K170" s="1119"/>
    </row>
    <row r="171" ht="45.0" customHeight="1">
      <c r="G171" s="1119"/>
      <c r="H171" s="63"/>
      <c r="I171" s="1119"/>
      <c r="J171" s="63"/>
      <c r="K171" s="1119"/>
    </row>
    <row r="172" ht="45.0" customHeight="1">
      <c r="G172" s="1119"/>
      <c r="H172" s="63"/>
      <c r="I172" s="1119"/>
      <c r="J172" s="63"/>
      <c r="K172" s="1119"/>
    </row>
    <row r="173" ht="45.0" customHeight="1">
      <c r="G173" s="1119"/>
      <c r="H173" s="63"/>
      <c r="I173" s="1119"/>
      <c r="J173" s="63"/>
      <c r="K173" s="1119"/>
    </row>
    <row r="174" ht="45.0" customHeight="1">
      <c r="G174" s="1119"/>
      <c r="H174" s="63"/>
      <c r="I174" s="1119"/>
      <c r="J174" s="63"/>
      <c r="K174" s="1119"/>
    </row>
    <row r="175" ht="45.0" customHeight="1">
      <c r="G175" s="1119"/>
      <c r="H175" s="63"/>
      <c r="I175" s="1119"/>
      <c r="J175" s="63"/>
      <c r="K175" s="1119"/>
    </row>
    <row r="176" ht="45.0" customHeight="1">
      <c r="G176" s="1119"/>
      <c r="H176" s="63"/>
      <c r="I176" s="1119"/>
      <c r="J176" s="63"/>
      <c r="K176" s="1119"/>
    </row>
    <row r="177" ht="45.0" customHeight="1">
      <c r="G177" s="1119"/>
      <c r="H177" s="63"/>
      <c r="I177" s="1119"/>
      <c r="J177" s="63"/>
      <c r="K177" s="1119"/>
    </row>
    <row r="178" ht="45.0" customHeight="1">
      <c r="G178" s="1119"/>
      <c r="H178" s="63"/>
      <c r="I178" s="1119"/>
      <c r="J178" s="63"/>
      <c r="K178" s="1119"/>
    </row>
    <row r="179" ht="45.0" customHeight="1">
      <c r="G179" s="1119"/>
      <c r="H179" s="63"/>
      <c r="I179" s="1119"/>
      <c r="J179" s="63"/>
      <c r="K179" s="1119"/>
    </row>
    <row r="180" ht="45.0" customHeight="1">
      <c r="G180" s="1119"/>
      <c r="H180" s="63"/>
      <c r="I180" s="1119"/>
      <c r="J180" s="63"/>
      <c r="K180" s="1119"/>
    </row>
    <row r="181" ht="45.0" customHeight="1">
      <c r="G181" s="1119"/>
      <c r="H181" s="63"/>
      <c r="I181" s="1119"/>
      <c r="J181" s="63"/>
      <c r="K181" s="1119"/>
    </row>
    <row r="182" ht="45.0" customHeight="1">
      <c r="G182" s="1119"/>
      <c r="H182" s="63"/>
      <c r="I182" s="1119"/>
      <c r="J182" s="63"/>
      <c r="K182" s="1119"/>
    </row>
    <row r="183" ht="45.0" customHeight="1">
      <c r="G183" s="1119"/>
      <c r="H183" s="63"/>
      <c r="I183" s="1119"/>
      <c r="J183" s="63"/>
      <c r="K183" s="1119"/>
    </row>
  </sheetData>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sheetData>
    <row r="1">
      <c r="A1" s="1302" t="s">
        <v>4143</v>
      </c>
      <c r="B1" s="1303"/>
      <c r="C1" s="1303"/>
      <c r="D1" s="1303"/>
      <c r="E1" s="1303"/>
      <c r="F1" s="1303"/>
      <c r="G1" s="1303"/>
      <c r="H1" s="1303"/>
      <c r="I1" s="1303"/>
      <c r="J1" s="1303"/>
      <c r="K1" s="1303"/>
      <c r="L1" s="1303"/>
      <c r="M1" s="1303"/>
    </row>
    <row r="2">
      <c r="A2" s="13" t="s">
        <v>4144</v>
      </c>
    </row>
    <row r="4">
      <c r="A4" s="1304" t="s">
        <v>4145</v>
      </c>
      <c r="B4" s="1305"/>
      <c r="C4" s="1305"/>
      <c r="D4" s="1305"/>
      <c r="E4" s="1305"/>
      <c r="F4" s="1305"/>
      <c r="G4" s="1305"/>
      <c r="H4" s="1305"/>
      <c r="I4" s="1305"/>
      <c r="J4" s="1305"/>
      <c r="K4" s="1305"/>
      <c r="L4" s="1305"/>
      <c r="M4" s="1305"/>
    </row>
    <row r="5">
      <c r="A5" s="13" t="s">
        <v>4146</v>
      </c>
    </row>
    <row r="6">
      <c r="A6" s="1306" t="s">
        <v>4147</v>
      </c>
      <c r="B6" s="1307">
        <v>3831.0</v>
      </c>
    </row>
    <row r="7">
      <c r="A7" s="1308" t="s">
        <v>4148</v>
      </c>
      <c r="B7" s="1309">
        <v>70.0</v>
      </c>
    </row>
    <row r="8">
      <c r="A8" s="17" t="s">
        <v>4149</v>
      </c>
      <c r="B8" s="1310">
        <v>75.0</v>
      </c>
    </row>
    <row r="11">
      <c r="A11" s="1304" t="s">
        <v>4150</v>
      </c>
      <c r="B11" s="1305"/>
      <c r="C11" s="1305"/>
      <c r="D11" s="1305"/>
      <c r="E11" s="1305"/>
      <c r="F11" s="1305"/>
      <c r="G11" s="1305"/>
      <c r="H11" s="1305"/>
      <c r="I11" s="1305"/>
      <c r="J11" s="1305"/>
      <c r="K11" s="1305"/>
      <c r="L11" s="1305"/>
      <c r="M11" s="1305"/>
    </row>
    <row r="12">
      <c r="A12" s="13" t="s">
        <v>4151</v>
      </c>
    </row>
    <row r="13">
      <c r="A13" s="13" t="s">
        <v>4152</v>
      </c>
    </row>
    <row r="14">
      <c r="A14" s="1311" t="str">
        <f>HYPERLINK("https://docs.google.com/spreadsheets/d/1ROC-WbmaMgIVRxPiRCjmaRWjTiIac4XJUQatNUkUJas/edit?usp=sharing","Inventory Link")</f>
        <v>Inventory Link</v>
      </c>
    </row>
    <row r="17">
      <c r="A17" s="1312" t="s">
        <v>4153</v>
      </c>
      <c r="B17" s="1313"/>
      <c r="C17" s="1313"/>
      <c r="D17" s="1313"/>
      <c r="E17" s="1313"/>
      <c r="F17" s="1313"/>
      <c r="G17" s="1313"/>
      <c r="H17" s="1313"/>
      <c r="I17" s="1313"/>
      <c r="J17" s="1313"/>
      <c r="K17" s="1313"/>
      <c r="L17" s="1313"/>
      <c r="M17" s="1313"/>
    </row>
    <row r="18">
      <c r="A18" s="1314" t="s">
        <v>4154</v>
      </c>
      <c r="B18" s="282"/>
      <c r="C18" s="282"/>
      <c r="D18" s="37"/>
      <c r="E18" s="37"/>
      <c r="F18" s="37"/>
      <c r="G18" s="37"/>
      <c r="H18" s="37"/>
      <c r="I18" s="37"/>
      <c r="J18" s="37"/>
      <c r="K18" s="37"/>
      <c r="L18" s="37"/>
      <c r="M18" s="37"/>
    </row>
    <row r="19">
      <c r="A19" s="37"/>
      <c r="B19" s="37"/>
      <c r="C19" s="37"/>
      <c r="D19" s="37"/>
      <c r="E19" s="37"/>
      <c r="F19" s="37"/>
      <c r="G19" s="37"/>
      <c r="H19" s="37"/>
      <c r="I19" s="37"/>
      <c r="J19" s="37"/>
      <c r="K19" s="37"/>
      <c r="L19" s="37"/>
      <c r="M19" s="37"/>
    </row>
    <row r="20">
      <c r="A20" s="1315" t="s">
        <v>4155</v>
      </c>
      <c r="B20" s="170"/>
      <c r="C20" s="170"/>
      <c r="D20" s="170"/>
      <c r="E20" s="170"/>
      <c r="F20" s="1316" t="s">
        <v>4156</v>
      </c>
      <c r="G20" s="37"/>
      <c r="H20" s="1317" t="s">
        <v>4157</v>
      </c>
      <c r="I20" s="170"/>
      <c r="J20" s="170"/>
      <c r="K20" s="170"/>
      <c r="L20" s="170"/>
      <c r="M20" s="1316" t="s">
        <v>4156</v>
      </c>
    </row>
    <row r="21">
      <c r="A21" s="211" t="s">
        <v>4158</v>
      </c>
      <c r="B21" s="212"/>
      <c r="C21" s="212"/>
      <c r="D21" s="212"/>
      <c r="E21" s="212"/>
      <c r="F21" s="154"/>
      <c r="G21" s="37"/>
      <c r="H21" s="211" t="s">
        <v>4159</v>
      </c>
      <c r="I21" s="212"/>
      <c r="J21" s="212"/>
      <c r="K21" s="212"/>
      <c r="L21" s="154"/>
      <c r="M21" s="154"/>
    </row>
    <row r="22">
      <c r="A22" s="1318" t="s">
        <v>4160</v>
      </c>
      <c r="B22" s="212"/>
      <c r="C22" s="212"/>
      <c r="D22" s="212"/>
      <c r="E22" s="154"/>
      <c r="F22" s="154"/>
      <c r="G22" s="37"/>
      <c r="H22" s="211" t="s">
        <v>4161</v>
      </c>
      <c r="I22" s="212"/>
      <c r="J22" s="212"/>
      <c r="K22" s="212"/>
      <c r="L22" s="154"/>
      <c r="M22" s="154"/>
    </row>
    <row r="23">
      <c r="A23" s="37"/>
      <c r="B23" s="37"/>
      <c r="C23" s="37"/>
      <c r="D23" s="37"/>
      <c r="E23" s="37"/>
      <c r="F23" s="37"/>
      <c r="G23" s="37"/>
      <c r="H23" s="37"/>
      <c r="I23" s="37"/>
      <c r="J23" s="37"/>
      <c r="K23" s="37"/>
      <c r="L23" s="37"/>
      <c r="M23" s="37"/>
    </row>
    <row r="24">
      <c r="A24" s="1315" t="s">
        <v>4162</v>
      </c>
      <c r="B24" s="170"/>
      <c r="C24" s="170"/>
      <c r="D24" s="170"/>
      <c r="E24" s="170"/>
      <c r="F24" s="1316" t="s">
        <v>4156</v>
      </c>
      <c r="G24" s="37"/>
      <c r="H24" s="1317" t="s">
        <v>4163</v>
      </c>
      <c r="I24" s="170"/>
      <c r="J24" s="170"/>
      <c r="K24" s="170"/>
      <c r="L24" s="170"/>
      <c r="M24" s="1316" t="s">
        <v>4156</v>
      </c>
    </row>
    <row r="25">
      <c r="A25" s="211" t="s">
        <v>4164</v>
      </c>
      <c r="B25" s="212"/>
      <c r="C25" s="212"/>
      <c r="D25" s="212"/>
      <c r="E25" s="212"/>
      <c r="F25" s="154"/>
      <c r="G25" s="37"/>
      <c r="H25" s="211" t="s">
        <v>4165</v>
      </c>
      <c r="I25" s="212"/>
      <c r="J25" s="212"/>
      <c r="K25" s="212"/>
      <c r="L25" s="212"/>
      <c r="M25" s="154"/>
    </row>
    <row r="26">
      <c r="A26" s="211" t="s">
        <v>4166</v>
      </c>
      <c r="B26" s="212"/>
      <c r="C26" s="154"/>
      <c r="D26" s="154"/>
      <c r="E26" s="154"/>
      <c r="F26" s="154"/>
      <c r="G26" s="37"/>
      <c r="H26" s="211" t="s">
        <v>4167</v>
      </c>
      <c r="I26" s="212"/>
      <c r="J26" s="212"/>
      <c r="K26" s="212"/>
      <c r="L26" s="154"/>
      <c r="M26" s="154"/>
    </row>
    <row r="27">
      <c r="A27" s="37"/>
      <c r="B27" s="37"/>
      <c r="C27" s="37"/>
      <c r="D27" s="37"/>
      <c r="E27" s="37"/>
      <c r="F27" s="37"/>
      <c r="G27" s="37"/>
      <c r="H27" s="37"/>
      <c r="I27" s="37"/>
      <c r="J27" s="37"/>
      <c r="K27" s="37"/>
      <c r="L27" s="37"/>
      <c r="M27" s="37"/>
    </row>
    <row r="28">
      <c r="A28" s="1315" t="s">
        <v>4168</v>
      </c>
      <c r="B28" s="170"/>
      <c r="C28" s="170"/>
      <c r="D28" s="170"/>
      <c r="E28" s="170"/>
      <c r="F28" s="1316" t="s">
        <v>4156</v>
      </c>
      <c r="G28" s="37"/>
      <c r="H28" s="37"/>
      <c r="I28" s="37"/>
      <c r="J28" s="37"/>
      <c r="K28" s="37"/>
      <c r="L28" s="37"/>
      <c r="M28" s="37"/>
    </row>
    <row r="29">
      <c r="A29" s="211" t="s">
        <v>4169</v>
      </c>
      <c r="B29" s="212"/>
      <c r="C29" s="212"/>
      <c r="D29" s="212"/>
      <c r="E29" s="154"/>
      <c r="F29" s="154"/>
      <c r="G29" s="37"/>
      <c r="H29" s="37"/>
      <c r="I29" s="37"/>
      <c r="J29" s="37"/>
      <c r="K29" s="37"/>
      <c r="L29" s="37"/>
      <c r="M29" s="37"/>
    </row>
    <row r="30">
      <c r="A30" s="154"/>
      <c r="B30" s="154"/>
      <c r="C30" s="154"/>
      <c r="D30" s="154"/>
      <c r="E30" s="154"/>
      <c r="F30" s="154"/>
      <c r="G30" s="37"/>
      <c r="H30" s="37"/>
      <c r="I30" s="37"/>
      <c r="J30" s="37"/>
      <c r="K30" s="37"/>
      <c r="L30" s="37"/>
      <c r="M30" s="37"/>
    </row>
    <row r="31">
      <c r="A31" s="37"/>
      <c r="B31" s="37"/>
      <c r="C31" s="37"/>
      <c r="D31" s="37"/>
      <c r="E31" s="37"/>
      <c r="F31" s="37"/>
      <c r="G31" s="37"/>
      <c r="H31" s="37"/>
      <c r="I31" s="37"/>
      <c r="J31" s="37"/>
      <c r="K31" s="37"/>
      <c r="L31" s="37"/>
      <c r="M31" s="37"/>
    </row>
    <row r="32">
      <c r="A32" s="1319" t="s">
        <v>4170</v>
      </c>
      <c r="B32" s="1320"/>
      <c r="C32" s="1320"/>
      <c r="D32" s="1320"/>
      <c r="E32" s="1320"/>
      <c r="F32" s="1316" t="s">
        <v>4156</v>
      </c>
      <c r="G32" s="37"/>
      <c r="H32" s="1321" t="s">
        <v>4171</v>
      </c>
      <c r="I32" s="1320"/>
      <c r="J32" s="1320"/>
      <c r="K32" s="1320"/>
      <c r="L32" s="1320"/>
      <c r="M32" s="1316" t="s">
        <v>4156</v>
      </c>
    </row>
    <row r="33">
      <c r="A33" s="224" t="s">
        <v>4172</v>
      </c>
      <c r="B33" s="212"/>
      <c r="C33" s="212"/>
      <c r="D33" s="212"/>
      <c r="E33" s="154"/>
      <c r="F33" s="154"/>
      <c r="G33" s="37"/>
      <c r="H33" s="211" t="s">
        <v>4173</v>
      </c>
      <c r="I33" s="212"/>
      <c r="J33" s="212"/>
      <c r="K33" s="212"/>
      <c r="L33" s="212"/>
      <c r="M33" s="154"/>
    </row>
    <row r="34">
      <c r="A34" s="211" t="s">
        <v>4174</v>
      </c>
      <c r="B34" s="154"/>
      <c r="C34" s="154"/>
      <c r="D34" s="154"/>
      <c r="E34" s="154"/>
      <c r="F34" s="154"/>
      <c r="G34" s="37"/>
      <c r="H34" s="242" t="s">
        <v>4175</v>
      </c>
      <c r="I34" s="154"/>
      <c r="J34" s="154"/>
      <c r="K34" s="154"/>
      <c r="L34" s="154"/>
      <c r="M34" s="302" t="s">
        <v>4176</v>
      </c>
    </row>
    <row r="35">
      <c r="A35" s="37"/>
      <c r="B35" s="37"/>
      <c r="C35" s="37"/>
      <c r="D35" s="37"/>
      <c r="E35" s="37"/>
      <c r="F35" s="37"/>
      <c r="G35" s="1322" t="s">
        <v>556</v>
      </c>
      <c r="H35" s="37"/>
      <c r="I35" s="37"/>
      <c r="J35" s="37"/>
      <c r="K35" s="37"/>
      <c r="L35" s="37"/>
      <c r="M35" s="37"/>
    </row>
    <row r="36">
      <c r="A36" s="1323" t="s">
        <v>4177</v>
      </c>
      <c r="B36" s="657"/>
      <c r="C36" s="657"/>
      <c r="D36" s="657"/>
      <c r="E36" s="657"/>
      <c r="F36" s="1316" t="s">
        <v>4156</v>
      </c>
      <c r="G36" s="1322" t="s">
        <v>556</v>
      </c>
      <c r="H36" s="1324" t="s">
        <v>4178</v>
      </c>
      <c r="I36" s="657"/>
      <c r="J36" s="657"/>
      <c r="K36" s="657"/>
      <c r="L36" s="657"/>
      <c r="M36" s="1316" t="s">
        <v>4156</v>
      </c>
    </row>
    <row r="37">
      <c r="A37" s="298" t="s">
        <v>4179</v>
      </c>
      <c r="B37" s="212"/>
      <c r="C37" s="212"/>
      <c r="D37" s="212"/>
      <c r="E37" s="154"/>
      <c r="F37" s="154"/>
      <c r="G37" s="1322" t="s">
        <v>556</v>
      </c>
      <c r="H37" s="242" t="s">
        <v>4180</v>
      </c>
      <c r="I37" s="212"/>
      <c r="J37" s="212"/>
      <c r="K37" s="212"/>
      <c r="L37" s="154"/>
      <c r="M37" s="154"/>
    </row>
    <row r="38">
      <c r="A38" s="242" t="s">
        <v>4181</v>
      </c>
      <c r="B38" s="154"/>
      <c r="C38" s="154"/>
      <c r="D38" s="154"/>
      <c r="E38" s="154"/>
      <c r="F38" s="154"/>
      <c r="G38" s="1322" t="s">
        <v>556</v>
      </c>
      <c r="H38" s="205" t="s">
        <v>4182</v>
      </c>
      <c r="I38" s="154"/>
      <c r="J38" s="154"/>
      <c r="K38" s="154"/>
      <c r="L38" s="154"/>
      <c r="M38" s="154"/>
    </row>
    <row r="39">
      <c r="A39" s="37"/>
      <c r="B39" s="37"/>
      <c r="C39" s="37"/>
      <c r="D39" s="37"/>
      <c r="E39" s="37"/>
      <c r="F39" s="37"/>
      <c r="G39" s="1322" t="s">
        <v>556</v>
      </c>
      <c r="H39" s="37"/>
      <c r="I39" s="37"/>
      <c r="J39" s="37"/>
      <c r="K39" s="37"/>
      <c r="L39" s="37"/>
      <c r="M39" s="37"/>
    </row>
    <row r="40">
      <c r="A40" s="1325" t="s">
        <v>4183</v>
      </c>
      <c r="B40" s="594"/>
      <c r="C40" s="594"/>
      <c r="D40" s="594"/>
      <c r="E40" s="594"/>
      <c r="F40" s="1326" t="s">
        <v>4156</v>
      </c>
      <c r="G40" s="1322" t="s">
        <v>556</v>
      </c>
      <c r="H40" s="1327" t="s">
        <v>4184</v>
      </c>
      <c r="I40" s="594"/>
      <c r="J40" s="594"/>
      <c r="K40" s="594"/>
      <c r="L40" s="594"/>
      <c r="M40" s="1316" t="s">
        <v>4156</v>
      </c>
    </row>
    <row r="41">
      <c r="A41" s="242" t="s">
        <v>4185</v>
      </c>
      <c r="B41" s="212"/>
      <c r="C41" s="212"/>
      <c r="D41" s="212"/>
      <c r="E41" s="212"/>
      <c r="F41" s="154"/>
      <c r="G41" s="1322" t="s">
        <v>556</v>
      </c>
      <c r="H41" s="211" t="s">
        <v>4186</v>
      </c>
      <c r="I41" s="212"/>
      <c r="J41" s="212"/>
      <c r="K41" s="212"/>
      <c r="L41" s="212"/>
      <c r="M41" s="154"/>
    </row>
    <row r="42">
      <c r="A42" s="242" t="s">
        <v>4187</v>
      </c>
      <c r="B42" s="212"/>
      <c r="C42" s="212"/>
      <c r="D42" s="212"/>
      <c r="E42" s="212"/>
      <c r="F42" s="154"/>
      <c r="G42" s="1322" t="s">
        <v>556</v>
      </c>
      <c r="H42" s="211" t="s">
        <v>4188</v>
      </c>
      <c r="I42" s="212"/>
      <c r="J42" s="212"/>
      <c r="K42" s="154"/>
      <c r="L42" s="154"/>
      <c r="M42" s="154"/>
    </row>
    <row r="43">
      <c r="A43" s="37"/>
      <c r="B43" s="37"/>
      <c r="C43" s="37"/>
      <c r="D43" s="37"/>
      <c r="E43" s="37"/>
      <c r="F43" s="37"/>
      <c r="G43" s="1322" t="s">
        <v>556</v>
      </c>
      <c r="H43" s="37"/>
      <c r="I43" s="37"/>
      <c r="J43" s="37"/>
      <c r="K43" s="37"/>
      <c r="L43" s="37"/>
      <c r="M43" s="37"/>
    </row>
    <row r="44">
      <c r="A44" s="1325" t="s">
        <v>4189</v>
      </c>
      <c r="B44" s="594"/>
      <c r="C44" s="594"/>
      <c r="D44" s="594"/>
      <c r="E44" s="594"/>
      <c r="F44" s="1316" t="s">
        <v>4156</v>
      </c>
      <c r="G44" s="1322" t="s">
        <v>556</v>
      </c>
      <c r="H44" s="1325" t="s">
        <v>4190</v>
      </c>
      <c r="I44" s="594"/>
      <c r="J44" s="594"/>
      <c r="K44" s="594"/>
      <c r="L44" s="594"/>
      <c r="M44" s="1316" t="s">
        <v>4156</v>
      </c>
    </row>
    <row r="45">
      <c r="A45" s="242" t="s">
        <v>4191</v>
      </c>
      <c r="B45" s="212"/>
      <c r="C45" s="212"/>
      <c r="D45" s="212"/>
      <c r="E45" s="212"/>
      <c r="F45" s="154"/>
      <c r="G45" s="1322" t="s">
        <v>556</v>
      </c>
      <c r="H45" s="242" t="s">
        <v>4192</v>
      </c>
      <c r="I45" s="212"/>
      <c r="J45" s="212"/>
      <c r="K45" s="212"/>
      <c r="L45" s="212"/>
      <c r="M45" s="154"/>
    </row>
    <row r="46">
      <c r="A46" s="242" t="s">
        <v>4193</v>
      </c>
      <c r="B46" s="212"/>
      <c r="C46" s="212"/>
      <c r="D46" s="212"/>
      <c r="E46" s="212"/>
      <c r="F46" s="154"/>
      <c r="G46" s="1322" t="s">
        <v>556</v>
      </c>
      <c r="H46" s="242" t="s">
        <v>4194</v>
      </c>
      <c r="I46" s="212"/>
      <c r="J46" s="212"/>
      <c r="K46" s="212"/>
      <c r="L46" s="212"/>
      <c r="M46" s="154"/>
    </row>
    <row r="47">
      <c r="A47" s="37"/>
      <c r="B47" s="37"/>
      <c r="C47" s="37"/>
      <c r="D47" s="37"/>
      <c r="E47" s="37"/>
      <c r="F47" s="37"/>
      <c r="G47" s="1322" t="s">
        <v>556</v>
      </c>
      <c r="H47" s="37"/>
      <c r="I47" s="37"/>
      <c r="J47" s="37"/>
      <c r="K47" s="37"/>
      <c r="L47" s="37"/>
      <c r="M47" s="37"/>
    </row>
    <row r="48">
      <c r="A48" s="1325" t="s">
        <v>4195</v>
      </c>
      <c r="B48" s="594"/>
      <c r="C48" s="594"/>
      <c r="D48" s="594"/>
      <c r="E48" s="594"/>
      <c r="F48" s="1316" t="s">
        <v>4156</v>
      </c>
      <c r="G48" s="1322" t="s">
        <v>556</v>
      </c>
      <c r="H48" s="1325" t="s">
        <v>4196</v>
      </c>
      <c r="I48" s="594"/>
      <c r="J48" s="594"/>
      <c r="K48" s="594"/>
      <c r="L48" s="594"/>
      <c r="M48" s="1316" t="s">
        <v>4156</v>
      </c>
    </row>
    <row r="49">
      <c r="A49" s="242" t="s">
        <v>4197</v>
      </c>
      <c r="B49" s="212"/>
      <c r="C49" s="212"/>
      <c r="D49" s="212"/>
      <c r="E49" s="212"/>
      <c r="F49" s="154"/>
      <c r="G49" s="1322" t="s">
        <v>556</v>
      </c>
      <c r="H49" s="242" t="s">
        <v>4198</v>
      </c>
      <c r="I49" s="212"/>
      <c r="J49" s="212"/>
      <c r="K49" s="212"/>
      <c r="L49" s="212"/>
      <c r="M49" s="154"/>
    </row>
    <row r="50">
      <c r="A50" s="242" t="s">
        <v>4199</v>
      </c>
      <c r="B50" s="212"/>
      <c r="C50" s="212"/>
      <c r="D50" s="212"/>
      <c r="E50" s="212"/>
      <c r="F50" s="154"/>
      <c r="G50" s="1322" t="s">
        <v>556</v>
      </c>
      <c r="H50" s="242" t="s">
        <v>4200</v>
      </c>
      <c r="I50" s="212"/>
      <c r="J50" s="212"/>
      <c r="K50" s="212"/>
      <c r="L50" s="212"/>
      <c r="M50" s="154"/>
    </row>
    <row r="51">
      <c r="A51" s="37"/>
      <c r="B51" s="37"/>
      <c r="C51" s="37"/>
      <c r="D51" s="37"/>
      <c r="E51" s="37"/>
      <c r="F51" s="37"/>
      <c r="G51" s="1322" t="s">
        <v>556</v>
      </c>
      <c r="H51" s="37"/>
      <c r="I51" s="37"/>
      <c r="J51" s="37"/>
      <c r="K51" s="37"/>
      <c r="L51" s="37"/>
      <c r="M51" s="37"/>
    </row>
    <row r="52">
      <c r="A52" s="1325" t="s">
        <v>4201</v>
      </c>
      <c r="B52" s="594"/>
      <c r="C52" s="594"/>
      <c r="D52" s="594"/>
      <c r="E52" s="594"/>
      <c r="F52" s="1316" t="s">
        <v>4156</v>
      </c>
      <c r="G52" s="1322" t="s">
        <v>556</v>
      </c>
      <c r="H52" s="1325" t="s">
        <v>4202</v>
      </c>
      <c r="I52" s="594"/>
      <c r="J52" s="594"/>
      <c r="K52" s="594"/>
      <c r="L52" s="594"/>
      <c r="M52" s="1316" t="s">
        <v>4156</v>
      </c>
    </row>
    <row r="53">
      <c r="A53" s="242" t="s">
        <v>4203</v>
      </c>
      <c r="B53" s="212"/>
      <c r="C53" s="212"/>
      <c r="D53" s="212"/>
      <c r="E53" s="212"/>
      <c r="F53" s="154"/>
      <c r="G53" s="1322" t="s">
        <v>556</v>
      </c>
      <c r="H53" s="242" t="s">
        <v>4204</v>
      </c>
      <c r="I53" s="212"/>
      <c r="J53" s="212"/>
      <c r="K53" s="212"/>
      <c r="L53" s="212"/>
      <c r="M53" s="154"/>
    </row>
    <row r="54">
      <c r="A54" s="242" t="s">
        <v>4205</v>
      </c>
      <c r="B54" s="212"/>
      <c r="C54" s="212"/>
      <c r="D54" s="212"/>
      <c r="E54" s="212"/>
      <c r="F54" s="154"/>
      <c r="G54" s="1322" t="s">
        <v>556</v>
      </c>
      <c r="H54" s="242" t="s">
        <v>4206</v>
      </c>
      <c r="I54" s="212"/>
      <c r="J54" s="212"/>
      <c r="K54" s="212"/>
      <c r="L54" s="212"/>
      <c r="M54" s="154"/>
    </row>
    <row r="55">
      <c r="A55" s="37"/>
      <c r="B55" s="37"/>
      <c r="C55" s="37"/>
      <c r="D55" s="37"/>
      <c r="E55" s="37"/>
      <c r="F55" s="37"/>
      <c r="G55" s="1322" t="s">
        <v>556</v>
      </c>
      <c r="H55" s="37"/>
      <c r="I55" s="37"/>
      <c r="J55" s="37"/>
      <c r="K55" s="37"/>
      <c r="L55" s="37"/>
      <c r="M55" s="37"/>
    </row>
    <row r="56">
      <c r="A56" s="1325" t="s">
        <v>4207</v>
      </c>
      <c r="B56" s="594"/>
      <c r="C56" s="594"/>
      <c r="D56" s="594"/>
      <c r="E56" s="594"/>
      <c r="F56" s="1316" t="s">
        <v>4156</v>
      </c>
      <c r="G56" s="1322" t="s">
        <v>556</v>
      </c>
    </row>
    <row r="57">
      <c r="A57" s="242" t="s">
        <v>4208</v>
      </c>
      <c r="B57" s="212"/>
      <c r="C57" s="212"/>
      <c r="D57" s="212"/>
      <c r="E57" s="212"/>
      <c r="F57" s="154"/>
      <c r="G57" s="1322" t="s">
        <v>556</v>
      </c>
    </row>
    <row r="58">
      <c r="A58" s="242" t="s">
        <v>4209</v>
      </c>
      <c r="B58" s="212"/>
      <c r="C58" s="212"/>
      <c r="D58" s="212"/>
      <c r="E58" s="212"/>
      <c r="F58" s="154"/>
      <c r="G58" s="1322" t="s">
        <v>556</v>
      </c>
    </row>
    <row r="59">
      <c r="A59" s="37"/>
      <c r="B59" s="37"/>
      <c r="C59" s="37"/>
      <c r="D59" s="37"/>
      <c r="E59" s="37"/>
      <c r="F59" s="37"/>
      <c r="G59" s="1322" t="s">
        <v>556</v>
      </c>
      <c r="H59" s="37"/>
      <c r="I59" s="37"/>
      <c r="J59" s="37"/>
      <c r="K59" s="37"/>
      <c r="L59" s="37"/>
      <c r="M59" s="37"/>
    </row>
    <row r="60">
      <c r="A60" s="1328" t="s">
        <v>4210</v>
      </c>
      <c r="B60" s="1329"/>
      <c r="C60" s="1329"/>
      <c r="D60" s="1329"/>
      <c r="E60" s="1329"/>
      <c r="F60" s="1326" t="s">
        <v>4211</v>
      </c>
      <c r="G60" s="1322" t="s">
        <v>556</v>
      </c>
      <c r="H60" s="1330" t="s">
        <v>4212</v>
      </c>
      <c r="I60" s="1329"/>
      <c r="J60" s="1329"/>
      <c r="K60" s="1329"/>
      <c r="L60" s="1329"/>
      <c r="M60" s="1326" t="s">
        <v>4213</v>
      </c>
    </row>
    <row r="61">
      <c r="A61" s="211" t="s">
        <v>4214</v>
      </c>
      <c r="B61" s="212"/>
      <c r="C61" s="212"/>
      <c r="D61" s="212"/>
      <c r="E61" s="154"/>
      <c r="F61" s="154"/>
      <c r="G61" s="1322" t="s">
        <v>556</v>
      </c>
      <c r="H61" s="242" t="s">
        <v>4215</v>
      </c>
      <c r="I61" s="212"/>
      <c r="J61" s="212"/>
      <c r="K61" s="212"/>
      <c r="L61" s="154"/>
      <c r="M61" s="154"/>
    </row>
    <row r="62">
      <c r="A62" s="211" t="s">
        <v>4216</v>
      </c>
      <c r="B62" s="212"/>
      <c r="C62" s="212"/>
      <c r="D62" s="154"/>
      <c r="E62" s="154"/>
      <c r="F62" s="154"/>
      <c r="G62" s="1322" t="s">
        <v>556</v>
      </c>
      <c r="H62" s="242" t="s">
        <v>4217</v>
      </c>
      <c r="I62" s="212"/>
      <c r="J62" s="212"/>
      <c r="K62" s="154"/>
      <c r="L62" s="154"/>
      <c r="M62" s="154"/>
    </row>
    <row r="63">
      <c r="A63" s="37"/>
      <c r="B63" s="37"/>
      <c r="C63" s="37"/>
      <c r="D63" s="37"/>
      <c r="E63" s="37"/>
      <c r="F63" s="37"/>
      <c r="G63" s="1322" t="s">
        <v>556</v>
      </c>
      <c r="H63" s="37"/>
      <c r="I63" s="37"/>
      <c r="J63" s="37"/>
      <c r="K63" s="37"/>
      <c r="L63" s="37"/>
      <c r="M63" s="37"/>
    </row>
    <row r="64">
      <c r="A64" s="1331" t="s">
        <v>4218</v>
      </c>
      <c r="B64" s="629"/>
      <c r="C64" s="629"/>
      <c r="D64" s="629"/>
      <c r="E64" s="629"/>
      <c r="F64" s="1332" t="s">
        <v>4219</v>
      </c>
      <c r="G64" s="1322" t="s">
        <v>556</v>
      </c>
      <c r="H64" s="1333" t="s">
        <v>4220</v>
      </c>
      <c r="I64" s="629"/>
      <c r="J64" s="629"/>
      <c r="K64" s="629"/>
      <c r="L64" s="629"/>
      <c r="M64" s="1316" t="s">
        <v>4156</v>
      </c>
    </row>
    <row r="65">
      <c r="A65" s="224" t="s">
        <v>4221</v>
      </c>
      <c r="B65" s="212"/>
      <c r="C65" s="212"/>
      <c r="D65" s="212"/>
      <c r="E65" s="212"/>
      <c r="F65" s="154"/>
      <c r="G65" s="1322" t="s">
        <v>556</v>
      </c>
      <c r="H65" s="211" t="s">
        <v>4222</v>
      </c>
      <c r="I65" s="212"/>
      <c r="J65" s="212"/>
      <c r="K65" s="212"/>
      <c r="L65" s="212"/>
      <c r="M65" s="154"/>
    </row>
    <row r="66">
      <c r="A66" s="211" t="s">
        <v>4223</v>
      </c>
      <c r="B66" s="212"/>
      <c r="C66" s="212"/>
      <c r="D66" s="212"/>
      <c r="E66" s="154"/>
      <c r="F66" s="154"/>
      <c r="G66" s="1322" t="s">
        <v>556</v>
      </c>
      <c r="H66" s="211" t="s">
        <v>4224</v>
      </c>
      <c r="I66" s="212"/>
      <c r="J66" s="212"/>
      <c r="K66" s="212"/>
      <c r="L66" s="154"/>
      <c r="M66" s="154"/>
    </row>
    <row r="67">
      <c r="G67" s="1322" t="s">
        <v>556</v>
      </c>
    </row>
    <row r="68">
      <c r="A68" s="1334" t="s">
        <v>4225</v>
      </c>
      <c r="B68" s="629"/>
      <c r="C68" s="629"/>
      <c r="D68" s="629"/>
      <c r="E68" s="629"/>
      <c r="F68" s="1316" t="s">
        <v>4156</v>
      </c>
      <c r="G68" s="1322" t="s">
        <v>556</v>
      </c>
      <c r="H68" s="1334" t="s">
        <v>4226</v>
      </c>
      <c r="I68" s="629"/>
      <c r="J68" s="629"/>
      <c r="K68" s="629"/>
      <c r="L68" s="629"/>
      <c r="M68" s="1316" t="s">
        <v>4156</v>
      </c>
    </row>
    <row r="69">
      <c r="A69" s="228" t="s">
        <v>4227</v>
      </c>
      <c r="B69" s="154"/>
      <c r="C69" s="154"/>
      <c r="D69" s="154"/>
      <c r="E69" s="154"/>
      <c r="F69" s="154"/>
      <c r="G69" s="1322" t="s">
        <v>556</v>
      </c>
      <c r="H69" s="228" t="s">
        <v>4228</v>
      </c>
      <c r="I69" s="154"/>
      <c r="J69" s="154"/>
      <c r="K69" s="154"/>
      <c r="L69" s="154"/>
      <c r="M69" s="154"/>
    </row>
    <row r="70">
      <c r="A70" s="322" t="s">
        <v>4229</v>
      </c>
      <c r="B70" s="154"/>
      <c r="C70" s="154"/>
      <c r="D70" s="154"/>
      <c r="E70" s="154"/>
      <c r="F70" s="154"/>
      <c r="G70" s="1322" t="s">
        <v>556</v>
      </c>
      <c r="H70" s="322" t="s">
        <v>4230</v>
      </c>
      <c r="I70" s="154"/>
      <c r="J70" s="154"/>
      <c r="K70" s="154"/>
      <c r="L70" s="154"/>
      <c r="M70" s="154"/>
    </row>
    <row r="71">
      <c r="G71" s="1322" t="s">
        <v>556</v>
      </c>
    </row>
    <row r="72">
      <c r="A72" s="1335" t="s">
        <v>4231</v>
      </c>
      <c r="B72" s="329"/>
      <c r="C72" s="329"/>
      <c r="D72" s="329"/>
      <c r="E72" s="329"/>
      <c r="F72" s="1316" t="s">
        <v>4156</v>
      </c>
      <c r="G72" s="1322" t="s">
        <v>556</v>
      </c>
      <c r="H72" s="1335" t="s">
        <v>4232</v>
      </c>
      <c r="I72" s="329"/>
      <c r="J72" s="329"/>
      <c r="K72" s="329"/>
      <c r="L72" s="329"/>
      <c r="M72" s="1316" t="s">
        <v>4156</v>
      </c>
    </row>
    <row r="73">
      <c r="A73" s="322" t="s">
        <v>4233</v>
      </c>
      <c r="B73" s="154"/>
      <c r="C73" s="154"/>
      <c r="D73" s="154"/>
      <c r="E73" s="154"/>
      <c r="F73" s="154"/>
      <c r="G73" s="1322" t="s">
        <v>556</v>
      </c>
      <c r="H73" s="242" t="s">
        <v>4234</v>
      </c>
      <c r="I73" s="212"/>
      <c r="J73" s="212"/>
      <c r="K73" s="212"/>
      <c r="L73" s="212"/>
      <c r="M73" s="154"/>
    </row>
    <row r="74">
      <c r="A74" s="322" t="s">
        <v>4235</v>
      </c>
      <c r="B74" s="154"/>
      <c r="C74" s="154"/>
      <c r="D74" s="154"/>
      <c r="E74" s="154"/>
      <c r="F74" s="154"/>
      <c r="G74" s="1322" t="s">
        <v>556</v>
      </c>
      <c r="H74" s="242" t="s">
        <v>4236</v>
      </c>
      <c r="I74" s="212"/>
      <c r="J74" s="212"/>
      <c r="K74" s="212"/>
      <c r="L74" s="154"/>
      <c r="M74" s="154"/>
    </row>
    <row r="75">
      <c r="G75" s="1322" t="s">
        <v>556</v>
      </c>
    </row>
    <row r="76">
      <c r="A76" s="1336" t="s">
        <v>4237</v>
      </c>
      <c r="B76" s="963"/>
      <c r="C76" s="963"/>
      <c r="D76" s="963"/>
      <c r="E76" s="963"/>
      <c r="F76" s="1316" t="s">
        <v>4156</v>
      </c>
      <c r="G76" s="1322" t="s">
        <v>556</v>
      </c>
    </row>
    <row r="77">
      <c r="A77" s="153" t="s">
        <v>4238</v>
      </c>
      <c r="B77" s="154"/>
      <c r="C77" s="154"/>
      <c r="D77" s="154"/>
      <c r="E77" s="154"/>
      <c r="F77" s="154"/>
      <c r="G77" s="1322" t="s">
        <v>556</v>
      </c>
    </row>
    <row r="78">
      <c r="A78" s="153" t="s">
        <v>4239</v>
      </c>
      <c r="B78" s="154"/>
      <c r="C78" s="154"/>
      <c r="D78" s="154"/>
      <c r="E78" s="154"/>
      <c r="F78" s="154"/>
      <c r="G78" s="1322" t="s">
        <v>556</v>
      </c>
    </row>
    <row r="79">
      <c r="G79" s="1322" t="s">
        <v>556</v>
      </c>
    </row>
    <row r="80">
      <c r="A80" s="1337" t="s">
        <v>4240</v>
      </c>
      <c r="B80" s="1338"/>
      <c r="C80" s="1338"/>
      <c r="D80" s="1338"/>
      <c r="E80" s="1338"/>
      <c r="F80" s="1339" t="s">
        <v>4241</v>
      </c>
      <c r="G80" s="1322" t="s">
        <v>556</v>
      </c>
      <c r="H80" s="1337" t="s">
        <v>4242</v>
      </c>
      <c r="I80" s="1338"/>
      <c r="J80" s="1338"/>
      <c r="K80" s="1338"/>
      <c r="L80" s="1338"/>
      <c r="M80" s="1339" t="s">
        <v>4241</v>
      </c>
    </row>
    <row r="81">
      <c r="A81" s="242" t="s">
        <v>4243</v>
      </c>
      <c r="B81" s="212"/>
      <c r="C81" s="212"/>
      <c r="D81" s="212"/>
      <c r="E81" s="212"/>
      <c r="F81" s="154"/>
      <c r="G81" s="1322" t="s">
        <v>556</v>
      </c>
      <c r="H81" s="242" t="s">
        <v>4244</v>
      </c>
      <c r="I81" s="212"/>
      <c r="J81" s="212"/>
      <c r="K81" s="212"/>
      <c r="L81" s="212"/>
      <c r="M81" s="154"/>
    </row>
    <row r="82">
      <c r="A82" s="211" t="s">
        <v>4245</v>
      </c>
      <c r="B82" s="212"/>
      <c r="C82" s="212"/>
      <c r="D82" s="212"/>
      <c r="E82" s="212"/>
      <c r="F82" s="154"/>
      <c r="G82" s="1322" t="s">
        <v>556</v>
      </c>
      <c r="H82" s="242" t="s">
        <v>4246</v>
      </c>
      <c r="I82" s="212"/>
      <c r="J82" s="212"/>
      <c r="K82" s="212"/>
      <c r="L82" s="212"/>
      <c r="M82" s="154"/>
    </row>
    <row r="83">
      <c r="A83" s="213" t="s">
        <v>4247</v>
      </c>
      <c r="B83" s="37"/>
      <c r="C83" s="37"/>
      <c r="D83" s="37"/>
      <c r="E83" s="37"/>
      <c r="F83" s="1340" t="s">
        <v>4248</v>
      </c>
      <c r="G83" s="37"/>
      <c r="H83" s="213" t="s">
        <v>4249</v>
      </c>
      <c r="I83" s="37"/>
      <c r="J83" s="37"/>
      <c r="K83" s="37"/>
      <c r="L83" s="37"/>
      <c r="M83" s="1340" t="s">
        <v>4248</v>
      </c>
    </row>
    <row r="84">
      <c r="A84" s="37"/>
      <c r="B84" s="37"/>
      <c r="C84" s="37"/>
      <c r="D84" s="37"/>
      <c r="E84" s="37"/>
      <c r="F84" s="37"/>
      <c r="G84" s="37"/>
      <c r="H84" s="37"/>
      <c r="I84" s="37"/>
      <c r="J84" s="37"/>
      <c r="K84" s="37"/>
      <c r="L84" s="37"/>
      <c r="M84" s="37"/>
    </row>
    <row r="85">
      <c r="A85" s="1337" t="s">
        <v>4250</v>
      </c>
      <c r="B85" s="1338"/>
      <c r="C85" s="1338"/>
      <c r="D85" s="1338"/>
      <c r="E85" s="1338"/>
      <c r="F85" s="1339" t="s">
        <v>4241</v>
      </c>
      <c r="H85" s="1337" t="s">
        <v>4251</v>
      </c>
      <c r="I85" s="1338"/>
      <c r="J85" s="1338"/>
      <c r="K85" s="1338"/>
      <c r="L85" s="1338"/>
      <c r="M85" s="1339" t="s">
        <v>4241</v>
      </c>
    </row>
    <row r="86">
      <c r="A86" s="242" t="s">
        <v>4252</v>
      </c>
      <c r="B86" s="212"/>
      <c r="C86" s="212"/>
      <c r="D86" s="212"/>
      <c r="E86" s="212"/>
      <c r="F86" s="154"/>
      <c r="G86" s="1322" t="s">
        <v>556</v>
      </c>
      <c r="H86" s="242" t="s">
        <v>4253</v>
      </c>
      <c r="I86" s="212"/>
      <c r="J86" s="212"/>
      <c r="K86" s="212"/>
      <c r="L86" s="212"/>
      <c r="M86" s="154"/>
    </row>
    <row r="87">
      <c r="A87" s="242" t="s">
        <v>4254</v>
      </c>
      <c r="B87" s="212"/>
      <c r="C87" s="212"/>
      <c r="D87" s="212"/>
      <c r="E87" s="212"/>
      <c r="F87" s="154"/>
      <c r="H87" s="242" t="s">
        <v>4255</v>
      </c>
      <c r="I87" s="212"/>
      <c r="J87" s="212"/>
      <c r="K87" s="212"/>
      <c r="L87" s="212"/>
      <c r="M87" s="154"/>
    </row>
    <row r="88">
      <c r="A88" s="215" t="s">
        <v>4256</v>
      </c>
      <c r="F88" s="1340" t="s">
        <v>4248</v>
      </c>
      <c r="H88" s="215" t="s">
        <v>4257</v>
      </c>
      <c r="M88" s="1340" t="s">
        <v>4248</v>
      </c>
    </row>
    <row r="91">
      <c r="A91" s="1341" t="s">
        <v>4258</v>
      </c>
      <c r="B91" s="1342"/>
      <c r="C91" s="1342"/>
      <c r="D91" s="1342"/>
      <c r="E91" s="1342"/>
      <c r="F91" s="1342"/>
      <c r="G91" s="1342"/>
      <c r="H91" s="1342"/>
      <c r="I91" s="1342"/>
      <c r="J91" s="1342"/>
      <c r="K91" s="1342"/>
      <c r="L91" s="1342"/>
      <c r="M91" s="1342"/>
    </row>
    <row r="92">
      <c r="A92" s="1314" t="s">
        <v>4259</v>
      </c>
      <c r="B92" s="282"/>
      <c r="C92" s="282"/>
      <c r="D92" s="282"/>
      <c r="E92" s="282"/>
      <c r="F92" s="282"/>
      <c r="G92" s="282"/>
      <c r="H92" s="37"/>
      <c r="I92" s="37"/>
      <c r="J92" s="37"/>
      <c r="K92" s="37"/>
      <c r="L92" s="37"/>
      <c r="M92" s="37"/>
    </row>
    <row r="93">
      <c r="A93" s="1343"/>
      <c r="B93" s="1343"/>
      <c r="C93" s="1343"/>
      <c r="D93" s="1343"/>
      <c r="E93" s="1343"/>
      <c r="F93" s="1343"/>
      <c r="G93" s="1343"/>
      <c r="H93" s="1343"/>
      <c r="I93" s="1343"/>
      <c r="J93" s="1343"/>
      <c r="K93" s="1343"/>
      <c r="L93" s="1343"/>
      <c r="M93" s="1343"/>
    </row>
    <row r="94">
      <c r="A94" s="1344" t="s">
        <v>4260</v>
      </c>
      <c r="B94" s="1345"/>
      <c r="C94" s="1345"/>
      <c r="D94" s="1345"/>
      <c r="E94" s="1345"/>
      <c r="F94" s="1345"/>
      <c r="G94" s="1345"/>
      <c r="H94" s="1345"/>
      <c r="I94" s="1345"/>
      <c r="J94" s="1345"/>
      <c r="K94" s="1345"/>
      <c r="L94" s="1345"/>
      <c r="M94" s="1345"/>
    </row>
    <row r="95">
      <c r="A95" s="1314" t="s">
        <v>4261</v>
      </c>
      <c r="B95" s="282"/>
      <c r="C95" s="282"/>
      <c r="D95" s="282"/>
      <c r="E95" s="37"/>
      <c r="F95" s="37"/>
      <c r="G95" s="37"/>
      <c r="H95" s="37"/>
      <c r="I95" s="37"/>
      <c r="J95" s="37"/>
      <c r="K95" s="37"/>
      <c r="L95" s="37"/>
      <c r="M95" s="37"/>
    </row>
    <row r="96">
      <c r="A96" s="1346" t="s">
        <v>4262</v>
      </c>
      <c r="B96" s="37"/>
      <c r="C96" s="37"/>
      <c r="D96" s="37"/>
      <c r="E96" s="37"/>
      <c r="F96" s="37"/>
      <c r="G96" s="37"/>
      <c r="H96" s="37"/>
      <c r="I96" s="37"/>
      <c r="J96" s="37"/>
      <c r="K96" s="37"/>
      <c r="L96" s="37"/>
      <c r="M96" s="37"/>
    </row>
    <row r="97">
      <c r="A97" s="37"/>
      <c r="B97" s="37"/>
      <c r="C97" s="37"/>
      <c r="D97" s="37"/>
      <c r="E97" s="37"/>
      <c r="F97" s="37"/>
      <c r="G97" s="37"/>
      <c r="H97" s="37"/>
      <c r="I97" s="37"/>
      <c r="J97" s="37"/>
      <c r="K97" s="37"/>
      <c r="L97" s="37"/>
      <c r="M97" s="37"/>
    </row>
    <row r="98">
      <c r="A98" s="1347" t="s">
        <v>4263</v>
      </c>
      <c r="B98" s="329"/>
      <c r="C98" s="329"/>
      <c r="D98" s="329"/>
      <c r="E98" s="329"/>
      <c r="F98" s="1348" t="s">
        <v>4264</v>
      </c>
      <c r="G98" s="1349" t="s">
        <v>556</v>
      </c>
      <c r="H98" s="1067" t="s">
        <v>4265</v>
      </c>
      <c r="I98" s="629"/>
      <c r="J98" s="629"/>
      <c r="K98" s="629"/>
      <c r="L98" s="629"/>
      <c r="M98" s="1348" t="s">
        <v>4264</v>
      </c>
    </row>
    <row r="99">
      <c r="A99" s="211" t="s">
        <v>4266</v>
      </c>
      <c r="B99" s="212"/>
      <c r="C99" s="212"/>
      <c r="D99" s="212"/>
      <c r="E99" s="154"/>
      <c r="F99" s="154"/>
      <c r="G99" s="1349" t="s">
        <v>556</v>
      </c>
      <c r="H99" s="211" t="s">
        <v>4267</v>
      </c>
      <c r="I99" s="212"/>
      <c r="J99" s="212"/>
      <c r="K99" s="212"/>
      <c r="L99" s="212"/>
      <c r="M99" s="154"/>
    </row>
    <row r="100">
      <c r="A100" s="242" t="s">
        <v>4268</v>
      </c>
      <c r="B100" s="212"/>
      <c r="C100" s="212"/>
      <c r="D100" s="154"/>
      <c r="E100" s="154"/>
      <c r="F100" s="154"/>
      <c r="G100" s="1349" t="s">
        <v>556</v>
      </c>
      <c r="H100" s="242" t="s">
        <v>4269</v>
      </c>
      <c r="I100" s="212"/>
      <c r="J100" s="212"/>
      <c r="K100" s="212"/>
      <c r="L100" s="154"/>
      <c r="M100" s="205" t="s">
        <v>4270</v>
      </c>
    </row>
    <row r="101">
      <c r="A101" s="37"/>
      <c r="B101" s="37"/>
      <c r="C101" s="37"/>
      <c r="D101" s="37"/>
      <c r="E101" s="37"/>
      <c r="F101" s="37"/>
      <c r="G101" s="1349" t="s">
        <v>556</v>
      </c>
      <c r="H101" s="37"/>
      <c r="I101" s="37"/>
      <c r="J101" s="37"/>
      <c r="K101" s="37"/>
      <c r="L101" s="37"/>
      <c r="M101" s="37"/>
    </row>
    <row r="102">
      <c r="A102" s="1350" t="s">
        <v>4271</v>
      </c>
      <c r="B102" s="629"/>
      <c r="C102" s="629"/>
      <c r="D102" s="629"/>
      <c r="E102" s="629"/>
      <c r="F102" s="1339" t="s">
        <v>4272</v>
      </c>
      <c r="G102" s="1349" t="s">
        <v>556</v>
      </c>
      <c r="H102" s="1351" t="s">
        <v>4273</v>
      </c>
      <c r="I102" s="657"/>
      <c r="J102" s="657"/>
      <c r="K102" s="657"/>
      <c r="L102" s="657"/>
      <c r="M102" s="1339" t="s">
        <v>4274</v>
      </c>
    </row>
    <row r="103">
      <c r="A103" s="211" t="s">
        <v>4275</v>
      </c>
      <c r="B103" s="212"/>
      <c r="C103" s="212"/>
      <c r="D103" s="212"/>
      <c r="E103" s="212"/>
      <c r="F103" s="154"/>
      <c r="G103" s="1349" t="s">
        <v>556</v>
      </c>
      <c r="H103" s="211" t="s">
        <v>4276</v>
      </c>
      <c r="I103" s="212"/>
      <c r="J103" s="212"/>
      <c r="K103" s="212"/>
      <c r="L103" s="154"/>
      <c r="M103" s="154"/>
    </row>
    <row r="104">
      <c r="A104" s="242" t="s">
        <v>4277</v>
      </c>
      <c r="B104" s="212"/>
      <c r="C104" s="212"/>
      <c r="D104" s="212"/>
      <c r="E104" s="212"/>
      <c r="F104" s="154"/>
      <c r="G104" s="1349" t="s">
        <v>556</v>
      </c>
      <c r="H104" s="242" t="s">
        <v>4278</v>
      </c>
      <c r="I104" s="212"/>
      <c r="J104" s="212"/>
      <c r="K104" s="212"/>
      <c r="L104" s="212"/>
      <c r="M104" s="154"/>
    </row>
    <row r="105">
      <c r="A105" s="37"/>
      <c r="B105" s="37"/>
      <c r="C105" s="37"/>
      <c r="D105" s="37"/>
      <c r="E105" s="37"/>
      <c r="F105" s="37"/>
      <c r="G105" s="1349" t="s">
        <v>556</v>
      </c>
      <c r="H105" s="37"/>
      <c r="I105" s="37"/>
      <c r="J105" s="37"/>
      <c r="K105" s="37"/>
      <c r="L105" s="37"/>
      <c r="M105" s="37"/>
    </row>
    <row r="106">
      <c r="A106" s="634" t="s">
        <v>4279</v>
      </c>
      <c r="B106" s="629"/>
      <c r="C106" s="629"/>
      <c r="D106" s="629"/>
      <c r="E106" s="629"/>
      <c r="F106" s="1348" t="s">
        <v>4264</v>
      </c>
      <c r="G106" s="1349" t="s">
        <v>556</v>
      </c>
      <c r="H106" s="1347" t="s">
        <v>4280</v>
      </c>
      <c r="I106" s="329"/>
      <c r="J106" s="329"/>
      <c r="K106" s="329"/>
      <c r="L106" s="329"/>
      <c r="M106" s="1348" t="s">
        <v>4274</v>
      </c>
    </row>
    <row r="107">
      <c r="A107" s="242" t="s">
        <v>4281</v>
      </c>
      <c r="B107" s="212"/>
      <c r="C107" s="212"/>
      <c r="D107" s="212"/>
      <c r="E107" s="154"/>
      <c r="F107" s="154"/>
      <c r="G107" s="1349" t="s">
        <v>556</v>
      </c>
      <c r="H107" s="242" t="s">
        <v>4282</v>
      </c>
      <c r="I107" s="212"/>
      <c r="J107" s="212"/>
      <c r="K107" s="212"/>
      <c r="L107" s="154"/>
      <c r="M107" s="154"/>
    </row>
    <row r="108">
      <c r="A108" s="242" t="s">
        <v>4283</v>
      </c>
      <c r="B108" s="212"/>
      <c r="C108" s="212"/>
      <c r="D108" s="154"/>
      <c r="E108" s="154"/>
      <c r="F108" s="154"/>
      <c r="G108" s="1349" t="s">
        <v>556</v>
      </c>
      <c r="H108" s="242" t="s">
        <v>4284</v>
      </c>
      <c r="I108" s="212"/>
      <c r="J108" s="212"/>
      <c r="K108" s="205" t="s">
        <v>4285</v>
      </c>
      <c r="L108" s="205" t="s">
        <v>4286</v>
      </c>
      <c r="M108" s="205" t="s">
        <v>2858</v>
      </c>
    </row>
    <row r="109">
      <c r="A109" s="37"/>
      <c r="B109" s="37"/>
      <c r="C109" s="37"/>
      <c r="D109" s="37"/>
      <c r="E109" s="37"/>
      <c r="F109" s="37"/>
      <c r="G109" s="1349" t="s">
        <v>556</v>
      </c>
      <c r="H109" s="41" t="s">
        <v>4287</v>
      </c>
      <c r="I109" s="37"/>
      <c r="J109" s="37"/>
      <c r="K109" s="37"/>
      <c r="L109" s="37"/>
      <c r="M109" s="37"/>
    </row>
    <row r="110">
      <c r="A110" s="536" t="s">
        <v>4288</v>
      </c>
      <c r="B110" s="398"/>
      <c r="C110" s="398"/>
      <c r="D110" s="398"/>
      <c r="E110" s="398"/>
      <c r="F110" s="1352" t="s">
        <v>4274</v>
      </c>
      <c r="G110" s="1349" t="s">
        <v>556</v>
      </c>
      <c r="H110" s="521" t="s">
        <v>4289</v>
      </c>
      <c r="I110" s="398"/>
      <c r="J110" s="398"/>
      <c r="K110" s="398"/>
      <c r="L110" s="398"/>
      <c r="M110" s="1353" t="s">
        <v>4290</v>
      </c>
    </row>
    <row r="111">
      <c r="A111" s="287" t="s">
        <v>4291</v>
      </c>
      <c r="B111" s="181"/>
      <c r="C111" s="181"/>
      <c r="D111" s="181"/>
      <c r="E111" s="181"/>
      <c r="F111" s="181"/>
      <c r="G111" s="1349" t="s">
        <v>556</v>
      </c>
      <c r="H111" s="384" t="s">
        <v>4292</v>
      </c>
      <c r="I111" s="181"/>
      <c r="J111" s="181"/>
      <c r="K111" s="181"/>
      <c r="L111" s="181"/>
      <c r="M111" s="181"/>
    </row>
    <row r="112">
      <c r="A112" s="286" t="s">
        <v>4293</v>
      </c>
      <c r="B112" s="181"/>
      <c r="C112" s="181"/>
      <c r="D112" s="181"/>
      <c r="E112" s="592" t="s">
        <v>1933</v>
      </c>
      <c r="F112" s="592" t="s">
        <v>4294</v>
      </c>
      <c r="G112" s="1349" t="s">
        <v>556</v>
      </c>
      <c r="H112" s="286" t="s">
        <v>4295</v>
      </c>
      <c r="I112" s="181"/>
      <c r="J112" s="181"/>
      <c r="K112" s="181"/>
      <c r="L112" s="181"/>
      <c r="M112" s="181"/>
    </row>
    <row r="113">
      <c r="A113" s="193"/>
      <c r="B113" s="193"/>
      <c r="C113" s="193"/>
      <c r="D113" s="193"/>
      <c r="E113" s="193"/>
      <c r="F113" s="193"/>
      <c r="G113" s="1349" t="s">
        <v>556</v>
      </c>
      <c r="H113" s="41"/>
      <c r="I113" s="37"/>
      <c r="J113" s="37"/>
      <c r="K113" s="37"/>
      <c r="L113" s="37"/>
      <c r="M113" s="37"/>
    </row>
    <row r="114">
      <c r="A114" s="1354" t="s">
        <v>4296</v>
      </c>
      <c r="B114" s="817"/>
      <c r="C114" s="817"/>
      <c r="D114" s="817"/>
      <c r="E114" s="817"/>
      <c r="F114" s="1353" t="s">
        <v>4297</v>
      </c>
      <c r="G114" s="1349" t="s">
        <v>556</v>
      </c>
      <c r="H114" s="1336" t="s">
        <v>4298</v>
      </c>
      <c r="I114" s="963"/>
      <c r="J114" s="963"/>
      <c r="K114" s="963"/>
      <c r="L114" s="963"/>
      <c r="M114" s="1353" t="s">
        <v>4297</v>
      </c>
    </row>
    <row r="115">
      <c r="A115" s="286" t="s">
        <v>4299</v>
      </c>
      <c r="B115" s="181"/>
      <c r="C115" s="181"/>
      <c r="D115" s="181"/>
      <c r="E115" s="181"/>
      <c r="F115" s="181"/>
      <c r="G115" s="1349" t="s">
        <v>556</v>
      </c>
      <c r="H115" s="1355" t="s">
        <v>4300</v>
      </c>
      <c r="I115" s="212"/>
      <c r="J115" s="154"/>
      <c r="K115" s="154"/>
      <c r="L115" s="154"/>
      <c r="M115" s="154"/>
    </row>
    <row r="116">
      <c r="A116" s="286" t="s">
        <v>4301</v>
      </c>
      <c r="B116" s="181"/>
      <c r="C116" s="181"/>
      <c r="D116" s="181"/>
      <c r="E116" s="181"/>
      <c r="F116" s="592" t="s">
        <v>4302</v>
      </c>
      <c r="G116" s="1349" t="s">
        <v>556</v>
      </c>
      <c r="H116" s="242" t="s">
        <v>4303</v>
      </c>
      <c r="I116" s="212"/>
      <c r="J116" s="212"/>
      <c r="K116" s="154"/>
      <c r="L116" s="154"/>
      <c r="M116" s="205" t="s">
        <v>4304</v>
      </c>
    </row>
    <row r="117">
      <c r="A117" s="193"/>
      <c r="B117" s="193"/>
      <c r="C117" s="193"/>
      <c r="D117" s="193"/>
      <c r="E117" s="193"/>
      <c r="F117" s="193"/>
      <c r="G117" s="1349" t="s">
        <v>556</v>
      </c>
      <c r="H117" s="41"/>
      <c r="I117" s="37"/>
      <c r="J117" s="37"/>
      <c r="K117" s="37"/>
      <c r="L117" s="37"/>
      <c r="M117" s="37"/>
    </row>
    <row r="118">
      <c r="A118" s="1067" t="s">
        <v>4305</v>
      </c>
      <c r="B118" s="629"/>
      <c r="C118" s="629"/>
      <c r="D118" s="629"/>
      <c r="E118" s="629"/>
      <c r="F118" s="1348" t="s">
        <v>4306</v>
      </c>
      <c r="G118" s="1349" t="s">
        <v>556</v>
      </c>
      <c r="H118" s="1347" t="s">
        <v>4307</v>
      </c>
      <c r="I118" s="329"/>
      <c r="J118" s="329"/>
      <c r="K118" s="329"/>
      <c r="L118" s="329"/>
      <c r="M118" s="1348" t="s">
        <v>4308</v>
      </c>
    </row>
    <row r="119">
      <c r="A119" s="322" t="s">
        <v>4309</v>
      </c>
      <c r="B119" s="154"/>
      <c r="C119" s="154"/>
      <c r="D119" s="154"/>
      <c r="E119" s="154"/>
      <c r="F119" s="154"/>
      <c r="G119" s="1349" t="s">
        <v>556</v>
      </c>
      <c r="H119" s="153" t="s">
        <v>4310</v>
      </c>
      <c r="I119" s="154"/>
      <c r="J119" s="154"/>
      <c r="K119" s="154"/>
      <c r="L119" s="154"/>
      <c r="M119" s="154"/>
    </row>
    <row r="120">
      <c r="A120" s="322" t="s">
        <v>4311</v>
      </c>
      <c r="B120" s="154"/>
      <c r="C120" s="154"/>
      <c r="D120" s="154"/>
      <c r="E120" s="205" t="s">
        <v>4312</v>
      </c>
      <c r="F120" s="205" t="s">
        <v>4313</v>
      </c>
      <c r="G120" s="1349" t="s">
        <v>556</v>
      </c>
      <c r="H120" s="153" t="s">
        <v>4314</v>
      </c>
      <c r="I120" s="154"/>
      <c r="J120" s="154"/>
      <c r="K120" s="154"/>
      <c r="L120" s="154"/>
      <c r="M120" s="154"/>
    </row>
    <row r="121">
      <c r="A121" s="193"/>
      <c r="B121" s="193"/>
      <c r="C121" s="193"/>
      <c r="D121" s="193"/>
      <c r="E121" s="193"/>
      <c r="F121" s="193"/>
      <c r="G121" s="1349"/>
      <c r="H121" s="41"/>
      <c r="I121" s="37"/>
      <c r="J121" s="37"/>
      <c r="K121" s="37"/>
      <c r="L121" s="37"/>
      <c r="M121" s="37"/>
    </row>
    <row r="122">
      <c r="A122" s="1343"/>
      <c r="B122" s="1343"/>
      <c r="C122" s="1343"/>
      <c r="D122" s="1343"/>
      <c r="E122" s="1343"/>
      <c r="F122" s="1343"/>
      <c r="G122" s="1343"/>
      <c r="H122" s="1343"/>
      <c r="I122" s="1343"/>
      <c r="J122" s="1343"/>
      <c r="K122" s="1343"/>
      <c r="L122" s="1343"/>
      <c r="M122" s="1343"/>
    </row>
    <row r="123">
      <c r="A123" s="1344" t="s">
        <v>4315</v>
      </c>
      <c r="B123" s="1356"/>
      <c r="C123" s="1356"/>
      <c r="D123" s="1356"/>
      <c r="E123" s="1356"/>
      <c r="F123" s="1356"/>
      <c r="G123" s="1356"/>
      <c r="H123" s="1356"/>
      <c r="I123" s="1356"/>
      <c r="J123" s="1356"/>
      <c r="K123" s="1356"/>
      <c r="L123" s="1356"/>
      <c r="M123" s="1356"/>
    </row>
    <row r="124">
      <c r="A124" s="1314" t="s">
        <v>4316</v>
      </c>
      <c r="B124" s="282"/>
      <c r="C124" s="282"/>
      <c r="D124" s="282"/>
      <c r="E124" s="282"/>
      <c r="F124" s="282"/>
      <c r="G124" s="282"/>
      <c r="H124" s="282"/>
      <c r="I124" s="37"/>
      <c r="J124" s="37"/>
      <c r="K124" s="37"/>
      <c r="L124" s="37"/>
      <c r="M124" s="37"/>
    </row>
    <row r="125">
      <c r="A125" s="37"/>
      <c r="B125" s="37"/>
      <c r="C125" s="37"/>
      <c r="D125" s="37"/>
      <c r="E125" s="37"/>
      <c r="F125" s="37"/>
      <c r="G125" s="1349" t="s">
        <v>556</v>
      </c>
      <c r="H125" s="37"/>
      <c r="I125" s="37"/>
      <c r="J125" s="37"/>
      <c r="K125" s="37"/>
      <c r="L125" s="37"/>
      <c r="M125" s="37"/>
    </row>
    <row r="126">
      <c r="A126" s="1357" t="s">
        <v>4317</v>
      </c>
      <c r="B126" s="413"/>
      <c r="C126" s="413"/>
      <c r="D126" s="413"/>
      <c r="E126" s="413"/>
      <c r="F126" s="1326" t="s">
        <v>4318</v>
      </c>
      <c r="G126" s="1349" t="s">
        <v>556</v>
      </c>
      <c r="H126" s="1358" t="s">
        <v>4319</v>
      </c>
      <c r="I126" s="413"/>
      <c r="J126" s="413"/>
      <c r="K126" s="413"/>
      <c r="L126" s="413"/>
      <c r="M126" s="1326" t="s">
        <v>4320</v>
      </c>
    </row>
    <row r="127">
      <c r="A127" s="211" t="s">
        <v>4321</v>
      </c>
      <c r="B127" s="212"/>
      <c r="C127" s="212"/>
      <c r="D127" s="154"/>
      <c r="E127" s="154"/>
      <c r="F127" s="154"/>
      <c r="G127" s="1349" t="s">
        <v>556</v>
      </c>
      <c r="H127" s="211" t="s">
        <v>4322</v>
      </c>
      <c r="I127" s="212"/>
      <c r="J127" s="212"/>
      <c r="K127" s="212"/>
      <c r="L127" s="154"/>
      <c r="M127" s="154"/>
    </row>
    <row r="128">
      <c r="A128" s="211" t="s">
        <v>4323</v>
      </c>
      <c r="B128" s="154"/>
      <c r="C128" s="154"/>
      <c r="D128" s="154"/>
      <c r="E128" s="154"/>
      <c r="F128" s="154"/>
      <c r="G128" s="1349" t="s">
        <v>556</v>
      </c>
      <c r="H128" s="211" t="s">
        <v>4324</v>
      </c>
      <c r="I128" s="154"/>
      <c r="J128" s="154"/>
      <c r="K128" s="154"/>
      <c r="L128" s="154"/>
      <c r="M128" s="154"/>
    </row>
    <row r="129">
      <c r="A129" s="37"/>
      <c r="B129" s="37"/>
      <c r="C129" s="37"/>
      <c r="D129" s="37"/>
      <c r="E129" s="37"/>
      <c r="F129" s="37"/>
      <c r="G129" s="1349"/>
      <c r="H129" s="37"/>
      <c r="I129" s="37"/>
      <c r="J129" s="37"/>
      <c r="K129" s="37"/>
      <c r="L129" s="37"/>
      <c r="M129" s="37"/>
    </row>
    <row r="130">
      <c r="A130" s="218" t="s">
        <v>4325</v>
      </c>
      <c r="B130" s="170"/>
      <c r="C130" s="170"/>
      <c r="D130" s="170"/>
      <c r="E130" s="170"/>
      <c r="F130" s="1326" t="s">
        <v>4326</v>
      </c>
      <c r="G130" s="1349" t="s">
        <v>556</v>
      </c>
      <c r="H130" s="218" t="s">
        <v>4327</v>
      </c>
      <c r="I130" s="170"/>
      <c r="J130" s="170"/>
      <c r="K130" s="170"/>
      <c r="L130" s="170"/>
      <c r="M130" s="1326" t="s">
        <v>4328</v>
      </c>
    </row>
    <row r="131">
      <c r="A131" s="211" t="s">
        <v>4329</v>
      </c>
      <c r="B131" s="212"/>
      <c r="C131" s="212"/>
      <c r="D131" s="212"/>
      <c r="E131" s="212"/>
      <c r="F131" s="154"/>
      <c r="G131" s="1349" t="s">
        <v>556</v>
      </c>
      <c r="H131" s="211" t="s">
        <v>4330</v>
      </c>
      <c r="I131" s="212"/>
      <c r="J131" s="212"/>
      <c r="K131" s="212"/>
      <c r="L131" s="154"/>
      <c r="M131" s="154"/>
    </row>
    <row r="132">
      <c r="A132" s="242" t="s">
        <v>4331</v>
      </c>
      <c r="B132" s="154"/>
      <c r="C132" s="154"/>
      <c r="D132" s="154"/>
      <c r="E132" s="154"/>
      <c r="F132" s="154"/>
      <c r="G132" s="1349" t="s">
        <v>556</v>
      </c>
      <c r="H132" s="242" t="s">
        <v>4332</v>
      </c>
      <c r="I132" s="154"/>
      <c r="J132" s="154"/>
      <c r="K132" s="154"/>
      <c r="L132" s="154"/>
      <c r="M132" s="154"/>
    </row>
    <row r="133">
      <c r="A133" s="37"/>
      <c r="B133" s="37"/>
      <c r="C133" s="37"/>
      <c r="D133" s="37"/>
      <c r="E133" s="37"/>
      <c r="F133" s="37"/>
      <c r="G133" s="1349" t="s">
        <v>556</v>
      </c>
      <c r="H133" s="37"/>
      <c r="I133" s="37"/>
      <c r="J133" s="37"/>
      <c r="K133" s="37"/>
      <c r="L133" s="37"/>
      <c r="M133" s="37"/>
    </row>
    <row r="134">
      <c r="A134" s="218" t="s">
        <v>4333</v>
      </c>
      <c r="B134" s="170"/>
      <c r="C134" s="170"/>
      <c r="D134" s="170"/>
      <c r="E134" s="170"/>
      <c r="F134" s="1359" t="s">
        <v>4334</v>
      </c>
      <c r="G134" s="1349" t="s">
        <v>556</v>
      </c>
      <c r="H134" s="207" t="s">
        <v>4335</v>
      </c>
      <c r="I134" s="170"/>
      <c r="J134" s="170"/>
      <c r="K134" s="170"/>
      <c r="L134" s="170"/>
      <c r="M134" s="1316" t="s">
        <v>4156</v>
      </c>
    </row>
    <row r="135">
      <c r="A135" s="211" t="s">
        <v>4336</v>
      </c>
      <c r="B135" s="212"/>
      <c r="C135" s="212"/>
      <c r="D135" s="212"/>
      <c r="E135" s="212"/>
      <c r="F135" s="154"/>
      <c r="G135" s="1349" t="s">
        <v>556</v>
      </c>
      <c r="H135" s="211" t="s">
        <v>4337</v>
      </c>
      <c r="I135" s="212"/>
      <c r="J135" s="212"/>
      <c r="K135" s="154"/>
      <c r="L135" s="154"/>
      <c r="M135" s="154"/>
    </row>
    <row r="136">
      <c r="A136" s="242" t="s">
        <v>4338</v>
      </c>
      <c r="B136" s="212"/>
      <c r="C136" s="212"/>
      <c r="D136" s="154"/>
      <c r="E136" s="154"/>
      <c r="F136" s="154"/>
      <c r="G136" s="1349" t="s">
        <v>556</v>
      </c>
      <c r="H136" s="211" t="s">
        <v>4339</v>
      </c>
      <c r="I136" s="212"/>
      <c r="J136" s="212"/>
      <c r="K136" s="212"/>
      <c r="L136" s="154"/>
      <c r="M136" s="154"/>
    </row>
    <row r="137">
      <c r="A137" s="37"/>
      <c r="B137" s="37"/>
      <c r="C137" s="37"/>
      <c r="D137" s="37"/>
      <c r="E137" s="37"/>
      <c r="F137" s="37"/>
      <c r="G137" s="1349" t="s">
        <v>556</v>
      </c>
      <c r="H137" s="37"/>
      <c r="I137" s="37"/>
      <c r="J137" s="37"/>
      <c r="K137" s="37"/>
      <c r="L137" s="37"/>
      <c r="M137" s="37"/>
    </row>
    <row r="138">
      <c r="A138" s="207" t="s">
        <v>4340</v>
      </c>
      <c r="B138" s="170"/>
      <c r="C138" s="170"/>
      <c r="D138" s="170"/>
      <c r="E138" s="170"/>
      <c r="F138" s="1326" t="s">
        <v>4341</v>
      </c>
      <c r="G138" s="1349" t="s">
        <v>556</v>
      </c>
      <c r="H138" s="214" t="s">
        <v>4342</v>
      </c>
      <c r="I138" s="170"/>
      <c r="J138" s="170"/>
      <c r="K138" s="170"/>
      <c r="L138" s="170"/>
      <c r="M138" s="1326" t="s">
        <v>4343</v>
      </c>
    </row>
    <row r="139">
      <c r="A139" s="211" t="s">
        <v>4344</v>
      </c>
      <c r="B139" s="212"/>
      <c r="C139" s="212"/>
      <c r="D139" s="212"/>
      <c r="E139" s="154"/>
      <c r="F139" s="154"/>
      <c r="G139" s="1349" t="s">
        <v>556</v>
      </c>
      <c r="H139" s="242" t="s">
        <v>4345</v>
      </c>
      <c r="I139" s="212"/>
      <c r="J139" s="212"/>
      <c r="K139" s="212"/>
      <c r="L139" s="154"/>
      <c r="M139" s="154"/>
    </row>
    <row r="140">
      <c r="A140" s="242" t="s">
        <v>4346</v>
      </c>
      <c r="B140" s="154"/>
      <c r="C140" s="154"/>
      <c r="D140" s="154"/>
      <c r="E140" s="154"/>
      <c r="F140" s="154"/>
      <c r="G140" s="1349" t="s">
        <v>556</v>
      </c>
      <c r="H140" s="242" t="s">
        <v>4347</v>
      </c>
      <c r="I140" s="212"/>
      <c r="J140" s="212"/>
      <c r="K140" s="212"/>
      <c r="L140" s="154"/>
      <c r="M140" s="154"/>
    </row>
    <row r="141">
      <c r="A141" s="37"/>
      <c r="B141" s="37"/>
      <c r="C141" s="37"/>
      <c r="D141" s="37"/>
      <c r="E141" s="37"/>
      <c r="F141" s="37"/>
      <c r="G141" s="1349" t="s">
        <v>556</v>
      </c>
      <c r="H141" s="37"/>
      <c r="I141" s="37"/>
      <c r="J141" s="37"/>
      <c r="K141" s="37"/>
      <c r="L141" s="37"/>
      <c r="M141" s="37"/>
    </row>
    <row r="142">
      <c r="A142" s="1360" t="s">
        <v>4348</v>
      </c>
      <c r="B142" s="1320"/>
      <c r="C142" s="1320"/>
      <c r="D142" s="1320"/>
      <c r="E142" s="1320"/>
      <c r="F142" s="1326" t="s">
        <v>4349</v>
      </c>
      <c r="G142" s="1349" t="s">
        <v>556</v>
      </c>
      <c r="H142" s="1360" t="s">
        <v>4350</v>
      </c>
      <c r="I142" s="1320"/>
      <c r="J142" s="1320"/>
      <c r="K142" s="1320"/>
      <c r="L142" s="1320"/>
      <c r="M142" s="1326" t="s">
        <v>4351</v>
      </c>
    </row>
    <row r="143">
      <c r="A143" s="211" t="s">
        <v>4352</v>
      </c>
      <c r="B143" s="212"/>
      <c r="C143" s="212"/>
      <c r="D143" s="212"/>
      <c r="E143" s="154"/>
      <c r="F143" s="154"/>
      <c r="G143" s="1349" t="s">
        <v>556</v>
      </c>
      <c r="H143" s="211" t="s">
        <v>4353</v>
      </c>
      <c r="I143" s="212"/>
      <c r="J143" s="212"/>
      <c r="K143" s="212"/>
      <c r="L143" s="212"/>
      <c r="M143" s="154"/>
    </row>
    <row r="144">
      <c r="A144" s="242" t="s">
        <v>4354</v>
      </c>
      <c r="B144" s="212"/>
      <c r="C144" s="212"/>
      <c r="D144" s="154"/>
      <c r="E144" s="154"/>
      <c r="F144" s="154"/>
      <c r="G144" s="1349" t="s">
        <v>556</v>
      </c>
      <c r="H144" s="242" t="s">
        <v>4355</v>
      </c>
      <c r="I144" s="212"/>
      <c r="J144" s="212"/>
      <c r="K144" s="154"/>
      <c r="L144" s="154"/>
      <c r="M144" s="154"/>
    </row>
    <row r="145">
      <c r="A145" s="37"/>
      <c r="B145" s="37"/>
      <c r="C145" s="37"/>
      <c r="D145" s="37"/>
      <c r="E145" s="37"/>
      <c r="F145" s="37"/>
      <c r="G145" s="1349" t="s">
        <v>556</v>
      </c>
      <c r="H145" s="37"/>
      <c r="I145" s="37"/>
      <c r="J145" s="37"/>
      <c r="K145" s="37"/>
      <c r="L145" s="37"/>
      <c r="M145" s="37"/>
    </row>
    <row r="146">
      <c r="A146" s="1360" t="s">
        <v>4356</v>
      </c>
      <c r="B146" s="1320"/>
      <c r="C146" s="1320"/>
      <c r="D146" s="1320"/>
      <c r="E146" s="1320"/>
      <c r="F146" s="1326" t="s">
        <v>4357</v>
      </c>
      <c r="G146" s="1349" t="s">
        <v>556</v>
      </c>
      <c r="H146" s="1361" t="s">
        <v>4358</v>
      </c>
      <c r="I146" s="1320"/>
      <c r="J146" s="1320"/>
      <c r="K146" s="1320"/>
      <c r="L146" s="1320"/>
      <c r="M146" s="1326" t="s">
        <v>4359</v>
      </c>
    </row>
    <row r="147">
      <c r="A147" s="211" t="s">
        <v>4360</v>
      </c>
      <c r="B147" s="212"/>
      <c r="C147" s="212"/>
      <c r="D147" s="212"/>
      <c r="E147" s="154"/>
      <c r="F147" s="154"/>
      <c r="G147" s="1349" t="s">
        <v>556</v>
      </c>
      <c r="H147" s="211" t="s">
        <v>4361</v>
      </c>
      <c r="I147" s="212"/>
      <c r="J147" s="212"/>
      <c r="K147" s="212"/>
      <c r="L147" s="212"/>
      <c r="M147" s="154"/>
    </row>
    <row r="148">
      <c r="A148" s="242" t="s">
        <v>4362</v>
      </c>
      <c r="B148" s="212"/>
      <c r="C148" s="212"/>
      <c r="D148" s="154"/>
      <c r="E148" s="154"/>
      <c r="F148" s="154"/>
      <c r="G148" s="1349" t="s">
        <v>556</v>
      </c>
      <c r="H148" s="242" t="s">
        <v>4363</v>
      </c>
      <c r="I148" s="212"/>
      <c r="J148" s="212"/>
      <c r="K148" s="154"/>
      <c r="L148" s="154"/>
      <c r="M148" s="154"/>
    </row>
    <row r="149">
      <c r="A149" s="37"/>
      <c r="B149" s="37"/>
      <c r="C149" s="37"/>
      <c r="D149" s="37"/>
      <c r="E149" s="37"/>
      <c r="F149" s="37"/>
      <c r="G149" s="1349" t="s">
        <v>556</v>
      </c>
      <c r="H149" s="37"/>
      <c r="I149" s="37"/>
      <c r="J149" s="37"/>
      <c r="K149" s="37"/>
      <c r="L149" s="37"/>
      <c r="M149" s="37"/>
    </row>
    <row r="150">
      <c r="A150" s="1360" t="s">
        <v>4364</v>
      </c>
      <c r="B150" s="1320"/>
      <c r="C150" s="1320"/>
      <c r="D150" s="1320"/>
      <c r="E150" s="1320"/>
      <c r="F150" s="1326" t="s">
        <v>4156</v>
      </c>
      <c r="G150" s="1349" t="s">
        <v>556</v>
      </c>
      <c r="H150" s="1361" t="s">
        <v>4365</v>
      </c>
      <c r="I150" s="1320"/>
      <c r="J150" s="1320"/>
      <c r="K150" s="1320"/>
      <c r="L150" s="1320"/>
      <c r="M150" s="1326" t="s">
        <v>4366</v>
      </c>
    </row>
    <row r="151">
      <c r="A151" s="211" t="s">
        <v>4367</v>
      </c>
      <c r="B151" s="212"/>
      <c r="C151" s="212"/>
      <c r="D151" s="212"/>
      <c r="E151" s="154"/>
      <c r="F151" s="154"/>
      <c r="G151" s="1349" t="s">
        <v>556</v>
      </c>
      <c r="H151" s="211" t="s">
        <v>4368</v>
      </c>
      <c r="I151" s="212"/>
      <c r="J151" s="212"/>
      <c r="K151" s="212"/>
      <c r="L151" s="154"/>
      <c r="M151" s="154"/>
    </row>
    <row r="152">
      <c r="A152" s="242" t="s">
        <v>4369</v>
      </c>
      <c r="B152" s="212"/>
      <c r="C152" s="154"/>
      <c r="D152" s="154"/>
      <c r="E152" s="154"/>
      <c r="F152" s="154"/>
      <c r="G152" s="1349" t="s">
        <v>556</v>
      </c>
      <c r="H152" s="242" t="s">
        <v>4370</v>
      </c>
      <c r="I152" s="212"/>
      <c r="J152" s="212"/>
      <c r="K152" s="154"/>
      <c r="L152" s="154"/>
      <c r="M152" s="154"/>
    </row>
    <row r="153">
      <c r="A153" s="37"/>
      <c r="B153" s="37"/>
      <c r="C153" s="37"/>
      <c r="D153" s="37"/>
      <c r="E153" s="37"/>
      <c r="F153" s="37"/>
      <c r="G153" s="1349" t="s">
        <v>556</v>
      </c>
      <c r="H153" s="37"/>
      <c r="I153" s="37"/>
      <c r="J153" s="37"/>
      <c r="K153" s="37"/>
      <c r="L153" s="37"/>
      <c r="M153" s="37"/>
    </row>
    <row r="154">
      <c r="A154" s="1362" t="s">
        <v>4371</v>
      </c>
      <c r="B154" s="1320"/>
      <c r="C154" s="1320"/>
      <c r="D154" s="1320"/>
      <c r="E154" s="1320"/>
      <c r="F154" s="1326" t="s">
        <v>4156</v>
      </c>
      <c r="G154" s="1349" t="s">
        <v>556</v>
      </c>
      <c r="H154" s="1363" t="s">
        <v>4372</v>
      </c>
      <c r="I154" s="1320"/>
      <c r="J154" s="1320"/>
      <c r="K154" s="1320"/>
      <c r="L154" s="1320"/>
      <c r="M154" s="1326" t="s">
        <v>4343</v>
      </c>
    </row>
    <row r="155">
      <c r="A155" s="242" t="s">
        <v>4373</v>
      </c>
      <c r="B155" s="212"/>
      <c r="C155" s="212"/>
      <c r="D155" s="212"/>
      <c r="E155" s="154"/>
      <c r="F155" s="154"/>
      <c r="G155" s="1349" t="s">
        <v>556</v>
      </c>
      <c r="H155" s="242" t="s">
        <v>4374</v>
      </c>
      <c r="I155" s="212"/>
      <c r="J155" s="212"/>
      <c r="K155" s="212"/>
      <c r="L155" s="154"/>
      <c r="M155" s="154"/>
    </row>
    <row r="156">
      <c r="A156" s="242" t="s">
        <v>4375</v>
      </c>
      <c r="B156" s="212"/>
      <c r="C156" s="212"/>
      <c r="D156" s="212"/>
      <c r="E156" s="212"/>
      <c r="F156" s="154"/>
      <c r="G156" s="1349" t="s">
        <v>556</v>
      </c>
      <c r="H156" s="242" t="s">
        <v>4376</v>
      </c>
      <c r="I156" s="154"/>
      <c r="J156" s="154"/>
      <c r="K156" s="154"/>
      <c r="L156" s="154"/>
      <c r="M156" s="154"/>
    </row>
    <row r="157">
      <c r="A157" s="37"/>
      <c r="B157" s="37"/>
      <c r="C157" s="37"/>
      <c r="D157" s="37"/>
      <c r="E157" s="37"/>
      <c r="F157" s="37"/>
      <c r="G157" s="1349" t="s">
        <v>556</v>
      </c>
      <c r="H157" s="37"/>
      <c r="I157" s="37"/>
      <c r="J157" s="37"/>
      <c r="K157" s="37"/>
      <c r="L157" s="37"/>
      <c r="M157" s="37"/>
    </row>
    <row r="158">
      <c r="A158" s="1362" t="s">
        <v>4377</v>
      </c>
      <c r="B158" s="1320"/>
      <c r="C158" s="1320"/>
      <c r="D158" s="1320"/>
      <c r="E158" s="1320"/>
      <c r="F158" s="1326" t="s">
        <v>4156</v>
      </c>
      <c r="G158" s="1349" t="s">
        <v>556</v>
      </c>
      <c r="H158" s="1362" t="s">
        <v>4378</v>
      </c>
      <c r="I158" s="1320"/>
      <c r="J158" s="1320"/>
      <c r="K158" s="1320"/>
      <c r="L158" s="1320"/>
      <c r="M158" s="1326" t="s">
        <v>4379</v>
      </c>
    </row>
    <row r="159">
      <c r="A159" s="242" t="s">
        <v>4380</v>
      </c>
      <c r="B159" s="212"/>
      <c r="C159" s="212"/>
      <c r="D159" s="212"/>
      <c r="E159" s="154"/>
      <c r="F159" s="154"/>
      <c r="G159" s="1349" t="s">
        <v>556</v>
      </c>
      <c r="H159" s="242" t="s">
        <v>4381</v>
      </c>
      <c r="I159" s="212"/>
      <c r="J159" s="212"/>
      <c r="K159" s="212"/>
      <c r="L159" s="154"/>
      <c r="M159" s="154"/>
    </row>
    <row r="160">
      <c r="A160" s="242" t="s">
        <v>4382</v>
      </c>
      <c r="B160" s="212"/>
      <c r="C160" s="212"/>
      <c r="D160" s="212"/>
      <c r="E160" s="212"/>
      <c r="F160" s="154"/>
      <c r="G160" s="1349" t="s">
        <v>556</v>
      </c>
      <c r="H160" s="242" t="s">
        <v>4383</v>
      </c>
      <c r="I160" s="212"/>
      <c r="J160" s="212"/>
      <c r="K160" s="212"/>
      <c r="L160" s="212"/>
      <c r="M160" s="154"/>
    </row>
    <row r="161">
      <c r="A161" s="37"/>
      <c r="B161" s="37"/>
      <c r="C161" s="37"/>
      <c r="D161" s="37"/>
      <c r="E161" s="37"/>
      <c r="F161" s="37"/>
      <c r="G161" s="1349"/>
      <c r="H161" s="37"/>
      <c r="I161" s="37"/>
      <c r="J161" s="37"/>
      <c r="K161" s="37"/>
      <c r="L161" s="37"/>
      <c r="M161" s="37"/>
    </row>
    <row r="162">
      <c r="A162" s="1364" t="s">
        <v>4384</v>
      </c>
      <c r="B162" s="1365"/>
      <c r="C162" s="1365"/>
      <c r="D162" s="1365"/>
      <c r="E162" s="1365"/>
      <c r="F162" s="1316" t="s">
        <v>4156</v>
      </c>
      <c r="G162" s="1349" t="s">
        <v>556</v>
      </c>
      <c r="H162" s="1366" t="s">
        <v>4385</v>
      </c>
      <c r="I162" s="1365"/>
      <c r="J162" s="1365"/>
      <c r="K162" s="1365"/>
      <c r="L162" s="1365"/>
      <c r="M162" s="1326" t="s">
        <v>4386</v>
      </c>
    </row>
    <row r="163">
      <c r="A163" s="211" t="s">
        <v>4387</v>
      </c>
      <c r="B163" s="212"/>
      <c r="C163" s="154"/>
      <c r="D163" s="154"/>
      <c r="E163" s="154"/>
      <c r="F163" s="154"/>
      <c r="G163" s="1349" t="s">
        <v>556</v>
      </c>
      <c r="H163" s="211" t="s">
        <v>4388</v>
      </c>
      <c r="I163" s="212"/>
      <c r="J163" s="212"/>
      <c r="K163" s="212"/>
      <c r="L163" s="212"/>
      <c r="M163" s="154"/>
    </row>
    <row r="164">
      <c r="A164" s="211" t="s">
        <v>4389</v>
      </c>
      <c r="B164" s="212"/>
      <c r="C164" s="212"/>
      <c r="D164" s="212"/>
      <c r="E164" s="212"/>
      <c r="F164" s="154"/>
      <c r="G164" s="1349" t="s">
        <v>556</v>
      </c>
      <c r="H164" s="242" t="s">
        <v>4390</v>
      </c>
      <c r="I164" s="212"/>
      <c r="J164" s="212"/>
      <c r="K164" s="212"/>
      <c r="L164" s="212"/>
      <c r="M164" s="154"/>
    </row>
    <row r="165">
      <c r="A165" s="37"/>
      <c r="B165" s="37"/>
      <c r="C165" s="37"/>
      <c r="D165" s="37"/>
      <c r="E165" s="37"/>
      <c r="F165" s="37"/>
      <c r="G165" s="1349" t="s">
        <v>556</v>
      </c>
      <c r="H165" s="37"/>
      <c r="I165" s="37"/>
      <c r="J165" s="37"/>
      <c r="K165" s="37"/>
      <c r="L165" s="37"/>
      <c r="M165" s="37"/>
    </row>
    <row r="166">
      <c r="A166" s="1364" t="s">
        <v>4391</v>
      </c>
      <c r="B166" s="1365"/>
      <c r="C166" s="1365"/>
      <c r="D166" s="1365"/>
      <c r="E166" s="1365"/>
      <c r="F166" s="1326" t="s">
        <v>4156</v>
      </c>
      <c r="G166" s="1349" t="s">
        <v>556</v>
      </c>
      <c r="H166" s="1364" t="s">
        <v>4392</v>
      </c>
      <c r="I166" s="1365"/>
      <c r="J166" s="1365"/>
      <c r="K166" s="1365"/>
      <c r="L166" s="1365"/>
      <c r="M166" s="1326" t="s">
        <v>4393</v>
      </c>
    </row>
    <row r="167">
      <c r="A167" s="211" t="s">
        <v>4394</v>
      </c>
      <c r="B167" s="212"/>
      <c r="C167" s="212"/>
      <c r="D167" s="212"/>
      <c r="E167" s="212"/>
      <c r="F167" s="154"/>
      <c r="G167" s="1349" t="s">
        <v>556</v>
      </c>
      <c r="H167" s="211" t="s">
        <v>4395</v>
      </c>
      <c r="I167" s="212"/>
      <c r="J167" s="212"/>
      <c r="K167" s="212"/>
      <c r="L167" s="212"/>
      <c r="M167" s="154"/>
    </row>
    <row r="168">
      <c r="A168" s="242" t="s">
        <v>4396</v>
      </c>
      <c r="B168" s="212"/>
      <c r="C168" s="212"/>
      <c r="D168" s="154"/>
      <c r="E168" s="154"/>
      <c r="F168" s="154"/>
      <c r="G168" s="1349" t="s">
        <v>556</v>
      </c>
      <c r="H168" s="242" t="s">
        <v>4397</v>
      </c>
      <c r="I168" s="212"/>
      <c r="J168" s="212"/>
      <c r="K168" s="212"/>
      <c r="L168" s="212"/>
      <c r="M168" s="154"/>
    </row>
    <row r="169">
      <c r="A169" s="37"/>
      <c r="B169" s="37"/>
      <c r="C169" s="37"/>
      <c r="D169" s="37"/>
      <c r="E169" s="37"/>
      <c r="F169" s="37"/>
      <c r="G169" s="1349" t="s">
        <v>556</v>
      </c>
      <c r="H169" s="37"/>
      <c r="I169" s="37"/>
      <c r="J169" s="37"/>
      <c r="K169" s="37"/>
      <c r="L169" s="37"/>
      <c r="M169" s="37"/>
    </row>
    <row r="170">
      <c r="A170" s="1364" t="s">
        <v>4398</v>
      </c>
      <c r="B170" s="1365"/>
      <c r="C170" s="1365"/>
      <c r="D170" s="1365"/>
      <c r="E170" s="1365"/>
      <c r="F170" s="1326" t="s">
        <v>4399</v>
      </c>
      <c r="G170" s="1349" t="s">
        <v>556</v>
      </c>
      <c r="H170" s="1366" t="s">
        <v>4400</v>
      </c>
      <c r="I170" s="1365"/>
      <c r="J170" s="1365"/>
      <c r="K170" s="1365"/>
      <c r="L170" s="1365"/>
      <c r="M170" s="1326" t="s">
        <v>4401</v>
      </c>
    </row>
    <row r="171">
      <c r="A171" s="211" t="s">
        <v>4402</v>
      </c>
      <c r="B171" s="212"/>
      <c r="C171" s="212"/>
      <c r="D171" s="212"/>
      <c r="E171" s="212"/>
      <c r="F171" s="154"/>
      <c r="G171" s="1349" t="s">
        <v>556</v>
      </c>
      <c r="H171" s="211" t="s">
        <v>4403</v>
      </c>
      <c r="I171" s="212"/>
      <c r="J171" s="212"/>
      <c r="K171" s="212"/>
      <c r="L171" s="212"/>
      <c r="M171" s="154"/>
    </row>
    <row r="172">
      <c r="A172" s="242" t="s">
        <v>4404</v>
      </c>
      <c r="B172" s="212"/>
      <c r="C172" s="212"/>
      <c r="D172" s="212"/>
      <c r="E172" s="154"/>
      <c r="F172" s="154"/>
      <c r="G172" s="1349" t="s">
        <v>556</v>
      </c>
      <c r="H172" s="242" t="s">
        <v>4405</v>
      </c>
      <c r="I172" s="212"/>
      <c r="J172" s="212"/>
      <c r="K172" s="212"/>
      <c r="L172" s="154"/>
      <c r="M172" s="154"/>
    </row>
    <row r="173">
      <c r="A173" s="37"/>
      <c r="B173" s="37"/>
      <c r="C173" s="37"/>
      <c r="D173" s="37"/>
      <c r="E173" s="37"/>
      <c r="F173" s="37"/>
      <c r="G173" s="1349" t="s">
        <v>556</v>
      </c>
      <c r="H173" s="37"/>
      <c r="I173" s="37"/>
      <c r="J173" s="37"/>
      <c r="K173" s="37"/>
      <c r="L173" s="37"/>
      <c r="M173" s="37"/>
    </row>
    <row r="174">
      <c r="A174" s="1367" t="s">
        <v>4406</v>
      </c>
      <c r="B174" s="657"/>
      <c r="C174" s="657"/>
      <c r="D174" s="657"/>
      <c r="E174" s="657"/>
      <c r="F174" s="1326" t="s">
        <v>4407</v>
      </c>
      <c r="G174" s="1349" t="s">
        <v>556</v>
      </c>
      <c r="H174" s="1367" t="s">
        <v>4408</v>
      </c>
      <c r="I174" s="657"/>
      <c r="J174" s="657"/>
      <c r="K174" s="657"/>
      <c r="L174" s="657"/>
      <c r="M174" s="1326" t="s">
        <v>4156</v>
      </c>
    </row>
    <row r="175">
      <c r="A175" s="211" t="s">
        <v>4409</v>
      </c>
      <c r="B175" s="212"/>
      <c r="C175" s="154"/>
      <c r="D175" s="154"/>
      <c r="E175" s="154"/>
      <c r="F175" s="154"/>
      <c r="G175" s="1349" t="s">
        <v>556</v>
      </c>
      <c r="H175" s="242" t="s">
        <v>4410</v>
      </c>
      <c r="I175" s="212"/>
      <c r="J175" s="212"/>
      <c r="K175" s="212"/>
      <c r="L175" s="212"/>
      <c r="M175" s="154"/>
    </row>
    <row r="176">
      <c r="A176" s="242" t="s">
        <v>4411</v>
      </c>
      <c r="B176" s="212"/>
      <c r="C176" s="212"/>
      <c r="D176" s="212"/>
      <c r="E176" s="212"/>
      <c r="F176" s="154"/>
      <c r="G176" s="1349" t="s">
        <v>556</v>
      </c>
      <c r="H176" s="242" t="s">
        <v>4412</v>
      </c>
      <c r="I176" s="212"/>
      <c r="J176" s="212"/>
      <c r="K176" s="212"/>
      <c r="L176" s="154"/>
      <c r="M176" s="154"/>
    </row>
    <row r="177">
      <c r="A177" s="37"/>
      <c r="B177" s="37"/>
      <c r="C177" s="37"/>
      <c r="D177" s="37"/>
      <c r="E177" s="37"/>
      <c r="F177" s="37"/>
      <c r="G177" s="1349" t="s">
        <v>556</v>
      </c>
      <c r="H177" s="37"/>
      <c r="I177" s="37"/>
      <c r="J177" s="37"/>
      <c r="K177" s="37"/>
      <c r="L177" s="37"/>
      <c r="M177" s="37"/>
    </row>
    <row r="178">
      <c r="A178" s="1351" t="s">
        <v>4413</v>
      </c>
      <c r="B178" s="657"/>
      <c r="C178" s="657"/>
      <c r="D178" s="657"/>
      <c r="E178" s="657"/>
      <c r="F178" s="1326" t="s">
        <v>4414</v>
      </c>
      <c r="G178" s="1349" t="s">
        <v>556</v>
      </c>
      <c r="H178" s="1351" t="s">
        <v>4415</v>
      </c>
      <c r="I178" s="657"/>
      <c r="J178" s="657"/>
      <c r="K178" s="657"/>
      <c r="L178" s="657"/>
      <c r="M178" s="1326" t="s">
        <v>4416</v>
      </c>
    </row>
    <row r="179">
      <c r="A179" s="211" t="s">
        <v>4417</v>
      </c>
      <c r="B179" s="212"/>
      <c r="C179" s="212"/>
      <c r="D179" s="154"/>
      <c r="E179" s="154"/>
      <c r="F179" s="154"/>
      <c r="G179" s="1349" t="s">
        <v>556</v>
      </c>
      <c r="H179" s="211" t="s">
        <v>4418</v>
      </c>
      <c r="I179" s="212"/>
      <c r="J179" s="212"/>
      <c r="K179" s="212"/>
      <c r="L179" s="212"/>
      <c r="M179" s="154"/>
    </row>
    <row r="180">
      <c r="A180" s="242" t="s">
        <v>4419</v>
      </c>
      <c r="B180" s="212"/>
      <c r="C180" s="212"/>
      <c r="D180" s="154"/>
      <c r="E180" s="154"/>
      <c r="F180" s="154"/>
      <c r="G180" s="1349" t="s">
        <v>556</v>
      </c>
      <c r="H180" s="242" t="s">
        <v>4420</v>
      </c>
      <c r="I180" s="212"/>
      <c r="J180" s="212"/>
      <c r="K180" s="212"/>
      <c r="L180" s="212"/>
      <c r="M180" s="154"/>
    </row>
    <row r="181">
      <c r="A181" s="37"/>
      <c r="B181" s="37"/>
      <c r="C181" s="37"/>
      <c r="D181" s="37"/>
      <c r="E181" s="37"/>
      <c r="F181" s="37"/>
      <c r="G181" s="1349" t="s">
        <v>556</v>
      </c>
      <c r="H181" s="37"/>
      <c r="I181" s="37"/>
      <c r="J181" s="37"/>
      <c r="K181" s="37"/>
      <c r="L181" s="37"/>
      <c r="M181" s="37"/>
    </row>
    <row r="182">
      <c r="A182" s="1351" t="s">
        <v>4421</v>
      </c>
      <c r="B182" s="657"/>
      <c r="C182" s="657"/>
      <c r="D182" s="657"/>
      <c r="E182" s="657"/>
      <c r="F182" s="1326" t="s">
        <v>4422</v>
      </c>
      <c r="G182" s="1349" t="s">
        <v>556</v>
      </c>
      <c r="H182" s="1351" t="s">
        <v>4423</v>
      </c>
      <c r="I182" s="657"/>
      <c r="J182" s="657"/>
      <c r="K182" s="657"/>
      <c r="L182" s="657"/>
      <c r="M182" s="1348" t="s">
        <v>4424</v>
      </c>
    </row>
    <row r="183">
      <c r="A183" s="211" t="s">
        <v>4425</v>
      </c>
      <c r="B183" s="212"/>
      <c r="C183" s="212"/>
      <c r="D183" s="212"/>
      <c r="E183" s="212"/>
      <c r="F183" s="154"/>
      <c r="G183" s="1349" t="s">
        <v>556</v>
      </c>
      <c r="H183" s="211" t="s">
        <v>4426</v>
      </c>
      <c r="I183" s="212"/>
      <c r="J183" s="154"/>
      <c r="K183" s="154"/>
      <c r="L183" s="154"/>
      <c r="M183" s="154"/>
    </row>
    <row r="184">
      <c r="A184" s="211" t="s">
        <v>4427</v>
      </c>
      <c r="B184" s="212"/>
      <c r="C184" s="212"/>
      <c r="D184" s="212"/>
      <c r="E184" s="212"/>
      <c r="F184" s="154"/>
      <c r="G184" s="1349" t="s">
        <v>556</v>
      </c>
      <c r="H184" s="242" t="s">
        <v>4428</v>
      </c>
      <c r="I184" s="212"/>
      <c r="J184" s="212"/>
      <c r="K184" s="212"/>
      <c r="L184" s="154"/>
      <c r="M184" s="302" t="s">
        <v>4429</v>
      </c>
    </row>
    <row r="185">
      <c r="A185" s="37"/>
      <c r="B185" s="37"/>
      <c r="C185" s="37"/>
      <c r="D185" s="37"/>
      <c r="E185" s="37"/>
      <c r="F185" s="37"/>
      <c r="G185" s="1349" t="s">
        <v>556</v>
      </c>
      <c r="H185" s="37"/>
      <c r="I185" s="37"/>
      <c r="J185" s="37"/>
      <c r="K185" s="37"/>
      <c r="L185" s="37"/>
      <c r="M185" s="37"/>
    </row>
    <row r="186">
      <c r="A186" s="1368" t="s">
        <v>4430</v>
      </c>
      <c r="B186" s="657"/>
      <c r="C186" s="657"/>
      <c r="D186" s="657"/>
      <c r="E186" s="657"/>
      <c r="F186" s="1326" t="s">
        <v>4431</v>
      </c>
      <c r="G186" s="1349" t="s">
        <v>556</v>
      </c>
      <c r="H186" s="1368" t="s">
        <v>4432</v>
      </c>
      <c r="I186" s="657"/>
      <c r="J186" s="657"/>
      <c r="K186" s="657"/>
      <c r="L186" s="657"/>
      <c r="M186" s="1326" t="s">
        <v>4433</v>
      </c>
    </row>
    <row r="187">
      <c r="A187" s="242" t="s">
        <v>4434</v>
      </c>
      <c r="B187" s="212"/>
      <c r="C187" s="212"/>
      <c r="D187" s="154"/>
      <c r="E187" s="154"/>
      <c r="F187" s="154"/>
      <c r="G187" s="1349" t="s">
        <v>556</v>
      </c>
      <c r="H187" s="242" t="s">
        <v>4435</v>
      </c>
      <c r="I187" s="212"/>
      <c r="J187" s="212"/>
      <c r="K187" s="154"/>
      <c r="L187" s="154"/>
      <c r="M187" s="154"/>
    </row>
    <row r="188">
      <c r="A188" s="242" t="s">
        <v>4436</v>
      </c>
      <c r="B188" s="212"/>
      <c r="C188" s="212"/>
      <c r="D188" s="154"/>
      <c r="E188" s="154"/>
      <c r="F188" s="154"/>
      <c r="G188" s="1349" t="s">
        <v>556</v>
      </c>
      <c r="H188" s="242" t="s">
        <v>4437</v>
      </c>
      <c r="I188" s="212"/>
      <c r="J188" s="212"/>
      <c r="K188" s="154"/>
      <c r="L188" s="154"/>
      <c r="M188" s="205" t="s">
        <v>1619</v>
      </c>
    </row>
    <row r="189">
      <c r="A189" s="37"/>
      <c r="B189" s="37"/>
      <c r="C189" s="37"/>
      <c r="D189" s="37"/>
      <c r="E189" s="37"/>
      <c r="F189" s="37"/>
      <c r="G189" s="1349" t="s">
        <v>556</v>
      </c>
      <c r="H189" s="37"/>
      <c r="I189" s="37"/>
      <c r="J189" s="37"/>
      <c r="K189" s="37"/>
      <c r="L189" s="37"/>
      <c r="M189" s="37"/>
    </row>
    <row r="190">
      <c r="A190" s="1368" t="s">
        <v>4438</v>
      </c>
      <c r="B190" s="657"/>
      <c r="C190" s="657"/>
      <c r="D190" s="657"/>
      <c r="E190" s="657"/>
      <c r="F190" s="1326" t="s">
        <v>4439</v>
      </c>
      <c r="G190" s="1349" t="s">
        <v>556</v>
      </c>
      <c r="H190" s="1368" t="s">
        <v>4440</v>
      </c>
      <c r="I190" s="657"/>
      <c r="J190" s="657"/>
      <c r="K190" s="657"/>
      <c r="L190" s="657"/>
      <c r="M190" s="1326" t="s">
        <v>4441</v>
      </c>
    </row>
    <row r="191">
      <c r="A191" s="242" t="s">
        <v>4442</v>
      </c>
      <c r="B191" s="212"/>
      <c r="C191" s="212"/>
      <c r="D191" s="154"/>
      <c r="E191" s="154"/>
      <c r="F191" s="154"/>
      <c r="G191" s="1349" t="s">
        <v>556</v>
      </c>
      <c r="H191" s="242" t="s">
        <v>4443</v>
      </c>
      <c r="I191" s="212"/>
      <c r="J191" s="212"/>
      <c r="K191" s="154"/>
      <c r="L191" s="154"/>
      <c r="M191" s="154"/>
    </row>
    <row r="192">
      <c r="A192" s="242" t="s">
        <v>4444</v>
      </c>
      <c r="B192" s="212"/>
      <c r="C192" s="212"/>
      <c r="D192" s="154"/>
      <c r="E192" s="154"/>
      <c r="F192" s="154"/>
      <c r="G192" s="1349" t="s">
        <v>556</v>
      </c>
      <c r="H192" s="242" t="s">
        <v>4445</v>
      </c>
      <c r="I192" s="212"/>
      <c r="J192" s="212"/>
      <c r="K192" s="154"/>
      <c r="L192" s="154"/>
      <c r="M192" s="154"/>
    </row>
    <row r="193">
      <c r="A193" s="37"/>
      <c r="B193" s="37"/>
      <c r="C193" s="37"/>
      <c r="D193" s="37"/>
      <c r="E193" s="37"/>
      <c r="F193" s="37"/>
      <c r="G193" s="1349" t="s">
        <v>556</v>
      </c>
      <c r="H193" s="37"/>
      <c r="I193" s="37"/>
      <c r="J193" s="37"/>
      <c r="K193" s="37"/>
      <c r="L193" s="37"/>
      <c r="M193" s="37"/>
    </row>
    <row r="194">
      <c r="A194" s="1369" t="s">
        <v>4446</v>
      </c>
      <c r="B194" s="594"/>
      <c r="C194" s="594"/>
      <c r="D194" s="594"/>
      <c r="E194" s="594"/>
      <c r="F194" s="1326" t="s">
        <v>4156</v>
      </c>
      <c r="G194" s="1349" t="s">
        <v>556</v>
      </c>
      <c r="H194" s="1369" t="s">
        <v>4447</v>
      </c>
      <c r="I194" s="594"/>
      <c r="J194" s="594"/>
      <c r="K194" s="594"/>
      <c r="L194" s="594"/>
      <c r="M194" s="1316" t="s">
        <v>4156</v>
      </c>
    </row>
    <row r="195">
      <c r="A195" s="322" t="s">
        <v>4448</v>
      </c>
      <c r="B195" s="154"/>
      <c r="C195" s="154"/>
      <c r="D195" s="154"/>
      <c r="E195" s="154"/>
      <c r="F195" s="154"/>
      <c r="G195" s="1349" t="s">
        <v>556</v>
      </c>
      <c r="H195" s="322" t="s">
        <v>4449</v>
      </c>
      <c r="I195" s="154"/>
      <c r="J195" s="154"/>
      <c r="K195" s="154"/>
      <c r="L195" s="154"/>
      <c r="M195" s="154"/>
    </row>
    <row r="196">
      <c r="A196" s="322" t="s">
        <v>4450</v>
      </c>
      <c r="B196" s="154"/>
      <c r="C196" s="154"/>
      <c r="D196" s="154"/>
      <c r="E196" s="154"/>
      <c r="F196" s="154"/>
      <c r="G196" s="1349" t="s">
        <v>556</v>
      </c>
      <c r="H196" s="322" t="s">
        <v>4451</v>
      </c>
      <c r="I196" s="154"/>
      <c r="J196" s="154"/>
      <c r="K196" s="154"/>
      <c r="L196" s="154"/>
      <c r="M196" s="154"/>
    </row>
    <row r="197">
      <c r="A197" s="37"/>
      <c r="B197" s="37"/>
      <c r="C197" s="37"/>
      <c r="D197" s="37"/>
      <c r="E197" s="37"/>
      <c r="F197" s="37"/>
      <c r="G197" s="1349" t="s">
        <v>556</v>
      </c>
      <c r="H197" s="37"/>
      <c r="I197" s="37"/>
      <c r="J197" s="37"/>
      <c r="K197" s="37"/>
      <c r="L197" s="37"/>
      <c r="M197" s="37"/>
    </row>
    <row r="198">
      <c r="A198" s="1369" t="s">
        <v>4452</v>
      </c>
      <c r="B198" s="594"/>
      <c r="C198" s="594"/>
      <c r="D198" s="594"/>
      <c r="E198" s="594"/>
      <c r="F198" s="1326" t="s">
        <v>4156</v>
      </c>
      <c r="G198" s="1349" t="s">
        <v>556</v>
      </c>
      <c r="H198" s="1369" t="s">
        <v>4453</v>
      </c>
      <c r="I198" s="594"/>
      <c r="J198" s="594"/>
      <c r="K198" s="594"/>
      <c r="L198" s="594"/>
      <c r="M198" s="1326" t="s">
        <v>4343</v>
      </c>
    </row>
    <row r="199">
      <c r="A199" s="322" t="s">
        <v>4454</v>
      </c>
      <c r="B199" s="154"/>
      <c r="C199" s="154"/>
      <c r="D199" s="154"/>
      <c r="E199" s="154"/>
      <c r="F199" s="154"/>
      <c r="G199" s="1349" t="s">
        <v>556</v>
      </c>
      <c r="H199" s="322" t="s">
        <v>4455</v>
      </c>
      <c r="I199" s="154"/>
      <c r="J199" s="154"/>
      <c r="K199" s="154"/>
      <c r="L199" s="154"/>
      <c r="M199" s="154"/>
    </row>
    <row r="200">
      <c r="A200" s="322" t="s">
        <v>4456</v>
      </c>
      <c r="B200" s="154"/>
      <c r="C200" s="154"/>
      <c r="D200" s="154"/>
      <c r="E200" s="154"/>
      <c r="F200" s="154"/>
      <c r="G200" s="1349" t="s">
        <v>556</v>
      </c>
      <c r="H200" s="322" t="s">
        <v>4457</v>
      </c>
      <c r="I200" s="154"/>
      <c r="J200" s="154"/>
      <c r="K200" s="154"/>
      <c r="L200" s="154"/>
      <c r="M200" s="154"/>
    </row>
    <row r="201">
      <c r="A201" s="37"/>
      <c r="B201" s="37"/>
      <c r="C201" s="37"/>
      <c r="D201" s="37"/>
      <c r="E201" s="37"/>
      <c r="F201" s="37"/>
      <c r="G201" s="1349" t="s">
        <v>556</v>
      </c>
      <c r="H201" s="37"/>
      <c r="I201" s="37"/>
      <c r="J201" s="37"/>
      <c r="K201" s="37"/>
      <c r="L201" s="37"/>
      <c r="M201" s="37"/>
    </row>
    <row r="202">
      <c r="A202" s="1369" t="s">
        <v>4458</v>
      </c>
      <c r="B202" s="594"/>
      <c r="C202" s="594"/>
      <c r="D202" s="594"/>
      <c r="E202" s="594"/>
      <c r="F202" s="1326" t="s">
        <v>4459</v>
      </c>
      <c r="G202" s="1349" t="s">
        <v>556</v>
      </c>
      <c r="H202" s="1369" t="s">
        <v>4460</v>
      </c>
      <c r="I202" s="594"/>
      <c r="J202" s="594"/>
      <c r="K202" s="594"/>
      <c r="L202" s="594"/>
      <c r="M202" s="1326" t="s">
        <v>4156</v>
      </c>
    </row>
    <row r="203">
      <c r="A203" s="322" t="s">
        <v>4461</v>
      </c>
      <c r="B203" s="154"/>
      <c r="C203" s="154"/>
      <c r="D203" s="154"/>
      <c r="E203" s="154"/>
      <c r="F203" s="154"/>
      <c r="G203" s="1349" t="s">
        <v>556</v>
      </c>
      <c r="H203" s="322" t="s">
        <v>4462</v>
      </c>
      <c r="I203" s="154"/>
      <c r="J203" s="154"/>
      <c r="K203" s="154"/>
      <c r="L203" s="154"/>
      <c r="M203" s="154"/>
    </row>
    <row r="204">
      <c r="A204" s="322" t="s">
        <v>4463</v>
      </c>
      <c r="B204" s="154"/>
      <c r="C204" s="154"/>
      <c r="D204" s="154"/>
      <c r="E204" s="154"/>
      <c r="F204" s="154"/>
      <c r="G204" s="1349" t="s">
        <v>556</v>
      </c>
      <c r="H204" s="322" t="s">
        <v>4464</v>
      </c>
      <c r="I204" s="154"/>
      <c r="J204" s="154"/>
      <c r="K204" s="154"/>
      <c r="L204" s="154"/>
      <c r="M204" s="154"/>
    </row>
    <row r="205">
      <c r="A205" s="37"/>
      <c r="B205" s="37"/>
      <c r="C205" s="37"/>
      <c r="D205" s="37"/>
      <c r="E205" s="37"/>
      <c r="F205" s="37"/>
      <c r="G205" s="1349" t="s">
        <v>556</v>
      </c>
      <c r="H205" s="37"/>
      <c r="I205" s="37"/>
      <c r="J205" s="37"/>
      <c r="K205" s="37"/>
      <c r="L205" s="37"/>
      <c r="M205" s="37"/>
    </row>
    <row r="206">
      <c r="A206" s="1369" t="s">
        <v>4465</v>
      </c>
      <c r="B206" s="594"/>
      <c r="C206" s="594"/>
      <c r="D206" s="594"/>
      <c r="E206" s="594"/>
      <c r="F206" s="1326" t="s">
        <v>4431</v>
      </c>
      <c r="G206" s="1349" t="s">
        <v>556</v>
      </c>
      <c r="H206" s="1370" t="s">
        <v>4466</v>
      </c>
      <c r="I206" s="594"/>
      <c r="J206" s="594"/>
      <c r="K206" s="594"/>
      <c r="L206" s="594"/>
      <c r="M206" s="1326" t="s">
        <v>4467</v>
      </c>
    </row>
    <row r="207">
      <c r="A207" s="322" t="s">
        <v>4468</v>
      </c>
      <c r="B207" s="154"/>
      <c r="C207" s="154"/>
      <c r="D207" s="154"/>
      <c r="E207" s="154"/>
      <c r="F207" s="154"/>
      <c r="G207" s="1349" t="s">
        <v>556</v>
      </c>
      <c r="H207" s="242" t="s">
        <v>4469</v>
      </c>
      <c r="I207" s="212"/>
      <c r="J207" s="212"/>
      <c r="K207" s="212"/>
      <c r="L207" s="212"/>
      <c r="M207" s="154"/>
    </row>
    <row r="208">
      <c r="A208" s="322" t="s">
        <v>4470</v>
      </c>
      <c r="B208" s="154"/>
      <c r="C208" s="154"/>
      <c r="D208" s="154"/>
      <c r="E208" s="154"/>
      <c r="F208" s="154"/>
      <c r="G208" s="1349" t="s">
        <v>556</v>
      </c>
      <c r="H208" s="242" t="s">
        <v>4471</v>
      </c>
      <c r="I208" s="212"/>
      <c r="J208" s="212"/>
      <c r="K208" s="154"/>
      <c r="L208" s="154"/>
      <c r="M208" s="154"/>
    </row>
    <row r="209">
      <c r="A209" s="37"/>
      <c r="B209" s="37"/>
      <c r="C209" s="37"/>
      <c r="D209" s="37"/>
      <c r="E209" s="37"/>
      <c r="F209" s="37"/>
      <c r="G209" s="1349" t="s">
        <v>556</v>
      </c>
      <c r="H209" s="37"/>
      <c r="I209" s="37"/>
      <c r="J209" s="37"/>
      <c r="K209" s="37"/>
      <c r="L209" s="37"/>
      <c r="M209" s="37"/>
    </row>
    <row r="210">
      <c r="A210" s="1370" t="s">
        <v>4472</v>
      </c>
      <c r="B210" s="594"/>
      <c r="C210" s="594"/>
      <c r="D210" s="594"/>
      <c r="E210" s="594"/>
      <c r="F210" s="1326" t="s">
        <v>4156</v>
      </c>
      <c r="G210" s="1349" t="s">
        <v>556</v>
      </c>
      <c r="H210" s="1370" t="s">
        <v>4473</v>
      </c>
      <c r="I210" s="594"/>
      <c r="J210" s="594"/>
      <c r="K210" s="594"/>
      <c r="L210" s="594"/>
      <c r="M210" s="1326" t="s">
        <v>4343</v>
      </c>
    </row>
    <row r="211">
      <c r="A211" s="242" t="s">
        <v>4474</v>
      </c>
      <c r="B211" s="212"/>
      <c r="C211" s="212"/>
      <c r="D211" s="212"/>
      <c r="E211" s="212"/>
      <c r="F211" s="154"/>
      <c r="G211" s="1349" t="s">
        <v>556</v>
      </c>
      <c r="H211" s="153" t="s">
        <v>4475</v>
      </c>
      <c r="I211" s="154"/>
      <c r="J211" s="154"/>
      <c r="K211" s="154"/>
      <c r="L211" s="154"/>
      <c r="M211" s="154"/>
    </row>
    <row r="212">
      <c r="A212" s="242" t="s">
        <v>4476</v>
      </c>
      <c r="B212" s="212"/>
      <c r="C212" s="212"/>
      <c r="D212" s="154"/>
      <c r="E212" s="154"/>
      <c r="F212" s="154"/>
      <c r="G212" s="1349" t="s">
        <v>556</v>
      </c>
      <c r="H212" s="153" t="s">
        <v>4477</v>
      </c>
      <c r="I212" s="154"/>
      <c r="J212" s="154"/>
      <c r="K212" s="154"/>
      <c r="L212" s="154"/>
      <c r="M212" s="154"/>
    </row>
    <row r="213">
      <c r="A213" s="37"/>
      <c r="B213" s="37"/>
      <c r="C213" s="37"/>
      <c r="D213" s="37"/>
      <c r="E213" s="37"/>
      <c r="F213" s="37"/>
      <c r="G213" s="1349" t="s">
        <v>556</v>
      </c>
      <c r="H213" s="37"/>
      <c r="I213" s="37"/>
      <c r="J213" s="37"/>
      <c r="K213" s="37"/>
      <c r="L213" s="37"/>
      <c r="M213" s="37"/>
    </row>
    <row r="214">
      <c r="A214" s="1370" t="s">
        <v>4478</v>
      </c>
      <c r="B214" s="594"/>
      <c r="C214" s="594"/>
      <c r="D214" s="594"/>
      <c r="E214" s="594"/>
      <c r="F214" s="1326" t="s">
        <v>4156</v>
      </c>
      <c r="G214" s="1349" t="s">
        <v>556</v>
      </c>
      <c r="H214" s="37"/>
      <c r="I214" s="37"/>
      <c r="J214" s="37"/>
      <c r="K214" s="37"/>
      <c r="L214" s="37"/>
      <c r="M214" s="37"/>
    </row>
    <row r="215">
      <c r="A215" s="242" t="s">
        <v>4479</v>
      </c>
      <c r="B215" s="154"/>
      <c r="C215" s="154"/>
      <c r="D215" s="154"/>
      <c r="E215" s="154"/>
      <c r="F215" s="154"/>
      <c r="G215" s="1349" t="s">
        <v>556</v>
      </c>
      <c r="H215" s="37"/>
      <c r="I215" s="37"/>
      <c r="J215" s="37"/>
      <c r="K215" s="37"/>
      <c r="L215" s="37"/>
      <c r="M215" s="37"/>
    </row>
    <row r="216">
      <c r="A216" s="153" t="s">
        <v>4480</v>
      </c>
      <c r="B216" s="154"/>
      <c r="C216" s="154"/>
      <c r="D216" s="154"/>
      <c r="E216" s="154"/>
      <c r="F216" s="154"/>
      <c r="G216" s="1349" t="s">
        <v>556</v>
      </c>
      <c r="H216" s="37"/>
      <c r="I216" s="37"/>
      <c r="J216" s="37"/>
      <c r="K216" s="37"/>
      <c r="L216" s="37"/>
      <c r="M216" s="37"/>
    </row>
    <row r="217">
      <c r="A217" s="37"/>
      <c r="B217" s="37"/>
      <c r="C217" s="37"/>
      <c r="D217" s="37"/>
      <c r="E217" s="37"/>
      <c r="F217" s="37"/>
      <c r="G217" s="1349" t="s">
        <v>556</v>
      </c>
      <c r="H217" s="37"/>
      <c r="I217" s="37"/>
      <c r="J217" s="37"/>
      <c r="K217" s="37"/>
      <c r="L217" s="37"/>
      <c r="M217" s="37"/>
    </row>
    <row r="218">
      <c r="A218" s="1371" t="s">
        <v>4481</v>
      </c>
      <c r="B218" s="1329"/>
      <c r="C218" s="1329"/>
      <c r="D218" s="1329"/>
      <c r="E218" s="1329"/>
      <c r="F218" s="1326" t="s">
        <v>4482</v>
      </c>
      <c r="G218" s="1349" t="s">
        <v>556</v>
      </c>
      <c r="H218" s="1371" t="s">
        <v>4483</v>
      </c>
      <c r="I218" s="1329"/>
      <c r="J218" s="1329"/>
      <c r="K218" s="1329"/>
      <c r="L218" s="1329"/>
      <c r="M218" s="1326" t="s">
        <v>4431</v>
      </c>
    </row>
    <row r="219">
      <c r="A219" s="322" t="s">
        <v>4484</v>
      </c>
      <c r="B219" s="154"/>
      <c r="C219" s="154"/>
      <c r="D219" s="154"/>
      <c r="E219" s="154"/>
      <c r="F219" s="154"/>
      <c r="G219" s="1349" t="s">
        <v>556</v>
      </c>
      <c r="H219" s="322" t="s">
        <v>4485</v>
      </c>
      <c r="I219" s="154"/>
      <c r="J219" s="154"/>
      <c r="K219" s="154"/>
      <c r="L219" s="154"/>
      <c r="M219" s="154"/>
    </row>
    <row r="220">
      <c r="A220" s="322" t="s">
        <v>4486</v>
      </c>
      <c r="B220" s="154"/>
      <c r="C220" s="154"/>
      <c r="D220" s="154"/>
      <c r="E220" s="154"/>
      <c r="F220" s="154"/>
      <c r="G220" s="1349" t="s">
        <v>556</v>
      </c>
      <c r="H220" s="322" t="s">
        <v>4487</v>
      </c>
      <c r="I220" s="154"/>
      <c r="J220" s="154"/>
      <c r="K220" s="154"/>
      <c r="L220" s="154"/>
      <c r="M220" s="205" t="s">
        <v>4488</v>
      </c>
    </row>
    <row r="221">
      <c r="A221" s="37"/>
      <c r="B221" s="37"/>
      <c r="C221" s="37"/>
      <c r="D221" s="37"/>
      <c r="E221" s="37"/>
      <c r="F221" s="37"/>
      <c r="G221" s="1349" t="s">
        <v>556</v>
      </c>
      <c r="H221" s="37"/>
      <c r="I221" s="37"/>
      <c r="J221" s="37"/>
      <c r="K221" s="37"/>
      <c r="L221" s="37"/>
      <c r="M221" s="37"/>
    </row>
    <row r="222">
      <c r="A222" s="1371" t="s">
        <v>4489</v>
      </c>
      <c r="B222" s="1329"/>
      <c r="C222" s="1329"/>
      <c r="D222" s="1329"/>
      <c r="E222" s="1329"/>
      <c r="F222" s="1348" t="s">
        <v>4490</v>
      </c>
      <c r="G222" s="1349" t="s">
        <v>556</v>
      </c>
      <c r="H222" s="1371" t="s">
        <v>4491</v>
      </c>
      <c r="I222" s="1329"/>
      <c r="J222" s="1329"/>
      <c r="K222" s="1329"/>
      <c r="L222" s="1329"/>
      <c r="M222" s="1348" t="s">
        <v>4492</v>
      </c>
    </row>
    <row r="223">
      <c r="A223" s="322" t="s">
        <v>4493</v>
      </c>
      <c r="B223" s="154"/>
      <c r="C223" s="154"/>
      <c r="D223" s="154"/>
      <c r="E223" s="154"/>
      <c r="F223" s="154"/>
      <c r="G223" s="1349" t="s">
        <v>556</v>
      </c>
      <c r="H223" s="322" t="s">
        <v>4494</v>
      </c>
      <c r="I223" s="154"/>
      <c r="J223" s="154"/>
      <c r="K223" s="154"/>
      <c r="L223" s="154"/>
      <c r="M223" s="154"/>
    </row>
    <row r="224">
      <c r="A224" s="322" t="s">
        <v>4495</v>
      </c>
      <c r="B224" s="154"/>
      <c r="C224" s="154"/>
      <c r="D224" s="154"/>
      <c r="E224" s="154"/>
      <c r="F224" s="154"/>
      <c r="G224" s="1349" t="s">
        <v>556</v>
      </c>
      <c r="H224" s="322" t="s">
        <v>4496</v>
      </c>
      <c r="I224" s="154"/>
      <c r="J224" s="154"/>
      <c r="K224" s="154"/>
      <c r="L224" s="154"/>
      <c r="M224" s="154"/>
    </row>
    <row r="225">
      <c r="A225" s="37"/>
      <c r="B225" s="37"/>
      <c r="C225" s="37"/>
      <c r="D225" s="37"/>
      <c r="E225" s="37"/>
      <c r="F225" s="37"/>
      <c r="G225" s="1349" t="s">
        <v>556</v>
      </c>
      <c r="H225" s="37"/>
      <c r="I225" s="37"/>
      <c r="J225" s="37"/>
      <c r="K225" s="37"/>
      <c r="L225" s="37"/>
      <c r="M225" s="37"/>
    </row>
    <row r="226">
      <c r="A226" s="1371" t="s">
        <v>4497</v>
      </c>
      <c r="B226" s="1372"/>
      <c r="C226" s="1329"/>
      <c r="D226" s="1329"/>
      <c r="E226" s="1372"/>
      <c r="F226" s="1373" t="s">
        <v>4498</v>
      </c>
      <c r="G226" s="1349" t="s">
        <v>556</v>
      </c>
      <c r="H226" s="1374" t="s">
        <v>4499</v>
      </c>
      <c r="I226" s="817"/>
      <c r="J226" s="817"/>
      <c r="K226" s="817"/>
      <c r="L226" s="817"/>
      <c r="M226" s="1348" t="s">
        <v>4424</v>
      </c>
    </row>
    <row r="227">
      <c r="A227" s="242" t="s">
        <v>4500</v>
      </c>
      <c r="B227" s="212"/>
      <c r="C227" s="212"/>
      <c r="D227" s="212"/>
      <c r="E227" s="212"/>
      <c r="F227" s="154"/>
      <c r="G227" s="1349" t="s">
        <v>556</v>
      </c>
      <c r="H227" s="1375" t="s">
        <v>4501</v>
      </c>
      <c r="I227" s="181"/>
      <c r="J227" s="181"/>
      <c r="K227" s="181"/>
      <c r="L227" s="181"/>
      <c r="M227" s="181"/>
    </row>
    <row r="228">
      <c r="A228" s="242" t="s">
        <v>4502</v>
      </c>
      <c r="B228" s="212"/>
      <c r="C228" s="212"/>
      <c r="D228" s="154"/>
      <c r="E228" s="154"/>
      <c r="F228" s="154"/>
      <c r="G228" s="1349" t="s">
        <v>556</v>
      </c>
      <c r="H228" s="185" t="s">
        <v>4503</v>
      </c>
      <c r="I228" s="181"/>
      <c r="J228" s="181"/>
      <c r="K228" s="181"/>
      <c r="L228" s="181"/>
      <c r="M228" s="181"/>
    </row>
    <row r="229">
      <c r="A229" s="37"/>
      <c r="B229" s="37"/>
      <c r="C229" s="37"/>
      <c r="D229" s="37"/>
      <c r="E229" s="37"/>
      <c r="F229" s="37"/>
      <c r="G229" s="1349" t="s">
        <v>556</v>
      </c>
      <c r="H229" s="37"/>
      <c r="I229" s="37"/>
      <c r="J229" s="37"/>
      <c r="K229" s="37"/>
      <c r="L229" s="37"/>
      <c r="M229" s="37"/>
    </row>
    <row r="230">
      <c r="A230" s="1371" t="s">
        <v>4504</v>
      </c>
      <c r="B230" s="1329"/>
      <c r="C230" s="1329"/>
      <c r="D230" s="1329"/>
      <c r="E230" s="1329"/>
      <c r="F230" s="1348" t="s">
        <v>4505</v>
      </c>
      <c r="G230" s="1349" t="s">
        <v>556</v>
      </c>
      <c r="H230" s="1371" t="s">
        <v>4506</v>
      </c>
      <c r="I230" s="1329"/>
      <c r="J230" s="1329"/>
      <c r="K230" s="1329"/>
      <c r="L230" s="1329"/>
      <c r="M230" s="1326" t="s">
        <v>4156</v>
      </c>
    </row>
    <row r="231">
      <c r="A231" s="322" t="s">
        <v>4507</v>
      </c>
      <c r="B231" s="154"/>
      <c r="C231" s="154"/>
      <c r="D231" s="154"/>
      <c r="E231" s="154"/>
      <c r="F231" s="154"/>
      <c r="G231" s="1349" t="s">
        <v>556</v>
      </c>
      <c r="H231" s="322" t="s">
        <v>4508</v>
      </c>
      <c r="I231" s="154"/>
      <c r="J231" s="154"/>
      <c r="K231" s="154"/>
      <c r="L231" s="154"/>
      <c r="M231" s="154"/>
    </row>
    <row r="232">
      <c r="A232" s="322" t="s">
        <v>4509</v>
      </c>
      <c r="B232" s="154"/>
      <c r="C232" s="154"/>
      <c r="D232" s="154"/>
      <c r="E232" s="154"/>
      <c r="F232" s="205" t="s">
        <v>4510</v>
      </c>
      <c r="G232" s="1349" t="s">
        <v>556</v>
      </c>
      <c r="H232" s="322" t="s">
        <v>4511</v>
      </c>
      <c r="I232" s="154"/>
      <c r="J232" s="154"/>
      <c r="K232" s="154"/>
      <c r="L232" s="154"/>
      <c r="M232" s="154"/>
    </row>
    <row r="233">
      <c r="A233" s="37"/>
      <c r="B233" s="37"/>
      <c r="C233" s="37"/>
      <c r="D233" s="37"/>
      <c r="E233" s="37"/>
      <c r="F233" s="37"/>
      <c r="G233" s="1349" t="s">
        <v>556</v>
      </c>
      <c r="H233" s="37"/>
      <c r="I233" s="37"/>
      <c r="J233" s="37"/>
      <c r="K233" s="37"/>
      <c r="L233" s="37"/>
      <c r="M233" s="37"/>
    </row>
    <row r="234">
      <c r="A234" s="1371" t="s">
        <v>4512</v>
      </c>
      <c r="B234" s="1329"/>
      <c r="C234" s="1329"/>
      <c r="D234" s="1329"/>
      <c r="E234" s="1329"/>
      <c r="F234" s="1326" t="s">
        <v>4513</v>
      </c>
      <c r="G234" s="1349" t="s">
        <v>556</v>
      </c>
      <c r="H234" s="1371" t="s">
        <v>4514</v>
      </c>
      <c r="I234" s="1329"/>
      <c r="J234" s="1329"/>
      <c r="K234" s="1329"/>
      <c r="L234" s="1329"/>
      <c r="M234" s="1326" t="s">
        <v>4156</v>
      </c>
    </row>
    <row r="235">
      <c r="A235" s="322" t="s">
        <v>4515</v>
      </c>
      <c r="B235" s="154"/>
      <c r="C235" s="154"/>
      <c r="D235" s="154"/>
      <c r="E235" s="154"/>
      <c r="F235" s="154"/>
      <c r="G235" s="1349" t="s">
        <v>556</v>
      </c>
      <c r="H235" s="322" t="s">
        <v>4516</v>
      </c>
      <c r="I235" s="154"/>
      <c r="J235" s="154"/>
      <c r="K235" s="154"/>
      <c r="L235" s="154"/>
      <c r="M235" s="154"/>
    </row>
    <row r="236">
      <c r="A236" s="322" t="s">
        <v>4517</v>
      </c>
      <c r="B236" s="154"/>
      <c r="C236" s="154"/>
      <c r="D236" s="154"/>
      <c r="E236" s="154"/>
      <c r="F236" s="154"/>
      <c r="G236" s="1349" t="s">
        <v>556</v>
      </c>
      <c r="H236" s="322" t="s">
        <v>4518</v>
      </c>
      <c r="I236" s="154"/>
      <c r="J236" s="154"/>
      <c r="K236" s="154"/>
      <c r="L236" s="154"/>
      <c r="M236" s="154"/>
    </row>
    <row r="237">
      <c r="A237" s="37"/>
      <c r="B237" s="37"/>
      <c r="C237" s="37"/>
      <c r="D237" s="37"/>
      <c r="E237" s="37"/>
      <c r="F237" s="37"/>
      <c r="G237" s="1349" t="s">
        <v>556</v>
      </c>
      <c r="H237" s="37"/>
      <c r="I237" s="37"/>
      <c r="J237" s="37"/>
      <c r="K237" s="37"/>
      <c r="L237" s="37"/>
      <c r="M237" s="37"/>
    </row>
    <row r="238">
      <c r="A238" s="1371" t="s">
        <v>4519</v>
      </c>
      <c r="B238" s="1329"/>
      <c r="C238" s="1329"/>
      <c r="D238" s="1329"/>
      <c r="E238" s="1329"/>
      <c r="F238" s="1326" t="s">
        <v>4513</v>
      </c>
      <c r="G238" s="1349" t="s">
        <v>556</v>
      </c>
      <c r="H238" s="1371" t="s">
        <v>4520</v>
      </c>
      <c r="I238" s="1329"/>
      <c r="J238" s="1329"/>
      <c r="K238" s="1329"/>
      <c r="L238" s="1329"/>
      <c r="M238" s="1326" t="s">
        <v>4513</v>
      </c>
    </row>
    <row r="239">
      <c r="A239" s="322" t="s">
        <v>4521</v>
      </c>
      <c r="B239" s="154"/>
      <c r="C239" s="154"/>
      <c r="D239" s="154"/>
      <c r="E239" s="154"/>
      <c r="F239" s="154"/>
      <c r="G239" s="1349" t="s">
        <v>556</v>
      </c>
      <c r="H239" s="322" t="s">
        <v>4522</v>
      </c>
      <c r="I239" s="154"/>
      <c r="J239" s="154"/>
      <c r="K239" s="154"/>
      <c r="L239" s="154"/>
      <c r="M239" s="154"/>
    </row>
    <row r="240">
      <c r="A240" s="322" t="s">
        <v>4523</v>
      </c>
      <c r="B240" s="154"/>
      <c r="C240" s="154"/>
      <c r="D240" s="154"/>
      <c r="E240" s="154"/>
      <c r="F240" s="154"/>
      <c r="G240" s="1349" t="s">
        <v>556</v>
      </c>
      <c r="H240" s="322" t="s">
        <v>4524</v>
      </c>
      <c r="I240" s="154"/>
      <c r="J240" s="154"/>
      <c r="K240" s="154"/>
      <c r="L240" s="154"/>
      <c r="M240" s="154"/>
    </row>
    <row r="241">
      <c r="A241" s="37"/>
      <c r="B241" s="37"/>
      <c r="C241" s="37"/>
      <c r="D241" s="37"/>
      <c r="E241" s="37"/>
      <c r="F241" s="37"/>
      <c r="G241" s="1349" t="s">
        <v>556</v>
      </c>
      <c r="H241" s="37"/>
      <c r="I241" s="37"/>
      <c r="J241" s="37"/>
      <c r="K241" s="37"/>
      <c r="L241" s="37"/>
      <c r="M241" s="37"/>
    </row>
    <row r="242">
      <c r="A242" s="1371" t="s">
        <v>4525</v>
      </c>
      <c r="B242" s="1329"/>
      <c r="C242" s="1329"/>
      <c r="D242" s="1329"/>
      <c r="E242" s="1329"/>
      <c r="F242" s="1326" t="s">
        <v>4526</v>
      </c>
      <c r="G242" s="1349"/>
      <c r="H242" s="37"/>
      <c r="I242" s="37"/>
      <c r="J242" s="37"/>
      <c r="K242" s="37"/>
      <c r="L242" s="37"/>
      <c r="M242" s="37"/>
    </row>
    <row r="243">
      <c r="A243" s="322" t="s">
        <v>4527</v>
      </c>
      <c r="B243" s="154"/>
      <c r="C243" s="154"/>
      <c r="D243" s="154"/>
      <c r="E243" s="154"/>
      <c r="F243" s="154"/>
      <c r="G243" s="1349"/>
      <c r="H243" s="37"/>
      <c r="I243" s="37"/>
      <c r="J243" s="37"/>
      <c r="K243" s="37"/>
      <c r="L243" s="37"/>
      <c r="M243" s="37"/>
    </row>
    <row r="244">
      <c r="A244" s="322" t="s">
        <v>4528</v>
      </c>
      <c r="B244" s="154"/>
      <c r="C244" s="154"/>
      <c r="D244" s="154"/>
      <c r="E244" s="154"/>
      <c r="F244" s="154"/>
      <c r="G244" s="1349"/>
      <c r="H244" s="37"/>
      <c r="I244" s="37"/>
      <c r="J244" s="37"/>
      <c r="K244" s="37"/>
      <c r="L244" s="37"/>
      <c r="M244" s="37"/>
    </row>
    <row r="245">
      <c r="A245" s="37"/>
      <c r="B245" s="37"/>
      <c r="C245" s="37"/>
      <c r="D245" s="37"/>
      <c r="E245" s="37"/>
      <c r="F245" s="37"/>
      <c r="G245" s="1349"/>
      <c r="H245" s="37"/>
      <c r="I245" s="37"/>
      <c r="J245" s="37"/>
      <c r="K245" s="37"/>
      <c r="L245" s="37"/>
      <c r="M245" s="37"/>
    </row>
    <row r="246">
      <c r="A246" s="1376" t="s">
        <v>4529</v>
      </c>
      <c r="B246" s="629"/>
      <c r="C246" s="629"/>
      <c r="D246" s="629"/>
      <c r="E246" s="629"/>
      <c r="F246" s="1326" t="s">
        <v>4156</v>
      </c>
      <c r="G246" s="1349" t="s">
        <v>556</v>
      </c>
      <c r="H246" s="1067" t="s">
        <v>4530</v>
      </c>
      <c r="I246" s="629"/>
      <c r="J246" s="629"/>
      <c r="K246" s="629"/>
      <c r="L246" s="629"/>
      <c r="M246" s="1326" t="s">
        <v>4513</v>
      </c>
    </row>
    <row r="247">
      <c r="A247" s="153" t="s">
        <v>4531</v>
      </c>
      <c r="B247" s="154"/>
      <c r="C247" s="154"/>
      <c r="D247" s="154"/>
      <c r="E247" s="154"/>
      <c r="F247" s="154"/>
      <c r="G247" s="1349" t="s">
        <v>556</v>
      </c>
      <c r="H247" s="242" t="s">
        <v>4532</v>
      </c>
      <c r="I247" s="212"/>
      <c r="J247" s="212"/>
      <c r="K247" s="212"/>
      <c r="L247" s="212"/>
      <c r="M247" s="154"/>
    </row>
    <row r="248">
      <c r="A248" s="153" t="s">
        <v>4533</v>
      </c>
      <c r="B248" s="154"/>
      <c r="C248" s="154"/>
      <c r="D248" s="154"/>
      <c r="E248" s="154"/>
      <c r="F248" s="154"/>
      <c r="G248" s="1349" t="s">
        <v>556</v>
      </c>
      <c r="H248" s="242" t="s">
        <v>4534</v>
      </c>
      <c r="I248" s="154"/>
      <c r="J248" s="154"/>
      <c r="K248" s="154"/>
      <c r="L248" s="154"/>
      <c r="M248" s="154"/>
    </row>
    <row r="249">
      <c r="A249" s="37"/>
      <c r="B249" s="37"/>
      <c r="C249" s="37"/>
      <c r="D249" s="37"/>
      <c r="E249" s="37"/>
      <c r="F249" s="37"/>
      <c r="G249" s="1349" t="s">
        <v>556</v>
      </c>
      <c r="H249" s="37"/>
      <c r="I249" s="37"/>
      <c r="J249" s="37"/>
      <c r="K249" s="37"/>
      <c r="L249" s="37"/>
      <c r="M249" s="37"/>
    </row>
    <row r="250">
      <c r="A250" s="1067" t="s">
        <v>4535</v>
      </c>
      <c r="B250" s="629"/>
      <c r="C250" s="629"/>
      <c r="D250" s="629"/>
      <c r="E250" s="629"/>
      <c r="F250" s="1377" t="s">
        <v>4526</v>
      </c>
      <c r="G250" s="1349" t="s">
        <v>556</v>
      </c>
      <c r="H250" s="37"/>
      <c r="I250" s="37"/>
      <c r="J250" s="37"/>
      <c r="K250" s="37"/>
      <c r="L250" s="37"/>
      <c r="M250" s="37"/>
    </row>
    <row r="251">
      <c r="A251" s="322" t="s">
        <v>4536</v>
      </c>
      <c r="B251" s="154"/>
      <c r="C251" s="154"/>
      <c r="D251" s="154"/>
      <c r="E251" s="154"/>
      <c r="F251" s="154"/>
      <c r="G251" s="1349" t="s">
        <v>556</v>
      </c>
      <c r="H251" s="37"/>
      <c r="I251" s="37"/>
      <c r="J251" s="37"/>
      <c r="K251" s="37"/>
      <c r="L251" s="37"/>
      <c r="M251" s="37"/>
    </row>
    <row r="252">
      <c r="A252" s="322" t="s">
        <v>4537</v>
      </c>
      <c r="B252" s="154"/>
      <c r="C252" s="154"/>
      <c r="D252" s="154"/>
      <c r="E252" s="154"/>
      <c r="F252" s="154"/>
      <c r="G252" s="1349" t="s">
        <v>556</v>
      </c>
      <c r="H252" s="37"/>
      <c r="I252" s="37"/>
      <c r="J252" s="37"/>
      <c r="K252" s="37"/>
      <c r="L252" s="37"/>
      <c r="M252" s="37"/>
    </row>
    <row r="253">
      <c r="A253" s="37"/>
      <c r="B253" s="37"/>
      <c r="C253" s="37"/>
      <c r="D253" s="37"/>
      <c r="E253" s="37"/>
      <c r="F253" s="37"/>
      <c r="G253" s="1349" t="s">
        <v>556</v>
      </c>
      <c r="H253" s="37"/>
      <c r="I253" s="37"/>
      <c r="J253" s="37"/>
      <c r="K253" s="37"/>
      <c r="L253" s="37"/>
      <c r="M253" s="37"/>
    </row>
    <row r="254">
      <c r="A254" s="1347" t="s">
        <v>4538</v>
      </c>
      <c r="B254" s="329"/>
      <c r="C254" s="329"/>
      <c r="D254" s="329"/>
      <c r="E254" s="329"/>
      <c r="F254" s="1326" t="s">
        <v>4539</v>
      </c>
      <c r="G254" s="1349" t="s">
        <v>556</v>
      </c>
      <c r="H254" s="1347" t="s">
        <v>4540</v>
      </c>
      <c r="I254" s="329"/>
      <c r="J254" s="329"/>
      <c r="K254" s="329"/>
      <c r="L254" s="329"/>
      <c r="M254" s="1326" t="s">
        <v>4156</v>
      </c>
    </row>
    <row r="255">
      <c r="A255" s="242" t="s">
        <v>4541</v>
      </c>
      <c r="B255" s="212"/>
      <c r="C255" s="212"/>
      <c r="D255" s="212"/>
      <c r="E255" s="154"/>
      <c r="F255" s="154"/>
      <c r="G255" s="1349" t="s">
        <v>556</v>
      </c>
      <c r="H255" s="153" t="s">
        <v>4542</v>
      </c>
      <c r="I255" s="154"/>
      <c r="J255" s="154"/>
      <c r="K255" s="154"/>
      <c r="L255" s="154"/>
      <c r="M255" s="154"/>
    </row>
    <row r="256">
      <c r="A256" s="185" t="s">
        <v>4543</v>
      </c>
      <c r="B256" s="154"/>
      <c r="C256" s="154"/>
      <c r="D256" s="154"/>
      <c r="E256" s="154"/>
      <c r="F256" s="154"/>
      <c r="G256" s="1349" t="s">
        <v>556</v>
      </c>
      <c r="H256" s="153" t="s">
        <v>4544</v>
      </c>
      <c r="I256" s="154"/>
      <c r="J256" s="154"/>
      <c r="K256" s="154"/>
      <c r="L256" s="154"/>
      <c r="M256" s="154"/>
    </row>
    <row r="257">
      <c r="A257" s="37"/>
      <c r="B257" s="37"/>
      <c r="C257" s="37"/>
      <c r="D257" s="37"/>
      <c r="E257" s="37"/>
      <c r="F257" s="37"/>
      <c r="G257" s="1349"/>
      <c r="H257" s="37"/>
      <c r="I257" s="37"/>
      <c r="J257" s="37"/>
      <c r="K257" s="37"/>
      <c r="L257" s="37"/>
      <c r="M257" s="37"/>
    </row>
    <row r="258">
      <c r="A258" s="1343"/>
      <c r="B258" s="1343"/>
      <c r="C258" s="1343"/>
      <c r="D258" s="1343"/>
      <c r="E258" s="1343"/>
      <c r="F258" s="1343"/>
      <c r="G258" s="1378"/>
      <c r="H258" s="1343"/>
      <c r="I258" s="1343"/>
      <c r="J258" s="1343"/>
      <c r="K258" s="1343"/>
      <c r="L258" s="1343"/>
      <c r="M258" s="1343"/>
    </row>
    <row r="259">
      <c r="A259" s="1344" t="s">
        <v>4545</v>
      </c>
      <c r="B259" s="1345"/>
      <c r="C259" s="1345"/>
      <c r="D259" s="1345"/>
      <c r="E259" s="1345"/>
      <c r="F259" s="1345"/>
      <c r="G259" s="1345"/>
      <c r="H259" s="1345"/>
      <c r="I259" s="1345"/>
      <c r="J259" s="1345"/>
      <c r="K259" s="1345"/>
      <c r="L259" s="1345"/>
      <c r="M259" s="1345"/>
    </row>
    <row r="260">
      <c r="A260" s="1314" t="s">
        <v>4546</v>
      </c>
      <c r="B260" s="282"/>
      <c r="C260" s="282"/>
      <c r="D260" s="282"/>
      <c r="E260" s="282"/>
      <c r="F260" s="37"/>
      <c r="G260" s="1349" t="s">
        <v>556</v>
      </c>
      <c r="H260" s="37"/>
      <c r="I260" s="37"/>
      <c r="J260" s="37"/>
      <c r="K260" s="37"/>
      <c r="L260" s="37"/>
      <c r="M260" s="37"/>
    </row>
    <row r="261">
      <c r="A261" s="37"/>
      <c r="B261" s="37"/>
      <c r="C261" s="37"/>
      <c r="D261" s="37"/>
      <c r="E261" s="37"/>
      <c r="F261" s="37"/>
      <c r="G261" s="1349" t="s">
        <v>556</v>
      </c>
      <c r="H261" s="37"/>
      <c r="I261" s="37"/>
      <c r="J261" s="37"/>
      <c r="K261" s="37"/>
      <c r="L261" s="37"/>
      <c r="M261" s="37"/>
    </row>
    <row r="262">
      <c r="A262" s="1379" t="s">
        <v>4547</v>
      </c>
      <c r="B262" s="413"/>
      <c r="C262" s="413"/>
      <c r="D262" s="413"/>
      <c r="E262" s="413"/>
      <c r="F262" s="1326" t="s">
        <v>4526</v>
      </c>
      <c r="G262" s="1349" t="s">
        <v>556</v>
      </c>
    </row>
    <row r="263">
      <c r="A263" s="211" t="s">
        <v>4548</v>
      </c>
      <c r="B263" s="212"/>
      <c r="C263" s="212"/>
      <c r="D263" s="212"/>
      <c r="E263" s="212"/>
      <c r="F263" s="154"/>
      <c r="G263" s="1349" t="s">
        <v>556</v>
      </c>
    </row>
    <row r="264">
      <c r="A264" s="211" t="s">
        <v>4549</v>
      </c>
      <c r="B264" s="212"/>
      <c r="C264" s="212"/>
      <c r="D264" s="154"/>
      <c r="E264" s="154"/>
      <c r="F264" s="154"/>
      <c r="G264" s="1349" t="s">
        <v>556</v>
      </c>
    </row>
    <row r="265">
      <c r="A265" s="37"/>
      <c r="B265" s="37"/>
      <c r="C265" s="37"/>
      <c r="D265" s="37"/>
      <c r="E265" s="37"/>
      <c r="F265" s="37"/>
      <c r="G265" s="1349" t="s">
        <v>556</v>
      </c>
      <c r="H265" s="37"/>
      <c r="I265" s="37"/>
      <c r="J265" s="37"/>
      <c r="K265" s="37"/>
      <c r="L265" s="37"/>
      <c r="M265" s="37"/>
    </row>
    <row r="266">
      <c r="A266" s="218" t="s">
        <v>4550</v>
      </c>
      <c r="B266" s="170"/>
      <c r="C266" s="170"/>
      <c r="D266" s="170"/>
      <c r="E266" s="170"/>
      <c r="F266" s="1326" t="s">
        <v>4431</v>
      </c>
      <c r="G266" s="1349" t="s">
        <v>556</v>
      </c>
      <c r="H266" s="218" t="s">
        <v>4551</v>
      </c>
      <c r="I266" s="170"/>
      <c r="J266" s="170"/>
      <c r="K266" s="170"/>
      <c r="L266" s="170"/>
      <c r="M266" s="1326" t="s">
        <v>4552</v>
      </c>
    </row>
    <row r="267">
      <c r="A267" s="211" t="s">
        <v>4553</v>
      </c>
      <c r="B267" s="212"/>
      <c r="C267" s="212"/>
      <c r="D267" s="212"/>
      <c r="E267" s="154"/>
      <c r="F267" s="154"/>
      <c r="G267" s="1349" t="s">
        <v>556</v>
      </c>
      <c r="H267" s="211" t="s">
        <v>4554</v>
      </c>
      <c r="I267" s="212"/>
      <c r="J267" s="212"/>
      <c r="K267" s="212"/>
      <c r="L267" s="212"/>
      <c r="M267" s="154"/>
    </row>
    <row r="268">
      <c r="A268" s="154" t="s">
        <v>4555</v>
      </c>
      <c r="B268" s="154"/>
      <c r="C268" s="154"/>
      <c r="D268" s="154"/>
      <c r="E268" s="154"/>
      <c r="F268" s="154"/>
      <c r="G268" s="1349" t="s">
        <v>556</v>
      </c>
      <c r="H268" s="211" t="s">
        <v>4556</v>
      </c>
      <c r="I268" s="212"/>
      <c r="J268" s="154"/>
      <c r="K268" s="154"/>
      <c r="L268" s="154"/>
      <c r="M268" s="154"/>
    </row>
    <row r="269">
      <c r="A269" s="37"/>
      <c r="B269" s="37"/>
      <c r="C269" s="37"/>
      <c r="D269" s="37"/>
      <c r="E269" s="37"/>
      <c r="F269" s="37"/>
      <c r="G269" s="1349"/>
      <c r="H269" s="37"/>
      <c r="I269" s="37"/>
      <c r="J269" s="37"/>
      <c r="K269" s="37"/>
      <c r="L269" s="37"/>
      <c r="M269" s="37"/>
    </row>
    <row r="270">
      <c r="A270" s="1360" t="s">
        <v>4557</v>
      </c>
      <c r="B270" s="1320"/>
      <c r="C270" s="1320"/>
      <c r="D270" s="1320"/>
      <c r="E270" s="1320"/>
      <c r="F270" s="1359" t="s">
        <v>4431</v>
      </c>
      <c r="G270" s="1349" t="s">
        <v>556</v>
      </c>
      <c r="H270" s="1360" t="s">
        <v>4558</v>
      </c>
      <c r="I270" s="1320"/>
      <c r="J270" s="1320"/>
      <c r="K270" s="1320"/>
      <c r="L270" s="1320"/>
      <c r="M270" s="1326" t="s">
        <v>4559</v>
      </c>
    </row>
    <row r="271">
      <c r="A271" s="211" t="s">
        <v>4560</v>
      </c>
      <c r="B271" s="212"/>
      <c r="C271" s="212"/>
      <c r="D271" s="212"/>
      <c r="E271" s="212"/>
      <c r="F271" s="154"/>
      <c r="G271" s="1349" t="s">
        <v>556</v>
      </c>
      <c r="H271" s="211" t="s">
        <v>4561</v>
      </c>
      <c r="I271" s="212"/>
      <c r="J271" s="212"/>
      <c r="K271" s="212"/>
      <c r="L271" s="212"/>
      <c r="M271" s="154"/>
    </row>
    <row r="272">
      <c r="A272" s="242" t="s">
        <v>4562</v>
      </c>
      <c r="B272" s="154"/>
      <c r="C272" s="154"/>
      <c r="D272" s="154"/>
      <c r="E272" s="154"/>
      <c r="F272" s="154"/>
      <c r="G272" s="1349" t="s">
        <v>556</v>
      </c>
      <c r="H272" s="242" t="s">
        <v>4563</v>
      </c>
      <c r="I272" s="154"/>
      <c r="J272" s="154"/>
      <c r="K272" s="154"/>
      <c r="L272" s="154"/>
      <c r="M272" s="154"/>
    </row>
    <row r="273">
      <c r="A273" s="37"/>
      <c r="B273" s="37"/>
      <c r="C273" s="37"/>
      <c r="D273" s="37"/>
      <c r="E273" s="37"/>
      <c r="F273" s="37"/>
      <c r="G273" s="1349" t="s">
        <v>556</v>
      </c>
      <c r="H273" s="37"/>
      <c r="I273" s="37"/>
      <c r="J273" s="37"/>
      <c r="K273" s="37"/>
      <c r="L273" s="37"/>
      <c r="M273" s="37"/>
    </row>
    <row r="274">
      <c r="A274" s="1361" t="s">
        <v>4564</v>
      </c>
      <c r="B274" s="1320"/>
      <c r="C274" s="1320"/>
      <c r="D274" s="1320"/>
      <c r="E274" s="1320"/>
      <c r="F274" s="1359" t="s">
        <v>4565</v>
      </c>
      <c r="G274" s="1349" t="s">
        <v>556</v>
      </c>
      <c r="H274" s="1360" t="s">
        <v>4566</v>
      </c>
      <c r="I274" s="1320"/>
      <c r="J274" s="1320"/>
      <c r="K274" s="1320"/>
      <c r="L274" s="1320"/>
      <c r="M274" s="1326" t="s">
        <v>4567</v>
      </c>
    </row>
    <row r="275">
      <c r="A275" s="211" t="s">
        <v>4568</v>
      </c>
      <c r="B275" s="212"/>
      <c r="C275" s="212"/>
      <c r="D275" s="212"/>
      <c r="E275" s="212"/>
      <c r="F275" s="154"/>
      <c r="G275" s="1349" t="s">
        <v>556</v>
      </c>
      <c r="H275" s="211" t="s">
        <v>4569</v>
      </c>
      <c r="I275" s="212"/>
      <c r="J275" s="212"/>
      <c r="K275" s="212"/>
      <c r="L275" s="212"/>
      <c r="M275" s="154"/>
    </row>
    <row r="276">
      <c r="A276" s="211" t="s">
        <v>4570</v>
      </c>
      <c r="B276" s="212"/>
      <c r="C276" s="212"/>
      <c r="D276" s="212"/>
      <c r="E276" s="212"/>
      <c r="F276" s="154"/>
      <c r="G276" s="1349" t="s">
        <v>556</v>
      </c>
      <c r="H276" s="211" t="s">
        <v>4571</v>
      </c>
      <c r="I276" s="212"/>
      <c r="J276" s="212"/>
      <c r="K276" s="154"/>
      <c r="L276" s="154"/>
      <c r="M276" s="154"/>
    </row>
    <row r="277">
      <c r="A277" s="37"/>
      <c r="B277" s="37"/>
      <c r="C277" s="37"/>
      <c r="D277" s="37"/>
      <c r="E277" s="37"/>
      <c r="F277" s="37"/>
      <c r="G277" s="1349" t="s">
        <v>556</v>
      </c>
      <c r="H277" s="37"/>
      <c r="I277" s="37"/>
      <c r="J277" s="37"/>
      <c r="K277" s="37"/>
      <c r="L277" s="37"/>
      <c r="M277" s="37"/>
    </row>
    <row r="278">
      <c r="A278" s="1361" t="s">
        <v>4572</v>
      </c>
      <c r="B278" s="1320"/>
      <c r="C278" s="1320"/>
      <c r="D278" s="1320"/>
      <c r="E278" s="1320"/>
      <c r="F278" s="1326" t="s">
        <v>4513</v>
      </c>
      <c r="G278" s="1349" t="s">
        <v>556</v>
      </c>
      <c r="H278" s="1360" t="s">
        <v>4573</v>
      </c>
      <c r="I278" s="1320"/>
      <c r="J278" s="1320"/>
      <c r="K278" s="1320"/>
      <c r="L278" s="1320"/>
      <c r="M278" s="1359" t="s">
        <v>4574</v>
      </c>
    </row>
    <row r="279">
      <c r="A279" s="242" t="s">
        <v>4575</v>
      </c>
      <c r="B279" s="212"/>
      <c r="C279" s="212"/>
      <c r="D279" s="212"/>
      <c r="E279" s="212"/>
      <c r="F279" s="154"/>
      <c r="G279" s="1349" t="s">
        <v>556</v>
      </c>
      <c r="H279" s="211" t="s">
        <v>4576</v>
      </c>
      <c r="I279" s="212"/>
      <c r="J279" s="212"/>
      <c r="K279" s="212"/>
      <c r="L279" s="154"/>
      <c r="M279" s="154"/>
    </row>
    <row r="280">
      <c r="A280" s="211" t="s">
        <v>4577</v>
      </c>
      <c r="B280" s="212"/>
      <c r="C280" s="212"/>
      <c r="D280" s="212"/>
      <c r="E280" s="154"/>
      <c r="F280" s="154"/>
      <c r="G280" s="1349" t="s">
        <v>556</v>
      </c>
      <c r="H280" s="242" t="s">
        <v>4578</v>
      </c>
      <c r="I280" s="212"/>
      <c r="J280" s="212"/>
      <c r="K280" s="212"/>
      <c r="L280" s="212"/>
      <c r="M280" s="154"/>
    </row>
    <row r="281">
      <c r="A281" s="37"/>
      <c r="B281" s="37"/>
      <c r="C281" s="37"/>
      <c r="D281" s="37"/>
      <c r="E281" s="37"/>
      <c r="F281" s="37"/>
      <c r="G281" s="1349" t="s">
        <v>556</v>
      </c>
      <c r="H281" s="1349"/>
      <c r="I281" s="1349"/>
      <c r="J281" s="1349"/>
      <c r="K281" s="1349"/>
      <c r="L281" s="1349"/>
      <c r="M281" s="1349"/>
    </row>
    <row r="282">
      <c r="A282" s="1361" t="s">
        <v>4579</v>
      </c>
      <c r="B282" s="1320"/>
      <c r="C282" s="1320"/>
      <c r="D282" s="1320"/>
      <c r="E282" s="1320"/>
      <c r="F282" s="1359" t="s">
        <v>4580</v>
      </c>
      <c r="G282" s="1349" t="s">
        <v>556</v>
      </c>
      <c r="H282" s="1360" t="s">
        <v>4581</v>
      </c>
      <c r="I282" s="1320"/>
      <c r="J282" s="1320"/>
      <c r="K282" s="1320"/>
      <c r="L282" s="1320"/>
      <c r="M282" s="1326" t="s">
        <v>4156</v>
      </c>
    </row>
    <row r="283">
      <c r="A283" s="211" t="s">
        <v>4582</v>
      </c>
      <c r="B283" s="212"/>
      <c r="C283" s="212"/>
      <c r="D283" s="212"/>
      <c r="E283" s="154"/>
      <c r="F283" s="154"/>
      <c r="G283" s="1349" t="s">
        <v>556</v>
      </c>
      <c r="H283" s="211" t="s">
        <v>4583</v>
      </c>
      <c r="I283" s="212"/>
      <c r="J283" s="212"/>
      <c r="K283" s="212"/>
      <c r="L283" s="212"/>
      <c r="M283" s="154"/>
    </row>
    <row r="284">
      <c r="A284" s="242" t="s">
        <v>4584</v>
      </c>
      <c r="B284" s="154"/>
      <c r="C284" s="154"/>
      <c r="D284" s="154"/>
      <c r="E284" s="154"/>
      <c r="F284" s="154"/>
      <c r="G284" s="1349" t="s">
        <v>556</v>
      </c>
      <c r="H284" s="242" t="s">
        <v>4585</v>
      </c>
      <c r="I284" s="212"/>
      <c r="J284" s="212"/>
      <c r="K284" s="212"/>
      <c r="L284" s="154"/>
      <c r="M284" s="154"/>
    </row>
    <row r="285">
      <c r="A285" s="37"/>
      <c r="B285" s="37"/>
      <c r="C285" s="37"/>
      <c r="D285" s="37"/>
      <c r="E285" s="37"/>
      <c r="F285" s="37"/>
      <c r="G285" s="1349" t="s">
        <v>556</v>
      </c>
      <c r="H285" s="1349"/>
      <c r="I285" s="1349"/>
      <c r="J285" s="1349"/>
      <c r="K285" s="1349"/>
      <c r="L285" s="1349"/>
      <c r="M285" s="1349"/>
    </row>
    <row r="286">
      <c r="A286" s="1363" t="s">
        <v>4586</v>
      </c>
      <c r="B286" s="1320"/>
      <c r="C286" s="1320"/>
      <c r="D286" s="1320"/>
      <c r="E286" s="1320"/>
      <c r="F286" s="1326" t="s">
        <v>4587</v>
      </c>
      <c r="G286" s="1349"/>
      <c r="H286" s="1363" t="s">
        <v>4588</v>
      </c>
      <c r="I286" s="1320"/>
      <c r="J286" s="1320"/>
      <c r="K286" s="1320"/>
      <c r="L286" s="1320"/>
      <c r="M286" s="1326" t="s">
        <v>4343</v>
      </c>
    </row>
    <row r="287">
      <c r="A287" s="242" t="s">
        <v>4589</v>
      </c>
      <c r="B287" s="212"/>
      <c r="C287" s="212"/>
      <c r="D287" s="212"/>
      <c r="E287" s="154"/>
      <c r="F287" s="154"/>
      <c r="G287" s="1349"/>
      <c r="H287" s="322" t="s">
        <v>4590</v>
      </c>
      <c r="I287" s="154"/>
      <c r="J287" s="154"/>
      <c r="K287" s="154"/>
      <c r="L287" s="154"/>
      <c r="M287" s="154"/>
    </row>
    <row r="288">
      <c r="A288" s="242" t="s">
        <v>4591</v>
      </c>
      <c r="B288" s="154"/>
      <c r="C288" s="154"/>
      <c r="D288" s="154"/>
      <c r="E288" s="154"/>
      <c r="F288" s="154"/>
      <c r="G288" s="1349"/>
      <c r="H288" s="322" t="s">
        <v>4592</v>
      </c>
      <c r="I288" s="154"/>
      <c r="J288" s="154"/>
      <c r="K288" s="154"/>
      <c r="L288" s="154"/>
      <c r="M288" s="154"/>
    </row>
    <row r="289">
      <c r="A289" s="37"/>
      <c r="B289" s="37"/>
      <c r="C289" s="37"/>
      <c r="D289" s="37"/>
      <c r="E289" s="37"/>
      <c r="F289" s="37"/>
      <c r="G289" s="1349"/>
      <c r="H289" s="1349"/>
      <c r="I289" s="1349"/>
      <c r="J289" s="1349"/>
      <c r="K289" s="1349"/>
      <c r="L289" s="1349"/>
      <c r="M289" s="1349"/>
    </row>
    <row r="290">
      <c r="A290" s="1366" t="s">
        <v>4593</v>
      </c>
      <c r="B290" s="1365"/>
      <c r="C290" s="1365"/>
      <c r="D290" s="1365"/>
      <c r="E290" s="1365"/>
      <c r="F290" s="1326" t="s">
        <v>4594</v>
      </c>
      <c r="G290" s="1349" t="s">
        <v>556</v>
      </c>
      <c r="H290" s="1366" t="s">
        <v>4595</v>
      </c>
      <c r="I290" s="1365"/>
      <c r="J290" s="1365"/>
      <c r="K290" s="1365"/>
      <c r="L290" s="1365"/>
      <c r="M290" s="1326" t="s">
        <v>4156</v>
      </c>
    </row>
    <row r="291">
      <c r="A291" s="211" t="s">
        <v>4596</v>
      </c>
      <c r="B291" s="212"/>
      <c r="C291" s="212"/>
      <c r="D291" s="212"/>
      <c r="E291" s="212"/>
      <c r="F291" s="154"/>
      <c r="G291" s="1349" t="s">
        <v>556</v>
      </c>
      <c r="H291" s="242" t="s">
        <v>4597</v>
      </c>
      <c r="I291" s="212"/>
      <c r="J291" s="212"/>
      <c r="K291" s="212"/>
      <c r="L291" s="212"/>
      <c r="M291" s="154"/>
    </row>
    <row r="292">
      <c r="A292" s="242" t="s">
        <v>4598</v>
      </c>
      <c r="B292" s="212"/>
      <c r="C292" s="212"/>
      <c r="D292" s="212"/>
      <c r="E292" s="154"/>
      <c r="F292" s="154"/>
      <c r="G292" s="1349" t="s">
        <v>556</v>
      </c>
      <c r="H292" s="242" t="s">
        <v>4599</v>
      </c>
      <c r="I292" s="212"/>
      <c r="J292" s="212"/>
      <c r="K292" s="212"/>
      <c r="L292" s="212"/>
      <c r="M292" s="154"/>
    </row>
    <row r="293">
      <c r="A293" s="37"/>
      <c r="B293" s="37"/>
      <c r="C293" s="37"/>
      <c r="D293" s="37"/>
      <c r="E293" s="37"/>
      <c r="F293" s="37"/>
      <c r="G293" s="1349" t="s">
        <v>556</v>
      </c>
      <c r="H293" s="37"/>
      <c r="I293" s="37"/>
      <c r="J293" s="37"/>
      <c r="K293" s="37"/>
      <c r="L293" s="37"/>
      <c r="M293" s="37"/>
    </row>
    <row r="294">
      <c r="A294" s="1366" t="s">
        <v>4600</v>
      </c>
      <c r="B294" s="1365"/>
      <c r="C294" s="1365"/>
      <c r="D294" s="1365"/>
      <c r="E294" s="1365"/>
      <c r="F294" s="1326" t="s">
        <v>4156</v>
      </c>
      <c r="G294" s="1349" t="s">
        <v>556</v>
      </c>
      <c r="H294" s="1380" t="s">
        <v>4601</v>
      </c>
      <c r="I294" s="1365"/>
      <c r="J294" s="1365"/>
      <c r="K294" s="1365"/>
      <c r="L294" s="1365"/>
      <c r="M294" s="1326" t="s">
        <v>4156</v>
      </c>
    </row>
    <row r="295">
      <c r="A295" s="211" t="s">
        <v>4602</v>
      </c>
      <c r="B295" s="212"/>
      <c r="C295" s="212"/>
      <c r="D295" s="212"/>
      <c r="E295" s="212"/>
      <c r="F295" s="154"/>
      <c r="G295" s="1349" t="s">
        <v>556</v>
      </c>
      <c r="H295" s="242" t="s">
        <v>4603</v>
      </c>
      <c r="I295" s="212"/>
      <c r="J295" s="212"/>
      <c r="K295" s="212"/>
      <c r="L295" s="212"/>
      <c r="M295" s="154"/>
    </row>
    <row r="296">
      <c r="A296" s="298" t="s">
        <v>4604</v>
      </c>
      <c r="B296" s="212"/>
      <c r="C296" s="212"/>
      <c r="D296" s="212"/>
      <c r="E296" s="154"/>
      <c r="F296" s="154"/>
      <c r="G296" s="1349" t="s">
        <v>556</v>
      </c>
      <c r="H296" s="298" t="s">
        <v>4605</v>
      </c>
      <c r="I296" s="212"/>
      <c r="J296" s="212"/>
      <c r="K296" s="212"/>
      <c r="L296" s="154"/>
      <c r="M296" s="154"/>
    </row>
    <row r="297">
      <c r="A297" s="37"/>
      <c r="B297" s="37"/>
      <c r="C297" s="37"/>
      <c r="D297" s="37"/>
      <c r="E297" s="37"/>
      <c r="F297" s="37"/>
      <c r="G297" s="1349" t="s">
        <v>556</v>
      </c>
      <c r="H297" s="37"/>
      <c r="I297" s="37"/>
      <c r="J297" s="37"/>
      <c r="K297" s="37"/>
      <c r="L297" s="37"/>
      <c r="M297" s="37"/>
    </row>
    <row r="298">
      <c r="A298" s="1380" t="s">
        <v>4606</v>
      </c>
      <c r="B298" s="1365"/>
      <c r="C298" s="1365"/>
      <c r="D298" s="1365"/>
      <c r="E298" s="1365"/>
      <c r="F298" s="1326" t="s">
        <v>4156</v>
      </c>
      <c r="G298" s="1349" t="s">
        <v>556</v>
      </c>
      <c r="H298" s="1380" t="s">
        <v>4607</v>
      </c>
      <c r="I298" s="1365"/>
      <c r="J298" s="1365"/>
      <c r="K298" s="1365"/>
      <c r="L298" s="1365"/>
      <c r="M298" s="1326" t="s">
        <v>4156</v>
      </c>
    </row>
    <row r="299">
      <c r="A299" s="322" t="s">
        <v>4608</v>
      </c>
      <c r="B299" s="154"/>
      <c r="C299" s="154"/>
      <c r="D299" s="154"/>
      <c r="E299" s="154"/>
      <c r="F299" s="154"/>
      <c r="G299" s="1349" t="s">
        <v>556</v>
      </c>
      <c r="H299" s="322" t="s">
        <v>4609</v>
      </c>
      <c r="I299" s="154"/>
      <c r="J299" s="154"/>
      <c r="K299" s="154"/>
      <c r="L299" s="154"/>
      <c r="M299" s="154"/>
    </row>
    <row r="300">
      <c r="A300" s="322" t="s">
        <v>4610</v>
      </c>
      <c r="B300" s="154"/>
      <c r="C300" s="154"/>
      <c r="D300" s="154"/>
      <c r="E300" s="154"/>
      <c r="F300" s="154"/>
      <c r="G300" s="1349" t="s">
        <v>556</v>
      </c>
      <c r="H300" s="322" t="s">
        <v>4611</v>
      </c>
      <c r="I300" s="154"/>
      <c r="J300" s="154"/>
      <c r="K300" s="154"/>
      <c r="L300" s="154"/>
      <c r="M300" s="154"/>
    </row>
    <row r="301">
      <c r="A301" s="37"/>
      <c r="B301" s="37"/>
      <c r="C301" s="37"/>
      <c r="D301" s="37"/>
      <c r="E301" s="37"/>
      <c r="F301" s="37"/>
      <c r="G301" s="1349" t="s">
        <v>556</v>
      </c>
      <c r="H301" s="37"/>
      <c r="I301" s="37"/>
      <c r="J301" s="37"/>
      <c r="K301" s="37"/>
      <c r="L301" s="37"/>
      <c r="M301" s="37"/>
    </row>
    <row r="302">
      <c r="A302" s="1380" t="s">
        <v>4612</v>
      </c>
      <c r="B302" s="1365"/>
      <c r="C302" s="1365"/>
      <c r="D302" s="1365"/>
      <c r="E302" s="1365"/>
      <c r="F302" s="1326" t="s">
        <v>4343</v>
      </c>
      <c r="G302" s="1349" t="s">
        <v>556</v>
      </c>
      <c r="H302" s="37"/>
      <c r="I302" s="37"/>
      <c r="J302" s="37"/>
      <c r="K302" s="37"/>
      <c r="L302" s="37"/>
      <c r="M302" s="37"/>
    </row>
    <row r="303">
      <c r="A303" s="242" t="s">
        <v>4613</v>
      </c>
      <c r="B303" s="212"/>
      <c r="C303" s="212"/>
      <c r="D303" s="212"/>
      <c r="E303" s="212"/>
      <c r="F303" s="154"/>
      <c r="G303" s="1349" t="s">
        <v>556</v>
      </c>
      <c r="H303" s="37"/>
      <c r="I303" s="37"/>
      <c r="J303" s="37"/>
      <c r="K303" s="37"/>
      <c r="L303" s="37"/>
      <c r="M303" s="37"/>
    </row>
    <row r="304">
      <c r="A304" s="242" t="s">
        <v>4614</v>
      </c>
      <c r="B304" s="212"/>
      <c r="C304" s="212"/>
      <c r="D304" s="212"/>
      <c r="E304" s="154"/>
      <c r="F304" s="205" t="s">
        <v>4615</v>
      </c>
      <c r="G304" s="1349" t="s">
        <v>556</v>
      </c>
      <c r="H304" s="37"/>
      <c r="I304" s="37"/>
      <c r="J304" s="37"/>
      <c r="K304" s="37"/>
      <c r="L304" s="37"/>
      <c r="M304" s="37"/>
    </row>
    <row r="305">
      <c r="A305" s="37"/>
      <c r="B305" s="37"/>
      <c r="C305" s="37"/>
      <c r="D305" s="37"/>
      <c r="E305" s="37"/>
      <c r="F305" s="37"/>
      <c r="G305" s="1349" t="s">
        <v>556</v>
      </c>
      <c r="H305" s="37"/>
      <c r="I305" s="37"/>
      <c r="J305" s="37"/>
      <c r="K305" s="37"/>
      <c r="L305" s="37"/>
      <c r="M305" s="37"/>
    </row>
    <row r="306">
      <c r="A306" s="1367" t="s">
        <v>4616</v>
      </c>
      <c r="B306" s="657"/>
      <c r="C306" s="657"/>
      <c r="D306" s="657"/>
      <c r="E306" s="657"/>
      <c r="F306" s="1326" t="s">
        <v>4617</v>
      </c>
      <c r="G306" s="1349" t="s">
        <v>556</v>
      </c>
      <c r="H306" s="1367" t="s">
        <v>4618</v>
      </c>
      <c r="I306" s="657"/>
      <c r="J306" s="657"/>
      <c r="K306" s="657"/>
      <c r="L306" s="657"/>
      <c r="M306" s="1326" t="s">
        <v>4343</v>
      </c>
    </row>
    <row r="307">
      <c r="A307" s="211" t="s">
        <v>4619</v>
      </c>
      <c r="B307" s="212"/>
      <c r="C307" s="212"/>
      <c r="D307" s="212"/>
      <c r="E307" s="212"/>
      <c r="F307" s="154"/>
      <c r="G307" s="1349" t="s">
        <v>556</v>
      </c>
      <c r="H307" s="211" t="s">
        <v>4620</v>
      </c>
      <c r="I307" s="212"/>
      <c r="J307" s="212"/>
      <c r="K307" s="212"/>
      <c r="L307" s="212"/>
      <c r="M307" s="154"/>
    </row>
    <row r="308">
      <c r="A308" s="242" t="s">
        <v>4621</v>
      </c>
      <c r="B308" s="154"/>
      <c r="C308" s="154"/>
      <c r="D308" s="154"/>
      <c r="E308" s="154"/>
      <c r="F308" s="154"/>
      <c r="G308" s="1349" t="s">
        <v>556</v>
      </c>
      <c r="H308" s="242" t="s">
        <v>4622</v>
      </c>
      <c r="I308" s="154"/>
      <c r="J308" s="154"/>
      <c r="K308" s="154"/>
      <c r="L308" s="154"/>
      <c r="M308" s="154"/>
    </row>
    <row r="309">
      <c r="A309" s="37"/>
      <c r="B309" s="37"/>
      <c r="C309" s="37"/>
      <c r="D309" s="37"/>
      <c r="E309" s="37"/>
      <c r="F309" s="37"/>
      <c r="G309" s="1349" t="s">
        <v>556</v>
      </c>
      <c r="H309" s="37"/>
      <c r="I309" s="37"/>
      <c r="J309" s="37"/>
      <c r="K309" s="37"/>
      <c r="L309" s="37"/>
      <c r="M309" s="37"/>
    </row>
    <row r="310">
      <c r="A310" s="1367" t="s">
        <v>4623</v>
      </c>
      <c r="B310" s="657"/>
      <c r="C310" s="657"/>
      <c r="D310" s="657"/>
      <c r="E310" s="657"/>
      <c r="F310" s="1326" t="s">
        <v>4624</v>
      </c>
      <c r="G310" s="1349" t="s">
        <v>556</v>
      </c>
      <c r="H310" s="1367" t="s">
        <v>4625</v>
      </c>
      <c r="I310" s="657"/>
      <c r="J310" s="657"/>
      <c r="K310" s="657"/>
      <c r="L310" s="657"/>
      <c r="M310" s="1326" t="s">
        <v>4156</v>
      </c>
    </row>
    <row r="311">
      <c r="A311" s="211" t="s">
        <v>4626</v>
      </c>
      <c r="B311" s="212"/>
      <c r="C311" s="212"/>
      <c r="D311" s="212"/>
      <c r="E311" s="212"/>
      <c r="F311" s="154"/>
      <c r="G311" s="1349" t="s">
        <v>556</v>
      </c>
      <c r="H311" s="211" t="s">
        <v>4627</v>
      </c>
      <c r="I311" s="212"/>
      <c r="J311" s="212"/>
      <c r="K311" s="212"/>
      <c r="L311" s="212"/>
      <c r="M311" s="154"/>
    </row>
    <row r="312">
      <c r="A312" s="211" t="s">
        <v>4628</v>
      </c>
      <c r="B312" s="212"/>
      <c r="C312" s="212"/>
      <c r="D312" s="212"/>
      <c r="E312" s="154"/>
      <c r="F312" s="154"/>
      <c r="G312" s="1349" t="s">
        <v>556</v>
      </c>
      <c r="H312" s="242" t="s">
        <v>4629</v>
      </c>
      <c r="I312" s="212"/>
      <c r="J312" s="154"/>
      <c r="K312" s="154"/>
      <c r="L312" s="154"/>
      <c r="M312" s="154"/>
    </row>
    <row r="313">
      <c r="A313" s="37"/>
      <c r="B313" s="37"/>
      <c r="C313" s="37"/>
      <c r="D313" s="37"/>
      <c r="E313" s="37"/>
      <c r="F313" s="37"/>
      <c r="G313" s="1349" t="s">
        <v>556</v>
      </c>
      <c r="H313" s="37"/>
      <c r="I313" s="37"/>
      <c r="J313" s="37"/>
      <c r="K313" s="37"/>
      <c r="L313" s="37"/>
      <c r="M313" s="37"/>
    </row>
    <row r="314">
      <c r="A314" s="1351" t="s">
        <v>4630</v>
      </c>
      <c r="B314" s="657"/>
      <c r="C314" s="657"/>
      <c r="D314" s="657"/>
      <c r="E314" s="657"/>
      <c r="F314" s="1326" t="s">
        <v>4156</v>
      </c>
      <c r="G314" s="1349" t="s">
        <v>556</v>
      </c>
      <c r="H314" s="1351" t="s">
        <v>4631</v>
      </c>
      <c r="I314" s="657"/>
      <c r="J314" s="657"/>
      <c r="K314" s="657"/>
      <c r="L314" s="657"/>
      <c r="M314" s="1326" t="s">
        <v>4624</v>
      </c>
    </row>
    <row r="315">
      <c r="A315" s="211" t="s">
        <v>4632</v>
      </c>
      <c r="B315" s="212"/>
      <c r="C315" s="212"/>
      <c r="D315" s="212"/>
      <c r="E315" s="212"/>
      <c r="F315" s="154"/>
      <c r="G315" s="1349" t="s">
        <v>556</v>
      </c>
      <c r="H315" s="211" t="s">
        <v>4633</v>
      </c>
      <c r="I315" s="212"/>
      <c r="J315" s="212"/>
      <c r="K315" s="212"/>
      <c r="L315" s="154"/>
      <c r="M315" s="154"/>
    </row>
    <row r="316">
      <c r="A316" s="242" t="s">
        <v>4634</v>
      </c>
      <c r="B316" s="212"/>
      <c r="C316" s="212"/>
      <c r="D316" s="212"/>
      <c r="E316" s="154"/>
      <c r="F316" s="154"/>
      <c r="G316" s="1349" t="s">
        <v>556</v>
      </c>
      <c r="H316" s="242" t="s">
        <v>4635</v>
      </c>
      <c r="I316" s="212"/>
      <c r="J316" s="212"/>
      <c r="K316" s="212"/>
      <c r="L316" s="212"/>
      <c r="M316" s="154"/>
    </row>
    <row r="317">
      <c r="A317" s="37"/>
      <c r="B317" s="37"/>
      <c r="C317" s="37"/>
      <c r="D317" s="37"/>
      <c r="E317" s="37"/>
      <c r="F317" s="37"/>
      <c r="G317" s="1349" t="s">
        <v>556</v>
      </c>
      <c r="H317" s="37"/>
      <c r="I317" s="37"/>
      <c r="J317" s="37"/>
      <c r="K317" s="37"/>
      <c r="L317" s="37"/>
      <c r="M317" s="37"/>
    </row>
    <row r="318">
      <c r="A318" s="1368" t="s">
        <v>4636</v>
      </c>
      <c r="B318" s="657"/>
      <c r="C318" s="657"/>
      <c r="D318" s="657"/>
      <c r="E318" s="657"/>
      <c r="F318" s="1326" t="s">
        <v>4526</v>
      </c>
      <c r="G318" s="1349" t="s">
        <v>556</v>
      </c>
      <c r="H318" s="1368" t="s">
        <v>4637</v>
      </c>
      <c r="I318" s="657"/>
      <c r="J318" s="657"/>
      <c r="K318" s="657"/>
      <c r="L318" s="657"/>
      <c r="M318" s="1326" t="s">
        <v>4638</v>
      </c>
    </row>
    <row r="319">
      <c r="A319" s="242" t="s">
        <v>4639</v>
      </c>
      <c r="B319" s="212"/>
      <c r="C319" s="212"/>
      <c r="D319" s="212"/>
      <c r="E319" s="212"/>
      <c r="F319" s="154"/>
      <c r="G319" s="1349" t="s">
        <v>556</v>
      </c>
      <c r="H319" s="322" t="s">
        <v>4640</v>
      </c>
      <c r="I319" s="154"/>
      <c r="J319" s="154"/>
      <c r="K319" s="154"/>
      <c r="L319" s="154"/>
      <c r="M319" s="154"/>
    </row>
    <row r="320">
      <c r="A320" s="242" t="s">
        <v>4641</v>
      </c>
      <c r="B320" s="212"/>
      <c r="C320" s="212"/>
      <c r="D320" s="212"/>
      <c r="E320" s="154"/>
      <c r="F320" s="154"/>
      <c r="G320" s="1349" t="s">
        <v>556</v>
      </c>
      <c r="H320" s="322" t="s">
        <v>4642</v>
      </c>
      <c r="I320" s="154"/>
      <c r="J320" s="154"/>
      <c r="K320" s="154"/>
      <c r="L320" s="154"/>
      <c r="M320" s="154"/>
    </row>
    <row r="321">
      <c r="A321" s="37"/>
      <c r="B321" s="37"/>
      <c r="C321" s="37"/>
      <c r="D321" s="37"/>
      <c r="E321" s="37"/>
      <c r="F321" s="37"/>
      <c r="G321" s="1349" t="s">
        <v>556</v>
      </c>
      <c r="H321" s="37"/>
      <c r="I321" s="37"/>
      <c r="J321" s="37"/>
      <c r="K321" s="37"/>
      <c r="L321" s="37"/>
      <c r="M321" s="37"/>
    </row>
    <row r="322">
      <c r="A322" s="1368" t="s">
        <v>4643</v>
      </c>
      <c r="B322" s="657"/>
      <c r="C322" s="657"/>
      <c r="D322" s="657"/>
      <c r="E322" s="657"/>
      <c r="F322" s="1326" t="s">
        <v>4156</v>
      </c>
      <c r="G322" s="1349" t="s">
        <v>556</v>
      </c>
    </row>
    <row r="323">
      <c r="A323" s="1034" t="s">
        <v>4644</v>
      </c>
      <c r="B323" s="212"/>
      <c r="C323" s="212"/>
      <c r="D323" s="212"/>
      <c r="E323" s="154"/>
      <c r="F323" s="154"/>
      <c r="G323" s="1349" t="s">
        <v>556</v>
      </c>
    </row>
    <row r="324">
      <c r="A324" s="1034" t="s">
        <v>4645</v>
      </c>
      <c r="B324" s="212"/>
      <c r="C324" s="212"/>
      <c r="D324" s="212"/>
      <c r="E324" s="212"/>
      <c r="F324" s="154"/>
      <c r="G324" s="1349" t="s">
        <v>556</v>
      </c>
    </row>
    <row r="325">
      <c r="A325" s="37"/>
      <c r="B325" s="37"/>
      <c r="C325" s="37"/>
      <c r="D325" s="37"/>
      <c r="E325" s="37"/>
      <c r="F325" s="37"/>
      <c r="G325" s="1349" t="s">
        <v>556</v>
      </c>
      <c r="H325" s="37"/>
      <c r="I325" s="37"/>
      <c r="J325" s="37"/>
      <c r="K325" s="37"/>
      <c r="L325" s="37"/>
      <c r="M325" s="37"/>
    </row>
    <row r="326">
      <c r="A326" s="1369" t="s">
        <v>4646</v>
      </c>
      <c r="B326" s="594"/>
      <c r="C326" s="594"/>
      <c r="D326" s="594"/>
      <c r="E326" s="594"/>
      <c r="F326" s="1326" t="s">
        <v>4647</v>
      </c>
      <c r="G326" s="1349" t="s">
        <v>556</v>
      </c>
      <c r="H326" s="1369" t="s">
        <v>4648</v>
      </c>
      <c r="I326" s="594"/>
      <c r="J326" s="594"/>
      <c r="K326" s="594"/>
      <c r="L326" s="594"/>
      <c r="M326" s="1326" t="s">
        <v>4343</v>
      </c>
    </row>
    <row r="327">
      <c r="A327" s="1034" t="s">
        <v>4649</v>
      </c>
      <c r="B327" s="212"/>
      <c r="C327" s="212"/>
      <c r="D327" s="212"/>
      <c r="E327" s="154"/>
      <c r="F327" s="154"/>
      <c r="G327" s="1349" t="s">
        <v>556</v>
      </c>
      <c r="H327" s="153" t="s">
        <v>4650</v>
      </c>
      <c r="I327" s="154"/>
      <c r="J327" s="154"/>
      <c r="K327" s="154"/>
      <c r="L327" s="154"/>
      <c r="M327" s="154"/>
    </row>
    <row r="328">
      <c r="A328" s="1034" t="s">
        <v>4651</v>
      </c>
      <c r="B328" s="212"/>
      <c r="C328" s="212"/>
      <c r="D328" s="212"/>
      <c r="E328" s="212"/>
      <c r="F328" s="154"/>
      <c r="G328" s="1349" t="s">
        <v>556</v>
      </c>
      <c r="H328" s="153" t="s">
        <v>4652</v>
      </c>
      <c r="I328" s="154"/>
      <c r="J328" s="154"/>
      <c r="K328" s="154"/>
      <c r="L328" s="154"/>
      <c r="M328" s="154"/>
    </row>
    <row r="329">
      <c r="A329" s="37"/>
      <c r="B329" s="37"/>
      <c r="C329" s="37"/>
      <c r="D329" s="37"/>
      <c r="E329" s="37"/>
      <c r="F329" s="37"/>
      <c r="G329" s="1349" t="s">
        <v>556</v>
      </c>
      <c r="H329" s="37"/>
      <c r="I329" s="37"/>
      <c r="J329" s="37"/>
      <c r="K329" s="37"/>
      <c r="L329" s="37"/>
      <c r="M329" s="37"/>
    </row>
    <row r="330">
      <c r="A330" s="1370" t="s">
        <v>4653</v>
      </c>
      <c r="B330" s="594"/>
      <c r="C330" s="594"/>
      <c r="D330" s="594"/>
      <c r="E330" s="594"/>
      <c r="F330" s="1326" t="s">
        <v>4654</v>
      </c>
      <c r="G330" s="1349" t="s">
        <v>556</v>
      </c>
      <c r="H330" s="1370" t="s">
        <v>4655</v>
      </c>
      <c r="I330" s="594"/>
      <c r="J330" s="594"/>
      <c r="K330" s="594"/>
      <c r="L330" s="594"/>
      <c r="M330" s="1326" t="s">
        <v>4656</v>
      </c>
    </row>
    <row r="331">
      <c r="A331" s="322" t="s">
        <v>4657</v>
      </c>
      <c r="B331" s="154"/>
      <c r="C331" s="154"/>
      <c r="D331" s="154"/>
      <c r="E331" s="154"/>
      <c r="F331" s="154"/>
      <c r="G331" s="1349" t="s">
        <v>556</v>
      </c>
      <c r="H331" s="322" t="s">
        <v>4658</v>
      </c>
      <c r="I331" s="154"/>
      <c r="J331" s="154"/>
      <c r="K331" s="154"/>
      <c r="L331" s="154"/>
      <c r="M331" s="154"/>
    </row>
    <row r="332">
      <c r="A332" s="322" t="s">
        <v>4659</v>
      </c>
      <c r="B332" s="154"/>
      <c r="C332" s="154"/>
      <c r="D332" s="154"/>
      <c r="E332" s="154"/>
      <c r="F332" s="154"/>
      <c r="G332" s="1349" t="s">
        <v>556</v>
      </c>
      <c r="H332" s="322" t="s">
        <v>4660</v>
      </c>
      <c r="I332" s="154"/>
      <c r="J332" s="154"/>
      <c r="K332" s="154"/>
      <c r="L332" s="154"/>
      <c r="M332" s="154"/>
    </row>
    <row r="333">
      <c r="A333" s="37"/>
      <c r="B333" s="37"/>
      <c r="C333" s="37"/>
      <c r="D333" s="37"/>
      <c r="E333" s="37"/>
      <c r="F333" s="37"/>
      <c r="G333" s="1349" t="s">
        <v>556</v>
      </c>
      <c r="H333" s="37"/>
      <c r="I333" s="37"/>
      <c r="J333" s="37"/>
      <c r="K333" s="37"/>
      <c r="L333" s="37"/>
      <c r="M333" s="37"/>
    </row>
    <row r="334">
      <c r="A334" s="1369" t="s">
        <v>4661</v>
      </c>
      <c r="B334" s="594"/>
      <c r="C334" s="594"/>
      <c r="D334" s="594"/>
      <c r="E334" s="594"/>
      <c r="F334" s="1326" t="s">
        <v>4343</v>
      </c>
      <c r="G334" s="1349" t="s">
        <v>556</v>
      </c>
      <c r="H334" s="1369" t="s">
        <v>4662</v>
      </c>
      <c r="I334" s="594"/>
      <c r="J334" s="594"/>
      <c r="K334" s="594"/>
      <c r="L334" s="594"/>
      <c r="M334" s="1326" t="s">
        <v>4343</v>
      </c>
    </row>
    <row r="335">
      <c r="A335" s="1034" t="s">
        <v>4663</v>
      </c>
      <c r="B335" s="212"/>
      <c r="C335" s="212"/>
      <c r="D335" s="212"/>
      <c r="E335" s="154"/>
      <c r="F335" s="154"/>
      <c r="G335" s="1349" t="s">
        <v>556</v>
      </c>
      <c r="H335" s="153" t="s">
        <v>4664</v>
      </c>
      <c r="I335" s="153"/>
      <c r="J335" s="153"/>
      <c r="K335" s="153"/>
      <c r="L335" s="153"/>
      <c r="M335" s="1034"/>
    </row>
    <row r="336">
      <c r="A336" s="1034" t="s">
        <v>4665</v>
      </c>
      <c r="B336" s="212"/>
      <c r="C336" s="212"/>
      <c r="D336" s="212"/>
      <c r="E336" s="212"/>
      <c r="F336" s="154"/>
      <c r="G336" s="1349" t="s">
        <v>556</v>
      </c>
      <c r="H336" s="153" t="s">
        <v>4666</v>
      </c>
      <c r="I336" s="153"/>
      <c r="J336" s="153"/>
      <c r="K336" s="153"/>
      <c r="L336" s="153"/>
      <c r="M336" s="1034"/>
    </row>
    <row r="337">
      <c r="A337" s="37"/>
      <c r="B337" s="37"/>
      <c r="C337" s="37"/>
      <c r="D337" s="37"/>
      <c r="E337" s="37"/>
      <c r="F337" s="37"/>
      <c r="G337" s="1349" t="s">
        <v>556</v>
      </c>
      <c r="H337" s="37"/>
      <c r="I337" s="37"/>
      <c r="J337" s="37"/>
      <c r="K337" s="37"/>
      <c r="L337" s="37"/>
      <c r="M337" s="37"/>
    </row>
    <row r="338">
      <c r="A338" s="1381" t="s">
        <v>4667</v>
      </c>
      <c r="B338" s="1329"/>
      <c r="C338" s="1329"/>
      <c r="D338" s="1329"/>
      <c r="E338" s="1329"/>
      <c r="F338" s="1326" t="s">
        <v>4668</v>
      </c>
      <c r="G338" s="1349" t="s">
        <v>556</v>
      </c>
      <c r="H338" s="1381" t="s">
        <v>4669</v>
      </c>
      <c r="I338" s="1329"/>
      <c r="J338" s="1329"/>
      <c r="K338" s="1329"/>
      <c r="L338" s="1329"/>
      <c r="M338" s="1326" t="s">
        <v>4156</v>
      </c>
    </row>
    <row r="339">
      <c r="A339" s="242" t="s">
        <v>4670</v>
      </c>
      <c r="B339" s="212"/>
      <c r="C339" s="212"/>
      <c r="D339" s="212"/>
      <c r="E339" s="212"/>
      <c r="F339" s="154"/>
      <c r="G339" s="1349" t="s">
        <v>556</v>
      </c>
      <c r="H339" s="242" t="s">
        <v>4671</v>
      </c>
      <c r="I339" s="212"/>
      <c r="J339" s="212"/>
      <c r="K339" s="212"/>
      <c r="L339" s="212"/>
      <c r="M339" s="154"/>
    </row>
    <row r="340">
      <c r="A340" s="242" t="s">
        <v>4672</v>
      </c>
      <c r="B340" s="154"/>
      <c r="C340" s="154"/>
      <c r="D340" s="154"/>
      <c r="E340" s="154"/>
      <c r="F340" s="154"/>
      <c r="G340" s="1349" t="s">
        <v>556</v>
      </c>
      <c r="H340" s="242" t="s">
        <v>4673</v>
      </c>
      <c r="I340" s="154"/>
      <c r="J340" s="154"/>
      <c r="K340" s="154"/>
      <c r="L340" s="154"/>
      <c r="M340" s="154"/>
    </row>
    <row r="341">
      <c r="A341" s="37"/>
      <c r="B341" s="37"/>
      <c r="C341" s="37"/>
      <c r="D341" s="37"/>
      <c r="E341" s="37"/>
      <c r="F341" s="37"/>
      <c r="G341" s="1349" t="s">
        <v>556</v>
      </c>
      <c r="H341" s="37"/>
      <c r="I341" s="37"/>
      <c r="J341" s="37"/>
      <c r="K341" s="37"/>
      <c r="L341" s="37"/>
      <c r="M341" s="37"/>
    </row>
    <row r="342">
      <c r="A342" s="1381" t="s">
        <v>4674</v>
      </c>
      <c r="B342" s="1329"/>
      <c r="C342" s="1329"/>
      <c r="D342" s="1329"/>
      <c r="E342" s="1329"/>
      <c r="F342" s="1326" t="s">
        <v>4156</v>
      </c>
      <c r="G342" s="1349" t="s">
        <v>556</v>
      </c>
      <c r="H342" s="1381" t="s">
        <v>4675</v>
      </c>
      <c r="I342" s="1329"/>
      <c r="J342" s="1329"/>
      <c r="K342" s="1329"/>
      <c r="L342" s="1329"/>
      <c r="M342" s="1326" t="s">
        <v>4156</v>
      </c>
    </row>
    <row r="343">
      <c r="A343" s="322" t="s">
        <v>4676</v>
      </c>
      <c r="B343" s="154"/>
      <c r="C343" s="154"/>
      <c r="D343" s="154"/>
      <c r="E343" s="154"/>
      <c r="F343" s="154"/>
      <c r="G343" s="1349" t="s">
        <v>556</v>
      </c>
      <c r="H343" s="322" t="s">
        <v>4677</v>
      </c>
      <c r="I343" s="154"/>
      <c r="J343" s="154"/>
      <c r="K343" s="154"/>
      <c r="L343" s="154"/>
      <c r="M343" s="154"/>
    </row>
    <row r="344">
      <c r="A344" s="322" t="s">
        <v>4678</v>
      </c>
      <c r="B344" s="154"/>
      <c r="C344" s="154"/>
      <c r="D344" s="154"/>
      <c r="E344" s="154"/>
      <c r="F344" s="154"/>
      <c r="G344" s="1349" t="s">
        <v>556</v>
      </c>
      <c r="H344" s="322" t="s">
        <v>4679</v>
      </c>
      <c r="I344" s="154"/>
      <c r="J344" s="154"/>
      <c r="K344" s="154"/>
      <c r="L344" s="154"/>
      <c r="M344" s="154"/>
    </row>
    <row r="345">
      <c r="A345" s="37"/>
      <c r="B345" s="37"/>
      <c r="C345" s="37"/>
      <c r="D345" s="37"/>
      <c r="E345" s="37"/>
      <c r="F345" s="37"/>
      <c r="G345" s="1349" t="s">
        <v>556</v>
      </c>
      <c r="H345" s="37"/>
      <c r="I345" s="37"/>
      <c r="J345" s="37"/>
      <c r="K345" s="37"/>
      <c r="L345" s="37"/>
      <c r="M345" s="37"/>
    </row>
    <row r="346">
      <c r="A346" s="1381" t="s">
        <v>4680</v>
      </c>
      <c r="B346" s="1329"/>
      <c r="C346" s="1329"/>
      <c r="D346" s="1329"/>
      <c r="E346" s="1329"/>
      <c r="F346" s="1326" t="s">
        <v>4156</v>
      </c>
      <c r="G346" s="1349" t="s">
        <v>556</v>
      </c>
      <c r="H346" s="1381" t="s">
        <v>4681</v>
      </c>
      <c r="I346" s="1329"/>
      <c r="J346" s="1329"/>
      <c r="K346" s="1329"/>
      <c r="L346" s="1329"/>
      <c r="M346" s="1326" t="s">
        <v>4156</v>
      </c>
    </row>
    <row r="347">
      <c r="A347" s="322" t="s">
        <v>4682</v>
      </c>
      <c r="B347" s="154"/>
      <c r="C347" s="154"/>
      <c r="D347" s="154"/>
      <c r="E347" s="154"/>
      <c r="F347" s="154"/>
      <c r="G347" s="1349" t="s">
        <v>556</v>
      </c>
      <c r="H347" s="322" t="s">
        <v>4683</v>
      </c>
      <c r="I347" s="154"/>
      <c r="J347" s="154"/>
      <c r="K347" s="154"/>
      <c r="L347" s="154"/>
      <c r="M347" s="154"/>
    </row>
    <row r="348">
      <c r="A348" s="322" t="s">
        <v>4684</v>
      </c>
      <c r="B348" s="154"/>
      <c r="C348" s="154"/>
      <c r="D348" s="154"/>
      <c r="E348" s="154"/>
      <c r="F348" s="154"/>
      <c r="G348" s="1349" t="s">
        <v>556</v>
      </c>
      <c r="H348" s="322" t="s">
        <v>4685</v>
      </c>
      <c r="I348" s="154"/>
      <c r="J348" s="154"/>
      <c r="K348" s="154"/>
      <c r="L348" s="154"/>
      <c r="M348" s="154"/>
    </row>
    <row r="349">
      <c r="A349" s="37"/>
      <c r="B349" s="37"/>
      <c r="C349" s="37"/>
      <c r="D349" s="37"/>
      <c r="E349" s="37"/>
      <c r="F349" s="37"/>
      <c r="G349" s="1349" t="s">
        <v>556</v>
      </c>
      <c r="H349" s="37"/>
      <c r="I349" s="37"/>
      <c r="J349" s="37"/>
      <c r="K349" s="37"/>
      <c r="L349" s="37"/>
      <c r="M349" s="37"/>
    </row>
    <row r="350">
      <c r="A350" s="1381" t="s">
        <v>4686</v>
      </c>
      <c r="B350" s="1329"/>
      <c r="C350" s="1329"/>
      <c r="D350" s="1329"/>
      <c r="E350" s="1329"/>
      <c r="F350" s="1326" t="s">
        <v>4687</v>
      </c>
      <c r="G350" s="1349" t="s">
        <v>556</v>
      </c>
      <c r="H350" s="1371" t="s">
        <v>4688</v>
      </c>
      <c r="I350" s="1329"/>
      <c r="J350" s="1329"/>
      <c r="K350" s="1329"/>
      <c r="L350" s="1329"/>
      <c r="M350" s="1326" t="s">
        <v>4689</v>
      </c>
    </row>
    <row r="351">
      <c r="A351" s="322" t="s">
        <v>4690</v>
      </c>
      <c r="B351" s="154"/>
      <c r="C351" s="154"/>
      <c r="D351" s="154"/>
      <c r="E351" s="154"/>
      <c r="F351" s="154"/>
      <c r="G351" s="1349" t="s">
        <v>556</v>
      </c>
      <c r="H351" s="1034" t="s">
        <v>4691</v>
      </c>
      <c r="I351" s="212"/>
      <c r="J351" s="212"/>
      <c r="K351" s="212"/>
      <c r="L351" s="154"/>
      <c r="M351" s="154"/>
    </row>
    <row r="352">
      <c r="A352" s="322" t="s">
        <v>4692</v>
      </c>
      <c r="B352" s="154"/>
      <c r="C352" s="154"/>
      <c r="D352" s="154"/>
      <c r="E352" s="154"/>
      <c r="F352" s="154"/>
      <c r="G352" s="1349" t="s">
        <v>556</v>
      </c>
      <c r="H352" s="1034" t="s">
        <v>4693</v>
      </c>
      <c r="I352" s="212"/>
      <c r="J352" s="212"/>
      <c r="K352" s="212"/>
      <c r="L352" s="212"/>
      <c r="M352" s="154"/>
    </row>
    <row r="353">
      <c r="A353" s="37"/>
      <c r="B353" s="37"/>
      <c r="C353" s="37"/>
      <c r="D353" s="37"/>
      <c r="E353" s="37"/>
      <c r="F353" s="37"/>
      <c r="G353" s="1349" t="s">
        <v>556</v>
      </c>
      <c r="H353" s="37"/>
      <c r="I353" s="37"/>
      <c r="J353" s="37"/>
      <c r="K353" s="37"/>
      <c r="L353" s="37"/>
      <c r="M353" s="37"/>
    </row>
    <row r="354">
      <c r="A354" s="1371" t="s">
        <v>4694</v>
      </c>
      <c r="B354" s="1329"/>
      <c r="C354" s="1329"/>
      <c r="D354" s="1329"/>
      <c r="E354" s="1329"/>
      <c r="F354" s="1326" t="s">
        <v>4695</v>
      </c>
      <c r="G354" s="1349" t="s">
        <v>556</v>
      </c>
      <c r="H354" s="1371" t="s">
        <v>4696</v>
      </c>
      <c r="I354" s="1329"/>
      <c r="J354" s="1329"/>
      <c r="K354" s="1329"/>
      <c r="L354" s="1329"/>
      <c r="M354" s="1326" t="s">
        <v>4526</v>
      </c>
    </row>
    <row r="355">
      <c r="A355" s="242" t="s">
        <v>4697</v>
      </c>
      <c r="B355" s="212"/>
      <c r="C355" s="212"/>
      <c r="D355" s="212"/>
      <c r="E355" s="154"/>
      <c r="F355" s="154"/>
      <c r="G355" s="1349" t="s">
        <v>556</v>
      </c>
      <c r="H355" s="242" t="s">
        <v>4698</v>
      </c>
      <c r="I355" s="212"/>
      <c r="J355" s="212"/>
      <c r="K355" s="212"/>
      <c r="L355" s="154"/>
      <c r="M355" s="154"/>
    </row>
    <row r="356">
      <c r="A356" s="242" t="s">
        <v>4699</v>
      </c>
      <c r="B356" s="212"/>
      <c r="C356" s="212"/>
      <c r="D356" s="212"/>
      <c r="E356" s="212"/>
      <c r="F356" s="154"/>
      <c r="G356" s="1349" t="s">
        <v>556</v>
      </c>
      <c r="H356" s="242" t="s">
        <v>4700</v>
      </c>
      <c r="I356" s="212"/>
      <c r="J356" s="212"/>
      <c r="K356" s="212"/>
      <c r="L356" s="212"/>
      <c r="M356" s="154"/>
    </row>
    <row r="357">
      <c r="A357" s="37"/>
      <c r="B357" s="37"/>
      <c r="C357" s="37"/>
      <c r="D357" s="37"/>
      <c r="E357" s="37"/>
      <c r="F357" s="37"/>
      <c r="G357" s="1349" t="s">
        <v>556</v>
      </c>
      <c r="H357" s="37"/>
      <c r="I357" s="37"/>
      <c r="J357" s="37"/>
      <c r="K357" s="37"/>
      <c r="L357" s="37"/>
      <c r="M357" s="37"/>
    </row>
    <row r="358">
      <c r="A358" s="1371" t="s">
        <v>4701</v>
      </c>
      <c r="B358" s="1329"/>
      <c r="C358" s="1329"/>
      <c r="D358" s="1329"/>
      <c r="E358" s="1329"/>
      <c r="F358" s="1326" t="s">
        <v>4343</v>
      </c>
      <c r="G358" s="1349" t="s">
        <v>556</v>
      </c>
      <c r="H358" s="37"/>
      <c r="I358" s="37"/>
      <c r="J358" s="37"/>
      <c r="K358" s="37"/>
      <c r="L358" s="37"/>
      <c r="M358" s="37"/>
    </row>
    <row r="359">
      <c r="A359" s="322" t="s">
        <v>4702</v>
      </c>
      <c r="B359" s="154"/>
      <c r="C359" s="154"/>
      <c r="D359" s="154"/>
      <c r="E359" s="154"/>
      <c r="F359" s="154"/>
      <c r="G359" s="1349" t="s">
        <v>556</v>
      </c>
      <c r="H359" s="37"/>
      <c r="I359" s="37"/>
      <c r="J359" s="37"/>
      <c r="K359" s="37"/>
      <c r="L359" s="37"/>
      <c r="M359" s="37"/>
    </row>
    <row r="360">
      <c r="A360" s="322" t="s">
        <v>4703</v>
      </c>
      <c r="B360" s="154"/>
      <c r="C360" s="154"/>
      <c r="D360" s="154"/>
      <c r="E360" s="154"/>
      <c r="F360" s="154"/>
      <c r="G360" s="1349" t="s">
        <v>556</v>
      </c>
      <c r="H360" s="37"/>
      <c r="I360" s="37"/>
      <c r="J360" s="37"/>
      <c r="K360" s="37"/>
      <c r="L360" s="37"/>
      <c r="M360" s="37"/>
    </row>
    <row r="361">
      <c r="A361" s="37"/>
      <c r="B361" s="37"/>
      <c r="C361" s="37"/>
      <c r="D361" s="37"/>
      <c r="E361" s="37"/>
      <c r="F361" s="37"/>
      <c r="G361" s="1349" t="s">
        <v>556</v>
      </c>
      <c r="H361" s="37"/>
      <c r="I361" s="37"/>
      <c r="J361" s="37"/>
      <c r="K361" s="37"/>
      <c r="L361" s="37"/>
      <c r="M361" s="37"/>
    </row>
    <row r="362">
      <c r="A362" s="1067" t="s">
        <v>4704</v>
      </c>
      <c r="B362" s="629"/>
      <c r="C362" s="629"/>
      <c r="D362" s="629"/>
      <c r="E362" s="629"/>
      <c r="F362" s="1326" t="s">
        <v>4705</v>
      </c>
      <c r="G362" s="1349" t="s">
        <v>556</v>
      </c>
      <c r="H362" s="747" t="s">
        <v>4706</v>
      </c>
      <c r="I362" s="629"/>
      <c r="J362" s="629"/>
      <c r="K362" s="629"/>
      <c r="L362" s="629"/>
      <c r="M362" s="1326" t="s">
        <v>4707</v>
      </c>
    </row>
    <row r="363">
      <c r="A363" s="322" t="s">
        <v>4708</v>
      </c>
      <c r="B363" s="154"/>
      <c r="C363" s="154"/>
      <c r="D363" s="154"/>
      <c r="E363" s="154"/>
      <c r="F363" s="154"/>
      <c r="G363" s="1349" t="s">
        <v>556</v>
      </c>
      <c r="H363" s="185" t="s">
        <v>4709</v>
      </c>
      <c r="I363" s="212"/>
      <c r="J363" s="212"/>
      <c r="K363" s="212"/>
      <c r="L363" s="154"/>
      <c r="M363" s="154"/>
    </row>
    <row r="364">
      <c r="A364" s="322" t="s">
        <v>4710</v>
      </c>
      <c r="B364" s="154"/>
      <c r="C364" s="154"/>
      <c r="D364" s="154"/>
      <c r="E364" s="154"/>
      <c r="F364" s="205" t="s">
        <v>2701</v>
      </c>
      <c r="G364" s="1349" t="s">
        <v>556</v>
      </c>
      <c r="H364" s="185" t="s">
        <v>4711</v>
      </c>
      <c r="I364" s="212"/>
      <c r="J364" s="212"/>
      <c r="K364" s="212"/>
      <c r="L364" s="212"/>
      <c r="M364" s="154"/>
    </row>
    <row r="365">
      <c r="A365" s="37"/>
      <c r="B365" s="37"/>
      <c r="C365" s="37"/>
      <c r="D365" s="37"/>
      <c r="E365" s="37"/>
      <c r="F365" s="37"/>
      <c r="G365" s="1349" t="s">
        <v>556</v>
      </c>
      <c r="H365" s="37"/>
      <c r="I365" s="37"/>
      <c r="J365" s="37"/>
      <c r="K365" s="37"/>
      <c r="L365" s="37"/>
      <c r="M365" s="37"/>
    </row>
    <row r="366">
      <c r="A366" s="407" t="s">
        <v>4712</v>
      </c>
      <c r="B366" s="329"/>
      <c r="C366" s="329"/>
      <c r="D366" s="329"/>
      <c r="E366" s="329"/>
      <c r="F366" s="1326" t="s">
        <v>4156</v>
      </c>
      <c r="G366" s="1349" t="s">
        <v>556</v>
      </c>
      <c r="H366" s="1382" t="s">
        <v>4713</v>
      </c>
      <c r="I366" s="329"/>
      <c r="J366" s="329"/>
      <c r="K366" s="329"/>
      <c r="L366" s="329"/>
      <c r="M366" s="1326" t="s">
        <v>4156</v>
      </c>
    </row>
    <row r="367">
      <c r="A367" s="322" t="s">
        <v>4714</v>
      </c>
      <c r="B367" s="154"/>
      <c r="C367" s="154"/>
      <c r="D367" s="154"/>
      <c r="E367" s="154"/>
      <c r="F367" s="154"/>
      <c r="G367" s="1349" t="s">
        <v>556</v>
      </c>
      <c r="H367" s="185" t="s">
        <v>4715</v>
      </c>
      <c r="I367" s="212"/>
      <c r="J367" s="212"/>
      <c r="K367" s="212"/>
      <c r="L367" s="154"/>
      <c r="M367" s="154"/>
    </row>
    <row r="368">
      <c r="A368" s="322" t="s">
        <v>4716</v>
      </c>
      <c r="B368" s="154"/>
      <c r="C368" s="154"/>
      <c r="D368" s="154"/>
      <c r="E368" s="154"/>
      <c r="F368" s="205" t="s">
        <v>2701</v>
      </c>
      <c r="G368" s="1349" t="s">
        <v>556</v>
      </c>
      <c r="H368" s="185" t="s">
        <v>4717</v>
      </c>
      <c r="I368" s="212"/>
      <c r="J368" s="212"/>
      <c r="K368" s="212"/>
      <c r="L368" s="212"/>
      <c r="M368" s="154"/>
    </row>
    <row r="369">
      <c r="A369" s="37"/>
      <c r="B369" s="37"/>
      <c r="C369" s="37"/>
      <c r="D369" s="37"/>
      <c r="E369" s="37"/>
      <c r="F369" s="37"/>
      <c r="G369" s="1349"/>
      <c r="H369" s="37"/>
      <c r="I369" s="37"/>
      <c r="J369" s="37"/>
      <c r="K369" s="37"/>
      <c r="L369" s="37"/>
      <c r="M369" s="37"/>
    </row>
    <row r="370">
      <c r="A370" s="1343"/>
      <c r="B370" s="1343"/>
      <c r="C370" s="1343"/>
      <c r="D370" s="1343"/>
      <c r="E370" s="1343"/>
      <c r="F370" s="1343"/>
      <c r="G370" s="1378"/>
      <c r="H370" s="1343"/>
      <c r="I370" s="1343"/>
      <c r="J370" s="1343"/>
      <c r="K370" s="1343"/>
      <c r="L370" s="1343"/>
      <c r="M370" s="1343"/>
    </row>
    <row r="371">
      <c r="A371" s="1344" t="s">
        <v>4718</v>
      </c>
      <c r="B371" s="1345"/>
      <c r="C371" s="1345"/>
      <c r="D371" s="1345"/>
      <c r="E371" s="1345"/>
      <c r="F371" s="1345"/>
      <c r="G371" s="1345"/>
      <c r="H371" s="1345"/>
      <c r="I371" s="1345"/>
      <c r="J371" s="1345"/>
      <c r="K371" s="1345"/>
      <c r="L371" s="1345"/>
      <c r="M371" s="1345"/>
    </row>
    <row r="372">
      <c r="A372" s="1314" t="s">
        <v>4719</v>
      </c>
      <c r="B372" s="282"/>
      <c r="C372" s="282"/>
      <c r="D372" s="282"/>
      <c r="E372" s="282"/>
      <c r="F372" s="282"/>
      <c r="G372" s="1349"/>
      <c r="H372" s="37"/>
      <c r="I372" s="37"/>
      <c r="J372" s="37"/>
      <c r="K372" s="37"/>
      <c r="L372" s="37"/>
      <c r="M372" s="37"/>
    </row>
    <row r="373">
      <c r="A373" s="37"/>
      <c r="B373" s="37"/>
      <c r="C373" s="37"/>
      <c r="D373" s="37"/>
      <c r="E373" s="37"/>
      <c r="F373" s="37"/>
      <c r="G373" s="1349"/>
      <c r="H373" s="37"/>
      <c r="I373" s="37"/>
      <c r="J373" s="37"/>
      <c r="K373" s="37"/>
      <c r="L373" s="37"/>
      <c r="M373" s="37"/>
    </row>
    <row r="374">
      <c r="A374" s="1379" t="s">
        <v>4720</v>
      </c>
      <c r="B374" s="413"/>
      <c r="C374" s="413"/>
      <c r="D374" s="413"/>
      <c r="E374" s="413"/>
      <c r="F374" s="1359" t="s">
        <v>4431</v>
      </c>
      <c r="G374" s="1349"/>
      <c r="H374" s="1379" t="s">
        <v>4721</v>
      </c>
      <c r="I374" s="413"/>
      <c r="J374" s="413"/>
      <c r="K374" s="413"/>
      <c r="L374" s="413"/>
      <c r="M374" s="1326" t="s">
        <v>4513</v>
      </c>
    </row>
    <row r="375">
      <c r="A375" s="211" t="s">
        <v>4722</v>
      </c>
      <c r="B375" s="212"/>
      <c r="C375" s="154"/>
      <c r="D375" s="154"/>
      <c r="E375" s="154"/>
      <c r="F375" s="154"/>
      <c r="G375" s="1349"/>
      <c r="H375" s="211" t="s">
        <v>4723</v>
      </c>
      <c r="I375" s="212"/>
      <c r="J375" s="212"/>
      <c r="K375" s="154"/>
      <c r="L375" s="154"/>
      <c r="M375" s="154"/>
    </row>
    <row r="376">
      <c r="A376" s="211" t="s">
        <v>4724</v>
      </c>
      <c r="B376" s="212"/>
      <c r="C376" s="212"/>
      <c r="D376" s="212"/>
      <c r="E376" s="154"/>
      <c r="F376" s="154"/>
      <c r="G376" s="1349"/>
      <c r="H376" s="211" t="s">
        <v>4725</v>
      </c>
      <c r="I376" s="154"/>
      <c r="J376" s="154"/>
      <c r="K376" s="154"/>
      <c r="L376" s="154"/>
      <c r="M376" s="154"/>
    </row>
    <row r="377">
      <c r="A377" s="37"/>
      <c r="B377" s="37"/>
      <c r="C377" s="37"/>
      <c r="D377" s="37"/>
      <c r="E377" s="37"/>
      <c r="F377" s="37"/>
      <c r="G377" s="1349"/>
      <c r="H377" s="37"/>
      <c r="I377" s="37"/>
      <c r="J377" s="37"/>
      <c r="K377" s="37"/>
      <c r="L377" s="37"/>
      <c r="M377" s="37"/>
    </row>
    <row r="378">
      <c r="A378" s="218" t="s">
        <v>4726</v>
      </c>
      <c r="B378" s="170"/>
      <c r="C378" s="170"/>
      <c r="D378" s="170"/>
      <c r="E378" s="170"/>
      <c r="F378" s="1359" t="s">
        <v>4727</v>
      </c>
      <c r="G378" s="1349" t="s">
        <v>556</v>
      </c>
      <c r="H378" s="207" t="s">
        <v>4728</v>
      </c>
      <c r="I378" s="170"/>
      <c r="J378" s="170"/>
      <c r="K378" s="170"/>
      <c r="L378" s="170"/>
      <c r="M378" s="1359" t="s">
        <v>4729</v>
      </c>
    </row>
    <row r="379">
      <c r="A379" s="211" t="s">
        <v>4730</v>
      </c>
      <c r="B379" s="212"/>
      <c r="C379" s="212"/>
      <c r="D379" s="212"/>
      <c r="E379" s="212"/>
      <c r="F379" s="154"/>
      <c r="G379" s="1349" t="s">
        <v>556</v>
      </c>
      <c r="H379" s="211" t="s">
        <v>4731</v>
      </c>
      <c r="I379" s="212"/>
      <c r="J379" s="154"/>
      <c r="K379" s="154"/>
      <c r="L379" s="154"/>
      <c r="M379" s="154"/>
    </row>
    <row r="380">
      <c r="A380" s="242" t="s">
        <v>4732</v>
      </c>
      <c r="B380" s="212"/>
      <c r="C380" s="212"/>
      <c r="D380" s="212"/>
      <c r="E380" s="212"/>
      <c r="F380" s="154"/>
      <c r="G380" s="1349" t="s">
        <v>556</v>
      </c>
      <c r="H380" s="242" t="s">
        <v>4733</v>
      </c>
      <c r="I380" s="212"/>
      <c r="J380" s="212"/>
      <c r="K380" s="154"/>
      <c r="L380" s="154"/>
      <c r="M380" s="154"/>
    </row>
    <row r="381">
      <c r="A381" s="37"/>
      <c r="B381" s="37"/>
      <c r="C381" s="37"/>
      <c r="D381" s="37"/>
      <c r="E381" s="37"/>
      <c r="F381" s="37"/>
      <c r="G381" s="1349" t="s">
        <v>556</v>
      </c>
      <c r="H381" s="37"/>
      <c r="I381" s="37"/>
      <c r="J381" s="37"/>
      <c r="K381" s="37"/>
      <c r="L381" s="37"/>
      <c r="M381" s="37"/>
    </row>
    <row r="382">
      <c r="A382" s="218" t="s">
        <v>4734</v>
      </c>
      <c r="B382" s="170"/>
      <c r="C382" s="170"/>
      <c r="D382" s="170"/>
      <c r="E382" s="170"/>
      <c r="F382" s="1326" t="s">
        <v>4735</v>
      </c>
      <c r="G382" s="1349" t="s">
        <v>556</v>
      </c>
      <c r="H382" s="169" t="s">
        <v>4736</v>
      </c>
      <c r="I382" s="170"/>
      <c r="J382" s="170"/>
      <c r="K382" s="170"/>
      <c r="L382" s="170"/>
      <c r="M382" s="1326" t="s">
        <v>4526</v>
      </c>
    </row>
    <row r="383">
      <c r="A383" s="211" t="s">
        <v>4737</v>
      </c>
      <c r="B383" s="212"/>
      <c r="C383" s="212"/>
      <c r="D383" s="212"/>
      <c r="E383" s="212"/>
      <c r="F383" s="154"/>
      <c r="G383" s="1349" t="s">
        <v>556</v>
      </c>
      <c r="H383" s="242" t="s">
        <v>4738</v>
      </c>
      <c r="I383" s="212"/>
      <c r="J383" s="212"/>
      <c r="K383" s="212"/>
      <c r="L383" s="212"/>
      <c r="M383" s="154"/>
    </row>
    <row r="384">
      <c r="A384" s="242" t="s">
        <v>4739</v>
      </c>
      <c r="B384" s="212"/>
      <c r="C384" s="212"/>
      <c r="D384" s="212"/>
      <c r="E384" s="212"/>
      <c r="F384" s="154"/>
      <c r="G384" s="1349" t="s">
        <v>556</v>
      </c>
      <c r="H384" s="242" t="s">
        <v>4740</v>
      </c>
      <c r="I384" s="212"/>
      <c r="J384" s="212"/>
      <c r="K384" s="212"/>
      <c r="L384" s="212"/>
      <c r="M384" s="154"/>
    </row>
    <row r="385">
      <c r="A385" s="37"/>
      <c r="B385" s="37"/>
      <c r="C385" s="37"/>
      <c r="D385" s="37"/>
      <c r="E385" s="37"/>
      <c r="F385" s="37"/>
      <c r="G385" s="1349" t="s">
        <v>556</v>
      </c>
      <c r="H385" s="37"/>
      <c r="I385" s="37"/>
      <c r="J385" s="37"/>
      <c r="K385" s="37"/>
      <c r="L385" s="37"/>
      <c r="M385" s="37"/>
    </row>
    <row r="386">
      <c r="A386" s="1360" t="s">
        <v>4741</v>
      </c>
      <c r="B386" s="1320"/>
      <c r="C386" s="1320"/>
      <c r="D386" s="1320"/>
      <c r="E386" s="1320"/>
      <c r="F386" s="1359" t="s">
        <v>4742</v>
      </c>
      <c r="G386" s="1349" t="s">
        <v>556</v>
      </c>
      <c r="H386" s="1361" t="s">
        <v>4743</v>
      </c>
      <c r="I386" s="1320"/>
      <c r="J386" s="1320"/>
      <c r="K386" s="1320"/>
      <c r="L386" s="1320"/>
      <c r="M386" s="1326" t="s">
        <v>4526</v>
      </c>
    </row>
    <row r="387">
      <c r="A387" s="211" t="s">
        <v>4744</v>
      </c>
      <c r="B387" s="212"/>
      <c r="C387" s="212"/>
      <c r="D387" s="212"/>
      <c r="E387" s="154"/>
      <c r="F387" s="154"/>
      <c r="G387" s="1349" t="s">
        <v>556</v>
      </c>
      <c r="H387" s="211" t="s">
        <v>4745</v>
      </c>
      <c r="I387" s="212"/>
      <c r="J387" s="212"/>
      <c r="K387" s="212"/>
      <c r="L387" s="154"/>
      <c r="M387" s="154"/>
    </row>
    <row r="388">
      <c r="A388" s="242" t="s">
        <v>4746</v>
      </c>
      <c r="B388" s="212"/>
      <c r="C388" s="212"/>
      <c r="D388" s="154"/>
      <c r="E388" s="154"/>
      <c r="F388" s="154"/>
      <c r="G388" s="1349" t="s">
        <v>556</v>
      </c>
      <c r="H388" s="242" t="s">
        <v>4747</v>
      </c>
      <c r="I388" s="212"/>
      <c r="J388" s="212"/>
      <c r="K388" s="212"/>
      <c r="L388" s="212"/>
      <c r="M388" s="154"/>
    </row>
    <row r="389">
      <c r="A389" s="37"/>
      <c r="B389" s="37"/>
      <c r="C389" s="37"/>
      <c r="D389" s="37"/>
      <c r="E389" s="37"/>
      <c r="F389" s="37"/>
      <c r="G389" s="1349" t="s">
        <v>556</v>
      </c>
      <c r="H389" s="1349" t="s">
        <v>556</v>
      </c>
      <c r="I389" s="1349" t="s">
        <v>556</v>
      </c>
      <c r="J389" s="1349" t="s">
        <v>556</v>
      </c>
      <c r="K389" s="1349" t="s">
        <v>556</v>
      </c>
      <c r="L389" s="1349" t="s">
        <v>556</v>
      </c>
      <c r="M389" s="1349" t="s">
        <v>556</v>
      </c>
    </row>
    <row r="390">
      <c r="A390" s="1360" t="s">
        <v>4748</v>
      </c>
      <c r="B390" s="1320"/>
      <c r="C390" s="1320"/>
      <c r="D390" s="1320"/>
      <c r="E390" s="1320"/>
      <c r="F390" s="1326" t="s">
        <v>4749</v>
      </c>
      <c r="G390" s="1349" t="s">
        <v>556</v>
      </c>
      <c r="H390" s="1361" t="s">
        <v>4750</v>
      </c>
      <c r="I390" s="1320"/>
      <c r="J390" s="1320"/>
      <c r="K390" s="1320"/>
      <c r="L390" s="1320"/>
      <c r="M390" s="1359" t="s">
        <v>4751</v>
      </c>
    </row>
    <row r="391">
      <c r="A391" s="242" t="s">
        <v>4752</v>
      </c>
      <c r="B391" s="212"/>
      <c r="C391" s="212"/>
      <c r="D391" s="212"/>
      <c r="E391" s="212"/>
      <c r="F391" s="154"/>
      <c r="G391" s="1349" t="s">
        <v>556</v>
      </c>
      <c r="H391" s="211" t="s">
        <v>4753</v>
      </c>
      <c r="I391" s="212"/>
      <c r="J391" s="212"/>
      <c r="K391" s="212"/>
      <c r="L391" s="154"/>
      <c r="M391" s="154"/>
    </row>
    <row r="392">
      <c r="A392" s="242" t="s">
        <v>4754</v>
      </c>
      <c r="B392" s="212"/>
      <c r="C392" s="212"/>
      <c r="D392" s="212"/>
      <c r="E392" s="154"/>
      <c r="F392" s="154"/>
      <c r="G392" s="1349" t="s">
        <v>556</v>
      </c>
      <c r="H392" s="211" t="s">
        <v>4755</v>
      </c>
      <c r="I392" s="212"/>
      <c r="J392" s="212"/>
      <c r="K392" s="212"/>
      <c r="L392" s="212"/>
      <c r="M392" s="154"/>
    </row>
    <row r="393">
      <c r="A393" s="37"/>
      <c r="B393" s="37"/>
      <c r="C393" s="37"/>
      <c r="D393" s="37"/>
      <c r="E393" s="37"/>
      <c r="F393" s="37"/>
      <c r="G393" s="1349" t="s">
        <v>556</v>
      </c>
      <c r="H393" s="37"/>
      <c r="I393" s="37"/>
      <c r="J393" s="37"/>
      <c r="K393" s="37"/>
      <c r="L393" s="37"/>
      <c r="M393" s="37"/>
    </row>
    <row r="394">
      <c r="A394" s="1383" t="s">
        <v>4756</v>
      </c>
      <c r="B394" s="1320"/>
      <c r="C394" s="1320"/>
      <c r="D394" s="1320"/>
      <c r="E394" s="1320"/>
      <c r="F394" s="1359" t="s">
        <v>4757</v>
      </c>
      <c r="G394" s="1349" t="s">
        <v>556</v>
      </c>
      <c r="H394" s="1362" t="s">
        <v>4758</v>
      </c>
      <c r="I394" s="1320"/>
      <c r="J394" s="1320"/>
      <c r="K394" s="1320"/>
      <c r="L394" s="1320"/>
      <c r="M394" s="1359" t="s">
        <v>4759</v>
      </c>
    </row>
    <row r="395">
      <c r="A395" s="211" t="s">
        <v>4760</v>
      </c>
      <c r="B395" s="212"/>
      <c r="C395" s="212"/>
      <c r="D395" s="212"/>
      <c r="E395" s="154"/>
      <c r="F395" s="154"/>
      <c r="G395" s="1349" t="s">
        <v>556</v>
      </c>
      <c r="H395" s="242" t="s">
        <v>4761</v>
      </c>
      <c r="I395" s="212"/>
      <c r="J395" s="212"/>
      <c r="K395" s="212"/>
      <c r="L395" s="212"/>
      <c r="M395" s="154"/>
    </row>
    <row r="396">
      <c r="A396" s="211" t="s">
        <v>4762</v>
      </c>
      <c r="B396" s="212"/>
      <c r="C396" s="212"/>
      <c r="D396" s="212"/>
      <c r="E396" s="212"/>
      <c r="F396" s="154"/>
      <c r="G396" s="1349" t="s">
        <v>556</v>
      </c>
      <c r="H396" s="242" t="s">
        <v>4763</v>
      </c>
      <c r="I396" s="212"/>
      <c r="J396" s="212"/>
      <c r="K396" s="212"/>
      <c r="L396" s="154"/>
      <c r="M396" s="154"/>
    </row>
    <row r="397">
      <c r="A397" s="37"/>
      <c r="B397" s="37"/>
      <c r="C397" s="37"/>
      <c r="D397" s="37"/>
      <c r="E397" s="37"/>
      <c r="F397" s="37"/>
      <c r="G397" s="1349" t="s">
        <v>556</v>
      </c>
    </row>
    <row r="398">
      <c r="A398" s="1360" t="s">
        <v>4764</v>
      </c>
      <c r="B398" s="1320"/>
      <c r="C398" s="1320"/>
      <c r="D398" s="1320"/>
      <c r="E398" s="1320"/>
      <c r="F398" s="1359" t="s">
        <v>4765</v>
      </c>
      <c r="G398" s="1349" t="s">
        <v>556</v>
      </c>
      <c r="H398" s="1384" t="s">
        <v>4766</v>
      </c>
      <c r="I398" s="701"/>
      <c r="J398" s="701"/>
      <c r="K398" s="701"/>
      <c r="L398" s="701"/>
      <c r="M398" s="1326" t="s">
        <v>4767</v>
      </c>
    </row>
    <row r="399">
      <c r="A399" s="211" t="s">
        <v>4768</v>
      </c>
      <c r="B399" s="212"/>
      <c r="C399" s="154"/>
      <c r="D399" s="154"/>
      <c r="E399" s="154"/>
      <c r="F399" s="154"/>
      <c r="G399" s="1349" t="s">
        <v>556</v>
      </c>
      <c r="H399" s="180" t="s">
        <v>4769</v>
      </c>
      <c r="I399" s="181"/>
      <c r="J399" s="181"/>
      <c r="K399" s="181"/>
      <c r="L399" s="181"/>
      <c r="M399" s="181"/>
    </row>
    <row r="400">
      <c r="A400" s="242" t="s">
        <v>4770</v>
      </c>
      <c r="B400" s="212"/>
      <c r="C400" s="212"/>
      <c r="D400" s="212"/>
      <c r="E400" s="154"/>
      <c r="F400" s="154"/>
      <c r="G400" s="1349" t="s">
        <v>556</v>
      </c>
      <c r="H400" s="180" t="s">
        <v>4771</v>
      </c>
      <c r="I400" s="181"/>
      <c r="J400" s="181"/>
      <c r="K400" s="181"/>
      <c r="L400" s="181"/>
      <c r="M400" s="426" t="s">
        <v>4772</v>
      </c>
    </row>
    <row r="401">
      <c r="A401" s="37"/>
      <c r="B401" s="37"/>
      <c r="C401" s="37"/>
      <c r="D401" s="37"/>
      <c r="E401" s="37"/>
      <c r="F401" s="37"/>
      <c r="G401" s="1349"/>
      <c r="H401" s="37"/>
      <c r="I401" s="37"/>
      <c r="J401" s="37"/>
      <c r="K401" s="37"/>
      <c r="L401" s="37"/>
      <c r="M401" s="37"/>
    </row>
    <row r="402">
      <c r="A402" s="1364" t="s">
        <v>4773</v>
      </c>
      <c r="B402" s="1365"/>
      <c r="C402" s="1365"/>
      <c r="D402" s="1365"/>
      <c r="E402" s="1365"/>
      <c r="F402" s="1359" t="s">
        <v>4774</v>
      </c>
      <c r="G402" s="1349" t="s">
        <v>556</v>
      </c>
      <c r="H402" s="1366" t="s">
        <v>4775</v>
      </c>
      <c r="I402" s="1365"/>
      <c r="J402" s="1365"/>
      <c r="K402" s="1365"/>
      <c r="L402" s="1365"/>
      <c r="M402" s="1326" t="s">
        <v>4776</v>
      </c>
    </row>
    <row r="403">
      <c r="A403" s="211" t="s">
        <v>4777</v>
      </c>
      <c r="B403" s="212"/>
      <c r="C403" s="212"/>
      <c r="D403" s="212"/>
      <c r="E403" s="212"/>
      <c r="F403" s="154"/>
      <c r="G403" s="1349" t="s">
        <v>556</v>
      </c>
      <c r="H403" s="211" t="s">
        <v>4778</v>
      </c>
      <c r="I403" s="212"/>
      <c r="J403" s="212"/>
      <c r="K403" s="212"/>
      <c r="L403" s="154"/>
      <c r="M403" s="154"/>
    </row>
    <row r="404">
      <c r="A404" s="211" t="s">
        <v>4779</v>
      </c>
      <c r="B404" s="212"/>
      <c r="C404" s="212"/>
      <c r="D404" s="212"/>
      <c r="E404" s="212"/>
      <c r="F404" s="154"/>
      <c r="G404" s="1349" t="s">
        <v>556</v>
      </c>
      <c r="H404" s="211" t="s">
        <v>4780</v>
      </c>
      <c r="I404" s="212"/>
      <c r="J404" s="212"/>
      <c r="K404" s="212"/>
      <c r="L404" s="212"/>
      <c r="M404" s="154"/>
    </row>
    <row r="405">
      <c r="A405" s="37"/>
      <c r="B405" s="37"/>
      <c r="C405" s="37"/>
      <c r="D405" s="37"/>
      <c r="E405" s="37"/>
      <c r="F405" s="37"/>
      <c r="G405" s="1349" t="s">
        <v>556</v>
      </c>
      <c r="H405" s="37"/>
      <c r="I405" s="37"/>
      <c r="J405" s="37"/>
      <c r="K405" s="37"/>
      <c r="L405" s="37"/>
      <c r="M405" s="37"/>
    </row>
    <row r="406">
      <c r="A406" s="1366" t="s">
        <v>4781</v>
      </c>
      <c r="B406" s="1365"/>
      <c r="C406" s="1365"/>
      <c r="D406" s="1365"/>
      <c r="E406" s="1365"/>
      <c r="F406" s="1326" t="s">
        <v>4782</v>
      </c>
      <c r="G406" s="1349" t="s">
        <v>556</v>
      </c>
      <c r="H406" s="1380" t="s">
        <v>4783</v>
      </c>
      <c r="I406" s="1365"/>
      <c r="J406" s="1365"/>
      <c r="K406" s="1365"/>
      <c r="L406" s="1365"/>
      <c r="M406" s="1326" t="s">
        <v>4784</v>
      </c>
    </row>
    <row r="407">
      <c r="A407" s="211" t="s">
        <v>4785</v>
      </c>
      <c r="B407" s="212"/>
      <c r="C407" s="212"/>
      <c r="D407" s="212"/>
      <c r="E407" s="212"/>
      <c r="F407" s="154"/>
      <c r="G407" s="1349" t="s">
        <v>556</v>
      </c>
      <c r="H407" s="242" t="s">
        <v>4786</v>
      </c>
      <c r="I407" s="212"/>
      <c r="J407" s="212"/>
      <c r="K407" s="212"/>
      <c r="L407" s="154"/>
      <c r="M407" s="154"/>
    </row>
    <row r="408">
      <c r="A408" s="211" t="s">
        <v>4787</v>
      </c>
      <c r="B408" s="212"/>
      <c r="C408" s="212"/>
      <c r="D408" s="212"/>
      <c r="E408" s="154"/>
      <c r="F408" s="154"/>
      <c r="G408" s="1349" t="s">
        <v>556</v>
      </c>
      <c r="H408" s="242" t="s">
        <v>4788</v>
      </c>
      <c r="I408" s="212"/>
      <c r="J408" s="212"/>
      <c r="K408" s="212"/>
      <c r="L408" s="212"/>
      <c r="M408" s="154"/>
    </row>
    <row r="409">
      <c r="A409" s="37"/>
      <c r="B409" s="37"/>
      <c r="C409" s="37"/>
      <c r="D409" s="37"/>
      <c r="E409" s="37"/>
      <c r="F409" s="37"/>
      <c r="G409" s="1349" t="s">
        <v>556</v>
      </c>
      <c r="H409" s="37"/>
      <c r="I409" s="37"/>
      <c r="J409" s="37"/>
      <c r="K409" s="37"/>
      <c r="L409" s="37"/>
      <c r="M409" s="37"/>
    </row>
    <row r="410">
      <c r="A410" s="1351" t="s">
        <v>4789</v>
      </c>
      <c r="B410" s="657"/>
      <c r="C410" s="657"/>
      <c r="D410" s="657"/>
      <c r="E410" s="657"/>
      <c r="F410" s="1326" t="s">
        <v>4790</v>
      </c>
      <c r="G410" s="1349" t="s">
        <v>556</v>
      </c>
      <c r="H410" s="1367" t="s">
        <v>4791</v>
      </c>
      <c r="I410" s="657"/>
      <c r="J410" s="657"/>
      <c r="K410" s="657"/>
      <c r="L410" s="657"/>
      <c r="M410" s="1326" t="s">
        <v>4526</v>
      </c>
    </row>
    <row r="411">
      <c r="A411" s="211" t="s">
        <v>4792</v>
      </c>
      <c r="B411" s="212"/>
      <c r="C411" s="212"/>
      <c r="D411" s="212"/>
      <c r="E411" s="154"/>
      <c r="F411" s="154"/>
      <c r="G411" s="1349" t="s">
        <v>556</v>
      </c>
      <c r="H411" s="211" t="s">
        <v>4793</v>
      </c>
      <c r="I411" s="212"/>
      <c r="J411" s="212"/>
      <c r="K411" s="212"/>
      <c r="L411" s="212"/>
      <c r="M411" s="154"/>
    </row>
    <row r="412">
      <c r="A412" s="242" t="s">
        <v>4794</v>
      </c>
      <c r="B412" s="212"/>
      <c r="C412" s="212"/>
      <c r="D412" s="212"/>
      <c r="E412" s="212"/>
      <c r="F412" s="154"/>
      <c r="G412" s="1349" t="s">
        <v>556</v>
      </c>
      <c r="H412" s="211" t="s">
        <v>4795</v>
      </c>
      <c r="I412" s="212"/>
      <c r="J412" s="212"/>
      <c r="K412" s="212"/>
      <c r="L412" s="212"/>
      <c r="M412" s="154"/>
    </row>
    <row r="413">
      <c r="A413" s="37"/>
      <c r="B413" s="37"/>
      <c r="C413" s="37"/>
      <c r="D413" s="37"/>
      <c r="E413" s="37"/>
      <c r="F413" s="37"/>
      <c r="G413" s="1349" t="s">
        <v>556</v>
      </c>
      <c r="H413" s="37"/>
      <c r="I413" s="37"/>
      <c r="J413" s="37"/>
      <c r="K413" s="37"/>
      <c r="L413" s="37"/>
      <c r="M413" s="37"/>
    </row>
    <row r="414">
      <c r="A414" s="1368" t="s">
        <v>4796</v>
      </c>
      <c r="B414" s="657"/>
      <c r="C414" s="657"/>
      <c r="D414" s="657"/>
      <c r="E414" s="657"/>
      <c r="F414" s="1326" t="s">
        <v>4156</v>
      </c>
      <c r="G414" s="1349" t="s">
        <v>556</v>
      </c>
      <c r="H414" s="1351" t="s">
        <v>4797</v>
      </c>
      <c r="I414" s="657"/>
      <c r="J414" s="657"/>
      <c r="K414" s="657"/>
      <c r="L414" s="657"/>
      <c r="M414" s="1326" t="s">
        <v>4798</v>
      </c>
    </row>
    <row r="415">
      <c r="A415" s="242" t="s">
        <v>4799</v>
      </c>
      <c r="B415" s="212"/>
      <c r="C415" s="212"/>
      <c r="D415" s="212"/>
      <c r="E415" s="154"/>
      <c r="F415" s="154"/>
      <c r="G415" s="1349" t="s">
        <v>556</v>
      </c>
      <c r="H415" s="211" t="s">
        <v>4800</v>
      </c>
      <c r="I415" s="212"/>
      <c r="J415" s="212"/>
      <c r="K415" s="212"/>
      <c r="L415" s="212"/>
      <c r="M415" s="154"/>
    </row>
    <row r="416">
      <c r="A416" s="242" t="s">
        <v>4801</v>
      </c>
      <c r="B416" s="212"/>
      <c r="C416" s="212"/>
      <c r="D416" s="212"/>
      <c r="E416" s="212"/>
      <c r="F416" s="154"/>
      <c r="G416" s="1349" t="s">
        <v>556</v>
      </c>
      <c r="H416" s="242" t="s">
        <v>4802</v>
      </c>
      <c r="I416" s="212"/>
      <c r="J416" s="212"/>
      <c r="K416" s="212"/>
      <c r="L416" s="154"/>
      <c r="M416" s="154"/>
    </row>
    <row r="417">
      <c r="A417" s="37"/>
      <c r="B417" s="37"/>
      <c r="C417" s="37"/>
      <c r="D417" s="37"/>
      <c r="E417" s="37"/>
      <c r="F417" s="37"/>
      <c r="G417" s="1349" t="s">
        <v>556</v>
      </c>
      <c r="H417" s="37"/>
      <c r="I417" s="37"/>
      <c r="J417" s="37"/>
      <c r="K417" s="37"/>
      <c r="L417" s="37"/>
      <c r="M417" s="37"/>
    </row>
    <row r="418">
      <c r="A418" s="1368" t="s">
        <v>4803</v>
      </c>
      <c r="B418" s="657"/>
      <c r="C418" s="657"/>
      <c r="D418" s="657"/>
      <c r="E418" s="657"/>
      <c r="F418" s="1326" t="s">
        <v>4804</v>
      </c>
      <c r="G418" s="1349" t="s">
        <v>556</v>
      </c>
      <c r="H418" s="1368" t="s">
        <v>4805</v>
      </c>
      <c r="I418" s="657"/>
      <c r="J418" s="657"/>
      <c r="K418" s="657"/>
      <c r="L418" s="657"/>
      <c r="M418" s="1326" t="s">
        <v>4806</v>
      </c>
    </row>
    <row r="419">
      <c r="A419" s="242" t="s">
        <v>4807</v>
      </c>
      <c r="B419" s="212"/>
      <c r="C419" s="212"/>
      <c r="D419" s="212"/>
      <c r="E419" s="154"/>
      <c r="F419" s="154"/>
      <c r="G419" s="1349" t="s">
        <v>556</v>
      </c>
      <c r="H419" s="242" t="s">
        <v>4808</v>
      </c>
      <c r="I419" s="212"/>
      <c r="J419" s="212"/>
      <c r="K419" s="212"/>
      <c r="L419" s="212"/>
      <c r="M419" s="154"/>
    </row>
    <row r="420">
      <c r="A420" s="242" t="s">
        <v>4809</v>
      </c>
      <c r="B420" s="212"/>
      <c r="C420" s="212"/>
      <c r="D420" s="212"/>
      <c r="E420" s="212"/>
      <c r="F420" s="154"/>
      <c r="G420" s="1349" t="s">
        <v>556</v>
      </c>
      <c r="H420" s="242" t="s">
        <v>4810</v>
      </c>
      <c r="I420" s="212"/>
      <c r="J420" s="212"/>
      <c r="K420" s="212"/>
      <c r="L420" s="154"/>
      <c r="M420" s="154"/>
    </row>
    <row r="421">
      <c r="A421" s="37"/>
      <c r="B421" s="37"/>
      <c r="C421" s="37"/>
      <c r="D421" s="37"/>
      <c r="E421" s="37"/>
      <c r="F421" s="37"/>
      <c r="G421" s="1349" t="s">
        <v>556</v>
      </c>
      <c r="H421" s="37"/>
      <c r="I421" s="37"/>
      <c r="J421" s="37"/>
      <c r="K421" s="37"/>
      <c r="L421" s="37"/>
      <c r="M421" s="37"/>
    </row>
    <row r="422">
      <c r="A422" s="1368" t="s">
        <v>4811</v>
      </c>
      <c r="B422" s="657"/>
      <c r="C422" s="657"/>
      <c r="D422" s="657"/>
      <c r="E422" s="657"/>
      <c r="F422" s="1326" t="s">
        <v>4513</v>
      </c>
      <c r="G422" s="1349"/>
      <c r="H422" s="37"/>
      <c r="I422" s="37"/>
      <c r="J422" s="37"/>
      <c r="K422" s="37"/>
      <c r="L422" s="37"/>
      <c r="M422" s="37"/>
    </row>
    <row r="423">
      <c r="A423" s="322" t="s">
        <v>4812</v>
      </c>
      <c r="B423" s="154"/>
      <c r="C423" s="154"/>
      <c r="D423" s="154"/>
      <c r="E423" s="154"/>
      <c r="F423" s="154"/>
      <c r="G423" s="1349"/>
      <c r="H423" s="37"/>
      <c r="I423" s="37"/>
      <c r="J423" s="37"/>
      <c r="K423" s="37"/>
      <c r="L423" s="37"/>
      <c r="M423" s="37"/>
    </row>
    <row r="424">
      <c r="A424" s="322" t="s">
        <v>4813</v>
      </c>
      <c r="B424" s="154"/>
      <c r="C424" s="154"/>
      <c r="D424" s="154"/>
      <c r="E424" s="154"/>
      <c r="F424" s="154"/>
      <c r="G424" s="1349"/>
      <c r="H424" s="37"/>
      <c r="I424" s="37"/>
      <c r="J424" s="37"/>
      <c r="K424" s="37"/>
      <c r="L424" s="37"/>
      <c r="M424" s="37"/>
    </row>
    <row r="425">
      <c r="A425" s="37"/>
      <c r="B425" s="37"/>
      <c r="C425" s="37"/>
      <c r="D425" s="37"/>
      <c r="E425" s="37"/>
      <c r="F425" s="37"/>
      <c r="G425" s="1349"/>
      <c r="H425" s="37"/>
      <c r="I425" s="37"/>
      <c r="J425" s="37"/>
      <c r="K425" s="37"/>
      <c r="L425" s="37"/>
      <c r="M425" s="37"/>
    </row>
    <row r="426">
      <c r="A426" s="1385" t="s">
        <v>4814</v>
      </c>
      <c r="B426" s="594"/>
      <c r="C426" s="594"/>
      <c r="D426" s="594"/>
      <c r="E426" s="594"/>
      <c r="F426" s="1326" t="s">
        <v>4156</v>
      </c>
      <c r="G426" s="1349" t="s">
        <v>556</v>
      </c>
      <c r="H426" s="1369" t="s">
        <v>4815</v>
      </c>
      <c r="I426" s="594"/>
      <c r="J426" s="594"/>
      <c r="K426" s="594"/>
      <c r="L426" s="594"/>
      <c r="M426" s="1326" t="s">
        <v>4526</v>
      </c>
    </row>
    <row r="427">
      <c r="A427" s="322" t="s">
        <v>4816</v>
      </c>
      <c r="B427" s="154"/>
      <c r="C427" s="154"/>
      <c r="D427" s="154"/>
      <c r="E427" s="154"/>
      <c r="F427" s="154"/>
      <c r="G427" s="1349" t="s">
        <v>556</v>
      </c>
      <c r="H427" s="242" t="s">
        <v>4817</v>
      </c>
      <c r="I427" s="212"/>
      <c r="J427" s="212"/>
      <c r="K427" s="212"/>
      <c r="L427" s="154"/>
      <c r="M427" s="154"/>
    </row>
    <row r="428">
      <c r="A428" s="322" t="s">
        <v>4818</v>
      </c>
      <c r="B428" s="154"/>
      <c r="C428" s="154"/>
      <c r="D428" s="154"/>
      <c r="E428" s="154"/>
      <c r="F428" s="154"/>
      <c r="G428" s="1349" t="s">
        <v>556</v>
      </c>
      <c r="H428" s="242" t="s">
        <v>4819</v>
      </c>
      <c r="I428" s="212"/>
      <c r="J428" s="212"/>
      <c r="K428" s="212"/>
      <c r="L428" s="212"/>
      <c r="M428" s="154"/>
    </row>
    <row r="429">
      <c r="A429" s="37"/>
      <c r="B429" s="37"/>
      <c r="C429" s="37"/>
      <c r="D429" s="37"/>
      <c r="E429" s="37"/>
      <c r="F429" s="37"/>
      <c r="H429" s="37"/>
      <c r="I429" s="37"/>
      <c r="J429" s="37"/>
      <c r="K429" s="37"/>
      <c r="L429" s="37"/>
      <c r="M429" s="37"/>
    </row>
    <row r="430">
      <c r="A430" s="1385" t="s">
        <v>4820</v>
      </c>
      <c r="B430" s="594"/>
      <c r="C430" s="594"/>
      <c r="D430" s="594"/>
      <c r="E430" s="594"/>
      <c r="F430" s="1326" t="s">
        <v>4156</v>
      </c>
      <c r="G430" s="1349" t="s">
        <v>556</v>
      </c>
      <c r="H430" s="1385" t="s">
        <v>4821</v>
      </c>
      <c r="I430" s="594"/>
      <c r="J430" s="594"/>
      <c r="K430" s="594"/>
      <c r="L430" s="594"/>
      <c r="M430" s="1326" t="s">
        <v>4822</v>
      </c>
    </row>
    <row r="431">
      <c r="A431" s="322" t="s">
        <v>4823</v>
      </c>
      <c r="B431" s="154"/>
      <c r="C431" s="154"/>
      <c r="D431" s="154"/>
      <c r="E431" s="154"/>
      <c r="F431" s="154"/>
      <c r="G431" s="1349" t="s">
        <v>556</v>
      </c>
      <c r="H431" s="322" t="s">
        <v>4824</v>
      </c>
      <c r="I431" s="154"/>
      <c r="J431" s="154"/>
      <c r="K431" s="154"/>
      <c r="L431" s="154"/>
      <c r="M431" s="154"/>
    </row>
    <row r="432">
      <c r="A432" s="322" t="s">
        <v>4825</v>
      </c>
      <c r="B432" s="154"/>
      <c r="C432" s="154"/>
      <c r="D432" s="154"/>
      <c r="E432" s="154"/>
      <c r="F432" s="154"/>
      <c r="G432" s="1349" t="s">
        <v>556</v>
      </c>
      <c r="H432" s="322" t="s">
        <v>4826</v>
      </c>
      <c r="I432" s="154"/>
      <c r="J432" s="154"/>
      <c r="K432" s="154"/>
      <c r="L432" s="154"/>
      <c r="M432" s="154"/>
    </row>
    <row r="433">
      <c r="A433" s="37"/>
      <c r="B433" s="37"/>
      <c r="C433" s="37"/>
      <c r="D433" s="37"/>
      <c r="E433" s="37"/>
      <c r="F433" s="37"/>
      <c r="G433" s="1349" t="s">
        <v>556</v>
      </c>
      <c r="H433" s="37"/>
      <c r="I433" s="37"/>
      <c r="J433" s="37"/>
      <c r="K433" s="37"/>
      <c r="L433" s="37"/>
      <c r="M433" s="37"/>
    </row>
    <row r="434">
      <c r="A434" s="1385" t="s">
        <v>4827</v>
      </c>
      <c r="B434" s="594"/>
      <c r="C434" s="594"/>
      <c r="D434" s="594"/>
      <c r="E434" s="594"/>
      <c r="F434" s="1326" t="s">
        <v>4828</v>
      </c>
      <c r="G434" s="1349" t="s">
        <v>556</v>
      </c>
      <c r="H434" s="1385" t="s">
        <v>4829</v>
      </c>
      <c r="I434" s="594"/>
      <c r="J434" s="594"/>
      <c r="K434" s="594"/>
      <c r="L434" s="594"/>
      <c r="M434" s="1326" t="s">
        <v>4830</v>
      </c>
    </row>
    <row r="435">
      <c r="A435" s="322" t="s">
        <v>4831</v>
      </c>
      <c r="B435" s="154"/>
      <c r="C435" s="154"/>
      <c r="D435" s="154"/>
      <c r="E435" s="154"/>
      <c r="F435" s="154"/>
      <c r="G435" s="1349" t="s">
        <v>556</v>
      </c>
      <c r="H435" s="322" t="s">
        <v>4832</v>
      </c>
      <c r="I435" s="154"/>
      <c r="J435" s="154"/>
      <c r="K435" s="154"/>
      <c r="L435" s="154"/>
      <c r="M435" s="154"/>
    </row>
    <row r="436">
      <c r="A436" s="322" t="s">
        <v>4833</v>
      </c>
      <c r="B436" s="154"/>
      <c r="C436" s="154"/>
      <c r="D436" s="154"/>
      <c r="E436" s="154"/>
      <c r="F436" s="154"/>
      <c r="G436" s="1349" t="s">
        <v>556</v>
      </c>
      <c r="H436" s="322" t="s">
        <v>4834</v>
      </c>
      <c r="I436" s="154"/>
      <c r="J436" s="154"/>
      <c r="K436" s="154"/>
      <c r="L436" s="154"/>
      <c r="M436" s="1386" t="s">
        <v>4835</v>
      </c>
    </row>
    <row r="437">
      <c r="A437" s="37"/>
      <c r="B437" s="37"/>
      <c r="C437" s="37"/>
      <c r="D437" s="37"/>
      <c r="E437" s="37"/>
      <c r="F437" s="37"/>
      <c r="G437" s="1349" t="s">
        <v>556</v>
      </c>
      <c r="H437" s="37"/>
      <c r="I437" s="37"/>
      <c r="J437" s="37"/>
      <c r="K437" s="37"/>
      <c r="L437" s="37"/>
      <c r="M437" s="37"/>
    </row>
    <row r="438">
      <c r="A438" s="1369" t="s">
        <v>4836</v>
      </c>
      <c r="B438" s="594"/>
      <c r="C438" s="594"/>
      <c r="D438" s="594"/>
      <c r="E438" s="594"/>
      <c r="F438" s="1326" t="s">
        <v>4837</v>
      </c>
      <c r="G438" s="1349" t="s">
        <v>556</v>
      </c>
      <c r="H438" s="1385" t="s">
        <v>4838</v>
      </c>
      <c r="I438" s="594"/>
      <c r="J438" s="594"/>
      <c r="K438" s="594"/>
      <c r="L438" s="594"/>
      <c r="M438" s="1326" t="s">
        <v>4513</v>
      </c>
    </row>
    <row r="439">
      <c r="A439" s="242" t="s">
        <v>4839</v>
      </c>
      <c r="B439" s="212"/>
      <c r="C439" s="212"/>
      <c r="D439" s="212"/>
      <c r="E439" s="154"/>
      <c r="F439" s="154"/>
      <c r="G439" s="1349" t="s">
        <v>556</v>
      </c>
      <c r="H439" s="322" t="s">
        <v>4840</v>
      </c>
      <c r="I439" s="154"/>
      <c r="J439" s="154"/>
      <c r="K439" s="154"/>
      <c r="L439" s="154"/>
      <c r="M439" s="154"/>
    </row>
    <row r="440">
      <c r="A440" s="242" t="s">
        <v>4841</v>
      </c>
      <c r="B440" s="212"/>
      <c r="C440" s="212"/>
      <c r="D440" s="212"/>
      <c r="E440" s="212"/>
      <c r="F440" s="154"/>
      <c r="G440" s="1349" t="s">
        <v>556</v>
      </c>
      <c r="H440" s="322" t="s">
        <v>4842</v>
      </c>
      <c r="I440" s="154"/>
      <c r="J440" s="154"/>
      <c r="K440" s="154"/>
      <c r="L440" s="154"/>
      <c r="M440" s="154"/>
    </row>
    <row r="441">
      <c r="A441" s="37"/>
      <c r="B441" s="37"/>
      <c r="C441" s="37"/>
      <c r="D441" s="37"/>
      <c r="E441" s="37"/>
      <c r="F441" s="37"/>
      <c r="G441" s="1349" t="s">
        <v>556</v>
      </c>
      <c r="H441" s="37"/>
      <c r="I441" s="37"/>
      <c r="J441" s="37"/>
      <c r="K441" s="37"/>
      <c r="L441" s="37"/>
      <c r="M441" s="37"/>
    </row>
    <row r="442">
      <c r="A442" s="1385" t="s">
        <v>4843</v>
      </c>
      <c r="B442" s="594"/>
      <c r="C442" s="594"/>
      <c r="D442" s="594"/>
      <c r="E442" s="594"/>
      <c r="F442" s="1326" t="s">
        <v>4513</v>
      </c>
      <c r="G442" s="1349"/>
      <c r="H442" s="1387" t="s">
        <v>4844</v>
      </c>
      <c r="I442" s="819"/>
      <c r="J442" s="819"/>
      <c r="K442" s="819"/>
      <c r="L442" s="819"/>
      <c r="M442" s="1326" t="s">
        <v>4687</v>
      </c>
    </row>
    <row r="443">
      <c r="A443" s="322" t="s">
        <v>4845</v>
      </c>
      <c r="B443" s="154"/>
      <c r="C443" s="154"/>
      <c r="D443" s="154"/>
      <c r="E443" s="154"/>
      <c r="F443" s="154"/>
      <c r="G443" s="1349"/>
      <c r="H443" s="180" t="s">
        <v>4846</v>
      </c>
      <c r="I443" s="181"/>
      <c r="J443" s="181"/>
      <c r="K443" s="181"/>
      <c r="L443" s="181"/>
      <c r="M443" s="181"/>
    </row>
    <row r="444">
      <c r="A444" s="322" t="s">
        <v>4847</v>
      </c>
      <c r="B444" s="154"/>
      <c r="C444" s="154"/>
      <c r="D444" s="154"/>
      <c r="E444" s="154"/>
      <c r="F444" s="154"/>
      <c r="G444" s="1349"/>
      <c r="H444" s="180" t="s">
        <v>4848</v>
      </c>
      <c r="I444" s="181"/>
      <c r="J444" s="181"/>
      <c r="K444" s="181"/>
      <c r="L444" s="181"/>
      <c r="M444" s="592" t="s">
        <v>4772</v>
      </c>
    </row>
    <row r="445">
      <c r="A445" s="37"/>
      <c r="B445" s="37"/>
      <c r="C445" s="37"/>
      <c r="D445" s="37"/>
      <c r="E445" s="37"/>
      <c r="F445" s="37"/>
      <c r="G445" s="1349"/>
      <c r="H445" s="37"/>
      <c r="I445" s="37"/>
      <c r="J445" s="37"/>
      <c r="K445" s="37"/>
      <c r="L445" s="37"/>
      <c r="M445" s="37"/>
    </row>
    <row r="446">
      <c r="A446" s="1371" t="s">
        <v>4849</v>
      </c>
      <c r="B446" s="1329"/>
      <c r="C446" s="1329"/>
      <c r="D446" s="1329"/>
      <c r="E446" s="1329"/>
      <c r="F446" s="1326" t="s">
        <v>4513</v>
      </c>
      <c r="G446" s="1349" t="s">
        <v>556</v>
      </c>
      <c r="H446" s="1371" t="s">
        <v>4850</v>
      </c>
      <c r="I446" s="1329"/>
      <c r="J446" s="1329"/>
      <c r="K446" s="1329"/>
      <c r="L446" s="1329"/>
      <c r="M446" s="1326" t="s">
        <v>4343</v>
      </c>
    </row>
    <row r="447">
      <c r="A447" s="242" t="s">
        <v>4851</v>
      </c>
      <c r="B447" s="212"/>
      <c r="C447" s="212"/>
      <c r="D447" s="212"/>
      <c r="E447" s="154"/>
      <c r="F447" s="154"/>
      <c r="G447" s="1349" t="s">
        <v>556</v>
      </c>
      <c r="H447" s="242" t="s">
        <v>4852</v>
      </c>
      <c r="I447" s="212"/>
      <c r="J447" s="212"/>
      <c r="K447" s="212"/>
      <c r="L447" s="154"/>
      <c r="M447" s="154"/>
    </row>
    <row r="448">
      <c r="A448" s="242" t="s">
        <v>4853</v>
      </c>
      <c r="B448" s="212"/>
      <c r="C448" s="212"/>
      <c r="D448" s="212"/>
      <c r="E448" s="212"/>
      <c r="F448" s="154"/>
      <c r="G448" s="1349" t="s">
        <v>556</v>
      </c>
      <c r="H448" s="242" t="s">
        <v>4854</v>
      </c>
      <c r="I448" s="212"/>
      <c r="J448" s="212"/>
      <c r="K448" s="212"/>
      <c r="L448" s="212"/>
      <c r="M448" s="154"/>
    </row>
    <row r="449">
      <c r="A449" s="37"/>
      <c r="B449" s="37"/>
      <c r="C449" s="37"/>
      <c r="D449" s="37"/>
      <c r="E449" s="37"/>
      <c r="F449" s="37"/>
      <c r="G449" s="1349" t="s">
        <v>556</v>
      </c>
      <c r="H449" s="37"/>
      <c r="I449" s="37"/>
      <c r="J449" s="37"/>
      <c r="K449" s="37"/>
      <c r="L449" s="37"/>
      <c r="M449" s="37"/>
    </row>
    <row r="450">
      <c r="A450" s="1371" t="s">
        <v>4855</v>
      </c>
      <c r="B450" s="1329"/>
      <c r="C450" s="1329"/>
      <c r="D450" s="1329"/>
      <c r="E450" s="1329"/>
      <c r="F450" s="1326" t="s">
        <v>4343</v>
      </c>
      <c r="G450" s="1349" t="s">
        <v>556</v>
      </c>
      <c r="H450" s="1371" t="s">
        <v>4856</v>
      </c>
      <c r="I450" s="1329"/>
      <c r="J450" s="1329"/>
      <c r="K450" s="1329"/>
      <c r="L450" s="1329"/>
      <c r="M450" s="1326" t="s">
        <v>4343</v>
      </c>
    </row>
    <row r="451">
      <c r="A451" s="242" t="s">
        <v>4857</v>
      </c>
      <c r="B451" s="212"/>
      <c r="C451" s="212"/>
      <c r="D451" s="212"/>
      <c r="E451" s="154"/>
      <c r="F451" s="154"/>
      <c r="G451" s="1349" t="s">
        <v>556</v>
      </c>
      <c r="H451" s="322" t="s">
        <v>4858</v>
      </c>
      <c r="I451" s="154"/>
      <c r="J451" s="154"/>
      <c r="K451" s="154"/>
      <c r="L451" s="154"/>
      <c r="M451" s="154"/>
    </row>
    <row r="452">
      <c r="A452" s="242" t="s">
        <v>4859</v>
      </c>
      <c r="B452" s="212"/>
      <c r="C452" s="212"/>
      <c r="D452" s="212"/>
      <c r="E452" s="212"/>
      <c r="F452" s="154"/>
      <c r="G452" s="1349" t="s">
        <v>556</v>
      </c>
      <c r="H452" s="322" t="s">
        <v>4860</v>
      </c>
      <c r="I452" s="154"/>
      <c r="J452" s="154"/>
      <c r="K452" s="154"/>
      <c r="L452" s="154"/>
      <c r="M452" s="205" t="s">
        <v>2701</v>
      </c>
    </row>
    <row r="453">
      <c r="A453" s="37"/>
      <c r="B453" s="37"/>
      <c r="C453" s="37"/>
      <c r="D453" s="37"/>
      <c r="E453" s="37"/>
      <c r="F453" s="37"/>
      <c r="G453" s="1349" t="s">
        <v>556</v>
      </c>
      <c r="H453" s="37"/>
      <c r="I453" s="37"/>
      <c r="J453" s="37"/>
      <c r="K453" s="37"/>
      <c r="L453" s="37"/>
      <c r="M453" s="37"/>
    </row>
    <row r="454">
      <c r="A454" s="1371" t="s">
        <v>4861</v>
      </c>
      <c r="B454" s="1329"/>
      <c r="C454" s="1329"/>
      <c r="D454" s="1329"/>
      <c r="E454" s="1329"/>
      <c r="F454" s="1326" t="s">
        <v>4156</v>
      </c>
      <c r="G454" s="1349" t="s">
        <v>556</v>
      </c>
      <c r="H454" s="1388" t="s">
        <v>4862</v>
      </c>
      <c r="I454" s="1329"/>
      <c r="J454" s="1329"/>
      <c r="K454" s="1329"/>
      <c r="L454" s="1329"/>
      <c r="M454" s="1326" t="s">
        <v>4343</v>
      </c>
    </row>
    <row r="455">
      <c r="A455" s="322" t="s">
        <v>4863</v>
      </c>
      <c r="B455" s="154"/>
      <c r="C455" s="154"/>
      <c r="D455" s="154"/>
      <c r="E455" s="154"/>
      <c r="F455" s="154"/>
      <c r="G455" s="1349" t="s">
        <v>556</v>
      </c>
      <c r="H455" s="322" t="s">
        <v>4864</v>
      </c>
      <c r="I455" s="154"/>
      <c r="J455" s="154"/>
      <c r="K455" s="154"/>
      <c r="L455" s="154"/>
      <c r="M455" s="154"/>
    </row>
    <row r="456">
      <c r="A456" s="322" t="s">
        <v>4865</v>
      </c>
      <c r="B456" s="154"/>
      <c r="C456" s="154"/>
      <c r="D456" s="154"/>
      <c r="E456" s="154"/>
      <c r="F456" s="205" t="s">
        <v>4615</v>
      </c>
      <c r="G456" s="1349" t="s">
        <v>556</v>
      </c>
      <c r="H456" s="242" t="s">
        <v>4866</v>
      </c>
      <c r="I456" s="212"/>
      <c r="J456" s="212"/>
      <c r="K456" s="212"/>
      <c r="L456" s="212"/>
      <c r="M456" s="154"/>
    </row>
    <row r="457">
      <c r="A457" s="37"/>
      <c r="B457" s="37"/>
      <c r="C457" s="37"/>
      <c r="D457" s="37"/>
      <c r="E457" s="37"/>
      <c r="F457" s="37"/>
      <c r="G457" s="1349" t="s">
        <v>556</v>
      </c>
      <c r="H457" s="37"/>
      <c r="I457" s="37"/>
      <c r="J457" s="37"/>
      <c r="K457" s="37"/>
      <c r="L457" s="37"/>
      <c r="M457" s="37"/>
    </row>
    <row r="458">
      <c r="A458" s="1371" t="s">
        <v>4867</v>
      </c>
      <c r="B458" s="1329"/>
      <c r="C458" s="1329"/>
      <c r="D458" s="1329"/>
      <c r="E458" s="1329"/>
      <c r="F458" s="1326" t="s">
        <v>4513</v>
      </c>
      <c r="G458" s="1349" t="s">
        <v>556</v>
      </c>
      <c r="H458" s="1371" t="s">
        <v>4868</v>
      </c>
      <c r="I458" s="1329"/>
      <c r="J458" s="1329"/>
      <c r="K458" s="1329"/>
      <c r="L458" s="1329"/>
      <c r="M458" s="1326" t="s">
        <v>4343</v>
      </c>
    </row>
    <row r="459">
      <c r="A459" s="242" t="s">
        <v>4869</v>
      </c>
      <c r="B459" s="212"/>
      <c r="C459" s="212"/>
      <c r="D459" s="212"/>
      <c r="E459" s="154"/>
      <c r="F459" s="154"/>
      <c r="G459" s="1349" t="s">
        <v>556</v>
      </c>
      <c r="H459" s="242" t="s">
        <v>4870</v>
      </c>
      <c r="I459" s="212"/>
      <c r="J459" s="212"/>
      <c r="K459" s="212"/>
      <c r="L459" s="154"/>
      <c r="M459" s="154"/>
    </row>
    <row r="460">
      <c r="A460" s="242" t="s">
        <v>4871</v>
      </c>
      <c r="B460" s="212"/>
      <c r="C460" s="212"/>
      <c r="D460" s="212"/>
      <c r="E460" s="212"/>
      <c r="F460" s="154"/>
      <c r="G460" s="1349" t="s">
        <v>556</v>
      </c>
      <c r="H460" s="242" t="s">
        <v>4872</v>
      </c>
      <c r="I460" s="212"/>
      <c r="J460" s="212"/>
      <c r="K460" s="212"/>
      <c r="L460" s="212"/>
      <c r="M460" s="154"/>
    </row>
    <row r="461">
      <c r="A461" s="37"/>
      <c r="B461" s="37"/>
      <c r="C461" s="37"/>
      <c r="D461" s="37"/>
      <c r="E461" s="37"/>
      <c r="F461" s="37"/>
      <c r="G461" s="1349" t="s">
        <v>556</v>
      </c>
      <c r="H461" s="37"/>
      <c r="I461" s="37"/>
      <c r="J461" s="37"/>
      <c r="K461" s="37"/>
      <c r="L461" s="37"/>
      <c r="M461" s="37"/>
    </row>
    <row r="462">
      <c r="A462" s="1389" t="s">
        <v>4873</v>
      </c>
      <c r="B462" s="629"/>
      <c r="C462" s="629"/>
      <c r="D462" s="629"/>
      <c r="E462" s="629"/>
      <c r="F462" s="1326" t="s">
        <v>4874</v>
      </c>
      <c r="G462" s="1349" t="s">
        <v>556</v>
      </c>
      <c r="H462" s="1389" t="s">
        <v>4875</v>
      </c>
      <c r="I462" s="629"/>
      <c r="J462" s="629"/>
      <c r="K462" s="629"/>
      <c r="L462" s="629"/>
      <c r="M462" s="1348" t="s">
        <v>4876</v>
      </c>
    </row>
    <row r="463">
      <c r="A463" s="322" t="s">
        <v>4877</v>
      </c>
      <c r="B463" s="154"/>
      <c r="C463" s="154"/>
      <c r="D463" s="154"/>
      <c r="E463" s="154"/>
      <c r="F463" s="154"/>
      <c r="G463" s="1349" t="s">
        <v>556</v>
      </c>
      <c r="H463" s="322" t="s">
        <v>4878</v>
      </c>
      <c r="I463" s="154"/>
      <c r="J463" s="154"/>
      <c r="K463" s="154"/>
      <c r="L463" s="154"/>
      <c r="M463" s="154"/>
    </row>
    <row r="464">
      <c r="A464" s="322" t="s">
        <v>4879</v>
      </c>
      <c r="B464" s="154"/>
      <c r="C464" s="154"/>
      <c r="D464" s="154"/>
      <c r="E464" s="154"/>
      <c r="F464" s="154"/>
      <c r="G464" s="1349" t="s">
        <v>556</v>
      </c>
      <c r="H464" s="322" t="s">
        <v>4880</v>
      </c>
      <c r="I464" s="154"/>
      <c r="J464" s="154"/>
      <c r="K464" s="154"/>
      <c r="L464" s="154"/>
      <c r="M464" s="154"/>
    </row>
    <row r="465">
      <c r="A465" s="37"/>
      <c r="B465" s="37"/>
      <c r="C465" s="37"/>
      <c r="D465" s="37"/>
      <c r="E465" s="37"/>
      <c r="F465" s="37"/>
      <c r="G465" s="1349" t="s">
        <v>556</v>
      </c>
      <c r="H465" s="37"/>
      <c r="I465" s="37"/>
      <c r="J465" s="37"/>
      <c r="K465" s="37"/>
      <c r="L465" s="37"/>
      <c r="M465" s="37"/>
    </row>
    <row r="466">
      <c r="A466" s="1390" t="s">
        <v>4881</v>
      </c>
      <c r="B466" s="329"/>
      <c r="C466" s="329"/>
      <c r="D466" s="329"/>
      <c r="E466" s="329"/>
      <c r="F466" s="1326" t="s">
        <v>4882</v>
      </c>
      <c r="G466" s="1349" t="s">
        <v>556</v>
      </c>
      <c r="H466" s="1390" t="s">
        <v>4883</v>
      </c>
      <c r="I466" s="329"/>
      <c r="J466" s="329"/>
      <c r="K466" s="329"/>
      <c r="L466" s="329"/>
      <c r="M466" s="1326" t="s">
        <v>4884</v>
      </c>
    </row>
    <row r="467">
      <c r="A467" s="322" t="s">
        <v>4885</v>
      </c>
      <c r="B467" s="154"/>
      <c r="C467" s="154"/>
      <c r="D467" s="154"/>
      <c r="E467" s="154"/>
      <c r="F467" s="154"/>
      <c r="G467" s="1349" t="s">
        <v>556</v>
      </c>
      <c r="H467" s="322" t="s">
        <v>4886</v>
      </c>
      <c r="I467" s="154"/>
      <c r="J467" s="154"/>
      <c r="K467" s="154"/>
      <c r="L467" s="154"/>
      <c r="M467" s="154"/>
    </row>
    <row r="468">
      <c r="A468" s="322" t="s">
        <v>4887</v>
      </c>
      <c r="B468" s="154"/>
      <c r="C468" s="154"/>
      <c r="D468" s="154"/>
      <c r="E468" s="154"/>
      <c r="F468" s="154"/>
      <c r="G468" s="1349" t="s">
        <v>556</v>
      </c>
      <c r="H468" s="322" t="s">
        <v>4888</v>
      </c>
      <c r="I468" s="154"/>
      <c r="J468" s="154"/>
      <c r="K468" s="154"/>
      <c r="L468" s="154"/>
      <c r="M468" s="154"/>
    </row>
    <row r="469">
      <c r="A469" s="37"/>
      <c r="B469" s="37"/>
      <c r="C469" s="37"/>
      <c r="D469" s="37"/>
      <c r="E469" s="37"/>
      <c r="F469" s="37"/>
      <c r="G469" s="1349" t="s">
        <v>556</v>
      </c>
      <c r="H469" s="37"/>
      <c r="I469" s="37"/>
      <c r="J469" s="37"/>
      <c r="K469" s="37"/>
      <c r="L469" s="37"/>
      <c r="M469" s="37"/>
    </row>
    <row r="470">
      <c r="A470" s="1390" t="s">
        <v>4889</v>
      </c>
      <c r="B470" s="329"/>
      <c r="C470" s="329"/>
      <c r="D470" s="329"/>
      <c r="E470" s="329"/>
      <c r="F470" s="1348" t="s">
        <v>4424</v>
      </c>
      <c r="G470" s="1349" t="s">
        <v>556</v>
      </c>
      <c r="H470" s="37"/>
      <c r="I470" s="37"/>
      <c r="J470" s="37"/>
      <c r="K470" s="37"/>
      <c r="L470" s="37"/>
      <c r="M470" s="37"/>
    </row>
    <row r="471">
      <c r="A471" s="322" t="s">
        <v>4890</v>
      </c>
      <c r="B471" s="154"/>
      <c r="C471" s="154"/>
      <c r="D471" s="154"/>
      <c r="E471" s="154"/>
      <c r="F471" s="154"/>
      <c r="G471" s="1349" t="s">
        <v>556</v>
      </c>
      <c r="H471" s="37"/>
      <c r="I471" s="37"/>
      <c r="J471" s="37"/>
      <c r="K471" s="37"/>
      <c r="L471" s="37"/>
      <c r="M471" s="37"/>
    </row>
    <row r="472">
      <c r="A472" s="322" t="s">
        <v>4891</v>
      </c>
      <c r="B472" s="154"/>
      <c r="C472" s="154"/>
      <c r="D472" s="154"/>
      <c r="E472" s="154"/>
      <c r="F472" s="154"/>
      <c r="G472" s="1349" t="s">
        <v>556</v>
      </c>
      <c r="H472" s="37"/>
      <c r="I472" s="37"/>
      <c r="J472" s="37"/>
      <c r="K472" s="37"/>
      <c r="L472" s="37"/>
      <c r="M472" s="37"/>
    </row>
    <row r="473">
      <c r="A473" s="37"/>
      <c r="B473" s="37"/>
      <c r="C473" s="37"/>
      <c r="D473" s="37"/>
      <c r="E473" s="37"/>
      <c r="F473" s="37"/>
      <c r="G473" s="1349"/>
      <c r="H473" s="37"/>
      <c r="I473" s="37"/>
      <c r="J473" s="37"/>
      <c r="K473" s="37"/>
      <c r="L473" s="37"/>
      <c r="M473" s="37"/>
    </row>
    <row r="474">
      <c r="A474" s="37"/>
      <c r="B474" s="37"/>
      <c r="C474" s="37"/>
      <c r="D474" s="37"/>
      <c r="E474" s="37"/>
      <c r="F474" s="37"/>
      <c r="G474" s="1349"/>
      <c r="H474" s="37"/>
      <c r="I474" s="37"/>
      <c r="J474" s="37"/>
      <c r="K474" s="37"/>
      <c r="L474" s="37"/>
      <c r="M474" s="37"/>
    </row>
    <row r="475">
      <c r="A475" s="1391" t="s">
        <v>4892</v>
      </c>
      <c r="B475" s="1305"/>
      <c r="C475" s="1305"/>
      <c r="D475" s="1305"/>
      <c r="E475" s="1305"/>
      <c r="F475" s="1305"/>
      <c r="G475" s="1305"/>
      <c r="H475" s="1305"/>
      <c r="I475" s="1305"/>
      <c r="J475" s="1305"/>
      <c r="K475" s="1305"/>
      <c r="L475" s="1305"/>
      <c r="M475" s="1305"/>
    </row>
    <row r="476">
      <c r="A476" s="1314" t="s">
        <v>4893</v>
      </c>
      <c r="B476" s="282"/>
      <c r="C476" s="282"/>
      <c r="D476" s="282"/>
      <c r="E476" s="37"/>
      <c r="F476" s="37"/>
      <c r="G476" s="1349" t="s">
        <v>556</v>
      </c>
      <c r="H476" s="37"/>
      <c r="I476" s="37"/>
      <c r="J476" s="37"/>
      <c r="K476" s="37"/>
      <c r="L476" s="37"/>
      <c r="M476" s="37"/>
    </row>
    <row r="477">
      <c r="A477" s="37"/>
      <c r="B477" s="37"/>
      <c r="C477" s="37"/>
      <c r="D477" s="37"/>
      <c r="E477" s="37"/>
      <c r="F477" s="37"/>
      <c r="G477" s="1349"/>
      <c r="H477" s="37"/>
      <c r="I477" s="37"/>
      <c r="J477" s="37"/>
      <c r="K477" s="37"/>
      <c r="L477" s="37"/>
      <c r="M477" s="37"/>
    </row>
    <row r="478">
      <c r="A478" s="169" t="s">
        <v>4894</v>
      </c>
      <c r="B478" s="170"/>
      <c r="C478" s="170"/>
      <c r="D478" s="170"/>
      <c r="E478" s="170"/>
      <c r="F478" s="1359" t="s">
        <v>4156</v>
      </c>
      <c r="G478" s="1349" t="s">
        <v>556</v>
      </c>
      <c r="H478" s="169" t="s">
        <v>4895</v>
      </c>
      <c r="I478" s="170"/>
      <c r="J478" s="170"/>
      <c r="K478" s="170"/>
      <c r="L478" s="170"/>
      <c r="M478" s="1359" t="s">
        <v>4896</v>
      </c>
    </row>
    <row r="479">
      <c r="A479" s="242" t="s">
        <v>4897</v>
      </c>
      <c r="B479" s="212"/>
      <c r="C479" s="212"/>
      <c r="D479" s="154"/>
      <c r="E479" s="154"/>
      <c r="F479" s="154"/>
      <c r="G479" s="1392" t="s">
        <v>556</v>
      </c>
      <c r="H479" s="322" t="s">
        <v>4898</v>
      </c>
      <c r="I479" s="154"/>
      <c r="J479" s="154"/>
      <c r="K479" s="154"/>
      <c r="L479" s="154"/>
      <c r="M479" s="154"/>
    </row>
    <row r="480">
      <c r="A480" s="242" t="s">
        <v>4899</v>
      </c>
      <c r="B480" s="212"/>
      <c r="C480" s="212"/>
      <c r="D480" s="212"/>
      <c r="E480" s="212"/>
      <c r="F480" s="154"/>
      <c r="G480" s="1392" t="s">
        <v>556</v>
      </c>
      <c r="H480" s="322" t="s">
        <v>4900</v>
      </c>
      <c r="I480" s="154"/>
      <c r="J480" s="154"/>
      <c r="K480" s="154"/>
      <c r="L480" s="154"/>
      <c r="M480" s="154"/>
    </row>
    <row r="481">
      <c r="A481" s="37"/>
      <c r="B481" s="37"/>
      <c r="C481" s="37"/>
      <c r="D481" s="37"/>
      <c r="E481" s="37"/>
      <c r="F481" s="37"/>
      <c r="G481" s="1392" t="s">
        <v>556</v>
      </c>
      <c r="H481" s="37"/>
      <c r="I481" s="37"/>
      <c r="J481" s="37"/>
      <c r="K481" s="37"/>
      <c r="L481" s="37"/>
      <c r="M481" s="37"/>
    </row>
    <row r="482">
      <c r="A482" s="169" t="s">
        <v>4901</v>
      </c>
      <c r="B482" s="170"/>
      <c r="C482" s="170"/>
      <c r="D482" s="170"/>
      <c r="E482" s="170"/>
      <c r="F482" s="1359" t="s">
        <v>4902</v>
      </c>
      <c r="G482" s="1392"/>
      <c r="H482" s="169" t="s">
        <v>4903</v>
      </c>
      <c r="I482" s="170"/>
      <c r="J482" s="170"/>
      <c r="K482" s="170"/>
      <c r="L482" s="170"/>
      <c r="M482" s="1359" t="s">
        <v>4343</v>
      </c>
    </row>
    <row r="483">
      <c r="A483" s="322" t="s">
        <v>4904</v>
      </c>
      <c r="B483" s="154"/>
      <c r="C483" s="154"/>
      <c r="D483" s="154"/>
      <c r="E483" s="154"/>
      <c r="F483" s="154"/>
      <c r="G483" s="1392"/>
      <c r="H483" s="322" t="s">
        <v>4905</v>
      </c>
      <c r="I483" s="154"/>
      <c r="J483" s="154"/>
      <c r="K483" s="154"/>
      <c r="L483" s="154"/>
      <c r="M483" s="154"/>
    </row>
    <row r="484">
      <c r="A484" s="322" t="s">
        <v>4906</v>
      </c>
      <c r="B484" s="154"/>
      <c r="C484" s="154"/>
      <c r="D484" s="154"/>
      <c r="E484" s="154"/>
      <c r="F484" s="154"/>
      <c r="G484" s="1392"/>
      <c r="H484" s="322" t="s">
        <v>4907</v>
      </c>
      <c r="I484" s="154"/>
      <c r="J484" s="154"/>
      <c r="K484" s="154"/>
      <c r="L484" s="154"/>
      <c r="M484" s="154"/>
    </row>
    <row r="485">
      <c r="A485" s="37"/>
      <c r="B485" s="37"/>
      <c r="C485" s="37"/>
      <c r="D485" s="37"/>
      <c r="E485" s="37"/>
      <c r="F485" s="37"/>
      <c r="G485" s="1392"/>
      <c r="H485" s="37"/>
      <c r="I485" s="37"/>
      <c r="J485" s="37"/>
      <c r="K485" s="37"/>
      <c r="L485" s="37"/>
      <c r="M485" s="37"/>
    </row>
    <row r="486">
      <c r="A486" s="1360" t="s">
        <v>4908</v>
      </c>
      <c r="B486" s="1320"/>
      <c r="C486" s="1320"/>
      <c r="D486" s="1320"/>
      <c r="E486" s="1320"/>
      <c r="F486" s="1359" t="s">
        <v>4909</v>
      </c>
      <c r="G486" s="1392" t="s">
        <v>556</v>
      </c>
      <c r="H486" s="1361" t="s">
        <v>4910</v>
      </c>
      <c r="I486" s="1320"/>
      <c r="J486" s="1320"/>
      <c r="K486" s="1320"/>
      <c r="L486" s="1393" t="s">
        <v>4911</v>
      </c>
      <c r="M486" s="1316" t="s">
        <v>4526</v>
      </c>
    </row>
    <row r="487">
      <c r="A487" s="211" t="s">
        <v>4912</v>
      </c>
      <c r="B487" s="212"/>
      <c r="C487" s="212"/>
      <c r="D487" s="154"/>
      <c r="E487" s="154"/>
      <c r="F487" s="154"/>
      <c r="G487" s="1392" t="s">
        <v>556</v>
      </c>
      <c r="H487" s="211" t="s">
        <v>4913</v>
      </c>
      <c r="I487" s="212"/>
      <c r="J487" s="212"/>
      <c r="K487" s="212"/>
      <c r="L487" s="154"/>
      <c r="M487" s="154"/>
    </row>
    <row r="488">
      <c r="A488" s="211" t="s">
        <v>4914</v>
      </c>
      <c r="B488" s="212"/>
      <c r="C488" s="212"/>
      <c r="D488" s="212"/>
      <c r="E488" s="212"/>
      <c r="F488" s="154"/>
      <c r="G488" s="1392" t="s">
        <v>556</v>
      </c>
      <c r="H488" s="211" t="s">
        <v>4915</v>
      </c>
      <c r="I488" s="212"/>
      <c r="J488" s="212"/>
      <c r="K488" s="212"/>
      <c r="L488" s="154"/>
      <c r="M488" s="154"/>
    </row>
    <row r="489">
      <c r="A489" s="37"/>
      <c r="B489" s="37"/>
      <c r="C489" s="37"/>
      <c r="D489" s="37"/>
      <c r="E489" s="37"/>
      <c r="F489" s="37"/>
      <c r="G489" s="1392" t="s">
        <v>556</v>
      </c>
      <c r="H489" s="37"/>
      <c r="I489" s="37"/>
      <c r="J489" s="37"/>
      <c r="K489" s="37"/>
      <c r="L489" s="37"/>
      <c r="M489" s="37"/>
    </row>
    <row r="490">
      <c r="A490" s="1361" t="s">
        <v>4916</v>
      </c>
      <c r="B490" s="1320"/>
      <c r="C490" s="1320"/>
      <c r="D490" s="1320"/>
      <c r="E490" s="1320"/>
      <c r="F490" s="1359" t="s">
        <v>4917</v>
      </c>
      <c r="G490" s="1392" t="s">
        <v>556</v>
      </c>
      <c r="H490" s="37"/>
      <c r="I490" s="37"/>
      <c r="J490" s="37"/>
      <c r="K490" s="37"/>
      <c r="L490" s="37"/>
      <c r="M490" s="37"/>
    </row>
    <row r="491">
      <c r="A491" s="211" t="s">
        <v>4918</v>
      </c>
      <c r="B491" s="212"/>
      <c r="C491" s="212"/>
      <c r="D491" s="212"/>
      <c r="E491" s="154"/>
      <c r="F491" s="154"/>
      <c r="G491" s="1392" t="s">
        <v>556</v>
      </c>
      <c r="H491" s="37"/>
      <c r="I491" s="37"/>
      <c r="J491" s="37"/>
      <c r="K491" s="37"/>
      <c r="L491" s="37"/>
      <c r="M491" s="37"/>
    </row>
    <row r="492">
      <c r="A492" s="211" t="s">
        <v>4919</v>
      </c>
      <c r="B492" s="212"/>
      <c r="C492" s="212"/>
      <c r="D492" s="154"/>
      <c r="E492" s="154"/>
      <c r="F492" s="154"/>
      <c r="G492" s="1392" t="s">
        <v>556</v>
      </c>
      <c r="H492" s="37"/>
      <c r="I492" s="37"/>
      <c r="J492" s="37"/>
      <c r="K492" s="37"/>
      <c r="L492" s="37"/>
      <c r="M492" s="37"/>
    </row>
    <row r="493">
      <c r="A493" s="37"/>
      <c r="B493" s="37"/>
      <c r="C493" s="37"/>
      <c r="D493" s="37"/>
      <c r="E493" s="37"/>
      <c r="F493" s="37"/>
      <c r="G493" s="1392" t="s">
        <v>556</v>
      </c>
      <c r="H493" s="37"/>
      <c r="I493" s="37"/>
      <c r="J493" s="37"/>
      <c r="K493" s="37"/>
      <c r="L493" s="37"/>
      <c r="M493" s="37"/>
    </row>
    <row r="494">
      <c r="A494" s="1364" t="s">
        <v>4920</v>
      </c>
      <c r="B494" s="1365"/>
      <c r="C494" s="1365"/>
      <c r="D494" s="1365"/>
      <c r="E494" s="1365"/>
      <c r="F494" s="1326" t="s">
        <v>4921</v>
      </c>
      <c r="G494" s="1392" t="s">
        <v>556</v>
      </c>
      <c r="H494" s="1366" t="s">
        <v>4922</v>
      </c>
      <c r="I494" s="1365"/>
      <c r="J494" s="1365"/>
      <c r="K494" s="1365"/>
      <c r="L494" s="1365"/>
      <c r="M494" s="1326" t="s">
        <v>4923</v>
      </c>
    </row>
    <row r="495">
      <c r="A495" s="211" t="s">
        <v>4924</v>
      </c>
      <c r="B495" s="154"/>
      <c r="C495" s="154"/>
      <c r="D495" s="154"/>
      <c r="E495" s="154"/>
      <c r="F495" s="154"/>
      <c r="G495" s="1392" t="s">
        <v>556</v>
      </c>
      <c r="H495" s="211" t="s">
        <v>4925</v>
      </c>
      <c r="I495" s="212"/>
      <c r="J495" s="212"/>
      <c r="K495" s="212"/>
      <c r="L495" s="212"/>
      <c r="M495" s="154"/>
    </row>
    <row r="496">
      <c r="A496" s="211" t="s">
        <v>4926</v>
      </c>
      <c r="B496" s="212"/>
      <c r="C496" s="212"/>
      <c r="D496" s="212"/>
      <c r="E496" s="212"/>
      <c r="F496" s="154"/>
      <c r="G496" s="1392" t="s">
        <v>556</v>
      </c>
      <c r="H496" s="211" t="s">
        <v>4927</v>
      </c>
      <c r="I496" s="212"/>
      <c r="J496" s="154"/>
      <c r="K496" s="154"/>
      <c r="L496" s="154"/>
      <c r="M496" s="154"/>
    </row>
    <row r="497">
      <c r="A497" s="37"/>
      <c r="B497" s="37"/>
      <c r="C497" s="37"/>
      <c r="D497" s="37"/>
      <c r="E497" s="37"/>
      <c r="F497" s="37"/>
      <c r="G497" s="1392" t="s">
        <v>556</v>
      </c>
      <c r="H497" s="37"/>
      <c r="I497" s="37"/>
      <c r="J497" s="37"/>
      <c r="K497" s="37"/>
      <c r="L497" s="37"/>
      <c r="M497" s="37"/>
    </row>
    <row r="498">
      <c r="A498" s="1351" t="s">
        <v>4928</v>
      </c>
      <c r="B498" s="657"/>
      <c r="C498" s="657"/>
      <c r="D498" s="657"/>
      <c r="E498" s="657"/>
      <c r="F498" s="1326" t="s">
        <v>4513</v>
      </c>
      <c r="G498" s="1392" t="s">
        <v>556</v>
      </c>
      <c r="H498" s="1367" t="s">
        <v>4929</v>
      </c>
      <c r="I498" s="657"/>
      <c r="J498" s="657"/>
      <c r="K498" s="657"/>
      <c r="L498" s="657"/>
      <c r="M498" s="1348" t="s">
        <v>4424</v>
      </c>
    </row>
    <row r="499">
      <c r="A499" s="211" t="s">
        <v>4930</v>
      </c>
      <c r="B499" s="212"/>
      <c r="C499" s="212"/>
      <c r="D499" s="212"/>
      <c r="E499" s="212"/>
      <c r="F499" s="154"/>
      <c r="G499" s="1392" t="s">
        <v>556</v>
      </c>
      <c r="H499" s="211" t="s">
        <v>4931</v>
      </c>
      <c r="I499" s="212"/>
      <c r="J499" s="212"/>
      <c r="K499" s="212"/>
      <c r="L499" s="212"/>
      <c r="M499" s="154"/>
    </row>
    <row r="500">
      <c r="A500" s="211" t="s">
        <v>4932</v>
      </c>
      <c r="B500" s="212"/>
      <c r="C500" s="212"/>
      <c r="D500" s="212"/>
      <c r="E500" s="212"/>
      <c r="F500" s="154"/>
      <c r="G500" s="1392" t="s">
        <v>556</v>
      </c>
      <c r="H500" s="211" t="s">
        <v>4933</v>
      </c>
      <c r="I500" s="212"/>
      <c r="J500" s="212"/>
      <c r="K500" s="154"/>
      <c r="L500" s="154"/>
      <c r="M500" s="302" t="s">
        <v>4429</v>
      </c>
    </row>
    <row r="501">
      <c r="A501" s="37"/>
      <c r="B501" s="37"/>
      <c r="C501" s="37"/>
      <c r="D501" s="37"/>
      <c r="E501" s="37"/>
      <c r="F501" s="37"/>
      <c r="G501" s="1392" t="s">
        <v>556</v>
      </c>
      <c r="H501" s="37"/>
      <c r="I501" s="37"/>
      <c r="J501" s="37"/>
      <c r="K501" s="37"/>
      <c r="L501" s="37"/>
      <c r="M501" s="37"/>
    </row>
    <row r="502">
      <c r="A502" s="1367" t="s">
        <v>4934</v>
      </c>
      <c r="B502" s="657"/>
      <c r="C502" s="657"/>
      <c r="D502" s="657"/>
      <c r="E502" s="657"/>
      <c r="F502" s="1348" t="s">
        <v>4935</v>
      </c>
      <c r="G502" s="1392" t="s">
        <v>556</v>
      </c>
      <c r="H502" s="1368" t="s">
        <v>4936</v>
      </c>
      <c r="I502" s="657"/>
      <c r="J502" s="657"/>
      <c r="K502" s="657"/>
      <c r="L502" s="657"/>
      <c r="M502" s="1326" t="s">
        <v>4937</v>
      </c>
    </row>
    <row r="503">
      <c r="A503" s="211" t="s">
        <v>4938</v>
      </c>
      <c r="B503" s="212"/>
      <c r="C503" s="212"/>
      <c r="D503" s="212"/>
      <c r="E503" s="212"/>
      <c r="F503" s="154"/>
      <c r="G503" s="1392" t="s">
        <v>556</v>
      </c>
      <c r="H503" s="322" t="s">
        <v>4939</v>
      </c>
      <c r="I503" s="154"/>
      <c r="J503" s="154"/>
      <c r="K503" s="154"/>
      <c r="L503" s="154"/>
      <c r="M503" s="154"/>
    </row>
    <row r="504">
      <c r="A504" s="211" t="s">
        <v>4940</v>
      </c>
      <c r="B504" s="212"/>
      <c r="C504" s="154"/>
      <c r="D504" s="154"/>
      <c r="E504" s="154"/>
      <c r="F504" s="302" t="s">
        <v>4941</v>
      </c>
      <c r="G504" s="1392" t="s">
        <v>556</v>
      </c>
      <c r="H504" s="322" t="s">
        <v>4942</v>
      </c>
      <c r="I504" s="154"/>
      <c r="J504" s="154"/>
      <c r="K504" s="154"/>
      <c r="L504" s="154"/>
      <c r="M504" s="154"/>
    </row>
    <row r="505">
      <c r="A505" s="37"/>
      <c r="B505" s="37"/>
      <c r="C505" s="37"/>
      <c r="D505" s="37"/>
      <c r="E505" s="37"/>
      <c r="F505" s="37"/>
      <c r="G505" s="1392" t="s">
        <v>556</v>
      </c>
      <c r="H505" s="37"/>
      <c r="I505" s="37"/>
      <c r="J505" s="37"/>
      <c r="K505" s="37"/>
      <c r="L505" s="37"/>
      <c r="M505" s="37"/>
    </row>
    <row r="506">
      <c r="A506" s="1368" t="s">
        <v>4943</v>
      </c>
      <c r="B506" s="657"/>
      <c r="C506" s="657"/>
      <c r="D506" s="657"/>
      <c r="E506" s="657"/>
      <c r="F506" s="1326" t="s">
        <v>4944</v>
      </c>
      <c r="G506" s="1392" t="s">
        <v>556</v>
      </c>
      <c r="H506" s="1368" t="s">
        <v>4945</v>
      </c>
      <c r="I506" s="657"/>
      <c r="J506" s="657"/>
      <c r="K506" s="657"/>
      <c r="L506" s="657"/>
      <c r="M506" s="1326" t="s">
        <v>4513</v>
      </c>
    </row>
    <row r="507">
      <c r="A507" s="322" t="s">
        <v>4946</v>
      </c>
      <c r="B507" s="154"/>
      <c r="C507" s="154"/>
      <c r="D507" s="154"/>
      <c r="E507" s="154"/>
      <c r="F507" s="154"/>
      <c r="G507" s="1392" t="s">
        <v>556</v>
      </c>
      <c r="H507" s="322" t="s">
        <v>4947</v>
      </c>
      <c r="I507" s="154"/>
      <c r="J507" s="154"/>
      <c r="K507" s="154"/>
      <c r="L507" s="154"/>
      <c r="M507" s="154"/>
    </row>
    <row r="508">
      <c r="A508" s="322" t="s">
        <v>4948</v>
      </c>
      <c r="B508" s="154"/>
      <c r="C508" s="154"/>
      <c r="D508" s="154"/>
      <c r="E508" s="154"/>
      <c r="F508" s="154"/>
      <c r="G508" s="1392" t="s">
        <v>556</v>
      </c>
      <c r="H508" s="322" t="s">
        <v>4949</v>
      </c>
      <c r="I508" s="154"/>
      <c r="J508" s="154"/>
      <c r="K508" s="154"/>
      <c r="L508" s="154"/>
      <c r="M508" s="154"/>
    </row>
    <row r="509">
      <c r="A509" s="37"/>
      <c r="B509" s="37"/>
      <c r="C509" s="37"/>
      <c r="D509" s="37"/>
      <c r="E509" s="37"/>
      <c r="F509" s="37"/>
      <c r="G509" s="1392" t="s">
        <v>556</v>
      </c>
      <c r="H509" s="37"/>
      <c r="I509" s="37"/>
      <c r="J509" s="37"/>
      <c r="K509" s="37"/>
      <c r="L509" s="37"/>
      <c r="M509" s="37"/>
    </row>
    <row r="510">
      <c r="A510" s="1368" t="s">
        <v>4950</v>
      </c>
      <c r="B510" s="657"/>
      <c r="C510" s="657"/>
      <c r="D510" s="657"/>
      <c r="E510" s="657"/>
      <c r="F510" s="1326" t="s">
        <v>4951</v>
      </c>
      <c r="G510" s="1392" t="s">
        <v>556</v>
      </c>
      <c r="H510" s="1368" t="s">
        <v>4952</v>
      </c>
      <c r="I510" s="657"/>
      <c r="J510" s="657"/>
      <c r="K510" s="657"/>
      <c r="L510" s="657"/>
      <c r="M510" s="1326" t="s">
        <v>4526</v>
      </c>
    </row>
    <row r="511">
      <c r="A511" s="322" t="s">
        <v>4953</v>
      </c>
      <c r="B511" s="154"/>
      <c r="C511" s="154"/>
      <c r="D511" s="154"/>
      <c r="E511" s="154"/>
      <c r="F511" s="154"/>
      <c r="G511" s="1392" t="s">
        <v>556</v>
      </c>
      <c r="H511" s="322" t="s">
        <v>4954</v>
      </c>
      <c r="I511" s="154"/>
      <c r="J511" s="154"/>
      <c r="K511" s="154"/>
      <c r="L511" s="154"/>
      <c r="M511" s="154"/>
    </row>
    <row r="512">
      <c r="A512" s="322" t="s">
        <v>4955</v>
      </c>
      <c r="B512" s="154"/>
      <c r="C512" s="154"/>
      <c r="D512" s="154"/>
      <c r="E512" s="154"/>
      <c r="F512" s="1394" t="s">
        <v>4956</v>
      </c>
      <c r="G512" s="1392" t="s">
        <v>556</v>
      </c>
      <c r="H512" s="322" t="s">
        <v>4957</v>
      </c>
      <c r="I512" s="154"/>
      <c r="J512" s="154"/>
      <c r="K512" s="154"/>
      <c r="L512" s="154"/>
      <c r="M512" s="154"/>
    </row>
    <row r="513">
      <c r="A513" s="37"/>
      <c r="B513" s="37"/>
      <c r="C513" s="37"/>
      <c r="D513" s="37"/>
      <c r="E513" s="37"/>
      <c r="F513" s="37"/>
      <c r="G513" s="1392" t="s">
        <v>556</v>
      </c>
      <c r="H513" s="1349"/>
      <c r="I513" s="1349"/>
      <c r="J513" s="1349"/>
      <c r="K513" s="1349"/>
      <c r="L513" s="1349"/>
      <c r="M513" s="1349"/>
    </row>
    <row r="514">
      <c r="A514" s="1368" t="s">
        <v>4958</v>
      </c>
      <c r="B514" s="657"/>
      <c r="C514" s="657"/>
      <c r="D514" s="657"/>
      <c r="E514" s="657"/>
      <c r="F514" s="1326" t="s">
        <v>4343</v>
      </c>
      <c r="G514" s="1392" t="s">
        <v>556</v>
      </c>
      <c r="H514" s="1368" t="s">
        <v>4959</v>
      </c>
      <c r="I514" s="657"/>
      <c r="J514" s="657"/>
      <c r="K514" s="657"/>
      <c r="L514" s="657"/>
      <c r="M514" s="1326" t="s">
        <v>4343</v>
      </c>
    </row>
    <row r="515">
      <c r="A515" s="322" t="s">
        <v>4960</v>
      </c>
      <c r="B515" s="154"/>
      <c r="C515" s="154"/>
      <c r="D515" s="154"/>
      <c r="E515" s="154"/>
      <c r="F515" s="154"/>
      <c r="G515" s="1392" t="s">
        <v>556</v>
      </c>
      <c r="H515" s="322" t="s">
        <v>4961</v>
      </c>
      <c r="I515" s="154"/>
      <c r="J515" s="154"/>
      <c r="K515" s="154"/>
      <c r="L515" s="154"/>
      <c r="M515" s="154"/>
    </row>
    <row r="516">
      <c r="A516" s="322" t="s">
        <v>4962</v>
      </c>
      <c r="B516" s="154"/>
      <c r="C516" s="154"/>
      <c r="D516" s="154"/>
      <c r="E516" s="154"/>
      <c r="F516" s="154"/>
      <c r="G516" s="1392" t="s">
        <v>556</v>
      </c>
      <c r="H516" s="322" t="s">
        <v>4963</v>
      </c>
      <c r="I516" s="154"/>
      <c r="J516" s="154"/>
      <c r="K516" s="154"/>
      <c r="L516" s="154"/>
      <c r="M516" s="154"/>
    </row>
    <row r="517">
      <c r="A517" s="37"/>
      <c r="B517" s="37"/>
      <c r="C517" s="37"/>
      <c r="D517" s="37"/>
      <c r="E517" s="37"/>
      <c r="F517" s="37"/>
      <c r="G517" s="1392" t="s">
        <v>556</v>
      </c>
      <c r="H517" s="1349"/>
      <c r="I517" s="1349"/>
      <c r="J517" s="1349"/>
      <c r="K517" s="1349"/>
      <c r="L517" s="1349"/>
      <c r="M517" s="1349"/>
    </row>
    <row r="518">
      <c r="A518" s="1368" t="s">
        <v>4964</v>
      </c>
      <c r="B518" s="657"/>
      <c r="C518" s="657"/>
      <c r="D518" s="657"/>
      <c r="E518" s="657"/>
      <c r="F518" s="1326" t="s">
        <v>4343</v>
      </c>
      <c r="G518" s="1392" t="s">
        <v>556</v>
      </c>
      <c r="H518" s="1368" t="s">
        <v>4965</v>
      </c>
      <c r="I518" s="657"/>
      <c r="J518" s="657"/>
      <c r="K518" s="657"/>
      <c r="L518" s="657"/>
      <c r="M518" s="1326" t="s">
        <v>4343</v>
      </c>
    </row>
    <row r="519">
      <c r="A519" s="322" t="s">
        <v>4966</v>
      </c>
      <c r="B519" s="154"/>
      <c r="C519" s="154"/>
      <c r="D519" s="154"/>
      <c r="E519" s="154"/>
      <c r="F519" s="154"/>
      <c r="G519" s="1392" t="s">
        <v>556</v>
      </c>
      <c r="H519" s="322" t="s">
        <v>4967</v>
      </c>
      <c r="I519" s="154"/>
      <c r="J519" s="154"/>
      <c r="K519" s="154"/>
      <c r="L519" s="154"/>
      <c r="M519" s="154"/>
    </row>
    <row r="520">
      <c r="A520" s="322" t="s">
        <v>4968</v>
      </c>
      <c r="B520" s="154"/>
      <c r="C520" s="154"/>
      <c r="D520" s="154"/>
      <c r="E520" s="154"/>
      <c r="F520" s="154"/>
      <c r="G520" s="1392" t="s">
        <v>556</v>
      </c>
      <c r="H520" s="322" t="s">
        <v>4969</v>
      </c>
      <c r="I520" s="154"/>
      <c r="J520" s="154"/>
      <c r="K520" s="154"/>
      <c r="L520" s="154"/>
      <c r="M520" s="205" t="s">
        <v>4970</v>
      </c>
    </row>
    <row r="521">
      <c r="A521" s="37"/>
      <c r="B521" s="37"/>
      <c r="C521" s="37"/>
      <c r="D521" s="37"/>
      <c r="E521" s="37"/>
      <c r="F521" s="37"/>
      <c r="G521" s="1392" t="s">
        <v>556</v>
      </c>
      <c r="H521" s="1349"/>
      <c r="I521" s="1349"/>
      <c r="J521" s="1349"/>
      <c r="K521" s="1349"/>
      <c r="L521" s="1349"/>
      <c r="M521" s="1349"/>
    </row>
    <row r="522">
      <c r="A522" s="1368" t="s">
        <v>4971</v>
      </c>
      <c r="B522" s="657"/>
      <c r="C522" s="657"/>
      <c r="D522" s="657"/>
      <c r="E522" s="657"/>
      <c r="F522" s="1326" t="s">
        <v>4343</v>
      </c>
      <c r="G522" s="1392" t="s">
        <v>556</v>
      </c>
      <c r="H522" s="1368" t="s">
        <v>4972</v>
      </c>
      <c r="I522" s="657"/>
      <c r="J522" s="657"/>
      <c r="K522" s="657"/>
      <c r="L522" s="657"/>
      <c r="M522" s="1326" t="s">
        <v>4156</v>
      </c>
    </row>
    <row r="523">
      <c r="A523" s="322" t="s">
        <v>4973</v>
      </c>
      <c r="B523" s="154"/>
      <c r="C523" s="154"/>
      <c r="D523" s="154"/>
      <c r="E523" s="154"/>
      <c r="F523" s="154"/>
      <c r="G523" s="1392" t="s">
        <v>556</v>
      </c>
      <c r="H523" s="242" t="s">
        <v>4974</v>
      </c>
      <c r="I523" s="212"/>
      <c r="J523" s="212"/>
      <c r="K523" s="212"/>
      <c r="L523" s="154"/>
      <c r="M523" s="154"/>
    </row>
    <row r="524">
      <c r="A524" s="322" t="s">
        <v>4975</v>
      </c>
      <c r="B524" s="154"/>
      <c r="C524" s="154"/>
      <c r="D524" s="154"/>
      <c r="E524" s="154"/>
      <c r="F524" s="154"/>
      <c r="G524" s="1392" t="s">
        <v>556</v>
      </c>
      <c r="H524" s="242" t="s">
        <v>4976</v>
      </c>
      <c r="I524" s="212"/>
      <c r="J524" s="212"/>
      <c r="K524" s="212"/>
      <c r="L524" s="212"/>
      <c r="M524" s="154"/>
    </row>
    <row r="525">
      <c r="A525" s="37"/>
      <c r="B525" s="37"/>
      <c r="C525" s="37"/>
      <c r="D525" s="37"/>
      <c r="E525" s="37"/>
      <c r="F525" s="37"/>
      <c r="G525" s="1392" t="s">
        <v>556</v>
      </c>
      <c r="H525" s="1349"/>
      <c r="I525" s="1349"/>
      <c r="J525" s="1349"/>
      <c r="K525" s="1349"/>
      <c r="L525" s="1349"/>
      <c r="M525" s="1349"/>
    </row>
    <row r="526">
      <c r="A526" s="1369" t="s">
        <v>4977</v>
      </c>
      <c r="B526" s="594"/>
      <c r="C526" s="594"/>
      <c r="D526" s="594"/>
      <c r="E526" s="594"/>
      <c r="F526" s="1326" t="s">
        <v>4526</v>
      </c>
      <c r="G526" s="1392" t="s">
        <v>556</v>
      </c>
      <c r="H526" s="1369" t="s">
        <v>4978</v>
      </c>
      <c r="I526" s="594"/>
      <c r="J526" s="594"/>
      <c r="K526" s="594"/>
      <c r="L526" s="594"/>
      <c r="M526" s="1326" t="s">
        <v>4979</v>
      </c>
    </row>
    <row r="527">
      <c r="A527" s="322" t="s">
        <v>4980</v>
      </c>
      <c r="B527" s="154"/>
      <c r="C527" s="154"/>
      <c r="D527" s="154"/>
      <c r="E527" s="154"/>
      <c r="F527" s="154"/>
      <c r="G527" s="1392" t="s">
        <v>556</v>
      </c>
      <c r="H527" s="322" t="s">
        <v>4981</v>
      </c>
      <c r="I527" s="154"/>
      <c r="J527" s="154"/>
      <c r="K527" s="154"/>
      <c r="L527" s="154"/>
      <c r="M527" s="154"/>
    </row>
    <row r="528">
      <c r="A528" s="322" t="s">
        <v>4982</v>
      </c>
      <c r="B528" s="154"/>
      <c r="C528" s="154"/>
      <c r="D528" s="154"/>
      <c r="E528" s="154"/>
      <c r="F528" s="1386" t="s">
        <v>4983</v>
      </c>
      <c r="G528" s="1392" t="s">
        <v>556</v>
      </c>
      <c r="H528" s="322" t="s">
        <v>4984</v>
      </c>
      <c r="I528" s="154"/>
      <c r="J528" s="154"/>
      <c r="K528" s="154"/>
      <c r="L528" s="154"/>
      <c r="M528" s="154"/>
    </row>
    <row r="529">
      <c r="A529" s="37"/>
      <c r="B529" s="37"/>
      <c r="C529" s="37"/>
      <c r="D529" s="37"/>
      <c r="E529" s="37"/>
      <c r="F529" s="37"/>
      <c r="G529" s="1392" t="s">
        <v>556</v>
      </c>
      <c r="H529" s="1349"/>
      <c r="I529" s="1349"/>
      <c r="J529" s="1349"/>
      <c r="K529" s="1349"/>
      <c r="L529" s="1349"/>
      <c r="M529" s="1349"/>
    </row>
    <row r="530">
      <c r="A530" s="1369" t="s">
        <v>4985</v>
      </c>
      <c r="B530" s="594"/>
      <c r="C530" s="594"/>
      <c r="D530" s="594"/>
      <c r="E530" s="594"/>
      <c r="F530" s="1326" t="s">
        <v>4513</v>
      </c>
      <c r="G530" s="1392" t="s">
        <v>556</v>
      </c>
      <c r="H530" s="1369" t="s">
        <v>4986</v>
      </c>
      <c r="I530" s="594"/>
      <c r="J530" s="594"/>
      <c r="K530" s="594"/>
      <c r="L530" s="594"/>
      <c r="M530" s="1326" t="s">
        <v>4513</v>
      </c>
    </row>
    <row r="531">
      <c r="A531" s="322" t="s">
        <v>4987</v>
      </c>
      <c r="B531" s="154"/>
      <c r="C531" s="154"/>
      <c r="D531" s="154"/>
      <c r="E531" s="154"/>
      <c r="F531" s="154"/>
      <c r="G531" s="1392" t="s">
        <v>556</v>
      </c>
      <c r="H531" s="322" t="s">
        <v>4988</v>
      </c>
      <c r="I531" s="154"/>
      <c r="J531" s="154"/>
      <c r="K531" s="154"/>
      <c r="L531" s="154"/>
      <c r="M531" s="154"/>
    </row>
    <row r="532">
      <c r="A532" s="322" t="s">
        <v>4989</v>
      </c>
      <c r="B532" s="154"/>
      <c r="C532" s="154"/>
      <c r="D532" s="154"/>
      <c r="E532" s="154"/>
      <c r="F532" s="154"/>
      <c r="G532" s="1392" t="s">
        <v>556</v>
      </c>
      <c r="H532" s="322" t="s">
        <v>4990</v>
      </c>
      <c r="I532" s="154"/>
      <c r="J532" s="154"/>
      <c r="K532" s="154"/>
      <c r="L532" s="154"/>
      <c r="M532" s="154"/>
    </row>
    <row r="533">
      <c r="A533" s="37"/>
      <c r="B533" s="37"/>
      <c r="C533" s="37"/>
      <c r="D533" s="37"/>
      <c r="E533" s="37"/>
      <c r="F533" s="37"/>
      <c r="G533" s="1392" t="s">
        <v>556</v>
      </c>
      <c r="H533" s="1349"/>
      <c r="I533" s="1349"/>
      <c r="J533" s="1349"/>
      <c r="K533" s="1349"/>
      <c r="L533" s="1349"/>
      <c r="M533" s="1349"/>
    </row>
    <row r="534">
      <c r="A534" s="1369" t="s">
        <v>4991</v>
      </c>
      <c r="B534" s="594"/>
      <c r="C534" s="594"/>
      <c r="D534" s="594"/>
      <c r="E534" s="594"/>
      <c r="F534" s="1326" t="s">
        <v>4992</v>
      </c>
      <c r="G534" s="1392"/>
      <c r="H534" s="1369" t="s">
        <v>4993</v>
      </c>
      <c r="I534" s="594"/>
      <c r="J534" s="594"/>
      <c r="K534" s="594"/>
      <c r="L534" s="594"/>
      <c r="M534" s="1326" t="s">
        <v>4526</v>
      </c>
    </row>
    <row r="535">
      <c r="A535" s="322" t="s">
        <v>4994</v>
      </c>
      <c r="B535" s="154"/>
      <c r="C535" s="154"/>
      <c r="D535" s="154"/>
      <c r="E535" s="154"/>
      <c r="F535" s="154"/>
      <c r="G535" s="1392"/>
      <c r="H535" s="322" t="s">
        <v>4995</v>
      </c>
      <c r="I535" s="154"/>
      <c r="J535" s="154"/>
      <c r="K535" s="154"/>
      <c r="L535" s="154"/>
      <c r="M535" s="154"/>
    </row>
    <row r="536">
      <c r="A536" s="322" t="s">
        <v>4996</v>
      </c>
      <c r="B536" s="154"/>
      <c r="C536" s="154"/>
      <c r="D536" s="154"/>
      <c r="E536" s="154"/>
      <c r="F536" s="154"/>
      <c r="G536" s="1392"/>
      <c r="H536" s="322" t="s">
        <v>4997</v>
      </c>
      <c r="I536" s="154"/>
      <c r="J536" s="154"/>
      <c r="K536" s="154"/>
      <c r="L536" s="154"/>
      <c r="M536" s="154"/>
    </row>
    <row r="537">
      <c r="A537" s="37"/>
      <c r="B537" s="37"/>
      <c r="C537" s="37"/>
      <c r="D537" s="37"/>
      <c r="E537" s="37"/>
      <c r="F537" s="37"/>
      <c r="G537" s="1392"/>
      <c r="H537" s="1349"/>
      <c r="I537" s="1349"/>
      <c r="J537" s="1349"/>
      <c r="K537" s="1349"/>
      <c r="L537" s="1349"/>
      <c r="M537" s="1349"/>
    </row>
    <row r="538">
      <c r="A538" s="1369" t="s">
        <v>4998</v>
      </c>
      <c r="B538" s="594"/>
      <c r="C538" s="594"/>
      <c r="D538" s="594"/>
      <c r="E538" s="594"/>
      <c r="F538" s="1326" t="s">
        <v>4156</v>
      </c>
      <c r="G538" s="1392"/>
      <c r="H538" s="1349"/>
      <c r="I538" s="1349"/>
      <c r="J538" s="1349"/>
      <c r="K538" s="1349"/>
      <c r="L538" s="1349"/>
      <c r="M538" s="1349"/>
    </row>
    <row r="539">
      <c r="A539" s="322" t="s">
        <v>4999</v>
      </c>
      <c r="B539" s="154"/>
      <c r="C539" s="154"/>
      <c r="D539" s="154"/>
      <c r="E539" s="154"/>
      <c r="F539" s="154"/>
      <c r="G539" s="1392"/>
      <c r="H539" s="1349"/>
      <c r="I539" s="1349"/>
      <c r="J539" s="1349"/>
      <c r="K539" s="1349"/>
      <c r="L539" s="1349"/>
      <c r="M539" s="1349"/>
    </row>
    <row r="540">
      <c r="A540" s="322" t="s">
        <v>5000</v>
      </c>
      <c r="B540" s="154"/>
      <c r="C540" s="154"/>
      <c r="D540" s="154"/>
      <c r="E540" s="154"/>
      <c r="F540" s="154"/>
      <c r="G540" s="1392"/>
      <c r="H540" s="1349"/>
      <c r="I540" s="1349"/>
      <c r="J540" s="1349"/>
      <c r="K540" s="1349"/>
      <c r="L540" s="1349"/>
      <c r="M540" s="1349"/>
    </row>
    <row r="541">
      <c r="A541" s="37"/>
      <c r="B541" s="37"/>
      <c r="C541" s="37"/>
      <c r="D541" s="37"/>
      <c r="E541" s="37"/>
      <c r="F541" s="37"/>
      <c r="G541" s="1392"/>
      <c r="H541" s="1349"/>
      <c r="I541" s="1349"/>
      <c r="J541" s="1349"/>
      <c r="K541" s="1349"/>
      <c r="L541" s="1349"/>
      <c r="M541" s="1349"/>
    </row>
    <row r="542">
      <c r="A542" s="1381" t="s">
        <v>5001</v>
      </c>
      <c r="B542" s="1329"/>
      <c r="C542" s="1329"/>
      <c r="D542" s="1329"/>
      <c r="E542" s="1329"/>
      <c r="F542" s="1326" t="s">
        <v>5002</v>
      </c>
      <c r="G542" s="1392" t="s">
        <v>556</v>
      </c>
      <c r="H542" s="1381" t="s">
        <v>5003</v>
      </c>
      <c r="I542" s="1329"/>
      <c r="J542" s="1329"/>
      <c r="K542" s="1329"/>
      <c r="L542" s="1329"/>
      <c r="M542" s="1326" t="s">
        <v>4526</v>
      </c>
    </row>
    <row r="543">
      <c r="A543" s="322" t="s">
        <v>5004</v>
      </c>
      <c r="B543" s="154"/>
      <c r="C543" s="154"/>
      <c r="D543" s="154"/>
      <c r="E543" s="154"/>
      <c r="F543" s="154"/>
      <c r="G543" s="1349" t="s">
        <v>556</v>
      </c>
      <c r="H543" s="322" t="s">
        <v>5005</v>
      </c>
      <c r="I543" s="154"/>
      <c r="J543" s="154"/>
      <c r="K543" s="154"/>
      <c r="L543" s="154"/>
      <c r="M543" s="154"/>
    </row>
    <row r="544">
      <c r="A544" s="322" t="s">
        <v>5006</v>
      </c>
      <c r="B544" s="154"/>
      <c r="C544" s="154"/>
      <c r="D544" s="154"/>
      <c r="E544" s="154"/>
      <c r="F544" s="154"/>
      <c r="G544" s="1349" t="s">
        <v>556</v>
      </c>
      <c r="H544" s="322" t="s">
        <v>5007</v>
      </c>
      <c r="I544" s="154"/>
      <c r="J544" s="154"/>
      <c r="K544" s="154"/>
      <c r="L544" s="154"/>
      <c r="M544" s="154"/>
    </row>
    <row r="545">
      <c r="A545" s="37"/>
      <c r="B545" s="37"/>
      <c r="C545" s="41"/>
      <c r="D545" s="37"/>
      <c r="E545" s="37"/>
      <c r="F545" s="37"/>
      <c r="G545" s="1349" t="s">
        <v>556</v>
      </c>
      <c r="H545" s="1349"/>
      <c r="I545" s="1349"/>
      <c r="J545" s="1349"/>
      <c r="K545" s="1349"/>
      <c r="L545" s="1349"/>
      <c r="M545" s="1349"/>
    </row>
    <row r="546">
      <c r="A546" s="1381" t="s">
        <v>5008</v>
      </c>
      <c r="B546" s="1329"/>
      <c r="C546" s="1329"/>
      <c r="D546" s="1329"/>
      <c r="E546" s="1329"/>
      <c r="F546" s="1326" t="s">
        <v>5009</v>
      </c>
      <c r="G546" s="1349" t="s">
        <v>556</v>
      </c>
      <c r="H546" s="1381" t="s">
        <v>5010</v>
      </c>
      <c r="I546" s="1329"/>
      <c r="J546" s="1329"/>
      <c r="K546" s="1329"/>
      <c r="L546" s="1329"/>
      <c r="M546" s="1326" t="s">
        <v>4156</v>
      </c>
    </row>
    <row r="547">
      <c r="A547" s="322" t="s">
        <v>5011</v>
      </c>
      <c r="B547" s="154"/>
      <c r="C547" s="154"/>
      <c r="D547" s="154"/>
      <c r="E547" s="154"/>
      <c r="F547" s="154"/>
      <c r="G547" s="1349" t="s">
        <v>556</v>
      </c>
      <c r="H547" s="322" t="s">
        <v>5012</v>
      </c>
      <c r="I547" s="154"/>
      <c r="J547" s="154"/>
      <c r="K547" s="154"/>
      <c r="L547" s="154"/>
      <c r="M547" s="154"/>
    </row>
    <row r="548">
      <c r="A548" s="322" t="s">
        <v>5013</v>
      </c>
      <c r="B548" s="154"/>
      <c r="C548" s="154"/>
      <c r="D548" s="154"/>
      <c r="E548" s="154"/>
      <c r="F548" s="154"/>
      <c r="G548" s="1349" t="s">
        <v>556</v>
      </c>
      <c r="H548" s="322" t="s">
        <v>5014</v>
      </c>
      <c r="I548" s="154"/>
      <c r="J548" s="154"/>
      <c r="K548" s="154"/>
      <c r="L548" s="154"/>
      <c r="M548" s="154"/>
    </row>
    <row r="549">
      <c r="A549" s="37"/>
      <c r="B549" s="37"/>
      <c r="C549" s="37"/>
      <c r="D549" s="37"/>
      <c r="E549" s="37"/>
      <c r="F549" s="37"/>
      <c r="G549" s="1349" t="s">
        <v>556</v>
      </c>
      <c r="H549" s="1349"/>
      <c r="I549" s="1349"/>
      <c r="J549" s="1349"/>
      <c r="K549" s="1349"/>
      <c r="L549" s="1349"/>
      <c r="M549" s="1349"/>
    </row>
    <row r="550">
      <c r="A550" s="1381" t="s">
        <v>5015</v>
      </c>
      <c r="B550" s="1329"/>
      <c r="C550" s="1329"/>
      <c r="D550" s="1329"/>
      <c r="E550" s="1329"/>
      <c r="F550" s="1326" t="s">
        <v>4156</v>
      </c>
      <c r="G550" s="1349" t="s">
        <v>556</v>
      </c>
      <c r="H550" s="1381" t="s">
        <v>5016</v>
      </c>
      <c r="I550" s="1329"/>
      <c r="J550" s="1329"/>
      <c r="K550" s="1329"/>
      <c r="L550" s="1329"/>
      <c r="M550" s="1326" t="s">
        <v>4513</v>
      </c>
    </row>
    <row r="551">
      <c r="A551" s="322" t="s">
        <v>5017</v>
      </c>
      <c r="B551" s="154"/>
      <c r="C551" s="154"/>
      <c r="D551" s="154"/>
      <c r="E551" s="154"/>
      <c r="F551" s="154"/>
      <c r="G551" s="1349" t="s">
        <v>556</v>
      </c>
      <c r="H551" s="322" t="s">
        <v>5018</v>
      </c>
      <c r="I551" s="154"/>
      <c r="J551" s="154"/>
      <c r="K551" s="154"/>
      <c r="L551" s="154"/>
      <c r="M551" s="154"/>
    </row>
    <row r="552">
      <c r="A552" s="322" t="s">
        <v>5019</v>
      </c>
      <c r="B552" s="154"/>
      <c r="C552" s="154"/>
      <c r="D552" s="154"/>
      <c r="E552" s="154"/>
      <c r="F552" s="154"/>
      <c r="G552" s="1349" t="s">
        <v>556</v>
      </c>
      <c r="H552" s="322" t="s">
        <v>5020</v>
      </c>
      <c r="I552" s="154"/>
      <c r="J552" s="154"/>
      <c r="K552" s="154"/>
      <c r="L552" s="205" t="s">
        <v>5021</v>
      </c>
      <c r="M552" s="205" t="s">
        <v>5022</v>
      </c>
    </row>
    <row r="553">
      <c r="A553" s="37"/>
      <c r="B553" s="37"/>
      <c r="C553" s="37"/>
      <c r="D553" s="37"/>
      <c r="E553" s="37"/>
      <c r="F553" s="37"/>
      <c r="G553" s="1349" t="s">
        <v>556</v>
      </c>
      <c r="H553" s="1349"/>
      <c r="I553" s="1349"/>
      <c r="J553" s="1349"/>
      <c r="K553" s="1349"/>
      <c r="L553" s="1349"/>
      <c r="M553" s="1349"/>
    </row>
    <row r="554">
      <c r="A554" s="1381" t="s">
        <v>5023</v>
      </c>
      <c r="B554" s="1329"/>
      <c r="C554" s="1329"/>
      <c r="D554" s="1329"/>
      <c r="E554" s="1329"/>
      <c r="F554" s="1326" t="s">
        <v>5024</v>
      </c>
      <c r="G554" s="1349" t="s">
        <v>556</v>
      </c>
      <c r="H554" s="1349"/>
      <c r="I554" s="1349"/>
      <c r="J554" s="1349"/>
      <c r="K554" s="1349"/>
      <c r="L554" s="1349"/>
      <c r="M554" s="1349"/>
    </row>
    <row r="555">
      <c r="A555" s="322" t="s">
        <v>5025</v>
      </c>
      <c r="B555" s="154"/>
      <c r="C555" s="154"/>
      <c r="D555" s="154"/>
      <c r="E555" s="154"/>
      <c r="F555" s="154"/>
      <c r="G555" s="1349" t="s">
        <v>556</v>
      </c>
      <c r="H555" s="1349"/>
      <c r="I555" s="1349"/>
      <c r="J555" s="1349"/>
      <c r="K555" s="1349"/>
      <c r="L555" s="1349"/>
      <c r="M555" s="1349"/>
    </row>
    <row r="556">
      <c r="A556" s="322" t="s">
        <v>5026</v>
      </c>
      <c r="B556" s="154"/>
      <c r="C556" s="154"/>
      <c r="D556" s="154"/>
      <c r="E556" s="154"/>
      <c r="F556" s="154"/>
      <c r="G556" s="1349" t="s">
        <v>556</v>
      </c>
      <c r="H556" s="1349"/>
      <c r="I556" s="1349"/>
      <c r="J556" s="1349"/>
      <c r="K556" s="1349"/>
      <c r="L556" s="1349"/>
      <c r="M556" s="1349"/>
    </row>
    <row r="557">
      <c r="A557" s="37"/>
      <c r="B557" s="37"/>
      <c r="C557" s="37"/>
      <c r="D557" s="37"/>
      <c r="E557" s="37"/>
      <c r="F557" s="37"/>
      <c r="G557" s="1349" t="s">
        <v>556</v>
      </c>
      <c r="H557" s="1349"/>
      <c r="I557" s="1349"/>
      <c r="J557" s="1349"/>
      <c r="K557" s="1349"/>
      <c r="L557" s="1349"/>
      <c r="M557" s="1349"/>
    </row>
    <row r="558">
      <c r="A558" s="1395" t="s">
        <v>5027</v>
      </c>
      <c r="B558" s="629"/>
      <c r="C558" s="629"/>
      <c r="D558" s="629"/>
      <c r="E558" s="629"/>
      <c r="F558" s="1326" t="s">
        <v>4156</v>
      </c>
      <c r="G558" s="1349" t="s">
        <v>556</v>
      </c>
      <c r="H558" s="1067" t="s">
        <v>5028</v>
      </c>
      <c r="I558" s="629"/>
      <c r="J558" s="629"/>
      <c r="K558" s="629"/>
      <c r="L558" s="629"/>
      <c r="M558" s="1326" t="s">
        <v>4156</v>
      </c>
    </row>
    <row r="559">
      <c r="A559" s="211" t="s">
        <v>5029</v>
      </c>
      <c r="B559" s="212"/>
      <c r="C559" s="212"/>
      <c r="D559" s="212"/>
      <c r="E559" s="212"/>
      <c r="F559" s="154"/>
      <c r="G559" s="1349" t="s">
        <v>556</v>
      </c>
      <c r="H559" s="242" t="s">
        <v>5030</v>
      </c>
      <c r="I559" s="212"/>
      <c r="J559" s="212"/>
      <c r="K559" s="212"/>
      <c r="L559" s="212"/>
      <c r="M559" s="154"/>
    </row>
    <row r="560">
      <c r="A560" s="242" t="s">
        <v>5031</v>
      </c>
      <c r="B560" s="212"/>
      <c r="C560" s="212"/>
      <c r="D560" s="212"/>
      <c r="E560" s="154"/>
      <c r="F560" s="154"/>
      <c r="G560" s="1349" t="s">
        <v>556</v>
      </c>
      <c r="H560" s="242" t="s">
        <v>5032</v>
      </c>
      <c r="I560" s="212"/>
      <c r="J560" s="212"/>
      <c r="K560" s="212"/>
      <c r="L560" s="154"/>
      <c r="M560" s="154"/>
    </row>
    <row r="561">
      <c r="A561" s="37"/>
      <c r="B561" s="37"/>
      <c r="C561" s="37"/>
      <c r="D561" s="37"/>
      <c r="E561" s="37"/>
      <c r="F561" s="37"/>
      <c r="G561" s="1349" t="s">
        <v>556</v>
      </c>
      <c r="H561" s="37"/>
      <c r="I561" s="37"/>
      <c r="J561" s="37"/>
      <c r="K561" s="37"/>
      <c r="L561" s="37"/>
      <c r="M561" s="37"/>
    </row>
    <row r="562">
      <c r="A562" s="1067" t="s">
        <v>5033</v>
      </c>
      <c r="B562" s="629"/>
      <c r="C562" s="629"/>
      <c r="D562" s="629"/>
      <c r="E562" s="629"/>
      <c r="F562" s="1326" t="s">
        <v>5034</v>
      </c>
      <c r="G562" s="1349" t="s">
        <v>556</v>
      </c>
      <c r="H562" s="1067" t="s">
        <v>5035</v>
      </c>
      <c r="I562" s="629"/>
      <c r="J562" s="629"/>
      <c r="K562" s="629"/>
      <c r="L562" s="629"/>
      <c r="M562" s="1326" t="s">
        <v>4156</v>
      </c>
    </row>
    <row r="563">
      <c r="A563" s="322" t="s">
        <v>5036</v>
      </c>
      <c r="B563" s="154"/>
      <c r="C563" s="154"/>
      <c r="D563" s="154"/>
      <c r="E563" s="154"/>
      <c r="F563" s="154"/>
      <c r="G563" s="1349" t="s">
        <v>556</v>
      </c>
      <c r="H563" s="242" t="s">
        <v>5037</v>
      </c>
      <c r="I563" s="212"/>
      <c r="J563" s="212"/>
      <c r="K563" s="212"/>
      <c r="L563" s="212"/>
      <c r="M563" s="154"/>
    </row>
    <row r="564">
      <c r="A564" s="322" t="s">
        <v>5038</v>
      </c>
      <c r="B564" s="154"/>
      <c r="C564" s="154"/>
      <c r="D564" s="154"/>
      <c r="E564" s="154"/>
      <c r="F564" s="1386" t="s">
        <v>5039</v>
      </c>
      <c r="G564" s="1349" t="s">
        <v>556</v>
      </c>
      <c r="H564" s="242" t="s">
        <v>5040</v>
      </c>
      <c r="I564" s="212"/>
      <c r="J564" s="212"/>
      <c r="K564" s="212"/>
      <c r="L564" s="154"/>
      <c r="M564" s="154"/>
    </row>
    <row r="565">
      <c r="G565" s="1349" t="s">
        <v>556</v>
      </c>
      <c r="H565" s="37"/>
      <c r="I565" s="37"/>
      <c r="J565" s="37"/>
      <c r="K565" s="37"/>
      <c r="L565" s="37"/>
      <c r="M565" s="37"/>
    </row>
    <row r="566">
      <c r="A566" s="1067" t="s">
        <v>5041</v>
      </c>
      <c r="B566" s="629"/>
      <c r="C566" s="629"/>
      <c r="D566" s="629"/>
      <c r="E566" s="629"/>
      <c r="F566" s="1326" t="s">
        <v>4156</v>
      </c>
      <c r="G566" s="1349" t="s">
        <v>556</v>
      </c>
      <c r="H566" s="1350" t="s">
        <v>5042</v>
      </c>
      <c r="I566" s="629"/>
      <c r="J566" s="629"/>
      <c r="K566" s="629"/>
      <c r="L566" s="629"/>
      <c r="M566" s="1326" t="s">
        <v>5043</v>
      </c>
    </row>
    <row r="567">
      <c r="A567" s="322" t="s">
        <v>5044</v>
      </c>
      <c r="B567" s="154"/>
      <c r="C567" s="154"/>
      <c r="D567" s="154"/>
      <c r="E567" s="154"/>
      <c r="F567" s="154"/>
      <c r="G567" s="1349" t="s">
        <v>556</v>
      </c>
      <c r="H567" s="211" t="s">
        <v>5045</v>
      </c>
      <c r="I567" s="212"/>
      <c r="J567" s="212"/>
      <c r="K567" s="212"/>
      <c r="L567" s="154"/>
      <c r="M567" s="154"/>
    </row>
    <row r="568">
      <c r="A568" s="322" t="s">
        <v>5046</v>
      </c>
      <c r="B568" s="154"/>
      <c r="C568" s="154"/>
      <c r="D568" s="154"/>
      <c r="E568" s="154"/>
      <c r="F568" s="154"/>
      <c r="G568" s="1349" t="s">
        <v>556</v>
      </c>
      <c r="H568" s="211" t="s">
        <v>5047</v>
      </c>
      <c r="I568" s="212"/>
      <c r="J568" s="212"/>
      <c r="K568" s="212"/>
      <c r="L568" s="212"/>
      <c r="M568" s="154"/>
    </row>
    <row r="569">
      <c r="G569" s="1349" t="s">
        <v>556</v>
      </c>
      <c r="H569" s="37"/>
      <c r="I569" s="37"/>
      <c r="J569" s="37"/>
      <c r="K569" s="37"/>
      <c r="L569" s="37"/>
      <c r="M569" s="37"/>
    </row>
    <row r="570">
      <c r="A570" s="1396" t="s">
        <v>5048</v>
      </c>
      <c r="B570" s="373"/>
      <c r="C570" s="373"/>
      <c r="D570" s="373"/>
      <c r="E570" s="373"/>
      <c r="F570" s="1326" t="s">
        <v>5049</v>
      </c>
      <c r="G570" s="1349" t="s">
        <v>556</v>
      </c>
      <c r="H570" s="1397" t="s">
        <v>5050</v>
      </c>
      <c r="I570" s="373"/>
      <c r="J570" s="373"/>
      <c r="K570" s="373"/>
      <c r="L570" s="373"/>
      <c r="M570" s="1326" t="s">
        <v>5051</v>
      </c>
    </row>
    <row r="571">
      <c r="A571" s="287" t="s">
        <v>5052</v>
      </c>
      <c r="B571" s="181"/>
      <c r="C571" s="181"/>
      <c r="D571" s="181"/>
      <c r="E571" s="181"/>
      <c r="F571" s="181"/>
      <c r="G571" s="1349" t="s">
        <v>556</v>
      </c>
      <c r="H571" s="286" t="s">
        <v>5053</v>
      </c>
      <c r="I571" s="181"/>
      <c r="J571" s="181"/>
      <c r="K571" s="181"/>
      <c r="L571" s="181"/>
      <c r="M571" s="181"/>
    </row>
    <row r="572">
      <c r="A572" s="287" t="s">
        <v>5054</v>
      </c>
      <c r="B572" s="181"/>
      <c r="C572" s="181"/>
      <c r="D572" s="181"/>
      <c r="E572" s="181"/>
      <c r="F572" s="181"/>
      <c r="G572" s="1349"/>
      <c r="H572" s="286" t="s">
        <v>5055</v>
      </c>
      <c r="I572" s="181"/>
      <c r="J572" s="181"/>
      <c r="K572" s="181"/>
      <c r="L572" s="181"/>
      <c r="M572" s="181"/>
    </row>
    <row r="573">
      <c r="G573" s="1349" t="s">
        <v>556</v>
      </c>
      <c r="H573" s="37"/>
      <c r="I573" s="37"/>
      <c r="J573" s="37"/>
      <c r="K573" s="37"/>
      <c r="L573" s="37"/>
      <c r="M573" s="37"/>
    </row>
    <row r="574">
      <c r="A574" s="407" t="s">
        <v>5056</v>
      </c>
      <c r="B574" s="329"/>
      <c r="C574" s="329"/>
      <c r="D574" s="329"/>
      <c r="E574" s="329"/>
      <c r="F574" s="1348" t="s">
        <v>5057</v>
      </c>
      <c r="G574" s="1349" t="s">
        <v>556</v>
      </c>
      <c r="H574" s="37"/>
      <c r="I574" s="37"/>
      <c r="J574" s="37"/>
      <c r="K574" s="37"/>
      <c r="L574" s="37"/>
      <c r="M574" s="37"/>
    </row>
    <row r="575">
      <c r="A575" s="322" t="s">
        <v>5058</v>
      </c>
      <c r="B575" s="154"/>
      <c r="C575" s="154"/>
      <c r="D575" s="154"/>
      <c r="E575" s="154"/>
      <c r="F575" s="154"/>
      <c r="G575" s="1349" t="s">
        <v>556</v>
      </c>
      <c r="H575" s="37"/>
      <c r="I575" s="37"/>
      <c r="J575" s="37"/>
      <c r="K575" s="37"/>
      <c r="L575" s="37"/>
      <c r="M575" s="37"/>
    </row>
    <row r="576">
      <c r="A576" s="322" t="s">
        <v>5059</v>
      </c>
      <c r="B576" s="154"/>
      <c r="C576" s="154"/>
      <c r="D576" s="154"/>
      <c r="E576" s="154"/>
      <c r="F576" s="154"/>
      <c r="G576" s="1349" t="s">
        <v>556</v>
      </c>
      <c r="H576" s="37"/>
      <c r="I576" s="37"/>
      <c r="J576" s="37"/>
      <c r="K576" s="37"/>
      <c r="L576" s="37"/>
      <c r="M576" s="37"/>
    </row>
    <row r="577">
      <c r="G577" s="1349"/>
      <c r="H577" s="37"/>
      <c r="I577" s="37"/>
      <c r="J577" s="37"/>
      <c r="K577" s="37"/>
      <c r="L577" s="37"/>
      <c r="M577" s="37"/>
    </row>
    <row r="578">
      <c r="A578" s="1343"/>
      <c r="B578" s="1343"/>
      <c r="C578" s="1343"/>
      <c r="D578" s="1343"/>
      <c r="E578" s="1343"/>
      <c r="F578" s="1343"/>
      <c r="G578" s="1378"/>
      <c r="H578" s="1343"/>
      <c r="I578" s="1343"/>
      <c r="J578" s="1343"/>
      <c r="K578" s="1343"/>
      <c r="L578" s="1343"/>
      <c r="M578" s="1343"/>
    </row>
    <row r="579">
      <c r="A579" s="1398" t="s">
        <v>5060</v>
      </c>
      <c r="B579" s="1345"/>
      <c r="C579" s="1345"/>
      <c r="D579" s="1345"/>
      <c r="E579" s="1345"/>
      <c r="F579" s="1345"/>
      <c r="G579" s="1345"/>
      <c r="H579" s="1345"/>
      <c r="I579" s="1345"/>
      <c r="J579" s="1345"/>
      <c r="K579" s="1345"/>
      <c r="L579" s="1345"/>
      <c r="M579" s="1345"/>
    </row>
    <row r="580">
      <c r="A580" s="107" t="s">
        <v>5061</v>
      </c>
      <c r="B580" s="37"/>
      <c r="C580" s="37"/>
      <c r="D580" s="37"/>
      <c r="E580" s="37"/>
      <c r="F580" s="37"/>
      <c r="G580" s="1349"/>
      <c r="H580" s="37"/>
      <c r="I580" s="37"/>
      <c r="J580" s="37"/>
      <c r="K580" s="37"/>
      <c r="L580" s="37"/>
      <c r="M580" s="37"/>
    </row>
    <row r="581">
      <c r="A581" s="41" t="s">
        <v>5062</v>
      </c>
      <c r="B581" s="37"/>
      <c r="C581" s="37"/>
      <c r="D581" s="37"/>
      <c r="E581" s="37"/>
      <c r="F581" s="37"/>
      <c r="G581" s="1349"/>
      <c r="H581" s="37"/>
      <c r="I581" s="37"/>
      <c r="J581" s="37"/>
      <c r="K581" s="37"/>
      <c r="L581" s="37"/>
      <c r="M581" s="37"/>
    </row>
    <row r="582">
      <c r="A582" s="37"/>
      <c r="B582" s="37"/>
      <c r="C582" s="37"/>
      <c r="D582" s="37"/>
      <c r="E582" s="37"/>
      <c r="F582" s="37"/>
      <c r="G582" s="1349"/>
      <c r="H582" s="37"/>
      <c r="I582" s="37"/>
      <c r="J582" s="37"/>
      <c r="K582" s="37"/>
      <c r="L582" s="37"/>
      <c r="M582" s="37"/>
    </row>
    <row r="583">
      <c r="A583" s="1368" t="s">
        <v>5063</v>
      </c>
      <c r="B583" s="657"/>
      <c r="C583" s="657"/>
      <c r="D583" s="657"/>
      <c r="E583" s="657"/>
      <c r="F583" s="1326" t="s">
        <v>4156</v>
      </c>
      <c r="G583" s="1392" t="s">
        <v>556</v>
      </c>
      <c r="H583" s="1368" t="s">
        <v>5064</v>
      </c>
      <c r="I583" s="657"/>
      <c r="J583" s="657"/>
      <c r="K583" s="657"/>
      <c r="L583" s="657"/>
      <c r="M583" s="1326" t="s">
        <v>4526</v>
      </c>
    </row>
    <row r="584">
      <c r="A584" s="322" t="s">
        <v>5065</v>
      </c>
      <c r="B584" s="154"/>
      <c r="C584" s="154"/>
      <c r="D584" s="154"/>
      <c r="E584" s="154"/>
      <c r="F584" s="154"/>
      <c r="G584" s="1392" t="s">
        <v>556</v>
      </c>
      <c r="H584" s="322" t="s">
        <v>5066</v>
      </c>
      <c r="I584" s="154"/>
      <c r="J584" s="154"/>
      <c r="K584" s="154"/>
      <c r="L584" s="154"/>
      <c r="M584" s="154"/>
    </row>
    <row r="585">
      <c r="A585" s="322" t="s">
        <v>5067</v>
      </c>
      <c r="B585" s="154"/>
      <c r="C585" s="154"/>
      <c r="D585" s="154"/>
      <c r="E585" s="154"/>
      <c r="F585" s="154"/>
      <c r="G585" s="1392" t="s">
        <v>556</v>
      </c>
      <c r="H585" s="322" t="s">
        <v>5068</v>
      </c>
      <c r="I585" s="154"/>
      <c r="J585" s="154"/>
      <c r="K585" s="154"/>
      <c r="L585" s="154"/>
      <c r="M585" s="154"/>
    </row>
    <row r="586">
      <c r="G586" s="1392" t="s">
        <v>556</v>
      </c>
    </row>
    <row r="587">
      <c r="A587" s="1368" t="s">
        <v>5069</v>
      </c>
      <c r="B587" s="657"/>
      <c r="C587" s="657"/>
      <c r="D587" s="657"/>
      <c r="E587" s="657"/>
      <c r="F587" s="1326" t="s">
        <v>4156</v>
      </c>
      <c r="G587" s="1392" t="s">
        <v>556</v>
      </c>
    </row>
    <row r="588">
      <c r="A588" s="322" t="s">
        <v>5070</v>
      </c>
      <c r="B588" s="154"/>
      <c r="C588" s="154"/>
      <c r="D588" s="154"/>
      <c r="E588" s="154"/>
      <c r="F588" s="154"/>
      <c r="G588" s="1392" t="s">
        <v>556</v>
      </c>
    </row>
    <row r="589">
      <c r="A589" s="322" t="s">
        <v>5071</v>
      </c>
      <c r="B589" s="154"/>
      <c r="C589" s="154"/>
      <c r="D589" s="154"/>
      <c r="E589" s="154"/>
      <c r="F589" s="154"/>
      <c r="G589" s="1392" t="s">
        <v>556</v>
      </c>
    </row>
    <row r="590">
      <c r="G590" s="1392" t="s">
        <v>556</v>
      </c>
    </row>
    <row r="591">
      <c r="A591" s="1369" t="s">
        <v>5072</v>
      </c>
      <c r="B591" s="594"/>
      <c r="C591" s="594"/>
      <c r="D591" s="594"/>
      <c r="E591" s="594"/>
      <c r="F591" s="1326" t="s">
        <v>4526</v>
      </c>
      <c r="G591" s="1392" t="s">
        <v>556</v>
      </c>
      <c r="H591" s="1399" t="s">
        <v>5073</v>
      </c>
      <c r="I591" s="594"/>
      <c r="J591" s="594"/>
      <c r="K591" s="594"/>
      <c r="L591" s="594"/>
      <c r="M591" s="1326" t="s">
        <v>4156</v>
      </c>
    </row>
    <row r="592">
      <c r="A592" s="322" t="s">
        <v>5074</v>
      </c>
      <c r="B592" s="154"/>
      <c r="C592" s="154"/>
      <c r="D592" s="154"/>
      <c r="E592" s="154"/>
      <c r="F592" s="154"/>
      <c r="G592" s="1392" t="s">
        <v>556</v>
      </c>
      <c r="H592" s="211" t="s">
        <v>5075</v>
      </c>
      <c r="I592" s="212"/>
      <c r="J592" s="212"/>
      <c r="K592" s="212"/>
      <c r="L592" s="212"/>
      <c r="M592" s="154"/>
    </row>
    <row r="593">
      <c r="A593" s="322" t="s">
        <v>5076</v>
      </c>
      <c r="B593" s="154"/>
      <c r="C593" s="154"/>
      <c r="D593" s="154"/>
      <c r="E593" s="154"/>
      <c r="F593" s="154"/>
      <c r="G593" s="1392" t="s">
        <v>556</v>
      </c>
      <c r="H593" s="242" t="s">
        <v>5077</v>
      </c>
      <c r="I593" s="212"/>
      <c r="J593" s="212"/>
      <c r="K593" s="212"/>
      <c r="L593" s="212"/>
      <c r="M593" s="154"/>
    </row>
    <row r="594">
      <c r="A594" s="37"/>
      <c r="B594" s="37"/>
      <c r="C594" s="37"/>
      <c r="D594" s="37"/>
      <c r="E594" s="37"/>
      <c r="F594" s="37"/>
      <c r="G594" s="1392" t="s">
        <v>556</v>
      </c>
      <c r="H594" s="37"/>
      <c r="I594" s="37"/>
      <c r="J594" s="37"/>
      <c r="K594" s="37"/>
      <c r="L594" s="37"/>
      <c r="M594" s="37"/>
    </row>
    <row r="595">
      <c r="A595" s="1400" t="s">
        <v>5078</v>
      </c>
      <c r="B595" s="1329"/>
      <c r="C595" s="1329"/>
      <c r="D595" s="1329"/>
      <c r="E595" s="1329"/>
      <c r="F595" s="1316" t="s">
        <v>4156</v>
      </c>
      <c r="G595" s="1392" t="s">
        <v>556</v>
      </c>
      <c r="H595" s="1400" t="s">
        <v>5079</v>
      </c>
      <c r="I595" s="1329"/>
      <c r="J595" s="1329"/>
      <c r="K595" s="1329"/>
      <c r="L595" s="1329"/>
      <c r="M595" s="1326" t="s">
        <v>5080</v>
      </c>
    </row>
    <row r="596">
      <c r="A596" s="211" t="s">
        <v>5081</v>
      </c>
      <c r="B596" s="212"/>
      <c r="C596" s="212"/>
      <c r="D596" s="212"/>
      <c r="E596" s="212"/>
      <c r="F596" s="154"/>
      <c r="G596" s="1392" t="s">
        <v>556</v>
      </c>
      <c r="H596" s="211" t="s">
        <v>5082</v>
      </c>
      <c r="I596" s="212"/>
      <c r="J596" s="212"/>
      <c r="K596" s="212"/>
      <c r="L596" s="212"/>
      <c r="M596" s="154"/>
    </row>
    <row r="597">
      <c r="A597" s="211" t="s">
        <v>5083</v>
      </c>
      <c r="B597" s="212"/>
      <c r="C597" s="212"/>
      <c r="D597" s="212"/>
      <c r="E597" s="212"/>
      <c r="F597" s="154"/>
      <c r="G597" s="1392" t="s">
        <v>556</v>
      </c>
      <c r="H597" s="211" t="s">
        <v>5084</v>
      </c>
      <c r="I597" s="212"/>
      <c r="J597" s="212"/>
      <c r="K597" s="212"/>
      <c r="L597" s="212"/>
      <c r="M597" s="154"/>
    </row>
    <row r="598">
      <c r="G598" s="1392" t="s">
        <v>556</v>
      </c>
      <c r="H598" s="37"/>
      <c r="I598" s="37"/>
      <c r="J598" s="37"/>
      <c r="K598" s="37"/>
      <c r="L598" s="37"/>
      <c r="M598" s="37"/>
    </row>
    <row r="599">
      <c r="A599" s="634" t="s">
        <v>5085</v>
      </c>
      <c r="B599" s="629"/>
      <c r="C599" s="629"/>
      <c r="D599" s="629"/>
      <c r="E599" s="629"/>
      <c r="F599" s="1326" t="s">
        <v>4156</v>
      </c>
      <c r="G599" s="1392" t="s">
        <v>556</v>
      </c>
      <c r="H599" s="634" t="s">
        <v>5086</v>
      </c>
      <c r="I599" s="629"/>
      <c r="J599" s="629"/>
      <c r="K599" s="629"/>
      <c r="L599" s="629"/>
      <c r="M599" s="1326" t="s">
        <v>5087</v>
      </c>
    </row>
    <row r="600">
      <c r="A600" s="322" t="s">
        <v>5088</v>
      </c>
      <c r="B600" s="154"/>
      <c r="C600" s="154"/>
      <c r="D600" s="154"/>
      <c r="E600" s="154"/>
      <c r="F600" s="154"/>
      <c r="G600" s="1392" t="s">
        <v>556</v>
      </c>
      <c r="H600" s="242" t="s">
        <v>5089</v>
      </c>
      <c r="I600" s="212"/>
      <c r="J600" s="212"/>
      <c r="K600" s="212"/>
      <c r="L600" s="212"/>
      <c r="M600" s="154"/>
    </row>
    <row r="601">
      <c r="A601" s="322" t="s">
        <v>5090</v>
      </c>
      <c r="B601" s="154"/>
      <c r="C601" s="154"/>
      <c r="D601" s="154"/>
      <c r="E601" s="154"/>
      <c r="F601" s="154"/>
      <c r="G601" s="1392" t="s">
        <v>556</v>
      </c>
      <c r="H601" s="242" t="s">
        <v>5091</v>
      </c>
      <c r="I601" s="212"/>
      <c r="J601" s="212"/>
      <c r="K601" s="212"/>
      <c r="L601" s="212"/>
      <c r="M601" s="154"/>
    </row>
    <row r="602">
      <c r="G602" s="1392" t="s">
        <v>556</v>
      </c>
      <c r="H602" s="37"/>
      <c r="I602" s="37"/>
      <c r="J602" s="37"/>
      <c r="K602" s="37"/>
      <c r="L602" s="37"/>
      <c r="M602" s="37"/>
    </row>
    <row r="603">
      <c r="A603" s="1350" t="s">
        <v>5092</v>
      </c>
      <c r="B603" s="629"/>
      <c r="C603" s="629"/>
      <c r="D603" s="629"/>
      <c r="E603" s="629"/>
      <c r="F603" s="1326" t="s">
        <v>5093</v>
      </c>
      <c r="G603" s="1392" t="s">
        <v>556</v>
      </c>
      <c r="H603" s="1067" t="s">
        <v>5094</v>
      </c>
      <c r="I603" s="629"/>
      <c r="J603" s="629"/>
      <c r="K603" s="629"/>
      <c r="L603" s="629"/>
      <c r="M603" s="1326" t="s">
        <v>5095</v>
      </c>
    </row>
    <row r="604">
      <c r="A604" s="211" t="s">
        <v>5096</v>
      </c>
      <c r="B604" s="212"/>
      <c r="C604" s="212"/>
      <c r="D604" s="212"/>
      <c r="E604" s="154"/>
      <c r="F604" s="154"/>
      <c r="G604" s="1392" t="s">
        <v>556</v>
      </c>
      <c r="H604" s="242" t="s">
        <v>5097</v>
      </c>
      <c r="I604" s="212"/>
      <c r="J604" s="212"/>
      <c r="K604" s="212"/>
      <c r="L604" s="212"/>
      <c r="M604" s="154"/>
    </row>
    <row r="605">
      <c r="A605" s="242" t="s">
        <v>5098</v>
      </c>
      <c r="B605" s="212"/>
      <c r="C605" s="212"/>
      <c r="D605" s="212"/>
      <c r="E605" s="154"/>
      <c r="F605" s="154"/>
      <c r="G605" s="1392" t="s">
        <v>556</v>
      </c>
      <c r="H605" s="242" t="s">
        <v>5099</v>
      </c>
      <c r="I605" s="212"/>
      <c r="J605" s="212"/>
      <c r="K605" s="212"/>
      <c r="L605" s="212"/>
      <c r="M605" s="154"/>
    </row>
    <row r="606">
      <c r="G606" s="1392"/>
      <c r="H606" s="37"/>
      <c r="I606" s="37"/>
      <c r="J606" s="37"/>
      <c r="K606" s="37"/>
      <c r="L606" s="37"/>
      <c r="M606" s="37"/>
    </row>
    <row r="607">
      <c r="A607" s="1343"/>
      <c r="B607" s="1343"/>
      <c r="C607" s="1343"/>
      <c r="D607" s="1343"/>
      <c r="E607" s="1343"/>
      <c r="F607" s="1343"/>
      <c r="G607" s="1378"/>
      <c r="H607" s="1343"/>
      <c r="I607" s="1343"/>
      <c r="J607" s="1343"/>
      <c r="K607" s="1343"/>
      <c r="L607" s="1343"/>
      <c r="M607" s="1343"/>
    </row>
    <row r="608">
      <c r="A608" s="1344" t="s">
        <v>5100</v>
      </c>
      <c r="B608" s="1345"/>
      <c r="C608" s="1345"/>
      <c r="D608" s="1345"/>
      <c r="E608" s="1345"/>
      <c r="F608" s="1345"/>
      <c r="G608" s="1345"/>
      <c r="H608" s="1345"/>
      <c r="I608" s="1345"/>
      <c r="J608" s="1345"/>
      <c r="K608" s="1345"/>
      <c r="L608" s="1345"/>
      <c r="M608" s="1345"/>
    </row>
    <row r="609">
      <c r="A609" s="1314" t="s">
        <v>5101</v>
      </c>
      <c r="B609" s="37"/>
      <c r="C609" s="37"/>
      <c r="D609" s="37"/>
      <c r="E609" s="37"/>
      <c r="F609" s="37"/>
      <c r="G609" s="1349" t="s">
        <v>556</v>
      </c>
      <c r="H609" s="37"/>
      <c r="I609" s="37"/>
      <c r="J609" s="37"/>
      <c r="K609" s="37"/>
      <c r="L609" s="37"/>
      <c r="M609" s="37"/>
    </row>
    <row r="610">
      <c r="A610" s="37"/>
      <c r="B610" s="37"/>
      <c r="C610" s="37"/>
      <c r="D610" s="37"/>
      <c r="E610" s="37"/>
      <c r="F610" s="37"/>
      <c r="G610" s="1349" t="s">
        <v>556</v>
      </c>
      <c r="H610" s="37"/>
      <c r="I610" s="37"/>
      <c r="J610" s="37"/>
      <c r="K610" s="37"/>
      <c r="L610" s="37"/>
      <c r="M610" s="37"/>
    </row>
    <row r="611">
      <c r="A611" s="218" t="s">
        <v>5102</v>
      </c>
      <c r="B611" s="170"/>
      <c r="C611" s="170"/>
      <c r="D611" s="170"/>
      <c r="E611" s="170"/>
      <c r="F611" s="1401" t="s">
        <v>5103</v>
      </c>
      <c r="G611" s="1349" t="s">
        <v>556</v>
      </c>
      <c r="H611" s="37"/>
      <c r="I611" s="37"/>
      <c r="J611" s="37"/>
      <c r="K611" s="37"/>
      <c r="L611" s="37"/>
      <c r="M611" s="37"/>
    </row>
    <row r="612">
      <c r="A612" s="242" t="s">
        <v>5104</v>
      </c>
      <c r="B612" s="212"/>
      <c r="C612" s="154"/>
      <c r="D612" s="154"/>
      <c r="E612" s="154"/>
      <c r="F612" s="154"/>
      <c r="G612" s="1392" t="s">
        <v>556</v>
      </c>
      <c r="H612" s="37"/>
      <c r="I612" s="37"/>
      <c r="J612" s="37"/>
      <c r="K612" s="37"/>
      <c r="L612" s="37"/>
      <c r="M612" s="37"/>
    </row>
    <row r="613">
      <c r="A613" s="211" t="s">
        <v>5105</v>
      </c>
      <c r="B613" s="212"/>
      <c r="C613" s="212"/>
      <c r="D613" s="154"/>
      <c r="E613" s="154"/>
      <c r="F613" s="205" t="s">
        <v>5106</v>
      </c>
      <c r="G613" s="1392" t="s">
        <v>556</v>
      </c>
      <c r="H613" s="37"/>
      <c r="I613" s="37"/>
      <c r="J613" s="37"/>
      <c r="K613" s="37"/>
      <c r="L613" s="37"/>
      <c r="M613" s="37"/>
    </row>
    <row r="614">
      <c r="A614" s="37"/>
      <c r="B614" s="37"/>
      <c r="C614" s="37"/>
      <c r="D614" s="37"/>
      <c r="E614" s="37"/>
      <c r="F614" s="37"/>
      <c r="G614" s="1392" t="s">
        <v>556</v>
      </c>
      <c r="H614" s="37"/>
      <c r="I614" s="37"/>
      <c r="J614" s="37"/>
      <c r="K614" s="37"/>
      <c r="L614" s="37"/>
      <c r="M614" s="37"/>
    </row>
    <row r="615">
      <c r="A615" s="1360" t="s">
        <v>5107</v>
      </c>
      <c r="B615" s="1320"/>
      <c r="C615" s="1320"/>
      <c r="D615" s="1320"/>
      <c r="E615" s="1320"/>
      <c r="F615" s="1316" t="s">
        <v>4526</v>
      </c>
      <c r="G615" s="1392" t="s">
        <v>556</v>
      </c>
      <c r="H615" s="1360" t="s">
        <v>5108</v>
      </c>
      <c r="I615" s="1320"/>
      <c r="J615" s="1320"/>
      <c r="K615" s="1320"/>
      <c r="L615" s="1320"/>
      <c r="M615" s="1326" t="s">
        <v>4727</v>
      </c>
    </row>
    <row r="616">
      <c r="A616" s="211" t="s">
        <v>5109</v>
      </c>
      <c r="B616" s="212"/>
      <c r="C616" s="212"/>
      <c r="D616" s="212"/>
      <c r="E616" s="212"/>
      <c r="F616" s="154"/>
      <c r="G616" s="1392" t="s">
        <v>556</v>
      </c>
      <c r="H616" s="211" t="s">
        <v>5110</v>
      </c>
      <c r="I616" s="212"/>
      <c r="J616" s="212"/>
      <c r="K616" s="154"/>
      <c r="L616" s="154"/>
      <c r="M616" s="154"/>
    </row>
    <row r="617">
      <c r="A617" s="211" t="s">
        <v>5111</v>
      </c>
      <c r="B617" s="212"/>
      <c r="C617" s="212"/>
      <c r="D617" s="154"/>
      <c r="E617" s="154"/>
      <c r="F617" s="154"/>
      <c r="G617" s="1392" t="s">
        <v>556</v>
      </c>
      <c r="H617" s="211" t="s">
        <v>5112</v>
      </c>
      <c r="I617" s="212"/>
      <c r="J617" s="212"/>
      <c r="K617" s="212"/>
      <c r="L617" s="212"/>
      <c r="M617" s="1402" t="s">
        <v>5113</v>
      </c>
    </row>
    <row r="618">
      <c r="A618" s="37"/>
      <c r="B618" s="37"/>
      <c r="C618" s="37"/>
      <c r="D618" s="37"/>
      <c r="E618" s="37"/>
      <c r="F618" s="37"/>
      <c r="G618" s="1392" t="s">
        <v>556</v>
      </c>
      <c r="H618" s="37"/>
      <c r="I618" s="37"/>
      <c r="J618" s="37"/>
      <c r="K618" s="37"/>
      <c r="L618" s="37"/>
      <c r="M618" s="37"/>
    </row>
    <row r="619">
      <c r="A619" s="1381" t="s">
        <v>5114</v>
      </c>
      <c r="B619" s="1329"/>
      <c r="C619" s="1329"/>
      <c r="D619" s="1329"/>
      <c r="E619" s="1329"/>
      <c r="F619" s="1326" t="s">
        <v>4156</v>
      </c>
      <c r="G619" s="1392" t="s">
        <v>556</v>
      </c>
    </row>
    <row r="620">
      <c r="A620" s="242" t="s">
        <v>5115</v>
      </c>
      <c r="B620" s="212"/>
      <c r="C620" s="212"/>
      <c r="D620" s="212"/>
      <c r="E620" s="212"/>
      <c r="F620" s="154"/>
      <c r="G620" s="1392" t="s">
        <v>556</v>
      </c>
    </row>
    <row r="621">
      <c r="A621" s="242" t="s">
        <v>5116</v>
      </c>
      <c r="B621" s="212"/>
      <c r="C621" s="212"/>
      <c r="D621" s="154"/>
      <c r="E621" s="154"/>
      <c r="F621" s="300" t="s">
        <v>3118</v>
      </c>
      <c r="G621" s="1392" t="s">
        <v>556</v>
      </c>
    </row>
    <row r="622">
      <c r="A622" s="37"/>
      <c r="B622" s="37"/>
      <c r="C622" s="37"/>
      <c r="D622" s="37"/>
      <c r="E622" s="37"/>
      <c r="F622" s="37"/>
      <c r="G622" s="1392" t="s">
        <v>556</v>
      </c>
      <c r="M622" s="37"/>
    </row>
    <row r="623">
      <c r="A623" s="1395" t="s">
        <v>5117</v>
      </c>
      <c r="B623" s="629"/>
      <c r="C623" s="629"/>
      <c r="D623" s="629"/>
      <c r="E623" s="629"/>
      <c r="F623" s="1316" t="s">
        <v>4156</v>
      </c>
      <c r="G623" s="1392" t="s">
        <v>556</v>
      </c>
      <c r="H623" s="1067" t="s">
        <v>5118</v>
      </c>
      <c r="I623" s="629"/>
      <c r="J623" s="629"/>
      <c r="K623" s="629"/>
      <c r="L623" s="629"/>
      <c r="M623" s="1348" t="s">
        <v>4306</v>
      </c>
    </row>
    <row r="624">
      <c r="A624" s="211" t="s">
        <v>5119</v>
      </c>
      <c r="B624" s="212"/>
      <c r="C624" s="212"/>
      <c r="D624" s="212"/>
      <c r="E624" s="212"/>
      <c r="F624" s="154"/>
      <c r="G624" s="1392" t="s">
        <v>556</v>
      </c>
      <c r="H624" s="242" t="s">
        <v>5120</v>
      </c>
      <c r="I624" s="212"/>
      <c r="J624" s="212"/>
      <c r="K624" s="212"/>
      <c r="L624" s="212"/>
      <c r="M624" s="154"/>
    </row>
    <row r="625">
      <c r="A625" s="211" t="s">
        <v>5121</v>
      </c>
      <c r="B625" s="212"/>
      <c r="C625" s="212"/>
      <c r="D625" s="212"/>
      <c r="E625" s="154"/>
      <c r="F625" s="154"/>
      <c r="G625" s="1392" t="s">
        <v>556</v>
      </c>
      <c r="H625" s="242" t="s">
        <v>5122</v>
      </c>
      <c r="I625" s="212"/>
      <c r="J625" s="212"/>
      <c r="K625" s="154"/>
      <c r="L625" s="154"/>
      <c r="M625" s="154"/>
    </row>
    <row r="626">
      <c r="A626" s="37"/>
      <c r="B626" s="37"/>
      <c r="C626" s="37"/>
      <c r="D626" s="37"/>
      <c r="E626" s="37"/>
      <c r="F626" s="37"/>
      <c r="G626" s="1349"/>
      <c r="H626" s="37"/>
      <c r="I626" s="37"/>
      <c r="J626" s="37"/>
      <c r="K626" s="37"/>
      <c r="L626" s="37"/>
      <c r="M626" s="37"/>
    </row>
    <row r="627">
      <c r="A627" s="37"/>
      <c r="B627" s="37"/>
      <c r="C627" s="37"/>
      <c r="D627" s="37"/>
      <c r="E627" s="37"/>
      <c r="F627" s="37"/>
      <c r="G627" s="1349"/>
      <c r="H627" s="37"/>
      <c r="I627" s="37"/>
      <c r="J627" s="37"/>
      <c r="K627" s="37"/>
      <c r="L627" s="37"/>
      <c r="M627" s="37"/>
    </row>
    <row r="628">
      <c r="A628" s="37"/>
      <c r="B628" s="37"/>
      <c r="C628" s="37"/>
      <c r="D628" s="37"/>
      <c r="E628" s="37"/>
      <c r="F628" s="37"/>
      <c r="G628" s="1349"/>
      <c r="H628" s="37"/>
      <c r="I628" s="37"/>
      <c r="J628" s="37"/>
      <c r="K628" s="37"/>
      <c r="L628" s="37"/>
      <c r="M628" s="37"/>
    </row>
    <row r="629">
      <c r="A629" s="37"/>
      <c r="B629" s="37"/>
      <c r="C629" s="37"/>
      <c r="D629" s="37"/>
      <c r="E629" s="37"/>
      <c r="F629" s="37"/>
      <c r="G629" s="1349"/>
    </row>
    <row r="630">
      <c r="A630" s="37"/>
      <c r="B630" s="37"/>
      <c r="C630" s="37"/>
      <c r="D630" s="37"/>
      <c r="E630" s="37"/>
      <c r="F630" s="37"/>
      <c r="G630" s="1349"/>
    </row>
    <row r="631">
      <c r="A631" s="37"/>
      <c r="B631" s="37"/>
      <c r="C631" s="37"/>
      <c r="D631" s="37"/>
      <c r="E631" s="37"/>
      <c r="F631" s="37"/>
      <c r="G631" s="1349"/>
    </row>
    <row r="632">
      <c r="A632" s="37"/>
      <c r="B632" s="37"/>
      <c r="C632" s="37"/>
      <c r="D632" s="37"/>
      <c r="E632" s="37"/>
      <c r="F632" s="37"/>
      <c r="G632" s="1349"/>
      <c r="H632" s="37"/>
      <c r="I632" s="37"/>
      <c r="J632" s="37"/>
      <c r="K632" s="37"/>
      <c r="L632" s="37"/>
      <c r="M632" s="37"/>
    </row>
    <row r="633">
      <c r="A633" s="37"/>
      <c r="B633" s="37"/>
      <c r="C633" s="37"/>
      <c r="D633" s="37"/>
      <c r="E633" s="37"/>
      <c r="F633" s="37"/>
      <c r="G633" s="1349"/>
      <c r="H633" s="37"/>
      <c r="I633" s="37"/>
      <c r="J633" s="37"/>
      <c r="K633" s="37"/>
      <c r="L633" s="37"/>
      <c r="M633" s="37"/>
    </row>
    <row r="634">
      <c r="A634" s="37"/>
      <c r="B634" s="37"/>
      <c r="C634" s="37"/>
      <c r="D634" s="37"/>
      <c r="E634" s="37"/>
      <c r="F634" s="37"/>
      <c r="G634" s="1349"/>
      <c r="H634" s="37"/>
      <c r="I634" s="37"/>
      <c r="J634" s="37"/>
      <c r="K634" s="37"/>
      <c r="L634" s="37"/>
      <c r="M634" s="37"/>
    </row>
    <row r="635">
      <c r="A635" s="37"/>
      <c r="B635" s="37"/>
      <c r="C635" s="37"/>
      <c r="D635" s="37"/>
      <c r="E635" s="37"/>
      <c r="F635" s="37"/>
      <c r="G635" s="1349"/>
      <c r="H635" s="37"/>
      <c r="I635" s="37"/>
      <c r="J635" s="37"/>
      <c r="K635" s="37"/>
      <c r="L635" s="37"/>
      <c r="M635" s="37"/>
    </row>
    <row r="636">
      <c r="A636" s="37"/>
      <c r="B636" s="37"/>
      <c r="C636" s="37"/>
      <c r="D636" s="37"/>
      <c r="E636" s="37"/>
      <c r="F636" s="37"/>
      <c r="G636" s="1349"/>
      <c r="H636" s="37"/>
      <c r="I636" s="37"/>
      <c r="J636" s="37"/>
      <c r="K636" s="37"/>
      <c r="L636" s="37"/>
      <c r="M636" s="37"/>
    </row>
    <row r="637">
      <c r="A637" s="37"/>
      <c r="B637" s="37"/>
      <c r="C637" s="37"/>
      <c r="D637" s="37"/>
      <c r="E637" s="37"/>
      <c r="F637" s="37"/>
      <c r="G637" s="1349"/>
      <c r="H637" s="37"/>
      <c r="I637" s="37"/>
      <c r="J637" s="37"/>
      <c r="K637" s="37"/>
      <c r="L637" s="37"/>
      <c r="M637" s="37"/>
    </row>
    <row r="638">
      <c r="A638" s="37"/>
      <c r="B638" s="37"/>
      <c r="C638" s="37"/>
      <c r="D638" s="37"/>
      <c r="E638" s="37"/>
      <c r="F638" s="37"/>
      <c r="G638" s="1349"/>
      <c r="H638" s="37"/>
      <c r="I638" s="37"/>
      <c r="J638" s="37"/>
      <c r="K638" s="37"/>
      <c r="L638" s="37"/>
      <c r="M638" s="37"/>
    </row>
    <row r="639">
      <c r="A639" s="37"/>
      <c r="B639" s="37"/>
      <c r="C639" s="37"/>
      <c r="D639" s="37"/>
      <c r="E639" s="37"/>
      <c r="F639" s="37"/>
      <c r="G639" s="1349"/>
      <c r="H639" s="37"/>
      <c r="I639" s="37"/>
      <c r="J639" s="37"/>
      <c r="K639" s="37"/>
      <c r="L639" s="37"/>
      <c r="M639" s="37"/>
    </row>
    <row r="640">
      <c r="A640" s="37"/>
      <c r="B640" s="37"/>
      <c r="C640" s="37"/>
      <c r="D640" s="37"/>
      <c r="E640" s="37"/>
      <c r="F640" s="37"/>
      <c r="G640" s="1349"/>
      <c r="H640" s="37"/>
      <c r="I640" s="37"/>
      <c r="J640" s="37"/>
      <c r="K640" s="37"/>
      <c r="L640" s="37"/>
      <c r="M640" s="37"/>
    </row>
    <row r="641">
      <c r="A641" s="37"/>
      <c r="B641" s="37"/>
      <c r="C641" s="37"/>
      <c r="D641" s="37"/>
      <c r="E641" s="37"/>
      <c r="F641" s="37"/>
      <c r="G641" s="1349"/>
      <c r="H641" s="37"/>
      <c r="I641" s="37"/>
      <c r="J641" s="37"/>
      <c r="K641" s="37"/>
      <c r="L641" s="37"/>
      <c r="M641" s="37"/>
    </row>
    <row r="642">
      <c r="A642" s="37"/>
      <c r="B642" s="37"/>
      <c r="C642" s="37"/>
      <c r="D642" s="37"/>
      <c r="E642" s="37"/>
      <c r="F642" s="37"/>
      <c r="G642" s="1349"/>
      <c r="H642" s="37"/>
      <c r="I642" s="37"/>
      <c r="J642" s="37"/>
      <c r="K642" s="37"/>
      <c r="L642" s="37"/>
      <c r="M642" s="37"/>
    </row>
    <row r="643">
      <c r="A643" s="37"/>
      <c r="B643" s="37"/>
      <c r="C643" s="37"/>
      <c r="D643" s="37"/>
      <c r="E643" s="37"/>
      <c r="F643" s="37"/>
      <c r="G643" s="1349"/>
      <c r="H643" s="37"/>
      <c r="I643" s="37"/>
      <c r="J643" s="37"/>
      <c r="K643" s="37"/>
      <c r="L643" s="37"/>
      <c r="M643" s="37"/>
    </row>
    <row r="644">
      <c r="A644" s="37"/>
      <c r="B644" s="37"/>
      <c r="C644" s="37"/>
      <c r="D644" s="37"/>
      <c r="E644" s="37"/>
      <c r="F644" s="37"/>
      <c r="G644" s="1349"/>
      <c r="H644" s="37"/>
      <c r="I644" s="37"/>
      <c r="J644" s="37"/>
      <c r="K644" s="37"/>
      <c r="L644" s="37"/>
      <c r="M644" s="37"/>
    </row>
    <row r="645">
      <c r="A645" s="37"/>
      <c r="B645" s="37"/>
      <c r="C645" s="37"/>
      <c r="D645" s="37"/>
      <c r="E645" s="37"/>
      <c r="F645" s="37"/>
      <c r="G645" s="1349"/>
      <c r="H645" s="37"/>
      <c r="I645" s="37"/>
      <c r="J645" s="37"/>
      <c r="K645" s="37"/>
      <c r="L645" s="37"/>
      <c r="M645" s="37"/>
    </row>
    <row r="646">
      <c r="A646" s="37"/>
      <c r="B646" s="37"/>
      <c r="C646" s="37"/>
      <c r="D646" s="37"/>
      <c r="E646" s="37"/>
      <c r="F646" s="37"/>
      <c r="G646" s="1349"/>
      <c r="H646" s="37"/>
      <c r="I646" s="37"/>
      <c r="J646" s="37"/>
      <c r="K646" s="37"/>
      <c r="L646" s="37"/>
      <c r="M646" s="37"/>
    </row>
    <row r="647">
      <c r="A647" s="37"/>
      <c r="B647" s="37"/>
      <c r="C647" s="37"/>
      <c r="D647" s="37"/>
      <c r="E647" s="37"/>
      <c r="F647" s="37"/>
      <c r="G647" s="1349"/>
      <c r="H647" s="37"/>
      <c r="I647" s="37"/>
      <c r="J647" s="37"/>
      <c r="K647" s="37"/>
      <c r="L647" s="37"/>
      <c r="M647" s="37"/>
    </row>
    <row r="648">
      <c r="A648" s="37"/>
      <c r="B648" s="37"/>
      <c r="C648" s="37"/>
      <c r="D648" s="37"/>
      <c r="E648" s="37"/>
      <c r="F648" s="37"/>
      <c r="G648" s="1349"/>
      <c r="H648" s="37"/>
      <c r="I648" s="37"/>
      <c r="J648" s="37"/>
      <c r="K648" s="37"/>
      <c r="L648" s="37"/>
      <c r="M648" s="37"/>
    </row>
    <row r="649">
      <c r="A649" s="37"/>
      <c r="B649" s="37"/>
      <c r="C649" s="37"/>
      <c r="D649" s="37"/>
      <c r="E649" s="37"/>
      <c r="F649" s="37"/>
      <c r="G649" s="1349"/>
      <c r="H649" s="37"/>
      <c r="I649" s="37"/>
      <c r="J649" s="37"/>
      <c r="K649" s="37"/>
      <c r="L649" s="37"/>
      <c r="M649" s="37"/>
    </row>
    <row r="650">
      <c r="A650" s="37"/>
      <c r="B650" s="37"/>
      <c r="C650" s="37"/>
      <c r="D650" s="37"/>
      <c r="E650" s="37"/>
      <c r="F650" s="37"/>
      <c r="G650" s="1349"/>
      <c r="H650" s="37"/>
      <c r="I650" s="37"/>
      <c r="J650" s="37"/>
      <c r="K650" s="37"/>
      <c r="L650" s="37"/>
      <c r="M650" s="37"/>
    </row>
    <row r="651">
      <c r="A651" s="37"/>
      <c r="B651" s="37"/>
      <c r="C651" s="37"/>
      <c r="D651" s="37"/>
      <c r="E651" s="37"/>
      <c r="F651" s="37"/>
      <c r="G651" s="1349"/>
      <c r="H651" s="37"/>
      <c r="I651" s="37"/>
      <c r="J651" s="37"/>
      <c r="K651" s="37"/>
      <c r="L651" s="37"/>
      <c r="M651" s="37"/>
    </row>
    <row r="652">
      <c r="A652" s="37"/>
      <c r="B652" s="37"/>
      <c r="C652" s="37"/>
      <c r="D652" s="37"/>
      <c r="E652" s="37"/>
      <c r="F652" s="37"/>
      <c r="G652" s="1349"/>
      <c r="H652" s="37"/>
      <c r="I652" s="37"/>
      <c r="J652" s="37"/>
      <c r="K652" s="37"/>
      <c r="L652" s="37"/>
      <c r="M652" s="37"/>
    </row>
    <row r="653">
      <c r="A653" s="37"/>
      <c r="B653" s="37"/>
      <c r="C653" s="37"/>
      <c r="D653" s="37"/>
      <c r="E653" s="37"/>
      <c r="F653" s="37"/>
      <c r="G653" s="1349"/>
      <c r="H653" s="37"/>
      <c r="I653" s="37"/>
      <c r="J653" s="37"/>
      <c r="K653" s="37"/>
      <c r="L653" s="37"/>
      <c r="M653" s="37"/>
    </row>
    <row r="654">
      <c r="A654" s="37"/>
      <c r="B654" s="37"/>
      <c r="C654" s="37"/>
      <c r="D654" s="37"/>
      <c r="E654" s="37"/>
      <c r="F654" s="37"/>
      <c r="G654" s="1349"/>
      <c r="H654" s="37"/>
      <c r="I654" s="37"/>
      <c r="J654" s="37"/>
      <c r="K654" s="37"/>
      <c r="L654" s="37"/>
      <c r="M654" s="37"/>
    </row>
    <row r="655">
      <c r="A655" s="37"/>
      <c r="B655" s="37"/>
      <c r="C655" s="37"/>
      <c r="D655" s="37"/>
      <c r="E655" s="37"/>
      <c r="F655" s="37"/>
      <c r="G655" s="1349"/>
      <c r="H655" s="37"/>
      <c r="I655" s="37"/>
      <c r="J655" s="37"/>
      <c r="K655" s="37"/>
      <c r="L655" s="37"/>
      <c r="M655" s="37"/>
    </row>
    <row r="656">
      <c r="A656" s="37"/>
      <c r="B656" s="37"/>
      <c r="C656" s="37"/>
      <c r="D656" s="37"/>
      <c r="E656" s="37"/>
      <c r="F656" s="37"/>
      <c r="G656" s="1349"/>
      <c r="H656" s="37"/>
      <c r="I656" s="37"/>
      <c r="J656" s="37"/>
      <c r="K656" s="37"/>
      <c r="L656" s="37"/>
      <c r="M656" s="37"/>
    </row>
    <row r="657">
      <c r="A657" s="37"/>
      <c r="B657" s="37"/>
      <c r="C657" s="37"/>
      <c r="D657" s="37"/>
      <c r="E657" s="37"/>
      <c r="F657" s="37"/>
      <c r="G657" s="1349"/>
      <c r="H657" s="37"/>
      <c r="I657" s="37"/>
      <c r="J657" s="37"/>
      <c r="K657" s="37"/>
      <c r="L657" s="37"/>
      <c r="M657" s="37"/>
    </row>
    <row r="658">
      <c r="A658" s="37"/>
      <c r="B658" s="37"/>
      <c r="C658" s="37"/>
      <c r="D658" s="37"/>
      <c r="E658" s="37"/>
      <c r="F658" s="37"/>
      <c r="G658" s="1349"/>
      <c r="H658" s="37"/>
      <c r="I658" s="37"/>
      <c r="J658" s="37"/>
      <c r="K658" s="37"/>
      <c r="L658" s="37"/>
      <c r="M658" s="37"/>
    </row>
    <row r="659">
      <c r="A659" s="37"/>
      <c r="B659" s="37"/>
      <c r="C659" s="37"/>
      <c r="D659" s="37"/>
      <c r="E659" s="37"/>
      <c r="F659" s="37"/>
      <c r="G659" s="1349"/>
      <c r="H659" s="37"/>
      <c r="I659" s="37"/>
      <c r="J659" s="37"/>
      <c r="K659" s="37"/>
      <c r="L659" s="37"/>
      <c r="M659" s="37"/>
    </row>
    <row r="660">
      <c r="A660" s="37"/>
      <c r="B660" s="37"/>
      <c r="C660" s="37"/>
      <c r="D660" s="37"/>
      <c r="E660" s="37"/>
      <c r="F660" s="37"/>
      <c r="G660" s="1349"/>
      <c r="H660" s="37"/>
      <c r="I660" s="37"/>
      <c r="J660" s="37"/>
      <c r="K660" s="37"/>
      <c r="L660" s="37"/>
      <c r="M660" s="37"/>
    </row>
    <row r="661">
      <c r="A661" s="37"/>
      <c r="B661" s="37"/>
      <c r="C661" s="37"/>
      <c r="D661" s="37"/>
      <c r="E661" s="37"/>
      <c r="F661" s="37"/>
      <c r="G661" s="1349"/>
      <c r="H661" s="37"/>
      <c r="I661" s="37"/>
      <c r="J661" s="37"/>
      <c r="K661" s="37"/>
      <c r="L661" s="37"/>
      <c r="M661" s="37"/>
    </row>
    <row r="662">
      <c r="A662" s="37"/>
      <c r="B662" s="37"/>
      <c r="C662" s="37"/>
      <c r="D662" s="37"/>
      <c r="E662" s="37"/>
      <c r="F662" s="37"/>
      <c r="G662" s="1349"/>
      <c r="H662" s="37"/>
      <c r="I662" s="37"/>
      <c r="J662" s="37"/>
      <c r="K662" s="37"/>
      <c r="L662" s="37"/>
      <c r="M662" s="37"/>
    </row>
    <row r="663">
      <c r="A663" s="37"/>
      <c r="B663" s="37"/>
      <c r="C663" s="37"/>
      <c r="D663" s="37"/>
      <c r="E663" s="37"/>
      <c r="F663" s="37"/>
      <c r="G663" s="1349"/>
      <c r="H663" s="37"/>
      <c r="I663" s="37"/>
      <c r="J663" s="37"/>
      <c r="K663" s="37"/>
      <c r="L663" s="37"/>
      <c r="M663" s="37"/>
    </row>
    <row r="664">
      <c r="A664" s="37"/>
      <c r="B664" s="37"/>
      <c r="C664" s="37"/>
      <c r="D664" s="37"/>
      <c r="E664" s="37"/>
      <c r="F664" s="37"/>
      <c r="G664" s="1349"/>
      <c r="H664" s="37"/>
      <c r="I664" s="37"/>
      <c r="J664" s="37"/>
      <c r="K664" s="37"/>
      <c r="L664" s="37"/>
      <c r="M664" s="37"/>
    </row>
    <row r="665">
      <c r="A665" s="37"/>
      <c r="B665" s="37"/>
      <c r="C665" s="37"/>
      <c r="D665" s="37"/>
      <c r="E665" s="37"/>
      <c r="F665" s="37"/>
      <c r="G665" s="1349"/>
      <c r="H665" s="37"/>
      <c r="I665" s="37"/>
      <c r="J665" s="37"/>
      <c r="K665" s="37"/>
      <c r="L665" s="37"/>
      <c r="M665" s="37"/>
    </row>
  </sheetData>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sheetViews>
  <sheetFormatPr customHeight="1" defaultColWidth="12.63" defaultRowHeight="15.75"/>
  <sheetData>
    <row r="3">
      <c r="C3" s="61" t="s">
        <v>5123</v>
      </c>
    </row>
    <row r="4">
      <c r="C4" s="71" t="s">
        <v>5124</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sheetData>
    <row r="1">
      <c r="A1" s="1403" t="s">
        <v>5125</v>
      </c>
      <c r="B1" s="282"/>
      <c r="C1" s="37"/>
      <c r="D1" s="37"/>
      <c r="E1" s="37"/>
      <c r="F1" s="37"/>
      <c r="G1" s="37"/>
      <c r="H1" s="37"/>
      <c r="I1" s="37"/>
      <c r="J1" s="37"/>
      <c r="K1" s="37"/>
      <c r="L1" s="37"/>
      <c r="M1" s="37"/>
    </row>
    <row r="2">
      <c r="A2" s="107" t="s">
        <v>5126</v>
      </c>
      <c r="B2" s="282"/>
      <c r="C2" s="282"/>
      <c r="D2" s="282"/>
      <c r="E2" s="37"/>
      <c r="F2" s="37"/>
      <c r="G2" s="37"/>
      <c r="H2" s="37"/>
      <c r="I2" s="37"/>
      <c r="J2" s="37"/>
      <c r="K2" s="37"/>
      <c r="L2" s="37"/>
      <c r="M2" s="37"/>
    </row>
    <row r="3">
      <c r="A3" s="41" t="s">
        <v>5127</v>
      </c>
      <c r="B3" s="37"/>
      <c r="C3" s="37"/>
      <c r="D3" s="37"/>
      <c r="E3" s="37"/>
      <c r="F3" s="37"/>
      <c r="G3" s="37"/>
      <c r="H3" s="37"/>
      <c r="I3" s="37"/>
      <c r="J3" s="37"/>
      <c r="K3" s="37"/>
      <c r="L3" s="37"/>
      <c r="M3" s="37"/>
    </row>
    <row r="4">
      <c r="A4" s="1404" t="str">
        <f>HYPERLINK("https://docs.google.com/spreadsheets/d/1sm83W6cMfLjoCoqhCk3MfKC2lim8j_EaudsCRf5upxA/edit#gid=1356684107&amp;range=A1","Current Battles Landing Page")</f>
        <v>Current Battles Landing Page</v>
      </c>
      <c r="B4" s="37"/>
      <c r="C4" s="37"/>
      <c r="D4" s="37"/>
      <c r="E4" s="37"/>
      <c r="F4" s="37"/>
      <c r="G4" s="37"/>
      <c r="H4" s="37"/>
      <c r="I4" s="37"/>
      <c r="J4" s="37"/>
      <c r="K4" s="37"/>
      <c r="L4" s="37"/>
      <c r="M4" s="37"/>
    </row>
    <row r="6">
      <c r="A6" s="1405" t="s">
        <v>5128</v>
      </c>
      <c r="B6" s="40"/>
      <c r="C6" s="40"/>
      <c r="D6" s="40"/>
      <c r="E6" s="40"/>
      <c r="F6" s="40"/>
      <c r="G6" s="40"/>
      <c r="H6" s="40"/>
      <c r="I6" s="40"/>
      <c r="J6" s="40"/>
      <c r="K6" s="40"/>
      <c r="L6" s="40"/>
      <c r="M6" s="40"/>
    </row>
    <row r="7">
      <c r="A7" s="1406" t="s">
        <v>5129</v>
      </c>
      <c r="B7" s="1407"/>
      <c r="C7" s="1406" t="s">
        <v>5130</v>
      </c>
      <c r="D7" s="1407"/>
      <c r="E7" s="1407"/>
      <c r="F7" s="1407"/>
      <c r="G7" s="1407"/>
      <c r="H7" s="1407"/>
      <c r="I7" s="1407"/>
      <c r="J7" s="1407"/>
      <c r="K7" s="1407"/>
      <c r="L7" s="1407"/>
      <c r="M7" s="1407"/>
    </row>
    <row r="8">
      <c r="A8" s="1406" t="s">
        <v>5131</v>
      </c>
      <c r="B8" s="1407"/>
      <c r="C8" s="1407"/>
      <c r="D8" s="1407"/>
      <c r="E8" s="1407"/>
      <c r="F8" s="1407"/>
      <c r="G8" s="1407"/>
      <c r="H8" s="1407"/>
      <c r="I8" s="1407"/>
      <c r="J8" s="1407"/>
      <c r="K8" s="1407"/>
      <c r="L8" s="1407"/>
      <c r="M8" s="1407"/>
    </row>
    <row r="9">
      <c r="A9" s="1408"/>
      <c r="B9" s="1407"/>
      <c r="C9" s="1407"/>
      <c r="D9" s="1407"/>
      <c r="E9" s="1407"/>
      <c r="F9" s="1407"/>
      <c r="G9" s="1407"/>
      <c r="H9" s="1407"/>
      <c r="I9" s="1407"/>
      <c r="J9" s="1407"/>
      <c r="K9" s="1407"/>
      <c r="L9" s="1407"/>
      <c r="M9" s="1407"/>
    </row>
    <row r="10">
      <c r="A10" s="1409" t="s">
        <v>5132</v>
      </c>
      <c r="B10" s="66"/>
      <c r="C10" s="1407"/>
      <c r="D10" s="1407"/>
      <c r="E10" s="1407"/>
      <c r="F10" s="1407"/>
      <c r="G10" s="1407"/>
      <c r="H10" s="1407"/>
      <c r="I10" s="1407"/>
      <c r="J10" s="1407"/>
      <c r="K10" s="1407"/>
      <c r="L10" s="1407"/>
      <c r="M10" s="1407"/>
    </row>
    <row r="11">
      <c r="A11" s="1410"/>
      <c r="B11" s="1411" t="s">
        <v>5133</v>
      </c>
      <c r="C11" s="1407"/>
      <c r="D11" s="1407"/>
      <c r="E11" s="1407"/>
      <c r="F11" s="1407"/>
      <c r="G11" s="1407"/>
      <c r="H11" s="1407"/>
      <c r="I11" s="1407"/>
      <c r="J11" s="1407"/>
      <c r="K11" s="1407"/>
      <c r="L11" s="1407"/>
      <c r="M11" s="1412" t="s">
        <v>1517</v>
      </c>
    </row>
    <row r="12">
      <c r="A12" s="1410"/>
      <c r="B12" s="1411" t="s">
        <v>5134</v>
      </c>
      <c r="C12" s="1407"/>
      <c r="D12" s="1407"/>
      <c r="E12" s="1407"/>
      <c r="F12" s="1407"/>
      <c r="G12" s="1407"/>
      <c r="H12" s="1407"/>
      <c r="I12" s="1407"/>
      <c r="J12" s="1407"/>
      <c r="K12" s="1407"/>
      <c r="L12" s="1407"/>
      <c r="M12" s="1412" t="s">
        <v>5135</v>
      </c>
    </row>
    <row r="13">
      <c r="A13" s="66"/>
      <c r="B13" s="66"/>
      <c r="C13" s="66"/>
      <c r="D13" s="66"/>
      <c r="E13" s="66"/>
      <c r="F13" s="66"/>
      <c r="G13" s="66"/>
      <c r="H13" s="66"/>
      <c r="I13" s="66"/>
      <c r="J13" s="66"/>
      <c r="K13" s="66"/>
      <c r="L13" s="66"/>
      <c r="M13" s="66"/>
    </row>
    <row r="14">
      <c r="A14" s="1413" t="s">
        <v>5136</v>
      </c>
      <c r="B14" s="66"/>
      <c r="C14" s="66"/>
      <c r="D14" s="66"/>
      <c r="E14" s="66"/>
      <c r="F14" s="66"/>
      <c r="G14" s="66"/>
      <c r="H14" s="66"/>
      <c r="I14" s="66"/>
      <c r="J14" s="66"/>
      <c r="K14" s="66"/>
      <c r="L14" s="66"/>
      <c r="M14" s="66"/>
    </row>
    <row r="15">
      <c r="A15" s="30"/>
      <c r="B15" s="30"/>
      <c r="C15" s="30"/>
      <c r="D15" s="30"/>
      <c r="E15" s="30"/>
      <c r="F15" s="30"/>
      <c r="G15" s="30"/>
      <c r="H15" s="30"/>
      <c r="I15" s="30"/>
      <c r="J15" s="30"/>
      <c r="K15" s="30"/>
      <c r="L15" s="30"/>
      <c r="M15" s="30"/>
    </row>
    <row r="65">
      <c r="A65" s="1414" t="s">
        <v>5137</v>
      </c>
      <c r="B65" s="1415"/>
      <c r="C65" s="1415"/>
      <c r="D65" s="1415"/>
      <c r="E65" s="1415"/>
      <c r="F65" s="1415"/>
      <c r="G65" s="1415"/>
      <c r="H65" s="1415"/>
      <c r="I65" s="1415"/>
      <c r="J65" s="1415"/>
      <c r="K65" s="1415"/>
      <c r="L65" s="1415"/>
      <c r="M65" s="1415"/>
    </row>
    <row r="66">
      <c r="A66" s="1416" t="s">
        <v>5138</v>
      </c>
      <c r="B66" s="1417"/>
      <c r="C66" s="1416" t="s">
        <v>5139</v>
      </c>
      <c r="D66" s="1417"/>
      <c r="E66" s="1417"/>
      <c r="F66" s="1417"/>
      <c r="G66" s="1417"/>
      <c r="H66" s="1417"/>
      <c r="I66" s="1417"/>
      <c r="J66" s="1417"/>
      <c r="K66" s="1417"/>
      <c r="L66" s="1417"/>
      <c r="M66" s="1417"/>
    </row>
    <row r="67">
      <c r="A67" s="1416" t="s">
        <v>5140</v>
      </c>
      <c r="B67" s="1417"/>
      <c r="C67" s="1417"/>
      <c r="D67" s="1417"/>
      <c r="E67" s="1417"/>
      <c r="F67" s="1417"/>
      <c r="G67" s="1417"/>
      <c r="H67" s="1417"/>
      <c r="I67" s="1417"/>
      <c r="J67" s="1417"/>
      <c r="K67" s="1417"/>
      <c r="L67" s="1417"/>
      <c r="M67" s="1417"/>
    </row>
    <row r="68">
      <c r="A68" s="1418"/>
      <c r="B68" s="1417"/>
      <c r="C68" s="1417"/>
      <c r="D68" s="1417"/>
      <c r="E68" s="1417"/>
      <c r="F68" s="1417"/>
      <c r="G68" s="1417"/>
      <c r="H68" s="1417"/>
      <c r="I68" s="1417"/>
      <c r="J68" s="1417"/>
      <c r="K68" s="1417"/>
      <c r="L68" s="1417"/>
      <c r="M68" s="1417"/>
    </row>
    <row r="69">
      <c r="A69" s="1419" t="s">
        <v>5132</v>
      </c>
      <c r="B69" s="1420"/>
      <c r="C69" s="1417"/>
      <c r="D69" s="1417"/>
      <c r="E69" s="1417"/>
      <c r="F69" s="1417"/>
      <c r="G69" s="1417"/>
      <c r="H69" s="1417"/>
      <c r="I69" s="1417"/>
      <c r="J69" s="1417"/>
      <c r="K69" s="1417"/>
      <c r="L69" s="1417"/>
      <c r="M69" s="1417"/>
    </row>
    <row r="70">
      <c r="A70" s="1421"/>
      <c r="B70" s="1422" t="s">
        <v>2976</v>
      </c>
      <c r="C70" s="1417"/>
      <c r="D70" s="1417"/>
      <c r="E70" s="1417"/>
      <c r="F70" s="1417"/>
      <c r="G70" s="1417"/>
      <c r="H70" s="1417"/>
      <c r="I70" s="1417"/>
      <c r="J70" s="1417"/>
      <c r="K70" s="1417"/>
      <c r="L70" s="1417"/>
      <c r="M70" s="1423" t="s">
        <v>5141</v>
      </c>
    </row>
    <row r="71">
      <c r="A71" s="1421"/>
      <c r="B71" s="1422" t="s">
        <v>2976</v>
      </c>
      <c r="C71" s="1417"/>
      <c r="D71" s="1417"/>
      <c r="E71" s="1417"/>
      <c r="F71" s="1417"/>
      <c r="G71" s="1417"/>
      <c r="H71" s="1417"/>
      <c r="I71" s="1417"/>
      <c r="J71" s="1417"/>
      <c r="K71" s="1417"/>
      <c r="L71" s="1417"/>
      <c r="M71" s="1423" t="s">
        <v>5141</v>
      </c>
    </row>
    <row r="72">
      <c r="A72" s="1420"/>
      <c r="B72" s="1420"/>
      <c r="C72" s="1420"/>
      <c r="D72" s="1420"/>
      <c r="E72" s="1420"/>
      <c r="F72" s="1420"/>
      <c r="G72" s="1420"/>
      <c r="H72" s="1420"/>
      <c r="I72" s="1420"/>
      <c r="J72" s="1420"/>
      <c r="K72" s="1420"/>
      <c r="L72" s="1420"/>
      <c r="M72" s="1420"/>
    </row>
    <row r="73">
      <c r="A73" s="1422" t="s">
        <v>5136</v>
      </c>
      <c r="B73" s="1420"/>
      <c r="C73" s="1420"/>
      <c r="D73" s="1420"/>
      <c r="E73" s="1420"/>
      <c r="F73" s="1420"/>
      <c r="G73" s="1420"/>
      <c r="H73" s="1420"/>
      <c r="I73" s="1420"/>
      <c r="J73" s="1420"/>
      <c r="K73" s="1420"/>
      <c r="L73" s="1420"/>
      <c r="M73" s="1420"/>
    </row>
    <row r="74">
      <c r="A74" s="1424"/>
      <c r="B74" s="1424"/>
      <c r="C74" s="1424"/>
      <c r="D74" s="1424"/>
      <c r="E74" s="1424"/>
      <c r="F74" s="1424"/>
      <c r="G74" s="1424"/>
      <c r="H74" s="1424"/>
      <c r="I74" s="1424"/>
      <c r="J74" s="1424"/>
      <c r="K74" s="1424"/>
      <c r="L74" s="1424"/>
      <c r="M74" s="1424"/>
    </row>
    <row r="76">
      <c r="E76" s="13" t="s">
        <v>5142</v>
      </c>
      <c r="F76" s="1415"/>
      <c r="G76" s="1425"/>
      <c r="H76" s="594"/>
      <c r="I76" s="26"/>
      <c r="J76" s="30"/>
    </row>
    <row r="77">
      <c r="F77" s="1417"/>
      <c r="G77" s="1426"/>
      <c r="H77" s="1427"/>
      <c r="I77" s="1428"/>
      <c r="J77" s="66"/>
    </row>
  </sheetData>
  <hyperlinks>
    <hyperlink r:id="rId1" location="gid=592708765&amp;range=A1" ref="A14"/>
  </hyperlinks>
  <drawing r:id="rId2"/>
</worksheet>
</file>